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9F83332-0F5A-48A4-A160-8A37DA39143F}" xr6:coauthVersionLast="47" xr6:coauthVersionMax="47" xr10:uidLastSave="{00000000-0000-0000-0000-000000000000}"/>
  <bookViews>
    <workbookView xWindow="5595" yWindow="1740" windowWidth="21630" windowHeight="11835" tabRatio="689"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<sst xmlns="http://schemas.openxmlformats.org/spreadsheetml/2006/main" count="799" uniqueCount="279">
  <si>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</si>
  <si>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</si>
  <si>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</si>
  <si>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</si>
  <si>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</si>
  <si>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</si>
  <si>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</si>
  <si>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</si>
  <si>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</si>
  <si>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</si>
  <si>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</si>
  <si>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</si>
  <si>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</si>
  <si>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</si>
  <si>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</si>
  <si>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</si>
  <si>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</si>
  <si>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</si>
  <si>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</si>
  <si>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</si>
  <si>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</si>
  <si>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</si>
  <si>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</si>
  <si>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</si>
  <si>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</si>
  <si>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</si>
  <si>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</si>
  <si>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</si>
  <si>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</si>
  <si>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</si>
  <si>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</si>
  <si>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</si>
  <si>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</si>
  <si>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</si>
  <si>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</si>
  <si>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</si>
  <si>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</si>
  <si>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</si>
  <si>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</si>
  <si>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</si>
  <si>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</si>
  <si>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</si>
  <si>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</si>
  <si>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</si>
  <si>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</si>
  <si>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</si>
  <si>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</si>
  <si>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</si>
  <si>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</si>
  <si>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</si>
  <si>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</si>
  <si>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</si>
  <si>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</si>
  <si>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</si>
  <si>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</si>
  <si>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</si>
  <si>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</si>
  <si>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</si>
  <si>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</si>
  <si>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</si>
  <si>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</si>
  <si>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</si>
  <si>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</si>
  <si>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</si>
  <si>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</si>
  <si>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</si>
  <si>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</si>
  <si>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</si>
  <si>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</si>
  <si>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</si>
  <si>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</si>
  <si>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</si>
  <si>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</si>
  <si>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</si>
  <si>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</si>
  <si>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</si>
  <si>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</si>
  <si>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</si>
  <si>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</si>
  <si>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</si>
  <si>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</si>
  <si>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</si>
  <si>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</si>
  <si>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</si>
  <si>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</si>
  <si>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</si>
  <si>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</si>
  <si>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</si>
  <si>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</si>
  <si>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</si>
  <si>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</si>
  <si>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</si>
  <si>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</si>
  <si>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</si>
  <si>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</si>
  <si>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</si>
  <si>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</si>
  <si>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</si>
  <si>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</si>
  <si>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</si>
  <si>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</si>
  <si>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</si>
  <si>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</si>
  <si>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</si>
  <si>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</si>
  <si>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</si>
  <si>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</si>
  <si>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</si>
  <si>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</si>
  <si>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</si>
  <si>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</si>
  <si>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</si>
  <si>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</si>
  <si>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</si>
  <si>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</si>
  <si>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</si>
  <si>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</si>
  <si>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</si>
  <si>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</si>
  <si>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</si>
  <si>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</si>
  <si>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</si>
  <si>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</si>
  <si>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</si>
  <si>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</si>
  <si>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</si>
  <si>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</si>
  <si>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</si>
  <si>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</si>
  <si>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</si>
  <si>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</si>
  <si>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</si>
  <si>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</si>
  <si>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</si>
  <si>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</si>
  <si>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</si>
  <si>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</si>
  <si>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</si>
  <si>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</si>
  <si>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</si>
  <si>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</si>
  <si>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</si>
  <si>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</si>
  <si>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</si>
  <si>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</si>
  <si>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</si>
  <si>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</si>
  <si>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</si>
  <si>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</si>
  <si>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</si>
  <si>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</si>
  <si>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</si>
  <si>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</si>
  <si>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</si>
  <si>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</si>
  <si>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</si>
  <si>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</si>
  <si>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</si>
  <si>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</si>
  <si>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</si>
  <si>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</si>
  <si>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</si>
  <si>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</si>
  <si>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</si>
  <si>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</si>
  <si>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</si>
  <si>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</si>
  <si>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</si>
  <si>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</si>
  <si>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</si>
  <si>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</si>
  <si>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</si>
  <si>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</si>
  <si>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</si>
  <si>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</si>
  <si>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</si>
  <si>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</si>
  <si>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</si>
  <si>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</si>
  <si>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</si>
  <si>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</si>
  <si>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</si>
  <si>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土木一式</t>
    <rPh sb="0" eb="2">
      <t>ドボク</t>
    </rPh>
    <rPh sb="2" eb="4">
      <t>イッシキ</t>
    </rPh>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</si>
  <si>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</si>
  <si>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</si>
  <si>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</si>
  <si>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</si>
  <si>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</si>
  <si>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</si>
  <si>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</si>
  <si>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</si>
  <si>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</si>
  <si>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</si>
  <si>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</si>
  <si>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</si>
  <si>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</si>
  <si>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</si>
  <si>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</si>
  <si>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</si>
  <si>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</si>
  <si>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</si>
  <si>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</si>
  <si>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</si>
  <si>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</si>
  <si>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</si>
  <si>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</si>
  <si>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</si>
  <si>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</si>
  <si>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</si>
  <si>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</si>
  <si>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</si>
  <si>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</si>
  <si>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</si>
  <si>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</si>
  <si>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</si>
  <si>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</si>
  <si>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</si>
  <si>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</si>
  <si>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</si>
  <si>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</si>
  <si>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</si>
  <si>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</si>
  <si>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</si>
  <si>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</si>
  <si>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</si>
  <si>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</si>
  <si>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</si>
  <si>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</si>
  <si>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</si>
  <si>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</si>
  <si>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</si>
  <si>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</si>
  <si>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</si>
  <si>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</si>
  <si>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</si>
  <si>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</si>
  <si>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</si>
  <si>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</si>
  <si>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</si>
  <si>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</si>
  <si>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</si>
  <si>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</si>
  <si>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</si>
  <si>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</si>
  <si>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</si>
  <si>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</si>
  <si>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</si>
  <si>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</si>
  <si>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</si>
  <si>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</si>
  <si>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</si>
  <si>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</si>
  <si>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</si>
  <si>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</si>
  <si>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</si>
  <si>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</si>
  <si>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</si>
  <si>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</si>
  <si>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</si>
  <si>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</si>
  <si>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</si>
  <si>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</si>
  <si>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</si>
  <si>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</si>
  <si>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</si>
  <si>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</si>
  <si>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</si>
  <si>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</si>
  <si>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</si>
  <si>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</si>
  <si>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</si>
  <si>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</si>
  <si>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</si>
  <si>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</si>
  <si>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県西土木事務所長</t>
    <phoneticPr fontId="1"/>
  </si>
  <si>
    <t>－</t>
  </si>
  <si>
    <t>西土１５</t>
    <rPh sb="0" eb="1">
      <t>ニシ</t>
    </rPh>
    <rPh sb="1" eb="2">
      <t>ド</t>
    </rPh>
    <phoneticPr fontId="1"/>
  </si>
  <si>
    <t>一般県道松田停車場　新十文字橋（Ｐ４）耐震補強工事</t>
    <phoneticPr fontId="1"/>
  </si>
  <si>
    <t>平成28年度～令和７年度</t>
    <rPh sb="0" eb="2">
      <t>ヘイセイ</t>
    </rPh>
    <rPh sb="4" eb="6">
      <t>ネンド</t>
    </rPh>
    <rPh sb="7" eb="9">
      <t>レイワ</t>
    </rPh>
    <rPh sb="10" eb="12">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</si>
</sst>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05">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2"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6" fillId="9" borderId="0" xfId="0" applyFont="1" applyFill="1" applyAlignment="1">
      <alignment horizontal="centerContinuous"/>
    </xf>
    <xf numFmtId="0" fontId="15" fillId="0" borderId="0" xfId="0" applyFont="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xf>
    <xf numFmtId="0" fontId="7" fillId="0" borderId="7" xfId="0" applyFont="1" applyBorder="1" applyAlignment="1">
      <alignment horizontal="center" vertical="center"/>
    </xf>
    <xf numFmtId="0" fontId="32" fillId="0" borderId="5"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8" fillId="0" borderId="11" xfId="0" applyFont="1" applyBorder="1" applyAlignment="1">
      <alignment horizontal="center" vertical="center"/>
    </xf>
    <xf numFmtId="0" fontId="8" fillId="0" borderId="8" xfId="0" applyFont="1" applyBorder="1" applyAlignment="1">
      <alignment vertical="center" shrinkToFit="1"/>
    </xf>
    <xf numFmtId="0" fontId="8" fillId="0" borderId="0" xfId="0" applyFont="1" applyAlignment="1">
      <alignment vertical="center" shrinkToFit="1"/>
    </xf>
    <xf numFmtId="0" fontId="32" fillId="0" borderId="6" xfId="0" applyFont="1" applyBorder="1" applyAlignment="1" applyProtection="1">
      <alignment horizontal="center" vertical="center"/>
      <protection locked="0"/>
    </xf>
    <xf numFmtId="0" fontId="8" fillId="0" borderId="7" xfId="0" applyFont="1" applyBorder="1" applyAlignment="1">
      <alignment horizontal="center" vertical="center"/>
    </xf>
    <xf numFmtId="0" fontId="9" fillId="0" borderId="1"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12" xfId="0" applyFont="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1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7" fillId="0" borderId="0" xfId="0" applyFont="1" applyAlignment="1">
      <alignment vertical="center" shrinkToFit="1"/>
    </xf>
    <xf numFmtId="0" fontId="41" fillId="2" borderId="0" xfId="0" applyFont="1" applyFill="1" applyAlignment="1" applyProtection="1">
      <alignment horizontal="left" vertical="center" shrinkToFit="1"/>
      <protection locked="0"/>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41" fillId="2" borderId="0" xfId="0" applyFont="1" applyFill="1" applyAlignment="1" applyProtection="1">
      <alignment horizontal="center" vertical="center" shrinkToFit="1"/>
      <protection locked="0"/>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6" borderId="41" xfId="0" applyFont="1" applyFill="1" applyBorder="1" applyAlignment="1">
      <alignment horizontal="center" vertical="center" wrapText="1"/>
    </xf>
    <xf numFmtId="0" fontId="15" fillId="6" borderId="28" xfId="0" applyFont="1" applyFill="1" applyBorder="1"/>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18" fillId="2" borderId="3" xfId="0" applyFont="1" applyFill="1" applyBorder="1" applyAlignment="1">
      <alignment horizontal="center"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47"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7" fillId="6" borderId="51" xfId="0" applyFont="1" applyFill="1" applyBorder="1" applyAlignment="1">
      <alignment horizontal="center" vertical="center" wrapText="1"/>
    </xf>
    <xf numFmtId="0" fontId="15" fillId="6" borderId="32" xfId="0" applyFont="1" applyFill="1" applyBorder="1"/>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6" fillId="0" borderId="46" xfId="0" applyFont="1" applyBorder="1" applyAlignment="1">
      <alignment horizontal="center" vertical="center"/>
    </xf>
    <xf numFmtId="0" fontId="17" fillId="6" borderId="54"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7" fillId="6" borderId="55" xfId="0" applyFont="1" applyFill="1" applyBorder="1" applyAlignment="1">
      <alignment horizontal="center" vertical="center" wrapTex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7" fillId="0" borderId="36" xfId="0" applyFont="1" applyBorder="1" applyAlignment="1">
      <alignment horizontal="center" shrinkToFit="1"/>
    </xf>
    <xf numFmtId="0" fontId="7" fillId="0" borderId="37" xfId="0" applyFont="1" applyBorder="1" applyAlignment="1">
      <alignment shrinkToFit="1"/>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13" fillId="0" borderId="47" xfId="0" applyFont="1"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0" fillId="0" borderId="47" xfId="0" applyBorder="1" applyAlignment="1">
      <alignment horizontal="center" vertical="center" shrinkToFit="1"/>
    </xf>
    <xf numFmtId="0" fontId="20" fillId="0" borderId="21" xfId="0" applyFont="1" applyBorder="1" applyAlignment="1">
      <alignment horizontal="center" vertical="center" shrinkToFit="1"/>
    </xf>
    <xf numFmtId="0" fontId="19" fillId="2" borderId="27" xfId="0" applyFont="1" applyFill="1" applyBorder="1" applyAlignment="1">
      <alignment horizontal="center" vertical="center" shrinkToFit="1"/>
    </xf>
    <xf numFmtId="0" fontId="0" fillId="0" borderId="21" xfId="0"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16" fillId="0" borderId="35" xfId="0" applyFont="1" applyBorder="1" applyAlignment="1">
      <alignment horizontal="center" vertical="center" wrapText="1"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0" fillId="0" borderId="59" xfId="0" applyBorder="1" applyAlignment="1">
      <alignment horizontal="center" vertical="center" wrapText="1" shrinkToFit="1"/>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0" fillId="2" borderId="57" xfId="0" applyFill="1" applyBorder="1" applyAlignment="1">
      <alignment horizontal="center"/>
    </xf>
    <xf numFmtId="0" fontId="0" fillId="2" borderId="58" xfId="0" applyFill="1" applyBorder="1" applyAlignment="1">
      <alignment horizontal="center"/>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18" fillId="2" borderId="35" xfId="0" applyFont="1" applyFill="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16" fillId="0" borderId="36" xfId="0" applyFont="1" applyBorder="1" applyAlignment="1">
      <alignment shrinkToFit="1"/>
    </xf>
    <xf numFmtId="0" fontId="16" fillId="2" borderId="36" xfId="0" applyFont="1" applyFill="1" applyBorder="1" applyAlignment="1">
      <alignment horizontal="center" vertical="center" shrinkToFit="1"/>
    </xf>
    <xf numFmtId="0" fontId="16" fillId="0" borderId="37" xfId="0" applyFont="1" applyBorder="1" applyAlignment="1">
      <alignment shrinkToFit="1"/>
    </xf>
    <xf numFmtId="0" fontId="16" fillId="2" borderId="36" xfId="0" applyFont="1" applyFill="1" applyBorder="1" applyAlignment="1">
      <alignment shrinkToFit="1"/>
    </xf>
    <xf numFmtId="0" fontId="7" fillId="0" borderId="37" xfId="0" applyFont="1" applyBorder="1" applyAlignment="1">
      <alignment horizont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27" xfId="0" applyFont="1" applyBorder="1" applyAlignment="1">
      <alignment horizontal="center" vertical="center" wrapText="1" shrinkToFit="1"/>
    </xf>
    <xf numFmtId="0" fontId="16" fillId="0" borderId="27" xfId="0" applyFont="1" applyBorder="1" applyAlignment="1">
      <alignment horizontal="center"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7" fillId="9" borderId="0" xfId="0" applyFont="1" applyFill="1" applyAlignment="1">
      <alignment horizontal="left" vertical="center" wrapText="1"/>
    </xf>
    <xf numFmtId="0" fontId="32" fillId="9" borderId="0" xfId="0" applyFont="1" applyFill="1" applyAlignment="1">
      <alignment horizontal="left" vertical="center" wrapText="1"/>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32" fillId="0" borderId="33" xfId="0" applyFont="1" applyBorder="1" applyAlignment="1">
      <alignment horizontal="lef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0" xfId="0" applyFont="1" applyAlignment="1">
      <alignment horizontal="right"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tabSelected="1" view="pageBreakPreview" topLeftCell="A14" zoomScale="85" zoomScaleNormal="100" zoomScaleSheetLayoutView="85" workbookViewId="0">
      <selection activeCell="C15" sqref="C15"/>
    </sheetView>
  </sheetViews>
  <sheetFormatPr defaultRowHeight="18.75"/>
  <cols>
    <col min="1" max="1" width="9" customWidth="1"/>
    <col min="3" max="3" width="32.25" customWidth="1"/>
    <col min="4" max="4" width="6.125" customWidth="1"/>
    <col min="9" max="9" width="26.5" customWidth="1"/>
    <col min="11" max="11" width="15.5" customWidth="1"/>
    <col min="12" max="12" width="10.75" customWidth="1"/>
  </cols>
  <sheetData>
    <row r="7" spans="2:11" ht="19.5" thickBot="1"/>
    <row r="8" spans="2:11" ht="20.25" thickTop="1" thickBot="1">
      <c r="B8" s="15"/>
      <c r="C8" t="s">
        <v>74</v>
      </c>
    </row>
    <row r="9" spans="2:11" ht="20.25" thickTop="1" thickBot="1"/>
    <row r="10" spans="2:11" ht="21" customHeight="1" thickTop="1" thickBot="1">
      <c r="B10" s="14"/>
      <c r="C10" t="s">
        <v>75</v>
      </c>
      <c r="K10" s="13" t="s">
        <v>73</v>
      </c>
    </row>
    <row r="11" spans="2:11" ht="19.5" thickTop="1"/>
    <row r="12" spans="2:11" ht="19.5" thickBot="1">
      <c r="B12" s="7" t="s">
        <v>32</v>
      </c>
    </row>
    <row r="13" spans="2:11" ht="20.25" thickTop="1" thickBot="1">
      <c r="B13" s="6" t="s">
        <v>33</v>
      </c>
      <c r="C13" s="27" t="s">
        <v>274</v>
      </c>
      <c r="D13" t="s">
        <v>72</v>
      </c>
    </row>
    <row r="14" spans="2:11" ht="20.25" thickTop="1" thickBot="1">
      <c r="B14" s="6" t="s">
        <v>34</v>
      </c>
      <c r="C14" s="16" t="s">
        <v>276</v>
      </c>
    </row>
    <row r="15" spans="2:11" ht="39" thickTop="1" thickBot="1">
      <c r="B15" s="6" t="s">
        <v>35</v>
      </c>
      <c r="C15" s="26" t="s">
        <v>277</v>
      </c>
    </row>
    <row r="16" spans="2:11" ht="20.25" thickTop="1" thickBot="1"/>
    <row r="17" spans="2:11" ht="20.25" thickTop="1" thickBot="1">
      <c r="B17" s="19" t="s">
        <v>78</v>
      </c>
      <c r="C17" s="14" t="s">
        <v>186</v>
      </c>
      <c r="D17" t="s">
        <v>79</v>
      </c>
    </row>
    <row r="18" spans="2:11" ht="19.5" thickTop="1"/>
    <row r="19" spans="2:11">
      <c r="B19" s="21" t="s">
        <v>0</v>
      </c>
      <c r="C19" s="21"/>
      <c r="D19" s="21" t="s">
        <v>81</v>
      </c>
      <c r="E19" s="23"/>
      <c r="F19" s="21" t="s">
        <v>82</v>
      </c>
      <c r="G19" s="21"/>
      <c r="H19" s="21"/>
      <c r="I19" s="21"/>
    </row>
    <row r="20" spans="2:11" ht="19.5" thickBot="1">
      <c r="B20" s="1" t="s">
        <v>87</v>
      </c>
      <c r="C20" s="1"/>
      <c r="D20" s="8" t="s">
        <v>16</v>
      </c>
      <c r="E20" s="22" t="s">
        <v>80</v>
      </c>
      <c r="F20" s="8" t="s">
        <v>16</v>
      </c>
      <c r="G20" s="24" t="s">
        <v>80</v>
      </c>
      <c r="H20" s="21" t="s">
        <v>83</v>
      </c>
      <c r="I20" s="21"/>
      <c r="J20" s="21" t="s">
        <v>83</v>
      </c>
      <c r="K20" s="21"/>
    </row>
    <row r="21" spans="2:11" ht="20.25" thickTop="1" thickBot="1">
      <c r="B21" s="1" t="str">
        <f>+IF(C17=I53,J53,IF(C17=I54,J54,J55))</f>
        <v>－</v>
      </c>
      <c r="C21" s="1"/>
      <c r="D21" s="10" t="s">
        <v>26</v>
      </c>
      <c r="E21" s="9" t="str">
        <f>+IF(C17=I53,K53,IF(C17=I54,K54,K55))</f>
        <v>－</v>
      </c>
      <c r="F21" s="2" t="s">
        <v>88</v>
      </c>
      <c r="G21" s="15"/>
      <c r="H21" s="4" t="s">
        <v>90</v>
      </c>
      <c r="I21" s="1" t="str">
        <f>+IF(C17=I53,L53,IF(C17=I54,IF(G21=10,L54,IF(G21=15,L55,"評価点を記入")),L56))</f>
        <v>－</v>
      </c>
    </row>
    <row r="22" spans="2:11" ht="20.25" thickTop="1" thickBot="1">
      <c r="B22" s="1" t="s">
        <v>4</v>
      </c>
      <c r="C22" s="1"/>
      <c r="D22" s="8"/>
      <c r="E22" s="8"/>
      <c r="F22" s="1"/>
      <c r="G22" s="25"/>
      <c r="H22" s="1"/>
      <c r="I22" s="1"/>
    </row>
    <row r="23" spans="2:11" ht="20.25" thickTop="1" thickBot="1">
      <c r="B23" s="10" t="s">
        <v>38</v>
      </c>
      <c r="C23" s="1" t="s">
        <v>3</v>
      </c>
      <c r="D23" s="10" t="s">
        <v>5</v>
      </c>
      <c r="E23" s="8">
        <v>1</v>
      </c>
      <c r="F23" s="103" t="s">
        <v>275</v>
      </c>
      <c r="G23" s="4" t="str">
        <f t="shared" ref="G23:G25" si="0">+IF(F23="〇",E23," ")</f>
        <v xml:space="preserve"> </v>
      </c>
      <c r="H23" s="3" t="s">
        <v>71</v>
      </c>
      <c r="I23" s="17" t="s">
        <v>270</v>
      </c>
      <c r="J23" t="s">
        <v>79</v>
      </c>
    </row>
    <row r="24" spans="2:11" ht="20.25" thickTop="1" thickBot="1">
      <c r="B24" s="87" t="s">
        <v>39</v>
      </c>
      <c r="C24" s="1" t="s">
        <v>6</v>
      </c>
      <c r="D24" s="8" t="s">
        <v>5</v>
      </c>
      <c r="E24" s="8">
        <v>2</v>
      </c>
      <c r="F24" s="104" t="s">
        <v>188</v>
      </c>
      <c r="G24" s="4">
        <f t="shared" si="0"/>
        <v>2</v>
      </c>
      <c r="H24" s="2" t="s">
        <v>8</v>
      </c>
      <c r="I24" s="18" t="s">
        <v>182</v>
      </c>
    </row>
    <row r="25" spans="2:11" ht="20.25" thickTop="1" thickBot="1">
      <c r="B25" s="87" t="s">
        <v>40</v>
      </c>
      <c r="C25" s="5" t="s">
        <v>98</v>
      </c>
      <c r="D25" s="8" t="s">
        <v>5</v>
      </c>
      <c r="E25" s="8">
        <v>1.5</v>
      </c>
      <c r="F25" s="105" t="s">
        <v>275</v>
      </c>
      <c r="G25" s="4" t="str">
        <f t="shared" si="0"/>
        <v xml:space="preserve"> </v>
      </c>
      <c r="H25" s="1"/>
      <c r="I25" s="12"/>
    </row>
    <row r="26" spans="2:11" ht="20.25" thickTop="1" thickBot="1">
      <c r="B26" s="87" t="s">
        <v>41</v>
      </c>
      <c r="C26" s="1" t="s">
        <v>7</v>
      </c>
      <c r="D26" s="8" t="s">
        <v>9</v>
      </c>
      <c r="E26" s="20">
        <v>1</v>
      </c>
      <c r="F26" s="103" t="s">
        <v>275</v>
      </c>
      <c r="G26" s="4" t="str">
        <f>+IF(F26="〇",E26," ")</f>
        <v xml:space="preserve"> </v>
      </c>
      <c r="H26" s="1"/>
      <c r="I26" s="1"/>
    </row>
    <row r="27" spans="2:11" ht="20.25" thickTop="1" thickBot="1">
      <c r="B27" s="87" t="s">
        <v>42</v>
      </c>
      <c r="C27" s="88" t="s">
        <v>10</v>
      </c>
      <c r="D27" s="87" t="s">
        <v>9</v>
      </c>
      <c r="E27" s="91">
        <v>0.5</v>
      </c>
      <c r="F27" s="105" t="s">
        <v>275</v>
      </c>
      <c r="G27" s="92" t="str">
        <f>+IF(F27="〇",E27," ")</f>
        <v xml:space="preserve"> </v>
      </c>
      <c r="H27" s="88"/>
      <c r="I27" s="1"/>
    </row>
    <row r="28" spans="2:11" s="77" customFormat="1" ht="20.25" thickTop="1" thickBot="1">
      <c r="B28" s="87" t="s">
        <v>43</v>
      </c>
      <c r="C28" s="90" t="s">
        <v>207</v>
      </c>
      <c r="D28" s="87" t="s">
        <v>9</v>
      </c>
      <c r="E28" s="91">
        <v>1</v>
      </c>
      <c r="F28" s="105" t="s">
        <v>275</v>
      </c>
      <c r="G28" s="92" t="str">
        <f>+IF(F28="〇",E28," ")</f>
        <v xml:space="preserve"> </v>
      </c>
      <c r="H28" s="88"/>
      <c r="I28" s="102"/>
    </row>
    <row r="29" spans="2:11" ht="20.25" thickTop="1" thickBot="1">
      <c r="B29" s="88" t="s">
        <v>1</v>
      </c>
      <c r="C29" s="88"/>
      <c r="D29" s="87"/>
      <c r="E29" s="87"/>
      <c r="F29" s="155"/>
      <c r="G29" s="156"/>
      <c r="H29" s="88"/>
      <c r="I29" s="11"/>
    </row>
    <row r="30" spans="2:11" ht="20.25" thickTop="1" thickBot="1">
      <c r="B30" s="87" t="s">
        <v>56</v>
      </c>
      <c r="C30" s="88" t="s">
        <v>11</v>
      </c>
      <c r="D30" s="87" t="s">
        <v>5</v>
      </c>
      <c r="E30" s="87">
        <v>1</v>
      </c>
      <c r="F30" s="106" t="s">
        <v>188</v>
      </c>
      <c r="G30" s="157">
        <v>1</v>
      </c>
      <c r="H30" s="88" t="str">
        <f>+H23</f>
        <v>対象年度</v>
      </c>
      <c r="I30" s="1" t="s">
        <v>278</v>
      </c>
    </row>
    <row r="31" spans="2:11" ht="20.25" thickTop="1" thickBot="1">
      <c r="B31" s="87" t="s">
        <v>57</v>
      </c>
      <c r="C31" s="88" t="s">
        <v>68</v>
      </c>
      <c r="D31" s="87" t="s">
        <v>5</v>
      </c>
      <c r="E31" s="87">
        <v>1</v>
      </c>
      <c r="F31" s="106" t="s">
        <v>188</v>
      </c>
      <c r="G31" s="157">
        <v>1</v>
      </c>
      <c r="H31" s="92" t="s">
        <v>8</v>
      </c>
      <c r="I31" s="12" t="str">
        <f>+I24</f>
        <v>土木一式</v>
      </c>
    </row>
    <row r="32" spans="2:11" ht="20.25" thickTop="1" thickBot="1">
      <c r="B32" s="87" t="s">
        <v>44</v>
      </c>
      <c r="C32" s="88" t="s">
        <v>12</v>
      </c>
      <c r="D32" s="87" t="s">
        <v>9</v>
      </c>
      <c r="E32" s="91">
        <v>1</v>
      </c>
      <c r="F32" s="106" t="s">
        <v>188</v>
      </c>
      <c r="G32" s="158">
        <f t="shared" ref="G32:G39" si="1">+IF(F32="〇",E32," ")</f>
        <v>1</v>
      </c>
      <c r="H32" s="88"/>
      <c r="I32" s="1"/>
    </row>
    <row r="33" spans="2:10" ht="20.25" thickTop="1" thickBot="1">
      <c r="B33" s="87" t="s">
        <v>45</v>
      </c>
      <c r="C33" s="88" t="s">
        <v>199</v>
      </c>
      <c r="D33" s="87" t="s">
        <v>9</v>
      </c>
      <c r="E33" s="91">
        <v>0.5</v>
      </c>
      <c r="F33" s="106" t="s">
        <v>275</v>
      </c>
      <c r="G33" s="92" t="str">
        <f t="shared" si="1"/>
        <v xml:space="preserve"> </v>
      </c>
      <c r="H33" s="88"/>
      <c r="I33" s="1"/>
    </row>
    <row r="34" spans="2:10" ht="20.25" thickTop="1" thickBot="1">
      <c r="B34" s="87" t="s">
        <v>46</v>
      </c>
      <c r="C34" s="88" t="s">
        <v>193</v>
      </c>
      <c r="D34" s="87" t="s">
        <v>9</v>
      </c>
      <c r="E34" s="91">
        <v>1</v>
      </c>
      <c r="F34" s="106" t="s">
        <v>275</v>
      </c>
      <c r="G34" s="92" t="str">
        <f>+IF(F34="〇",E34," ")</f>
        <v xml:space="preserve"> </v>
      </c>
      <c r="H34" s="88"/>
      <c r="I34" s="1"/>
    </row>
    <row r="35" spans="2:10" ht="20.25" thickTop="1" thickBot="1">
      <c r="B35" s="88" t="s">
        <v>2</v>
      </c>
      <c r="C35" s="88"/>
      <c r="D35" s="87"/>
      <c r="E35" s="91"/>
      <c r="F35" s="159"/>
      <c r="G35" s="92"/>
      <c r="H35" s="88"/>
      <c r="I35" s="1"/>
    </row>
    <row r="36" spans="2:10" ht="20.25" thickTop="1" thickBot="1">
      <c r="B36" s="87" t="s">
        <v>47</v>
      </c>
      <c r="C36" s="88" t="s">
        <v>13</v>
      </c>
      <c r="D36" s="87" t="s">
        <v>9</v>
      </c>
      <c r="E36" s="91">
        <v>1</v>
      </c>
      <c r="F36" s="106" t="s">
        <v>188</v>
      </c>
      <c r="G36" s="92">
        <f t="shared" si="1"/>
        <v>1</v>
      </c>
      <c r="H36" s="88"/>
      <c r="I36" s="1"/>
    </row>
    <row r="37" spans="2:10" ht="20.25" thickTop="1" thickBot="1">
      <c r="B37" s="87" t="s">
        <v>48</v>
      </c>
      <c r="C37" s="88" t="s">
        <v>14</v>
      </c>
      <c r="D37" s="87" t="s">
        <v>9</v>
      </c>
      <c r="E37" s="91">
        <v>0.5</v>
      </c>
      <c r="F37" s="106" t="s">
        <v>275</v>
      </c>
      <c r="G37" s="92" t="str">
        <f>+IF(F37="〇",E37," ")</f>
        <v xml:space="preserve"> </v>
      </c>
      <c r="H37" s="88"/>
      <c r="I37" s="1"/>
    </row>
    <row r="38" spans="2:10" ht="20.25" thickTop="1" thickBot="1">
      <c r="B38" s="87" t="s">
        <v>49</v>
      </c>
      <c r="C38" s="88" t="s">
        <v>15</v>
      </c>
      <c r="D38" s="87" t="s">
        <v>9</v>
      </c>
      <c r="E38" s="91">
        <v>1</v>
      </c>
      <c r="F38" s="106" t="s">
        <v>275</v>
      </c>
      <c r="G38" s="92" t="str">
        <f t="shared" si="1"/>
        <v xml:space="preserve"> </v>
      </c>
      <c r="H38" s="88" t="s">
        <v>95</v>
      </c>
      <c r="I38" s="18"/>
      <c r="J38" t="s">
        <v>72</v>
      </c>
    </row>
    <row r="39" spans="2:10" ht="20.25" thickTop="1" thickBot="1">
      <c r="B39" s="87" t="s">
        <v>50</v>
      </c>
      <c r="C39" s="88" t="s">
        <v>192</v>
      </c>
      <c r="D39" s="87" t="s">
        <v>9</v>
      </c>
      <c r="E39" s="91">
        <v>1</v>
      </c>
      <c r="F39" s="106" t="s">
        <v>275</v>
      </c>
      <c r="G39" s="92" t="str">
        <f t="shared" si="1"/>
        <v xml:space="preserve"> </v>
      </c>
      <c r="H39" s="88"/>
      <c r="I39" s="1"/>
    </row>
    <row r="40" spans="2:10" ht="20.25" thickTop="1" thickBot="1">
      <c r="B40" s="87" t="s">
        <v>183</v>
      </c>
      <c r="C40" s="100" t="s">
        <v>191</v>
      </c>
      <c r="D40" s="87" t="s">
        <v>9</v>
      </c>
      <c r="E40" s="91">
        <v>1</v>
      </c>
      <c r="F40" s="106" t="s">
        <v>275</v>
      </c>
      <c r="G40" s="92" t="str">
        <f t="shared" ref="G40" si="2">+IF(F40="〇",E40," ")</f>
        <v xml:space="preserve"> </v>
      </c>
      <c r="H40" s="88"/>
      <c r="I40" s="1"/>
    </row>
    <row r="41" spans="2:10" ht="20.25" thickTop="1" thickBot="1">
      <c r="B41" s="87" t="s">
        <v>194</v>
      </c>
      <c r="C41" s="100" t="s">
        <v>244</v>
      </c>
      <c r="D41" s="87" t="s">
        <v>5</v>
      </c>
      <c r="E41" s="91">
        <v>1</v>
      </c>
      <c r="F41" s="106" t="s">
        <v>275</v>
      </c>
      <c r="G41" s="92" t="str">
        <f t="shared" ref="G41" si="3">+IF(F41="〇",E41," ")</f>
        <v xml:space="preserve"> </v>
      </c>
      <c r="H41" s="247"/>
      <c r="I41" s="247"/>
    </row>
    <row r="42" spans="2:10" ht="20.25" thickTop="1" thickBot="1">
      <c r="B42" s="88" t="s">
        <v>185</v>
      </c>
      <c r="C42" s="88"/>
      <c r="D42" s="87"/>
      <c r="E42" s="87"/>
      <c r="F42" s="107"/>
      <c r="G42" s="156"/>
      <c r="H42" s="88"/>
      <c r="I42" s="1"/>
    </row>
    <row r="43" spans="2:10" ht="20.25" thickTop="1" thickBot="1">
      <c r="B43" s="87" t="s">
        <v>243</v>
      </c>
      <c r="C43" s="88" t="s">
        <v>69</v>
      </c>
      <c r="D43" s="87" t="s">
        <v>9</v>
      </c>
      <c r="E43" s="91">
        <v>1</v>
      </c>
      <c r="F43" s="106" t="s">
        <v>275</v>
      </c>
      <c r="G43" s="157"/>
      <c r="H43" s="92" t="str">
        <f>+IF(F43="－",IF(G43&gt;=1,"err"," "),"2又は1を選択してください。")</f>
        <v xml:space="preserve"> </v>
      </c>
      <c r="I43" s="18"/>
      <c r="J43" s="7" t="s">
        <v>97</v>
      </c>
    </row>
    <row r="44" spans="2:10" ht="20.25" thickTop="1" thickBot="1">
      <c r="B44" s="88"/>
      <c r="C44" s="88" t="s">
        <v>70</v>
      </c>
      <c r="D44" s="87" t="s">
        <v>9</v>
      </c>
      <c r="E44" s="91">
        <v>1</v>
      </c>
      <c r="F44" s="106" t="s">
        <v>275</v>
      </c>
      <c r="G44" s="158" t="str">
        <f>+IF(F44="〇",E44," ")</f>
        <v xml:space="preserve"> </v>
      </c>
      <c r="H44" s="88"/>
      <c r="I44" s="18"/>
    </row>
    <row r="45" spans="2:10" ht="20.25" thickTop="1" thickBot="1">
      <c r="B45" s="156"/>
      <c r="C45" s="156" t="s">
        <v>67</v>
      </c>
      <c r="D45" s="160" t="s">
        <v>9</v>
      </c>
      <c r="E45" s="161">
        <v>1</v>
      </c>
      <c r="F45" s="106" t="s">
        <v>275</v>
      </c>
      <c r="G45" s="162" t="str">
        <f t="shared" ref="G45" si="4">+IF(F45="〇",E45," ")</f>
        <v xml:space="preserve"> </v>
      </c>
      <c r="H45" s="156"/>
      <c r="I45" s="18"/>
    </row>
    <row r="46" spans="2:10" ht="19.5" thickTop="1">
      <c r="B46" s="1"/>
      <c r="C46" s="1"/>
      <c r="D46" s="8"/>
      <c r="E46" s="8"/>
      <c r="F46" s="12"/>
      <c r="G46" s="1"/>
      <c r="H46" s="1"/>
      <c r="I46" s="1"/>
    </row>
    <row r="47" spans="2:10">
      <c r="B47" s="1" t="s">
        <v>23</v>
      </c>
      <c r="C47" s="1"/>
      <c r="D47" s="8"/>
      <c r="E47" s="8"/>
      <c r="F47" s="1"/>
      <c r="G47" s="1">
        <f>SUM(G21:G45)</f>
        <v>6</v>
      </c>
      <c r="H47" s="1"/>
      <c r="I47" s="1"/>
    </row>
    <row r="52" spans="4:12">
      <c r="G52" t="s">
        <v>273</v>
      </c>
    </row>
    <row r="53" spans="4:12">
      <c r="D53" t="s">
        <v>17</v>
      </c>
      <c r="E53">
        <v>2</v>
      </c>
      <c r="F53">
        <v>15</v>
      </c>
      <c r="G53" s="85" t="s">
        <v>270</v>
      </c>
      <c r="I53" t="s">
        <v>76</v>
      </c>
      <c r="J53" t="s">
        <v>86</v>
      </c>
      <c r="K53">
        <v>15</v>
      </c>
      <c r="L53" t="s">
        <v>89</v>
      </c>
    </row>
    <row r="54" spans="4:12">
      <c r="D54" s="7" t="s">
        <v>29</v>
      </c>
      <c r="E54">
        <v>1</v>
      </c>
      <c r="F54">
        <v>10</v>
      </c>
      <c r="G54" s="93" t="s">
        <v>271</v>
      </c>
      <c r="I54" t="s">
        <v>77</v>
      </c>
      <c r="J54" t="s">
        <v>84</v>
      </c>
      <c r="K54" t="s">
        <v>85</v>
      </c>
      <c r="L54" t="s">
        <v>65</v>
      </c>
    </row>
    <row r="55" spans="4:12">
      <c r="G55" s="93" t="s">
        <v>272</v>
      </c>
      <c r="I55" t="s">
        <v>187</v>
      </c>
      <c r="J55" s="7" t="s">
        <v>26</v>
      </c>
      <c r="K55" s="7" t="s">
        <v>26</v>
      </c>
      <c r="L55" t="s">
        <v>91</v>
      </c>
    </row>
    <row r="56" spans="4:12">
      <c r="I56" t="s">
        <v>186</v>
      </c>
      <c r="L56" s="7" t="s">
        <v>26</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view="pageBreakPreview" zoomScaleNormal="100" zoomScaleSheetLayoutView="100" workbookViewId="0">
      <selection activeCell="E21" sqref="E21"/>
    </sheetView>
  </sheetViews>
  <sheetFormatPr defaultColWidth="9" defaultRowHeight="18.75"/>
  <cols>
    <col min="1" max="1" width="9" style="200"/>
    <col min="2" max="2" width="9" style="85" customWidth="1"/>
    <col min="3" max="3" width="3.625" style="85" customWidth="1"/>
    <col min="4" max="4" width="34.125" style="85" customWidth="1"/>
    <col min="5" max="5" width="42.625" style="199" customWidth="1"/>
    <col min="6" max="6" width="7.75" style="199" customWidth="1"/>
    <col min="7" max="7" width="8.75" style="85" customWidth="1"/>
    <col min="8" max="8" width="8.625" style="198" customWidth="1"/>
    <col min="9" max="9" width="6.75" style="85" bestFit="1" customWidth="1"/>
    <col min="10" max="46" width="9" style="200"/>
    <col min="47" max="16384" width="9" style="85"/>
  </cols>
  <sheetData>
    <row r="1" spans="3:11" ht="19.5">
      <c r="E1" s="316" t="s">
        <v>209</v>
      </c>
      <c r="F1" s="318" t="s">
        <v>184</v>
      </c>
      <c r="G1" s="319"/>
      <c r="H1" s="319"/>
    </row>
    <row r="2" spans="3:11" ht="15" customHeight="1">
      <c r="C2" s="208"/>
      <c r="D2" s="209"/>
      <c r="E2" s="316"/>
      <c r="F2" s="210"/>
      <c r="G2" s="210"/>
      <c r="H2" s="210"/>
    </row>
    <row r="3" spans="3:11" ht="16.149999999999999" customHeight="1">
      <c r="D3" s="211" t="str">
        <f>"神奈川県"&amp;+'（発注所属入力）'!C13&amp;" 殿"</f>
        <v>神奈川県県西土木事務所長 殿</v>
      </c>
      <c r="H3" s="212"/>
    </row>
    <row r="4" spans="3:11">
      <c r="E4" s="213" t="s">
        <v>36</v>
      </c>
      <c r="F4" s="214" t="str">
        <f>+IF(OR(E6="",E8="",E9="",E10=""),"↓入力","")</f>
        <v>↓入力</v>
      </c>
    </row>
    <row r="5" spans="3:11" ht="18" customHeight="1">
      <c r="D5" s="215" t="s">
        <v>225</v>
      </c>
      <c r="E5" s="315"/>
      <c r="F5" s="315"/>
      <c r="G5" s="315"/>
      <c r="H5" s="315"/>
      <c r="K5" s="200">
        <f>+IF(E5="",2,1)</f>
        <v>2</v>
      </c>
    </row>
    <row r="6" spans="3:11" ht="18" customHeight="1">
      <c r="D6" s="215" t="s">
        <v>37</v>
      </c>
      <c r="E6" s="315"/>
      <c r="F6" s="315"/>
      <c r="G6" s="315"/>
      <c r="H6" s="315"/>
      <c r="K6" s="200">
        <f>+IF(E6="",2,1)</f>
        <v>2</v>
      </c>
    </row>
    <row r="7" spans="3:11" ht="18" customHeight="1">
      <c r="D7" s="215" t="s">
        <v>226</v>
      </c>
      <c r="E7" s="253"/>
      <c r="F7" s="253"/>
      <c r="G7" s="253"/>
      <c r="H7" s="253"/>
    </row>
    <row r="8" spans="3:11" ht="18" customHeight="1">
      <c r="D8" s="215" t="s">
        <v>228</v>
      </c>
      <c r="E8" s="322"/>
      <c r="F8" s="322"/>
      <c r="G8" s="322"/>
      <c r="H8" s="322"/>
      <c r="K8" s="200">
        <f>+IF(E8="",2,1)</f>
        <v>2</v>
      </c>
    </row>
    <row r="9" spans="3:11" ht="16.149999999999999" customHeight="1">
      <c r="D9" s="215" t="s">
        <v>240</v>
      </c>
      <c r="E9" s="322"/>
      <c r="F9" s="322"/>
      <c r="G9" s="322"/>
      <c r="H9" s="322"/>
      <c r="K9" s="200">
        <f>+IF(E9="",2,1)</f>
        <v>2</v>
      </c>
    </row>
    <row r="10" spans="3:11" ht="16.149999999999999" customHeight="1">
      <c r="D10" s="215" t="s">
        <v>241</v>
      </c>
      <c r="E10" s="322"/>
      <c r="F10" s="322"/>
      <c r="G10" s="322"/>
      <c r="H10" s="322"/>
      <c r="K10" s="200">
        <f>+IF(E10="",2,1)</f>
        <v>2</v>
      </c>
    </row>
    <row r="11" spans="3:11">
      <c r="D11" s="216" t="s">
        <v>163</v>
      </c>
    </row>
    <row r="12" spans="3:11">
      <c r="D12" s="85" t="str">
        <f>+"工事番号："&amp;'（発注所属入力）'!C14</f>
        <v>工事番号：西土１５</v>
      </c>
      <c r="E12" s="217"/>
      <c r="F12" s="217"/>
      <c r="G12" s="218"/>
      <c r="H12" s="219"/>
    </row>
    <row r="13" spans="3:11">
      <c r="D13" s="320" t="str">
        <f>+"工事名　："&amp;'（発注所属入力）'!C15</f>
        <v>工事名　：一般県道松田停車場　新十文字橋（Ｐ４）耐震補強工事</v>
      </c>
      <c r="E13" s="320"/>
      <c r="F13" s="320"/>
      <c r="G13" s="320"/>
      <c r="H13" s="320"/>
    </row>
    <row r="14" spans="3:11" ht="13.9" customHeight="1">
      <c r="C14" s="220" t="s">
        <v>96</v>
      </c>
    </row>
    <row r="15" spans="3:11" ht="13.9" customHeight="1">
      <c r="C15" s="220" t="s">
        <v>255</v>
      </c>
    </row>
    <row r="16" spans="3:11" ht="13.9" customHeight="1">
      <c r="C16" s="220" t="s">
        <v>224</v>
      </c>
    </row>
    <row r="17" spans="3:12" ht="13.9" customHeight="1">
      <c r="C17" s="220" t="s">
        <v>229</v>
      </c>
    </row>
    <row r="18" spans="3:12" ht="13.9" customHeight="1">
      <c r="C18" s="221" t="s">
        <v>227</v>
      </c>
    </row>
    <row r="19" spans="3:12" ht="11.45" customHeight="1">
      <c r="C19" s="317" t="s">
        <v>31</v>
      </c>
      <c r="D19" s="317"/>
      <c r="E19" s="317" t="s">
        <v>30</v>
      </c>
      <c r="F19" s="317" t="s">
        <v>18</v>
      </c>
      <c r="G19" s="222" t="s">
        <v>164</v>
      </c>
      <c r="H19" s="317" t="s">
        <v>21</v>
      </c>
    </row>
    <row r="20" spans="3:12" ht="14.1" customHeight="1">
      <c r="C20" s="317"/>
      <c r="D20" s="317"/>
      <c r="E20" s="317"/>
      <c r="F20" s="317"/>
      <c r="G20" s="223" t="s">
        <v>165</v>
      </c>
      <c r="H20" s="317"/>
      <c r="J20" s="224"/>
    </row>
    <row r="21" spans="3:12" ht="18" customHeight="1">
      <c r="C21" s="225" t="str">
        <f>+'（発注所属入力）'!B21</f>
        <v>－</v>
      </c>
      <c r="D21" s="226"/>
      <c r="E21" s="227" t="s">
        <v>26</v>
      </c>
      <c r="F21" s="227" t="str">
        <f>IF('（発注所属入力）'!G21="","－",'（発注所属入力）'!G21)</f>
        <v>－</v>
      </c>
      <c r="G21" s="227" t="s">
        <v>26</v>
      </c>
      <c r="H21" s="228" t="str">
        <f>+'（発注所属入力）'!I21</f>
        <v>－</v>
      </c>
      <c r="J21" s="224"/>
    </row>
    <row r="22" spans="3:12">
      <c r="C22" s="229" t="s">
        <v>4</v>
      </c>
      <c r="D22" s="230"/>
      <c r="E22" s="231"/>
      <c r="F22" s="231"/>
      <c r="G22" s="232"/>
      <c r="H22" s="232"/>
      <c r="J22" s="224"/>
    </row>
    <row r="23" spans="3:12" ht="15" customHeight="1">
      <c r="C23" s="288" t="s">
        <v>52</v>
      </c>
      <c r="D23" s="295" t="s">
        <v>3</v>
      </c>
      <c r="E23" s="204" t="str">
        <f>+IF('（発注所属入力）'!F23="〇","あり","－")</f>
        <v>－</v>
      </c>
      <c r="F23" s="96" t="str">
        <f>+IF(E23="あり",1,"－")</f>
        <v>－</v>
      </c>
      <c r="G23" s="292"/>
      <c r="H23" s="290" t="str">
        <f>+IF('（発注所属入力）'!F23="〇","様式－2a","－")</f>
        <v>－</v>
      </c>
      <c r="I23" s="233" t="str">
        <f>+IF('（発注所属入力）'!F23='（発注所属入力）'!D54," ",IF(G23="","←入力",""))</f>
        <v xml:space="preserve"> </v>
      </c>
      <c r="K23" s="200">
        <f>+IF(G23="",2,1)</f>
        <v>2</v>
      </c>
    </row>
    <row r="24" spans="3:12" ht="15" customHeight="1">
      <c r="C24" s="289"/>
      <c r="D24" s="296"/>
      <c r="E24" s="205" t="str">
        <f>+IF('（発注所属入力）'!F23="〇","なし","－")</f>
        <v>－</v>
      </c>
      <c r="F24" s="97" t="str">
        <f>+IF(E24="なし",0,"－")</f>
        <v>－</v>
      </c>
      <c r="G24" s="293"/>
      <c r="H24" s="291"/>
      <c r="I24" s="233"/>
    </row>
    <row r="25" spans="3:12" ht="15" customHeight="1">
      <c r="C25" s="288" t="s">
        <v>53</v>
      </c>
      <c r="D25" s="295" t="s">
        <v>6</v>
      </c>
      <c r="E25" s="204" t="str">
        <f>+IF('（発注所属入力）'!F24="〇","80点以上","－")</f>
        <v>80点以上</v>
      </c>
      <c r="F25" s="96">
        <f>+IF(E25="80点以上",2,"－")</f>
        <v>2</v>
      </c>
      <c r="G25" s="292"/>
      <c r="H25" s="321" t="str">
        <f>+IF('（発注所属入力）'!F24="〇","様式－2a
様式－2b","－")</f>
        <v>様式－2a
様式－2b</v>
      </c>
      <c r="I25" s="233" t="str">
        <f>+IF('（発注所属入力）'!F24='（発注所属入力）'!D54," ",IF(G25="","←入力",""))</f>
        <v>←入力</v>
      </c>
      <c r="K25" s="200">
        <f>+IF(G25="",2,1)</f>
        <v>2</v>
      </c>
    </row>
    <row r="26" spans="3:12" ht="15" customHeight="1">
      <c r="C26" s="304"/>
      <c r="D26" s="314"/>
      <c r="E26" s="234" t="str">
        <f>+IF('（発注所属入力）'!F24="〇","75点以上80点未満","－")</f>
        <v>75点以上80点未満</v>
      </c>
      <c r="F26" s="235">
        <f>+IF(E26="75点以上80点未満",1,"－")</f>
        <v>1</v>
      </c>
      <c r="G26" s="300"/>
      <c r="H26" s="311"/>
      <c r="I26" s="233"/>
    </row>
    <row r="27" spans="3:12" ht="15" customHeight="1">
      <c r="C27" s="304"/>
      <c r="D27" s="314"/>
      <c r="E27" s="234" t="str">
        <f>+IF('（発注所属入力）'!F24="〇","65点以上75点未満","－")</f>
        <v>65点以上75点未満</v>
      </c>
      <c r="F27" s="235">
        <f>+IF(E27="65点以上75点未満",0,"－")</f>
        <v>0</v>
      </c>
      <c r="G27" s="300"/>
      <c r="H27" s="311"/>
      <c r="I27" s="233"/>
    </row>
    <row r="28" spans="3:12" ht="15" customHeight="1">
      <c r="C28" s="304"/>
      <c r="D28" s="314"/>
      <c r="E28" s="234" t="str">
        <f>+IF('（発注所属入力）'!F24="〇","55点以上65点未満","－")</f>
        <v>55点以上65点未満</v>
      </c>
      <c r="F28" s="235">
        <f>+IF(E28="55点以上65点未満",-1,"－")</f>
        <v>-1</v>
      </c>
      <c r="G28" s="300"/>
      <c r="H28" s="311"/>
      <c r="I28" s="233"/>
    </row>
    <row r="29" spans="3:12" ht="15" customHeight="1">
      <c r="C29" s="304"/>
      <c r="D29" s="314"/>
      <c r="E29" s="234" t="str">
        <f>+IF('（発注所属入力）'!F24="〇","55点未満","－")</f>
        <v>55点未満</v>
      </c>
      <c r="F29" s="235">
        <f>+IF(E29="55点未満",-2,"－")</f>
        <v>-2</v>
      </c>
      <c r="G29" s="300"/>
      <c r="H29" s="311"/>
      <c r="I29" s="233"/>
      <c r="L29" s="236"/>
    </row>
    <row r="30" spans="3:12" ht="15" customHeight="1">
      <c r="C30" s="289"/>
      <c r="D30" s="296"/>
      <c r="E30" s="205" t="str">
        <f>+IF('（発注所属入力）'!F24="〇","実績なし","－")</f>
        <v>実績なし</v>
      </c>
      <c r="F30" s="97">
        <f>+IF(E30="実績なし",0,"－")</f>
        <v>0</v>
      </c>
      <c r="G30" s="293"/>
      <c r="H30" s="291"/>
      <c r="I30" s="233"/>
    </row>
    <row r="31" spans="3:12" ht="15" customHeight="1">
      <c r="C31" s="288" t="s">
        <v>54</v>
      </c>
      <c r="D31" s="298" t="s">
        <v>98</v>
      </c>
      <c r="E31" s="237" t="str">
        <f>+IF('（発注所属入力）'!F25="〇","過去３年間に同じ工事分野で実績あり","－")</f>
        <v>－</v>
      </c>
      <c r="F31" s="96" t="str">
        <f>+IF(E31="過去３年間に同じ工事分野で実績あり",1.5,"－")</f>
        <v>－</v>
      </c>
      <c r="G31" s="292"/>
      <c r="H31" s="290" t="str">
        <f>+IF('（発注所属入力）'!F25="〇","様式－2a","－")</f>
        <v>－</v>
      </c>
      <c r="I31" s="233" t="str">
        <f>+IF('（発注所属入力）'!F25='（発注所属入力）'!D54," ",IF(G31="","←入力",""))</f>
        <v xml:space="preserve"> </v>
      </c>
      <c r="K31" s="200">
        <f>+IF(G31="",2,1)</f>
        <v>2</v>
      </c>
    </row>
    <row r="32" spans="3:12" ht="15" customHeight="1">
      <c r="C32" s="297"/>
      <c r="D32" s="299"/>
      <c r="E32" s="202" t="str">
        <f>+IF('（発注所属入力）'!F25="〇","過去３年間に異なる工事分野で実績あり","－")</f>
        <v>－</v>
      </c>
      <c r="F32" s="235" t="str">
        <f>+IF(E32="過去３年間に異なる工事分野で実績あり",1,"－")</f>
        <v>－</v>
      </c>
      <c r="G32" s="300"/>
      <c r="H32" s="294"/>
      <c r="I32" s="233"/>
    </row>
    <row r="33" spans="3:11" ht="15" customHeight="1">
      <c r="C33" s="297"/>
      <c r="D33" s="299"/>
      <c r="E33" s="202" t="str">
        <f>+IF('（発注所属入力）'!F25="〇","過去10～４年間に同じ工事分野で実績あり","－")</f>
        <v>－</v>
      </c>
      <c r="F33" s="235" t="str">
        <f>+IF(E33="過去10～４年間に同じ工事分野で実績あり",1,"－")</f>
        <v>－</v>
      </c>
      <c r="G33" s="300"/>
      <c r="H33" s="294"/>
      <c r="I33" s="233"/>
    </row>
    <row r="34" spans="3:11" ht="15" customHeight="1">
      <c r="C34" s="297"/>
      <c r="D34" s="299"/>
      <c r="E34" s="202" t="str">
        <f>+IF('（発注所属入力）'!F25="〇","過去10～４年間に異なる工事分野で実績あり","－")</f>
        <v>－</v>
      </c>
      <c r="F34" s="235" t="str">
        <f>+IF(E34="過去10～４年間に異なる工事分野で実績あり",0.5,"－")</f>
        <v>－</v>
      </c>
      <c r="G34" s="300"/>
      <c r="H34" s="294"/>
      <c r="I34" s="233"/>
    </row>
    <row r="35" spans="3:11" ht="15" customHeight="1">
      <c r="C35" s="289"/>
      <c r="D35" s="296"/>
      <c r="E35" s="205" t="str">
        <f>+IF('（発注所属入力）'!F25="〇","なし","－")</f>
        <v>－</v>
      </c>
      <c r="F35" s="97" t="str">
        <f>+IF(E35="なし",0,"－")</f>
        <v>－</v>
      </c>
      <c r="G35" s="293"/>
      <c r="H35" s="291"/>
      <c r="I35" s="233"/>
    </row>
    <row r="36" spans="3:11" ht="15" customHeight="1">
      <c r="C36" s="288" t="s">
        <v>55</v>
      </c>
      <c r="D36" s="295" t="s">
        <v>7</v>
      </c>
      <c r="E36" s="204" t="str">
        <f>+IF('（発注所属入力）'!F26="〇","あり","－")</f>
        <v>－</v>
      </c>
      <c r="F36" s="96" t="str">
        <f>+IF(E36="あり",1,"－")</f>
        <v>－</v>
      </c>
      <c r="G36" s="292"/>
      <c r="H36" s="290" t="str">
        <f>+IF('（発注所属入力）'!F26="〇","様式－2a","－")</f>
        <v>－</v>
      </c>
      <c r="I36" s="233" t="str">
        <f>+IF('（発注所属入力）'!F26='（発注所属入力）'!D54," ",IF(G36="","←入力",""))</f>
        <v xml:space="preserve"> </v>
      </c>
      <c r="K36" s="200">
        <f>+IF(G36="",2,1)</f>
        <v>2</v>
      </c>
    </row>
    <row r="37" spans="3:11" ht="15" customHeight="1">
      <c r="C37" s="289"/>
      <c r="D37" s="296"/>
      <c r="E37" s="205" t="str">
        <f>+IF('（発注所属入力）'!F26="〇","なし","－")</f>
        <v>－</v>
      </c>
      <c r="F37" s="97" t="str">
        <f>+IF(E37="なし",0,"－")</f>
        <v>－</v>
      </c>
      <c r="G37" s="293"/>
      <c r="H37" s="291"/>
      <c r="I37" s="233"/>
      <c r="K37" s="200">
        <f>+IF('（発注所属入力）'!F26='（発注所属入力）'!D54,3,0)</f>
        <v>3</v>
      </c>
    </row>
    <row r="38" spans="3:11" ht="15" customHeight="1">
      <c r="C38" s="288" t="s">
        <v>42</v>
      </c>
      <c r="D38" s="295" t="s">
        <v>10</v>
      </c>
      <c r="E38" s="204" t="str">
        <f>+IF('（発注所属入力）'!F27="〇","あり","－")</f>
        <v>－</v>
      </c>
      <c r="F38" s="96" t="str">
        <f>+IF(E39="なし",0.5,"－")</f>
        <v>－</v>
      </c>
      <c r="G38" s="292"/>
      <c r="H38" s="290" t="str">
        <f>+IF('（発注所属入力）'!F27="〇","様式－2a","－")</f>
        <v>－</v>
      </c>
      <c r="I38" s="233" t="str">
        <f>IF('（発注所属入力）'!F27='（発注所属入力）'!D54,"",IF(G38="","←入力",""))</f>
        <v/>
      </c>
      <c r="K38" s="200">
        <f>+IF(G38="",2,1)</f>
        <v>2</v>
      </c>
    </row>
    <row r="39" spans="3:11" ht="15" customHeight="1">
      <c r="C39" s="289"/>
      <c r="D39" s="296"/>
      <c r="E39" s="205" t="str">
        <f>+IF('（発注所属入力）'!F27="〇","なし","－")</f>
        <v>－</v>
      </c>
      <c r="F39" s="97" t="str">
        <f>+IF(E39="なし",0,"－")</f>
        <v>－</v>
      </c>
      <c r="G39" s="293"/>
      <c r="H39" s="291"/>
      <c r="I39" s="233"/>
      <c r="K39" s="200">
        <f>IF('（発注所属入力）'!F27='（発注所属入力）'!D54,3,0)</f>
        <v>3</v>
      </c>
    </row>
    <row r="40" spans="3:11" ht="15" customHeight="1">
      <c r="C40" s="303" t="s">
        <v>219</v>
      </c>
      <c r="D40" s="298" t="s">
        <v>208</v>
      </c>
      <c r="E40" s="201" t="str">
        <f>+IF('（発注所属入力）'!F28="〇","施工プロセス（１）～（５）をすべて実施","－")</f>
        <v>－</v>
      </c>
      <c r="F40" s="78" t="str">
        <f>+IF(E40="施工プロセス（１）～（５）をすべて実施",1,"－")</f>
        <v>－</v>
      </c>
      <c r="G40" s="306"/>
      <c r="H40" s="290" t="str">
        <f>+IF('（発注所属入力）'!F28="〇","様式－2a","－")</f>
        <v>－</v>
      </c>
      <c r="I40" s="233" t="str">
        <f>+IF('（発注所属入力）'!F28='（発注所属入力）'!D54,"",IF(G40="","←入力",""))</f>
        <v/>
      </c>
      <c r="K40" s="94">
        <f>+IF(G40="",2,1)</f>
        <v>2</v>
      </c>
    </row>
    <row r="41" spans="3:11" ht="15" customHeight="1">
      <c r="C41" s="304"/>
      <c r="D41" s="299"/>
      <c r="E41" s="202" t="str">
        <f>+IF('（発注所属入力）'!F28="〇","いずれか３つ以上の施工プロセスを実施","－")</f>
        <v>－</v>
      </c>
      <c r="F41" s="163" t="str">
        <f>+IF(E41="いずれか３つ以上の施工プロセスを実施",0.5,"－")</f>
        <v>－</v>
      </c>
      <c r="G41" s="307"/>
      <c r="H41" s="294"/>
      <c r="I41" s="233"/>
      <c r="K41" s="94">
        <f>+IF('（発注所属入力）'!F28='（発注所属入力）'!D54,3,0)</f>
        <v>3</v>
      </c>
    </row>
    <row r="42" spans="3:11" ht="15" customHeight="1">
      <c r="C42" s="289"/>
      <c r="D42" s="305"/>
      <c r="E42" s="203" t="str">
        <f>+IF('（発注所属入力）'!F28="〇","上記以外の場合","－")</f>
        <v>－</v>
      </c>
      <c r="F42" s="79" t="str">
        <f>+IF(E42="上記以外の場合",0,"－")</f>
        <v>－</v>
      </c>
      <c r="G42" s="308"/>
      <c r="H42" s="301"/>
      <c r="I42" s="233"/>
      <c r="K42" s="85"/>
    </row>
    <row r="43" spans="3:11" ht="18" customHeight="1">
      <c r="C43" s="229" t="s">
        <v>160</v>
      </c>
      <c r="D43" s="230"/>
      <c r="E43" s="98"/>
      <c r="F43" s="231"/>
      <c r="G43" s="232"/>
      <c r="H43" s="238"/>
      <c r="I43" s="233"/>
    </row>
    <row r="44" spans="3:11" ht="15" customHeight="1">
      <c r="C44" s="303" t="s">
        <v>56</v>
      </c>
      <c r="D44" s="312" t="s">
        <v>11</v>
      </c>
      <c r="E44" s="204" t="str">
        <f>+IF('（発注所属入力）'!F30="〇","あり","－")</f>
        <v>あり</v>
      </c>
      <c r="F44" s="96">
        <f>+IF(E44="あり",'（発注所属入力）'!G30,"－")</f>
        <v>1</v>
      </c>
      <c r="G44" s="292"/>
      <c r="H44" s="290" t="str">
        <f>+IF('（発注所属入力）'!F30="〇","様式－3","－")</f>
        <v>様式－3</v>
      </c>
      <c r="I44" s="233" t="str">
        <f>+IF('（発注所属入力）'!F30='（発注所属入力）'!D54," ",IF(G44="","←入力",""))</f>
        <v>←入力</v>
      </c>
      <c r="K44" s="200">
        <f>+IF(G44="",2,1)</f>
        <v>2</v>
      </c>
    </row>
    <row r="45" spans="3:11" ht="15" customHeight="1">
      <c r="C45" s="289"/>
      <c r="D45" s="313"/>
      <c r="E45" s="205" t="str">
        <f>+IF('（発注所属入力）'!F30="〇","なし","－")</f>
        <v>なし</v>
      </c>
      <c r="F45" s="97">
        <f>+IF(E45="なし",0,"－")</f>
        <v>0</v>
      </c>
      <c r="G45" s="293"/>
      <c r="H45" s="291"/>
      <c r="I45" s="233"/>
    </row>
    <row r="46" spans="3:11" ht="15" customHeight="1">
      <c r="C46" s="303" t="s">
        <v>57</v>
      </c>
      <c r="D46" s="312" t="s">
        <v>22</v>
      </c>
      <c r="E46" s="204" t="str">
        <f>+IF('（発注所属入力）'!F31="〇","あり","－")</f>
        <v>あり</v>
      </c>
      <c r="F46" s="96">
        <f>+IF(E46="あり",'（発注所属入力）'!G31,"－")</f>
        <v>1</v>
      </c>
      <c r="G46" s="292"/>
      <c r="H46" s="290" t="str">
        <f>+IF('（発注所属入力）'!F31="〇","様式－3","－")</f>
        <v>様式－3</v>
      </c>
      <c r="I46" s="233" t="str">
        <f>+IF('（発注所属入力）'!F31='（発注所属入力）'!D54," ",IF(G46="","←入力",""))</f>
        <v>←入力</v>
      </c>
      <c r="K46" s="200">
        <f>+IF(G46="",2,1)</f>
        <v>2</v>
      </c>
    </row>
    <row r="47" spans="3:11" ht="15" customHeight="1">
      <c r="C47" s="289"/>
      <c r="D47" s="313"/>
      <c r="E47" s="205" t="str">
        <f>+IF('（発注所属入力）'!F31="〇","なし","－")</f>
        <v>なし</v>
      </c>
      <c r="F47" s="97">
        <f>+IF(E47="なし",0,"－")</f>
        <v>0</v>
      </c>
      <c r="G47" s="293"/>
      <c r="H47" s="291"/>
      <c r="I47" s="233"/>
    </row>
    <row r="48" spans="3:11" ht="15" customHeight="1">
      <c r="C48" s="303" t="s">
        <v>44</v>
      </c>
      <c r="D48" s="312" t="s">
        <v>12</v>
      </c>
      <c r="E48" s="204" t="str">
        <f>+IF('（発注所属入力）'!F32="〇","あり","－")</f>
        <v>あり</v>
      </c>
      <c r="F48" s="96">
        <f>+IF(E48="あり",1,"－")</f>
        <v>1</v>
      </c>
      <c r="G48" s="292"/>
      <c r="H48" s="290" t="str">
        <f>+IF('（発注所属入力）'!F32="〇","様式－3","－")</f>
        <v>様式－3</v>
      </c>
      <c r="I48" s="233" t="str">
        <f>+IF('（発注所属入力）'!F32='（発注所属入力）'!D54," ",IF(G48="","←入力",""))</f>
        <v>←入力</v>
      </c>
      <c r="K48" s="200">
        <f>+IF(G48="",2,1)</f>
        <v>2</v>
      </c>
    </row>
    <row r="49" spans="1:46" ht="15" customHeight="1">
      <c r="C49" s="289"/>
      <c r="D49" s="313"/>
      <c r="E49" s="205" t="str">
        <f>+IF('（発注所属入力）'!F32="〇","なし","－")</f>
        <v>なし</v>
      </c>
      <c r="F49" s="97">
        <f>+IF(E49="なし",0,"－")</f>
        <v>0</v>
      </c>
      <c r="G49" s="293"/>
      <c r="H49" s="301"/>
      <c r="I49" s="233"/>
      <c r="K49" s="200">
        <f>+IF('（発注所属入力）'!F32='（発注所属入力）'!D54,3,0)</f>
        <v>0</v>
      </c>
    </row>
    <row r="50" spans="1:46" ht="15" customHeight="1">
      <c r="C50" s="303" t="s">
        <v>45</v>
      </c>
      <c r="D50" s="312" t="s">
        <v>199</v>
      </c>
      <c r="E50" s="204" t="str">
        <f>+IF('（発注所属入力）'!F33="〇","あり","－")</f>
        <v>－</v>
      </c>
      <c r="F50" s="96" t="str">
        <f>+IF(E50="あり",0.5,"－")</f>
        <v>－</v>
      </c>
      <c r="G50" s="292"/>
      <c r="H50" s="290" t="str">
        <f>+IF('（発注所属入力）'!F33="〇","様式－3","－")</f>
        <v>－</v>
      </c>
      <c r="I50" s="233" t="str">
        <f>+IF('（発注所属入力）'!F33='（発注所属入力）'!D54,"",IF(G50="","←入力",""))</f>
        <v/>
      </c>
      <c r="K50" s="200">
        <f>+IF(G50="",2,1)</f>
        <v>2</v>
      </c>
    </row>
    <row r="51" spans="1:46" ht="15" customHeight="1">
      <c r="C51" s="289"/>
      <c r="D51" s="313"/>
      <c r="E51" s="205" t="str">
        <f>+IF('（発注所属入力）'!F33="〇","なし","－")</f>
        <v>－</v>
      </c>
      <c r="F51" s="97" t="str">
        <f>+IF(E51="なし",0,"－")</f>
        <v>－</v>
      </c>
      <c r="G51" s="293"/>
      <c r="H51" s="301"/>
      <c r="I51" s="233"/>
      <c r="K51" s="200">
        <f>+IF('（発注所属入力）'!F33='（発注所属入力）'!D54,3,0)</f>
        <v>3</v>
      </c>
    </row>
    <row r="52" spans="1:46" ht="15" customHeight="1">
      <c r="C52" s="303" t="s">
        <v>46</v>
      </c>
      <c r="D52" s="298" t="s">
        <v>193</v>
      </c>
      <c r="E52" s="204" t="str">
        <f>+IF('（発注所属入力）'!F34="〇","35歳未満で実績あり","－")</f>
        <v>－</v>
      </c>
      <c r="F52" s="96" t="str">
        <f>+IF(E54="なし",1,"－")</f>
        <v>－</v>
      </c>
      <c r="G52" s="292"/>
      <c r="H52" s="290" t="str">
        <f>+IF('（発注所属入力）'!F34="〇","様式－3","－")</f>
        <v>－</v>
      </c>
      <c r="I52" s="233" t="str">
        <f>+IF('（発注所属入力）'!F34='（発注所属入力）'!D54," ",IF(G52="","←入力",""))</f>
        <v xml:space="preserve"> </v>
      </c>
      <c r="K52" s="200">
        <f>+IF(G52="",2,1)</f>
        <v>2</v>
      </c>
    </row>
    <row r="53" spans="1:46" ht="15" customHeight="1">
      <c r="C53" s="304"/>
      <c r="D53" s="299"/>
      <c r="E53" s="239" t="str">
        <f>+IF('（発注所属入力）'!F34="〇","35歳以上40歳未満で実績あり","－")</f>
        <v>－</v>
      </c>
      <c r="F53" s="235" t="str">
        <f>+IF(E54="なし",0.5,"－")</f>
        <v>－</v>
      </c>
      <c r="G53" s="300"/>
      <c r="H53" s="311"/>
      <c r="I53" s="233"/>
      <c r="K53" s="200">
        <f>+IF('（発注所属入力）'!F34='（発注所属入力）'!D54,3,0)</f>
        <v>3</v>
      </c>
    </row>
    <row r="54" spans="1:46" ht="15" customHeight="1">
      <c r="C54" s="289"/>
      <c r="D54" s="305"/>
      <c r="E54" s="205" t="str">
        <f>+IF('（発注所属入力）'!F34="〇","なし","－")</f>
        <v>－</v>
      </c>
      <c r="F54" s="97" t="str">
        <f>+IF(E54="なし",0,"－")</f>
        <v>－</v>
      </c>
      <c r="G54" s="293"/>
      <c r="H54" s="291"/>
      <c r="I54" s="233"/>
    </row>
    <row r="55" spans="1:46" s="241" customFormat="1">
      <c r="A55" s="240"/>
      <c r="C55" s="80" t="s">
        <v>161</v>
      </c>
      <c r="D55" s="81"/>
      <c r="E55" s="98"/>
      <c r="F55" s="98"/>
      <c r="G55" s="242"/>
      <c r="H55" s="98"/>
      <c r="I55" s="243"/>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row>
    <row r="56" spans="1:46" ht="15" customHeight="1">
      <c r="C56" s="303" t="s">
        <v>47</v>
      </c>
      <c r="D56" s="312" t="s">
        <v>13</v>
      </c>
      <c r="E56" s="204" t="str">
        <f>+IF('（発注所属入力）'!F36="〇","あり","－")</f>
        <v>あり</v>
      </c>
      <c r="F56" s="96">
        <f>+IF(E56="あり",1,"－")</f>
        <v>1</v>
      </c>
      <c r="G56" s="292"/>
      <c r="H56" s="290" t="str">
        <f>+IF('（発注所属入力）'!F36="〇","様式－4","－")</f>
        <v>様式－4</v>
      </c>
      <c r="I56" s="233" t="str">
        <f>+IF('（発注所属入力）'!F36='（発注所属入力）'!D54,"",IF(G56="","←入力",""))</f>
        <v>←入力</v>
      </c>
      <c r="K56" s="200">
        <f>+IF(G56="",2,1)</f>
        <v>2</v>
      </c>
    </row>
    <row r="57" spans="1:46" ht="15" customHeight="1">
      <c r="C57" s="289"/>
      <c r="D57" s="313"/>
      <c r="E57" s="205" t="str">
        <f>+IF('（発注所属入力）'!F36="〇","なし","－")</f>
        <v>なし</v>
      </c>
      <c r="F57" s="97">
        <f>+IF(E57="なし",0,"－")</f>
        <v>0</v>
      </c>
      <c r="G57" s="293"/>
      <c r="H57" s="291"/>
      <c r="I57" s="233"/>
      <c r="K57" s="200">
        <f>+IF('（発注所属入力）'!F36='（発注所属入力）'!D54,3,0)</f>
        <v>0</v>
      </c>
    </row>
    <row r="58" spans="1:46" ht="15" customHeight="1">
      <c r="C58" s="303" t="s">
        <v>48</v>
      </c>
      <c r="D58" s="312" t="s">
        <v>14</v>
      </c>
      <c r="E58" s="204" t="str">
        <f>+IF('（発注所属入力）'!F37="〇","あり","－")</f>
        <v>－</v>
      </c>
      <c r="F58" s="96" t="str">
        <f>+IF(E58="あり",0.5,"－")</f>
        <v>－</v>
      </c>
      <c r="G58" s="292"/>
      <c r="H58" s="290" t="str">
        <f>+IF('（発注所属入力）'!F37="〇","様式－4","－")</f>
        <v>－</v>
      </c>
      <c r="I58" s="233" t="str">
        <f>+IF('（発注所属入力）'!F37='（発注所属入力）'!D54,"",IF(G58="","←入力",""))</f>
        <v/>
      </c>
      <c r="K58" s="200">
        <f>+IF(G58="",2,1)</f>
        <v>2</v>
      </c>
    </row>
    <row r="59" spans="1:46" ht="15" customHeight="1">
      <c r="C59" s="289"/>
      <c r="D59" s="313"/>
      <c r="E59" s="205" t="str">
        <f>+IF('（発注所属入力）'!F37="〇","なし","－")</f>
        <v>－</v>
      </c>
      <c r="F59" s="97" t="str">
        <f>+IF(E59="なし",0,"－")</f>
        <v>－</v>
      </c>
      <c r="G59" s="293"/>
      <c r="H59" s="291"/>
      <c r="I59" s="233"/>
      <c r="K59" s="200">
        <f>+IF('（発注所属入力）'!F37='（発注所属入力）'!D54,3,0)</f>
        <v>3</v>
      </c>
    </row>
    <row r="60" spans="1:46" ht="15" customHeight="1">
      <c r="C60" s="303" t="s">
        <v>49</v>
      </c>
      <c r="D60" s="312" t="s">
        <v>15</v>
      </c>
      <c r="E60" s="204" t="str">
        <f>+IF('（発注所属入力）'!F38="〇","あり","－")</f>
        <v>－</v>
      </c>
      <c r="F60" s="96" t="str">
        <f>+IF(E60="あり",1,"－")</f>
        <v>－</v>
      </c>
      <c r="G60" s="292"/>
      <c r="H60" s="310" t="str">
        <f>+IF('（発注所属入力）'!F38="〇","様式－4","－")</f>
        <v>－</v>
      </c>
      <c r="I60" s="233" t="str">
        <f>+IF('（発注所属入力）'!F38='（発注所属入力）'!D54,"",IF(G60="","←入力",""))</f>
        <v/>
      </c>
      <c r="K60" s="200">
        <f>+IF(G60="",2,1)</f>
        <v>2</v>
      </c>
    </row>
    <row r="61" spans="1:46" ht="15" customHeight="1">
      <c r="C61" s="289"/>
      <c r="D61" s="313"/>
      <c r="E61" s="205" t="str">
        <f>+IF('（発注所属入力）'!F38="〇","なし","－")</f>
        <v>－</v>
      </c>
      <c r="F61" s="97" t="str">
        <f>+IF(E61="なし",0,"－")</f>
        <v>－</v>
      </c>
      <c r="G61" s="293"/>
      <c r="H61" s="291"/>
      <c r="I61" s="233"/>
      <c r="K61" s="200">
        <f>+IF('（発注所属入力）'!F38='（発注所属入力）'!D54,3,0)</f>
        <v>3</v>
      </c>
    </row>
    <row r="62" spans="1:46" ht="15" customHeight="1">
      <c r="C62" s="303" t="s">
        <v>50</v>
      </c>
      <c r="D62" s="298" t="s">
        <v>220</v>
      </c>
      <c r="E62" s="204" t="str">
        <f>+IF('（発注所属入力）'!F39="〇","あり（指定学科）","－")</f>
        <v>－</v>
      </c>
      <c r="F62" s="96" t="str">
        <f>+IF(E62="あり（指定学科）",1,"－")</f>
        <v>－</v>
      </c>
      <c r="G62" s="292"/>
      <c r="H62" s="310" t="str">
        <f>+IF('（発注所属入力）'!F39="〇","様式－4","－")</f>
        <v>－</v>
      </c>
      <c r="I62" s="233" t="str">
        <f>+IF('（発注所属入力）'!F39='（発注所属入力）'!D54,"",IF(G62="","←入力",""))</f>
        <v/>
      </c>
      <c r="K62" s="200">
        <f>+IF(G62="",2,1)</f>
        <v>2</v>
      </c>
    </row>
    <row r="63" spans="1:46" ht="15" customHeight="1">
      <c r="C63" s="304"/>
      <c r="D63" s="299"/>
      <c r="E63" s="244" t="str">
        <f>+IF('（発注所属入力）'!F39="〇","あり（指定学科以外）","－")</f>
        <v>－</v>
      </c>
      <c r="F63" s="245" t="str">
        <f>+IF(E63="あり（指定学科以外）",0.5,"－")</f>
        <v>－</v>
      </c>
      <c r="G63" s="300"/>
      <c r="H63" s="311"/>
      <c r="I63" s="233"/>
    </row>
    <row r="64" spans="1:46" ht="15" customHeight="1">
      <c r="C64" s="289"/>
      <c r="D64" s="305"/>
      <c r="E64" s="205" t="str">
        <f>+IF('（発注所属入力）'!F39="〇","なし","－")</f>
        <v>－</v>
      </c>
      <c r="F64" s="97" t="str">
        <f>+IF(E64="なし",0,"－")</f>
        <v>－</v>
      </c>
      <c r="G64" s="293"/>
      <c r="H64" s="291"/>
      <c r="I64" s="233"/>
      <c r="K64" s="200">
        <f>+IF('（発注所属入力）'!F39='（発注所属入力）'!D54,3,0)</f>
        <v>3</v>
      </c>
    </row>
    <row r="65" spans="1:46" ht="15" customHeight="1">
      <c r="C65" s="303" t="s">
        <v>183</v>
      </c>
      <c r="D65" s="298" t="s">
        <v>195</v>
      </c>
      <c r="E65" s="204" t="str">
        <f>+IF('（発注所属入力）'!F40="〇","あり","－")</f>
        <v>－</v>
      </c>
      <c r="F65" s="96" t="str">
        <f>+IF(E65="あり",1,"－")</f>
        <v>－</v>
      </c>
      <c r="G65" s="292"/>
      <c r="H65" s="310" t="str">
        <f>+IF('（発注所属入力）'!F40="〇","様式－4","－")</f>
        <v>－</v>
      </c>
      <c r="I65" s="233" t="str">
        <f>+IF('（発注所属入力）'!F40='（発注所属入力）'!D54,"",IF(G65="","←入力",""))</f>
        <v/>
      </c>
      <c r="K65" s="200">
        <f>+IF(G65="",2,1)</f>
        <v>2</v>
      </c>
    </row>
    <row r="66" spans="1:46" ht="15" customHeight="1">
      <c r="C66" s="289"/>
      <c r="D66" s="305"/>
      <c r="E66" s="205" t="str">
        <f>+IF('（発注所属入力）'!F40="〇","なし","－")</f>
        <v>－</v>
      </c>
      <c r="F66" s="97" t="str">
        <f>+IF(E66="なし",0,"－")</f>
        <v>－</v>
      </c>
      <c r="G66" s="293"/>
      <c r="H66" s="291"/>
      <c r="I66" s="233"/>
      <c r="K66" s="200">
        <f>+IF('（発注所属入力）'!F40='（発注所属入力）'!D54,3,0)</f>
        <v>3</v>
      </c>
    </row>
    <row r="67" spans="1:46" ht="15" customHeight="1">
      <c r="C67" s="288" t="s">
        <v>194</v>
      </c>
      <c r="D67" s="298" t="s">
        <v>242</v>
      </c>
      <c r="E67" s="201" t="str">
        <f>+IF('（発注所属入力）'!F41="〇","あり","－")</f>
        <v>－</v>
      </c>
      <c r="F67" s="78" t="str">
        <f>+IF(E67="あり",1,"－")</f>
        <v>－</v>
      </c>
      <c r="G67" s="292"/>
      <c r="H67" s="310" t="str">
        <f>+IF('（発注所属入力）'!F41="〇","様式－4","－")</f>
        <v>－</v>
      </c>
      <c r="I67" s="233" t="str">
        <f>+IF('（発注所属入力）'!F41='（発注所属入力）'!D54,"",IF(G67="","←入力",""))</f>
        <v/>
      </c>
      <c r="K67" s="200">
        <f>+IF(G67="",2,1)</f>
        <v>2</v>
      </c>
    </row>
    <row r="68" spans="1:46" ht="15" customHeight="1">
      <c r="C68" s="309"/>
      <c r="D68" s="305"/>
      <c r="E68" s="203" t="str">
        <f>+IF('（発注所属入力）'!F41="〇","なし","－")</f>
        <v>－</v>
      </c>
      <c r="F68" s="79" t="str">
        <f>+IF(E68="なし",0,"－")</f>
        <v>－</v>
      </c>
      <c r="G68" s="293"/>
      <c r="H68" s="291"/>
      <c r="I68" s="233"/>
      <c r="K68" s="200">
        <f>+IF('（発注所属入力）'!F41='（発注所属入力）'!D54,3,0)</f>
        <v>3</v>
      </c>
    </row>
    <row r="69" spans="1:46" s="241" customFormat="1">
      <c r="A69" s="240"/>
      <c r="C69" s="80" t="s">
        <v>223</v>
      </c>
      <c r="D69" s="81"/>
      <c r="E69" s="268"/>
      <c r="F69" s="268"/>
      <c r="G69" s="269"/>
      <c r="H69" s="268"/>
      <c r="I69" s="243"/>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row>
    <row r="70" spans="1:46" ht="15" customHeight="1">
      <c r="C70" s="288" t="s">
        <v>243</v>
      </c>
      <c r="D70" s="312" t="s">
        <v>66</v>
      </c>
      <c r="E70" s="201" t="str">
        <f>+IF('（発注所属入力）'!F43="〇","あり","－")</f>
        <v>－</v>
      </c>
      <c r="F70" s="78" t="str">
        <f>+IF(E70="あり",'（発注所属入力）'!G43,"－")</f>
        <v>－</v>
      </c>
      <c r="G70" s="306"/>
      <c r="H70" s="290" t="str">
        <f>+IF('（発注所属入力）'!F43="〇","様式－5","－")</f>
        <v>－</v>
      </c>
      <c r="I70" s="233" t="str">
        <f>+IF('（発注所属入力）'!F43='（発注所属入力）'!D54,"",IF(G70="","←入力",""))</f>
        <v/>
      </c>
      <c r="K70" s="200">
        <f>+IF(G70="",2,1)</f>
        <v>2</v>
      </c>
    </row>
    <row r="71" spans="1:46" ht="15" customHeight="1">
      <c r="C71" s="297"/>
      <c r="D71" s="313"/>
      <c r="E71" s="203" t="str">
        <f>+IF('（発注所属入力）'!F43="〇","なし","－")</f>
        <v>－</v>
      </c>
      <c r="F71" s="79" t="str">
        <f>+IF(E71="なし",0,"－")</f>
        <v>－</v>
      </c>
      <c r="G71" s="308"/>
      <c r="H71" s="301"/>
      <c r="I71" s="233"/>
      <c r="K71" s="200">
        <f>+IF('（発注所属入力）'!F43='（発注所属入力）'!D54,3,0)</f>
        <v>3</v>
      </c>
    </row>
    <row r="72" spans="1:46" ht="15" customHeight="1">
      <c r="C72" s="297"/>
      <c r="D72" s="312" t="s">
        <v>200</v>
      </c>
      <c r="E72" s="201" t="str">
        <f>+IF('（発注所属入力）'!F44="〇","あり","－")</f>
        <v>－</v>
      </c>
      <c r="F72" s="78" t="str">
        <f>+IF(E72="あり",1,"－")</f>
        <v>－</v>
      </c>
      <c r="G72" s="306"/>
      <c r="H72" s="290" t="str">
        <f>+IF('（発注所属入力）'!F44="〇","様式－5","－")</f>
        <v>－</v>
      </c>
      <c r="I72" s="233" t="str">
        <f>+IF('（発注所属入力）'!F44='（発注所属入力）'!D54," ",IF(G72="","←入力",""))</f>
        <v xml:space="preserve"> </v>
      </c>
      <c r="K72" s="200">
        <f>+IF(G72="",2,1)</f>
        <v>2</v>
      </c>
    </row>
    <row r="73" spans="1:46" ht="15" customHeight="1">
      <c r="C73" s="297"/>
      <c r="D73" s="313"/>
      <c r="E73" s="203" t="str">
        <f>+IF('（発注所属入力）'!F44="〇","なし","－")</f>
        <v>－</v>
      </c>
      <c r="F73" s="79" t="str">
        <f>+IF(E73="なし",0,"－")</f>
        <v>－</v>
      </c>
      <c r="G73" s="308"/>
      <c r="H73" s="301"/>
      <c r="I73" s="233"/>
      <c r="K73" s="200">
        <f>+IF('（発注所属入力）'!F44='（発注所属入力）'!D54,3,0)</f>
        <v>3</v>
      </c>
    </row>
    <row r="74" spans="1:46" ht="15" customHeight="1">
      <c r="C74" s="297"/>
      <c r="D74" s="312" t="s">
        <v>67</v>
      </c>
      <c r="E74" s="201" t="str">
        <f>+IF('（発注所属入力）'!F45="〇","あり","－")</f>
        <v>－</v>
      </c>
      <c r="F74" s="78" t="str">
        <f>+IF(E74="あり",1,"－")</f>
        <v>－</v>
      </c>
      <c r="G74" s="306"/>
      <c r="H74" s="290" t="str">
        <f>+IF('（発注所属入力）'!F45="〇","様式－5","－")</f>
        <v>－</v>
      </c>
      <c r="I74" s="233" t="str">
        <f>+IF('（発注所属入力）'!F45='（発注所属入力）'!D54," ",IF(G74="","←入力",""))</f>
        <v xml:space="preserve"> </v>
      </c>
      <c r="K74" s="200">
        <f>+IF(G74="",2,1)</f>
        <v>2</v>
      </c>
    </row>
    <row r="75" spans="1:46" ht="15" customHeight="1">
      <c r="C75" s="309"/>
      <c r="D75" s="313"/>
      <c r="E75" s="203" t="str">
        <f>+IF('（発注所属入力）'!F45="〇","なし","－")</f>
        <v>－</v>
      </c>
      <c r="F75" s="79" t="str">
        <f>+IF(E75="なし",0,"－")</f>
        <v>－</v>
      </c>
      <c r="G75" s="308"/>
      <c r="H75" s="301"/>
      <c r="I75" s="233"/>
      <c r="K75" s="200">
        <f>+IF('（発注所属入力）'!F45='（発注所属入力）'!D54,3,0)</f>
        <v>3</v>
      </c>
    </row>
    <row r="76" spans="1:46">
      <c r="C76" s="302" t="s">
        <v>269</v>
      </c>
      <c r="D76" s="302"/>
      <c r="E76" s="302"/>
      <c r="F76" s="302"/>
      <c r="G76" s="255">
        <f>+G23+G25+G31+G36+G38+G44+G46+G48+G50+G52+G56+G58+G60+G62+G65+G67+G70+G72+G74+G40</f>
        <v>0</v>
      </c>
      <c r="H76" s="246"/>
    </row>
  </sheetData>
  <mergeCells count="91">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H56:H57"/>
    <mergeCell ref="H58:H59"/>
    <mergeCell ref="H72:H73"/>
    <mergeCell ref="G65:G66"/>
    <mergeCell ref="H62:H64"/>
    <mergeCell ref="G62:G64"/>
    <mergeCell ref="H60:H61"/>
    <mergeCell ref="H67:H68"/>
    <mergeCell ref="C58:C59"/>
    <mergeCell ref="C60:C61"/>
    <mergeCell ref="C62:C64"/>
    <mergeCell ref="H65:H66"/>
    <mergeCell ref="H70:H71"/>
    <mergeCell ref="C67:C68"/>
    <mergeCell ref="G67:G68"/>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36:C37"/>
    <mergeCell ref="H36:H37"/>
    <mergeCell ref="G36:G37"/>
    <mergeCell ref="H31:H35"/>
    <mergeCell ref="H38:H39"/>
    <mergeCell ref="D36:D37"/>
    <mergeCell ref="C31:C35"/>
    <mergeCell ref="C38:C39"/>
    <mergeCell ref="D38:D39"/>
    <mergeCell ref="D31:D35"/>
    <mergeCell ref="G31:G35"/>
    <mergeCell ref="G38:G39"/>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70"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zoomScale="70" zoomScaleNormal="70" zoomScaleSheetLayoutView="68" workbookViewId="0">
      <selection activeCell="M23" sqref="M23:M25"/>
    </sheetView>
  </sheetViews>
  <sheetFormatPr defaultColWidth="9" defaultRowHeight="13.5"/>
  <cols>
    <col min="1" max="10" width="4.625" style="270" customWidth="1"/>
    <col min="11" max="11" width="0.875" style="270" customWidth="1"/>
    <col min="12" max="12" width="3.75" style="270" bestFit="1" customWidth="1"/>
    <col min="13" max="13" width="5.625" style="270" customWidth="1"/>
    <col min="14" max="29" width="4.625" style="270" customWidth="1"/>
    <col min="30" max="16384" width="9" style="270"/>
  </cols>
  <sheetData>
    <row r="1" spans="1:21" ht="25.15" customHeight="1">
      <c r="A1" s="112"/>
      <c r="B1" s="332" t="str">
        <f>+IF('技術資料表紙（入札参加者）'!E6=0,"商号又は名称：　　　　　　　　　　　　　　　","商号又は名称："&amp;'技術資料表紙（入札参加者）'!E6)</f>
        <v>商号又は名称：　　　　　　　　　　　　　　　</v>
      </c>
      <c r="C1" s="333"/>
      <c r="D1" s="333"/>
      <c r="E1" s="333"/>
      <c r="F1" s="333"/>
      <c r="G1" s="333"/>
      <c r="H1" s="333"/>
      <c r="I1" s="333"/>
      <c r="J1" s="333"/>
      <c r="K1" s="333"/>
      <c r="L1" s="333"/>
      <c r="M1" s="333"/>
      <c r="N1" s="333"/>
      <c r="O1" s="333"/>
      <c r="P1" s="333"/>
      <c r="Q1" s="333"/>
      <c r="R1" s="333"/>
      <c r="S1" s="333"/>
      <c r="T1" s="333"/>
      <c r="U1" s="112"/>
    </row>
    <row r="2" spans="1:21" ht="25.15" customHeight="1">
      <c r="A2" s="112"/>
      <c r="B2" s="207"/>
      <c r="C2" s="250"/>
      <c r="D2" s="250"/>
      <c r="E2" s="250"/>
      <c r="F2" s="250"/>
      <c r="G2" s="250"/>
      <c r="H2" s="250"/>
      <c r="I2" s="250"/>
      <c r="J2" s="250"/>
      <c r="K2" s="271"/>
      <c r="L2" s="250"/>
      <c r="M2" s="250"/>
      <c r="N2" s="250"/>
      <c r="O2" s="250"/>
      <c r="P2" s="250"/>
      <c r="Q2" s="250"/>
      <c r="R2" s="250"/>
      <c r="S2" s="250"/>
      <c r="T2" s="250"/>
      <c r="U2" s="112"/>
    </row>
    <row r="3" spans="1:21" ht="16.149999999999999" customHeight="1">
      <c r="A3" s="112"/>
      <c r="B3" s="112"/>
      <c r="C3" s="112"/>
      <c r="D3" s="112"/>
      <c r="E3" s="112"/>
      <c r="F3" s="112"/>
      <c r="G3" s="112"/>
      <c r="H3" s="112"/>
      <c r="I3" s="112"/>
      <c r="J3" s="112"/>
      <c r="L3" s="112"/>
      <c r="M3" s="112"/>
      <c r="N3" s="112"/>
      <c r="O3" s="112"/>
      <c r="P3" s="112"/>
      <c r="Q3" s="112"/>
      <c r="R3" s="112"/>
      <c r="S3" s="112"/>
      <c r="T3" s="112"/>
      <c r="U3" s="112"/>
    </row>
    <row r="4" spans="1:21" ht="25.15" customHeight="1">
      <c r="A4" s="112"/>
      <c r="B4" s="272" t="s">
        <v>180</v>
      </c>
      <c r="C4" s="187"/>
      <c r="D4" s="187"/>
      <c r="E4" s="187"/>
      <c r="F4" s="187"/>
      <c r="G4" s="187"/>
      <c r="H4" s="187"/>
      <c r="I4" s="187"/>
      <c r="J4" s="187"/>
      <c r="K4" s="273"/>
      <c r="L4" s="187"/>
      <c r="M4" s="187"/>
      <c r="N4" s="187"/>
      <c r="O4" s="187"/>
      <c r="P4" s="187"/>
      <c r="Q4" s="187"/>
      <c r="R4" s="187"/>
      <c r="S4" s="187"/>
      <c r="T4" s="187"/>
      <c r="U4" s="112"/>
    </row>
    <row r="5" spans="1:21" ht="25.15" customHeight="1">
      <c r="A5" s="112"/>
      <c r="B5" s="274"/>
      <c r="C5" s="112"/>
      <c r="D5" s="112"/>
      <c r="E5" s="112"/>
      <c r="F5" s="112"/>
      <c r="G5" s="112"/>
      <c r="H5" s="112"/>
      <c r="I5" s="112"/>
      <c r="J5" s="112"/>
      <c r="L5" s="112"/>
      <c r="M5" s="112"/>
      <c r="N5" s="112"/>
      <c r="O5" s="112"/>
      <c r="P5" s="112"/>
      <c r="Q5" s="112"/>
      <c r="R5" s="112"/>
      <c r="S5" s="112"/>
      <c r="T5" s="112"/>
      <c r="U5" s="112"/>
    </row>
    <row r="6" spans="1:21" ht="10.15" customHeight="1">
      <c r="A6" s="112"/>
      <c r="B6" s="112"/>
      <c r="C6" s="112"/>
      <c r="D6" s="112"/>
      <c r="E6" s="112"/>
      <c r="F6" s="112"/>
      <c r="G6" s="112"/>
      <c r="H6" s="112"/>
      <c r="I6" s="112"/>
      <c r="J6" s="112"/>
      <c r="L6" s="112"/>
      <c r="M6" s="112"/>
      <c r="N6" s="112"/>
      <c r="O6" s="112"/>
      <c r="P6" s="112"/>
      <c r="Q6" s="112"/>
      <c r="R6" s="112"/>
      <c r="S6" s="112"/>
      <c r="T6" s="112"/>
      <c r="U6" s="112"/>
    </row>
    <row r="7" spans="1:21" ht="25.15" customHeight="1">
      <c r="A7" s="275"/>
      <c r="B7" s="256">
        <v>1</v>
      </c>
      <c r="C7" s="335" t="s">
        <v>261</v>
      </c>
      <c r="D7" s="336"/>
      <c r="E7" s="336"/>
      <c r="F7" s="336"/>
      <c r="G7" s="336"/>
      <c r="H7" s="336"/>
      <c r="I7" s="336"/>
      <c r="J7" s="336"/>
      <c r="K7" s="336"/>
      <c r="L7" s="336"/>
      <c r="M7" s="336"/>
      <c r="N7" s="336"/>
      <c r="O7" s="336"/>
      <c r="P7" s="336"/>
      <c r="Q7" s="336"/>
      <c r="R7" s="336"/>
      <c r="S7" s="336"/>
      <c r="T7" s="336"/>
      <c r="U7" s="112"/>
    </row>
    <row r="8" spans="1:21" ht="10.15" customHeight="1">
      <c r="A8" s="112"/>
      <c r="B8" s="276"/>
      <c r="C8" s="336"/>
      <c r="D8" s="336"/>
      <c r="E8" s="336"/>
      <c r="F8" s="336"/>
      <c r="G8" s="336"/>
      <c r="H8" s="336"/>
      <c r="I8" s="336"/>
      <c r="J8" s="336"/>
      <c r="K8" s="336"/>
      <c r="L8" s="336"/>
      <c r="M8" s="336"/>
      <c r="N8" s="336"/>
      <c r="O8" s="336"/>
      <c r="P8" s="336"/>
      <c r="Q8" s="336"/>
      <c r="R8" s="336"/>
      <c r="S8" s="336"/>
      <c r="T8" s="336"/>
      <c r="U8" s="112"/>
    </row>
    <row r="9" spans="1:21" ht="25.15" customHeight="1">
      <c r="A9" s="275"/>
      <c r="B9" s="256">
        <v>2</v>
      </c>
      <c r="C9" s="346" t="s">
        <v>256</v>
      </c>
      <c r="D9" s="346"/>
      <c r="E9" s="346"/>
      <c r="F9" s="346"/>
      <c r="G9" s="346"/>
      <c r="H9" s="346"/>
      <c r="I9" s="346"/>
      <c r="J9" s="346"/>
      <c r="K9" s="346"/>
      <c r="L9" s="346"/>
      <c r="M9" s="346"/>
      <c r="N9" s="346"/>
      <c r="O9" s="346"/>
      <c r="P9" s="346"/>
      <c r="Q9" s="346"/>
      <c r="R9" s="346"/>
      <c r="S9" s="346"/>
      <c r="T9" s="346"/>
      <c r="U9" s="112"/>
    </row>
    <row r="10" spans="1:21" ht="10.15" customHeight="1">
      <c r="A10" s="112"/>
      <c r="B10" s="276"/>
      <c r="C10" s="346"/>
      <c r="D10" s="346"/>
      <c r="E10" s="346"/>
      <c r="F10" s="346"/>
      <c r="G10" s="346"/>
      <c r="H10" s="346"/>
      <c r="I10" s="346"/>
      <c r="J10" s="346"/>
      <c r="K10" s="346"/>
      <c r="L10" s="346"/>
      <c r="M10" s="346"/>
      <c r="N10" s="346"/>
      <c r="O10" s="346"/>
      <c r="P10" s="346"/>
      <c r="Q10" s="346"/>
      <c r="R10" s="346"/>
      <c r="S10" s="346"/>
      <c r="T10" s="346"/>
      <c r="U10" s="112"/>
    </row>
    <row r="11" spans="1:21" ht="10.15" customHeight="1">
      <c r="A11" s="112"/>
      <c r="B11" s="276"/>
      <c r="C11" s="346"/>
      <c r="D11" s="346"/>
      <c r="E11" s="346"/>
      <c r="F11" s="346"/>
      <c r="G11" s="346"/>
      <c r="H11" s="346"/>
      <c r="I11" s="346"/>
      <c r="J11" s="346"/>
      <c r="K11" s="346"/>
      <c r="L11" s="346"/>
      <c r="M11" s="346"/>
      <c r="N11" s="346"/>
      <c r="O11" s="346"/>
      <c r="P11" s="346"/>
      <c r="Q11" s="346"/>
      <c r="R11" s="346"/>
      <c r="S11" s="346"/>
      <c r="T11" s="346"/>
      <c r="U11" s="112"/>
    </row>
    <row r="12" spans="1:21" ht="25.15" customHeight="1">
      <c r="A12" s="275"/>
      <c r="B12" s="256">
        <v>3</v>
      </c>
      <c r="C12" s="335" t="s">
        <v>238</v>
      </c>
      <c r="D12" s="336"/>
      <c r="E12" s="336"/>
      <c r="F12" s="336"/>
      <c r="G12" s="336"/>
      <c r="H12" s="336"/>
      <c r="I12" s="336"/>
      <c r="J12" s="336"/>
      <c r="K12" s="336"/>
      <c r="L12" s="336"/>
      <c r="M12" s="336"/>
      <c r="N12" s="336"/>
      <c r="O12" s="336"/>
      <c r="P12" s="336"/>
      <c r="Q12" s="336"/>
      <c r="R12" s="336"/>
      <c r="S12" s="336"/>
      <c r="T12" s="336"/>
      <c r="U12" s="112"/>
    </row>
    <row r="13" spans="1:21" ht="10.15" customHeight="1">
      <c r="A13" s="112"/>
      <c r="B13" s="276"/>
      <c r="C13" s="336"/>
      <c r="D13" s="336"/>
      <c r="E13" s="336"/>
      <c r="F13" s="336"/>
      <c r="G13" s="336"/>
      <c r="H13" s="336"/>
      <c r="I13" s="336"/>
      <c r="J13" s="336"/>
      <c r="K13" s="336"/>
      <c r="L13" s="336"/>
      <c r="M13" s="336"/>
      <c r="N13" s="336"/>
      <c r="O13" s="336"/>
      <c r="P13" s="336"/>
      <c r="Q13" s="336"/>
      <c r="R13" s="336"/>
      <c r="S13" s="336"/>
      <c r="T13" s="336"/>
      <c r="U13" s="112"/>
    </row>
    <row r="14" spans="1:21" ht="25.15" customHeight="1">
      <c r="A14" s="275"/>
      <c r="B14" s="256">
        <v>4</v>
      </c>
      <c r="C14" s="346" t="s">
        <v>262</v>
      </c>
      <c r="D14" s="346"/>
      <c r="E14" s="346"/>
      <c r="F14" s="346"/>
      <c r="G14" s="346"/>
      <c r="H14" s="346"/>
      <c r="I14" s="346"/>
      <c r="J14" s="346"/>
      <c r="K14" s="346"/>
      <c r="L14" s="346"/>
      <c r="M14" s="346"/>
      <c r="N14" s="346"/>
      <c r="O14" s="346"/>
      <c r="P14" s="346"/>
      <c r="Q14" s="346"/>
      <c r="R14" s="346"/>
      <c r="S14" s="346"/>
      <c r="T14" s="346"/>
      <c r="U14" s="112"/>
    </row>
    <row r="15" spans="1:21" ht="10.15" customHeight="1">
      <c r="A15" s="112"/>
      <c r="B15" s="277"/>
      <c r="C15" s="346"/>
      <c r="D15" s="346"/>
      <c r="E15" s="346"/>
      <c r="F15" s="346"/>
      <c r="G15" s="346"/>
      <c r="H15" s="346"/>
      <c r="I15" s="346"/>
      <c r="J15" s="346"/>
      <c r="K15" s="346"/>
      <c r="L15" s="346"/>
      <c r="M15" s="346"/>
      <c r="N15" s="346"/>
      <c r="O15" s="346"/>
      <c r="P15" s="346"/>
      <c r="Q15" s="346"/>
      <c r="R15" s="346"/>
      <c r="S15" s="346"/>
      <c r="T15" s="346"/>
      <c r="U15" s="112"/>
    </row>
    <row r="16" spans="1:21" ht="10.15" customHeight="1">
      <c r="A16" s="112"/>
      <c r="B16" s="277"/>
      <c r="C16" s="346"/>
      <c r="D16" s="346"/>
      <c r="E16" s="346"/>
      <c r="F16" s="346"/>
      <c r="G16" s="346"/>
      <c r="H16" s="346"/>
      <c r="I16" s="346"/>
      <c r="J16" s="346"/>
      <c r="K16" s="346"/>
      <c r="L16" s="346"/>
      <c r="M16" s="346"/>
      <c r="N16" s="346"/>
      <c r="O16" s="346"/>
      <c r="P16" s="346"/>
      <c r="Q16" s="346"/>
      <c r="R16" s="346"/>
      <c r="S16" s="346"/>
      <c r="T16" s="346"/>
      <c r="U16" s="112"/>
    </row>
    <row r="17" spans="1:21" ht="10.15" customHeight="1">
      <c r="A17" s="112"/>
      <c r="B17" s="277"/>
      <c r="C17" s="276"/>
      <c r="D17" s="276"/>
      <c r="E17" s="276"/>
      <c r="F17" s="276"/>
      <c r="G17" s="276"/>
      <c r="H17" s="276"/>
      <c r="I17" s="276"/>
      <c r="J17" s="276"/>
      <c r="K17" s="278"/>
      <c r="L17" s="276"/>
      <c r="M17" s="276"/>
      <c r="N17" s="276"/>
      <c r="O17" s="276"/>
      <c r="P17" s="276"/>
      <c r="Q17" s="276"/>
      <c r="R17" s="276"/>
      <c r="S17" s="276"/>
      <c r="T17" s="276"/>
      <c r="U17" s="112"/>
    </row>
    <row r="18" spans="1:21" ht="25.15" customHeight="1">
      <c r="A18" s="275"/>
      <c r="B18" s="334" t="s">
        <v>166</v>
      </c>
      <c r="C18" s="334"/>
      <c r="D18" s="335" t="s">
        <v>215</v>
      </c>
      <c r="E18" s="335"/>
      <c r="F18" s="335"/>
      <c r="G18" s="335"/>
      <c r="H18" s="335"/>
      <c r="I18" s="335"/>
      <c r="J18" s="335"/>
      <c r="K18" s="335"/>
      <c r="L18" s="335"/>
      <c r="M18" s="335"/>
      <c r="N18" s="335"/>
      <c r="O18" s="335"/>
      <c r="P18" s="335"/>
      <c r="Q18" s="335"/>
      <c r="R18" s="335"/>
      <c r="S18" s="335"/>
      <c r="T18" s="335"/>
      <c r="U18" s="112"/>
    </row>
    <row r="19" spans="1:21" ht="9.75" customHeight="1">
      <c r="A19" s="112"/>
      <c r="B19" s="256"/>
      <c r="C19" s="256"/>
      <c r="D19" s="335"/>
      <c r="E19" s="335"/>
      <c r="F19" s="335"/>
      <c r="G19" s="335"/>
      <c r="H19" s="335"/>
      <c r="I19" s="335"/>
      <c r="J19" s="335"/>
      <c r="K19" s="335"/>
      <c r="L19" s="335"/>
      <c r="M19" s="335"/>
      <c r="N19" s="335"/>
      <c r="O19" s="335"/>
      <c r="P19" s="335"/>
      <c r="Q19" s="335"/>
      <c r="R19" s="335"/>
      <c r="S19" s="335"/>
      <c r="T19" s="335"/>
      <c r="U19" s="112"/>
    </row>
    <row r="20" spans="1:21" ht="25.15" customHeight="1">
      <c r="A20" s="112"/>
      <c r="B20" s="256"/>
      <c r="C20" s="256"/>
      <c r="D20" s="346" t="s">
        <v>216</v>
      </c>
      <c r="E20" s="346"/>
      <c r="F20" s="346"/>
      <c r="G20" s="346"/>
      <c r="H20" s="346"/>
      <c r="I20" s="346"/>
      <c r="J20" s="346"/>
      <c r="K20" s="346"/>
      <c r="L20" s="346"/>
      <c r="M20" s="346"/>
      <c r="N20" s="346"/>
      <c r="O20" s="346"/>
      <c r="P20" s="346"/>
      <c r="Q20" s="346"/>
      <c r="R20" s="346"/>
      <c r="S20" s="346"/>
      <c r="T20" s="346"/>
      <c r="U20" s="112"/>
    </row>
    <row r="21" spans="1:21" ht="10.15" customHeight="1">
      <c r="A21" s="112"/>
      <c r="B21" s="112"/>
      <c r="C21" s="112"/>
      <c r="D21" s="346"/>
      <c r="E21" s="346"/>
      <c r="F21" s="346"/>
      <c r="G21" s="346"/>
      <c r="H21" s="346"/>
      <c r="I21" s="346"/>
      <c r="J21" s="346"/>
      <c r="K21" s="346"/>
      <c r="L21" s="346"/>
      <c r="M21" s="346"/>
      <c r="N21" s="346"/>
      <c r="O21" s="346"/>
      <c r="P21" s="346"/>
      <c r="Q21" s="346"/>
      <c r="R21" s="346"/>
      <c r="S21" s="346"/>
      <c r="T21" s="346"/>
      <c r="U21" s="112"/>
    </row>
    <row r="22" spans="1:21" ht="25.15" customHeight="1" thickBot="1">
      <c r="A22" s="112"/>
      <c r="B22" s="112"/>
      <c r="C22" s="111" t="s">
        <v>100</v>
      </c>
      <c r="D22" s="112"/>
      <c r="E22" s="112"/>
      <c r="F22" s="112"/>
      <c r="G22" s="112"/>
      <c r="H22" s="112"/>
      <c r="I22" s="112"/>
      <c r="J22" s="112"/>
      <c r="L22" s="112"/>
      <c r="M22" s="112"/>
      <c r="N22" s="112"/>
      <c r="O22" s="111" t="s">
        <v>189</v>
      </c>
      <c r="P22" s="112"/>
      <c r="Q22" s="112"/>
      <c r="R22" s="112"/>
      <c r="S22" s="113"/>
      <c r="T22" s="114"/>
      <c r="U22" s="112"/>
    </row>
    <row r="23" spans="1:21" ht="25.15" customHeight="1" thickBot="1">
      <c r="A23" s="112"/>
      <c r="B23" s="112"/>
      <c r="C23" s="347" t="s">
        <v>99</v>
      </c>
      <c r="D23" s="348"/>
      <c r="E23" s="349"/>
      <c r="F23" s="343"/>
      <c r="G23" s="343"/>
      <c r="H23" s="343"/>
      <c r="I23" s="343"/>
      <c r="J23" s="343"/>
      <c r="K23" s="279"/>
      <c r="L23" s="350" t="s">
        <v>239</v>
      </c>
      <c r="M23" s="353"/>
      <c r="N23" s="112"/>
      <c r="O23" s="323"/>
      <c r="P23" s="324"/>
      <c r="Q23" s="324"/>
      <c r="R23" s="324"/>
      <c r="S23" s="324"/>
      <c r="T23" s="325"/>
      <c r="U23" s="112"/>
    </row>
    <row r="24" spans="1:21" ht="25.15" customHeight="1">
      <c r="A24" s="112"/>
      <c r="B24" s="112"/>
      <c r="C24" s="337" t="s">
        <v>130</v>
      </c>
      <c r="D24" s="338"/>
      <c r="E24" s="339"/>
      <c r="F24" s="344"/>
      <c r="G24" s="344"/>
      <c r="H24" s="344"/>
      <c r="I24" s="344"/>
      <c r="J24" s="344"/>
      <c r="K24" s="280"/>
      <c r="L24" s="351"/>
      <c r="M24" s="354"/>
      <c r="N24" s="112"/>
      <c r="O24" s="326"/>
      <c r="P24" s="327"/>
      <c r="Q24" s="327"/>
      <c r="R24" s="327"/>
      <c r="S24" s="327"/>
      <c r="T24" s="328"/>
      <c r="U24" s="112"/>
    </row>
    <row r="25" spans="1:21" ht="25.15" customHeight="1" thickBot="1">
      <c r="A25" s="112"/>
      <c r="B25" s="112"/>
      <c r="C25" s="340"/>
      <c r="D25" s="341"/>
      <c r="E25" s="342"/>
      <c r="F25" s="345"/>
      <c r="G25" s="345"/>
      <c r="H25" s="345"/>
      <c r="I25" s="345"/>
      <c r="J25" s="345"/>
      <c r="K25" s="280"/>
      <c r="L25" s="352"/>
      <c r="M25" s="355"/>
      <c r="N25" s="112"/>
      <c r="O25" s="329"/>
      <c r="P25" s="330"/>
      <c r="Q25" s="330"/>
      <c r="R25" s="330"/>
      <c r="S25" s="330"/>
      <c r="T25" s="331"/>
      <c r="U25" s="112"/>
    </row>
    <row r="26" spans="1:21" ht="25.15"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15" customHeight="1" thickBot="1">
      <c r="A27" s="112"/>
      <c r="B27" s="112"/>
      <c r="C27" s="111" t="s">
        <v>101</v>
      </c>
      <c r="D27" s="112"/>
      <c r="E27" s="112"/>
      <c r="F27" s="112"/>
      <c r="G27" s="112"/>
      <c r="H27" s="112"/>
      <c r="I27" s="112"/>
      <c r="J27" s="112"/>
      <c r="L27" s="112"/>
      <c r="M27" s="112"/>
      <c r="N27" s="112"/>
      <c r="O27" s="111" t="s">
        <v>189</v>
      </c>
      <c r="P27" s="112"/>
      <c r="Q27" s="112"/>
      <c r="R27" s="112"/>
      <c r="S27" s="113"/>
      <c r="T27" s="114"/>
      <c r="U27" s="112"/>
    </row>
    <row r="28" spans="1:21" ht="25.15" customHeight="1" thickBot="1">
      <c r="A28" s="112"/>
      <c r="B28" s="112"/>
      <c r="C28" s="347" t="s">
        <v>99</v>
      </c>
      <c r="D28" s="348"/>
      <c r="E28" s="349"/>
      <c r="F28" s="343"/>
      <c r="G28" s="343"/>
      <c r="H28" s="343"/>
      <c r="I28" s="343"/>
      <c r="J28" s="343"/>
      <c r="K28" s="279"/>
      <c r="L28" s="350" t="s">
        <v>239</v>
      </c>
      <c r="M28" s="353"/>
      <c r="N28" s="112"/>
      <c r="O28" s="323"/>
      <c r="P28" s="324"/>
      <c r="Q28" s="324"/>
      <c r="R28" s="324"/>
      <c r="S28" s="324"/>
      <c r="T28" s="325"/>
      <c r="U28" s="112"/>
    </row>
    <row r="29" spans="1:21" ht="25.15" customHeight="1">
      <c r="A29" s="112"/>
      <c r="B29" s="112"/>
      <c r="C29" s="337" t="s">
        <v>130</v>
      </c>
      <c r="D29" s="338"/>
      <c r="E29" s="339"/>
      <c r="F29" s="344"/>
      <c r="G29" s="344"/>
      <c r="H29" s="344"/>
      <c r="I29" s="344"/>
      <c r="J29" s="344"/>
      <c r="K29" s="280"/>
      <c r="L29" s="351"/>
      <c r="M29" s="354"/>
      <c r="N29" s="112"/>
      <c r="O29" s="326"/>
      <c r="P29" s="327"/>
      <c r="Q29" s="327"/>
      <c r="R29" s="327"/>
      <c r="S29" s="327"/>
      <c r="T29" s="328"/>
      <c r="U29" s="112"/>
    </row>
    <row r="30" spans="1:21" ht="25.15" customHeight="1" thickBot="1">
      <c r="A30" s="112"/>
      <c r="B30" s="112"/>
      <c r="C30" s="340"/>
      <c r="D30" s="341"/>
      <c r="E30" s="342"/>
      <c r="F30" s="345"/>
      <c r="G30" s="345"/>
      <c r="H30" s="345"/>
      <c r="I30" s="345"/>
      <c r="J30" s="345"/>
      <c r="K30" s="280"/>
      <c r="L30" s="352"/>
      <c r="M30" s="355"/>
      <c r="N30" s="112"/>
      <c r="O30" s="329"/>
      <c r="P30" s="330"/>
      <c r="Q30" s="330"/>
      <c r="R30" s="330"/>
      <c r="S30" s="330"/>
      <c r="T30" s="331"/>
      <c r="U30" s="112"/>
    </row>
    <row r="31" spans="1:21" ht="25.15"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15" customHeight="1" thickBot="1">
      <c r="A32" s="112"/>
      <c r="B32" s="112"/>
      <c r="C32" s="111" t="s">
        <v>102</v>
      </c>
      <c r="D32" s="112"/>
      <c r="E32" s="112"/>
      <c r="F32" s="112"/>
      <c r="G32" s="112"/>
      <c r="H32" s="112"/>
      <c r="I32" s="112"/>
      <c r="J32" s="112"/>
      <c r="L32" s="112"/>
      <c r="M32" s="112"/>
      <c r="N32" s="112"/>
      <c r="O32" s="111" t="s">
        <v>189</v>
      </c>
      <c r="P32" s="112"/>
      <c r="Q32" s="112"/>
      <c r="R32" s="112"/>
      <c r="S32" s="113"/>
      <c r="T32" s="114"/>
      <c r="U32" s="112"/>
    </row>
    <row r="33" spans="1:21" ht="25.15" customHeight="1" thickBot="1">
      <c r="A33" s="112"/>
      <c r="B33" s="112"/>
      <c r="C33" s="347" t="s">
        <v>99</v>
      </c>
      <c r="D33" s="348"/>
      <c r="E33" s="349"/>
      <c r="F33" s="343"/>
      <c r="G33" s="343"/>
      <c r="H33" s="343"/>
      <c r="I33" s="343"/>
      <c r="J33" s="343"/>
      <c r="K33" s="279"/>
      <c r="L33" s="350" t="s">
        <v>239</v>
      </c>
      <c r="M33" s="353"/>
      <c r="N33" s="112"/>
      <c r="O33" s="323"/>
      <c r="P33" s="324"/>
      <c r="Q33" s="324"/>
      <c r="R33" s="324"/>
      <c r="S33" s="324"/>
      <c r="T33" s="325"/>
      <c r="U33" s="112"/>
    </row>
    <row r="34" spans="1:21" ht="25.15" customHeight="1">
      <c r="A34" s="112"/>
      <c r="B34" s="112"/>
      <c r="C34" s="337" t="s">
        <v>130</v>
      </c>
      <c r="D34" s="338"/>
      <c r="E34" s="339"/>
      <c r="F34" s="344"/>
      <c r="G34" s="344"/>
      <c r="H34" s="344"/>
      <c r="I34" s="344"/>
      <c r="J34" s="344"/>
      <c r="K34" s="280"/>
      <c r="L34" s="351"/>
      <c r="M34" s="354"/>
      <c r="N34" s="112"/>
      <c r="O34" s="326"/>
      <c r="P34" s="327"/>
      <c r="Q34" s="327"/>
      <c r="R34" s="327"/>
      <c r="S34" s="327"/>
      <c r="T34" s="328"/>
      <c r="U34" s="112"/>
    </row>
    <row r="35" spans="1:21" ht="25.15" customHeight="1" thickBot="1">
      <c r="A35" s="112"/>
      <c r="B35" s="112"/>
      <c r="C35" s="340"/>
      <c r="D35" s="341"/>
      <c r="E35" s="342"/>
      <c r="F35" s="345"/>
      <c r="G35" s="345"/>
      <c r="H35" s="345"/>
      <c r="I35" s="345"/>
      <c r="J35" s="345"/>
      <c r="K35" s="280"/>
      <c r="L35" s="352"/>
      <c r="M35" s="355"/>
      <c r="N35" s="112"/>
      <c r="O35" s="329"/>
      <c r="P35" s="330"/>
      <c r="Q35" s="330"/>
      <c r="R35" s="330"/>
      <c r="S35" s="330"/>
      <c r="T35" s="331"/>
      <c r="U35" s="112"/>
    </row>
    <row r="36" spans="1:21" ht="25.15"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15" customHeight="1" thickBot="1">
      <c r="A37" s="112"/>
      <c r="B37" s="112"/>
      <c r="C37" s="111" t="s">
        <v>103</v>
      </c>
      <c r="D37" s="112"/>
      <c r="E37" s="112"/>
      <c r="F37" s="112"/>
      <c r="G37" s="112"/>
      <c r="H37" s="112"/>
      <c r="I37" s="112"/>
      <c r="J37" s="112"/>
      <c r="L37" s="112"/>
      <c r="M37" s="112"/>
      <c r="N37" s="112"/>
      <c r="O37" s="111" t="s">
        <v>189</v>
      </c>
      <c r="P37" s="112"/>
      <c r="Q37" s="112"/>
      <c r="R37" s="112"/>
      <c r="S37" s="113"/>
      <c r="T37" s="114"/>
      <c r="U37" s="112"/>
    </row>
    <row r="38" spans="1:21" ht="25.15" customHeight="1" thickBot="1">
      <c r="A38" s="112"/>
      <c r="B38" s="112"/>
      <c r="C38" s="347" t="s">
        <v>99</v>
      </c>
      <c r="D38" s="348"/>
      <c r="E38" s="349"/>
      <c r="F38" s="343"/>
      <c r="G38" s="343"/>
      <c r="H38" s="343"/>
      <c r="I38" s="343"/>
      <c r="J38" s="343"/>
      <c r="K38" s="279"/>
      <c r="L38" s="350" t="s">
        <v>239</v>
      </c>
      <c r="M38" s="353"/>
      <c r="N38" s="112"/>
      <c r="O38" s="323"/>
      <c r="P38" s="324"/>
      <c r="Q38" s="324"/>
      <c r="R38" s="324"/>
      <c r="S38" s="324"/>
      <c r="T38" s="325"/>
      <c r="U38" s="112"/>
    </row>
    <row r="39" spans="1:21" ht="25.15" customHeight="1">
      <c r="A39" s="112"/>
      <c r="B39" s="112"/>
      <c r="C39" s="337" t="s">
        <v>130</v>
      </c>
      <c r="D39" s="338"/>
      <c r="E39" s="339"/>
      <c r="F39" s="344"/>
      <c r="G39" s="344"/>
      <c r="H39" s="344"/>
      <c r="I39" s="344"/>
      <c r="J39" s="344"/>
      <c r="K39" s="280"/>
      <c r="L39" s="351"/>
      <c r="M39" s="354"/>
      <c r="N39" s="112"/>
      <c r="O39" s="326"/>
      <c r="P39" s="327"/>
      <c r="Q39" s="327"/>
      <c r="R39" s="327"/>
      <c r="S39" s="327"/>
      <c r="T39" s="328"/>
      <c r="U39" s="112"/>
    </row>
    <row r="40" spans="1:21" ht="25.15" customHeight="1" thickBot="1">
      <c r="A40" s="112"/>
      <c r="B40" s="112"/>
      <c r="C40" s="340"/>
      <c r="D40" s="341"/>
      <c r="E40" s="342"/>
      <c r="F40" s="345"/>
      <c r="G40" s="345"/>
      <c r="H40" s="345"/>
      <c r="I40" s="345"/>
      <c r="J40" s="345"/>
      <c r="K40" s="280"/>
      <c r="L40" s="352"/>
      <c r="M40" s="355"/>
      <c r="N40" s="112"/>
      <c r="O40" s="329"/>
      <c r="P40" s="330"/>
      <c r="Q40" s="330"/>
      <c r="R40" s="330"/>
      <c r="S40" s="330"/>
      <c r="T40" s="331"/>
      <c r="U40" s="112"/>
    </row>
    <row r="41" spans="1:21" ht="25.15"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15" customHeight="1" thickBot="1">
      <c r="A42" s="112"/>
      <c r="B42" s="112"/>
      <c r="C42" s="111" t="s">
        <v>104</v>
      </c>
      <c r="D42" s="112"/>
      <c r="E42" s="112"/>
      <c r="F42" s="112"/>
      <c r="G42" s="112"/>
      <c r="H42" s="112"/>
      <c r="I42" s="112"/>
      <c r="J42" s="112"/>
      <c r="L42" s="112"/>
      <c r="M42" s="112"/>
      <c r="N42" s="112"/>
      <c r="O42" s="111" t="s">
        <v>189</v>
      </c>
      <c r="P42" s="112"/>
      <c r="Q42" s="112"/>
      <c r="R42" s="112"/>
      <c r="S42" s="113"/>
      <c r="T42" s="114"/>
      <c r="U42" s="112"/>
    </row>
    <row r="43" spans="1:21" ht="25.15" customHeight="1" thickBot="1">
      <c r="A43" s="112"/>
      <c r="B43" s="112"/>
      <c r="C43" s="347" t="s">
        <v>99</v>
      </c>
      <c r="D43" s="348"/>
      <c r="E43" s="349"/>
      <c r="F43" s="343"/>
      <c r="G43" s="343"/>
      <c r="H43" s="343"/>
      <c r="I43" s="343"/>
      <c r="J43" s="343"/>
      <c r="K43" s="279"/>
      <c r="L43" s="350" t="s">
        <v>239</v>
      </c>
      <c r="M43" s="353"/>
      <c r="N43" s="112"/>
      <c r="O43" s="323"/>
      <c r="P43" s="324"/>
      <c r="Q43" s="324"/>
      <c r="R43" s="324"/>
      <c r="S43" s="324"/>
      <c r="T43" s="325"/>
      <c r="U43" s="112"/>
    </row>
    <row r="44" spans="1:21" ht="25.15" customHeight="1">
      <c r="A44" s="112"/>
      <c r="B44" s="112"/>
      <c r="C44" s="337" t="s">
        <v>130</v>
      </c>
      <c r="D44" s="338"/>
      <c r="E44" s="339"/>
      <c r="F44" s="344"/>
      <c r="G44" s="344"/>
      <c r="H44" s="344"/>
      <c r="I44" s="344"/>
      <c r="J44" s="344"/>
      <c r="K44" s="280"/>
      <c r="L44" s="351"/>
      <c r="M44" s="354"/>
      <c r="N44" s="112"/>
      <c r="O44" s="326"/>
      <c r="P44" s="327"/>
      <c r="Q44" s="327"/>
      <c r="R44" s="327"/>
      <c r="S44" s="327"/>
      <c r="T44" s="328"/>
      <c r="U44" s="112"/>
    </row>
    <row r="45" spans="1:21" ht="25.15" customHeight="1" thickBot="1">
      <c r="A45" s="112"/>
      <c r="B45" s="112"/>
      <c r="C45" s="340"/>
      <c r="D45" s="341"/>
      <c r="E45" s="342"/>
      <c r="F45" s="345"/>
      <c r="G45" s="345"/>
      <c r="H45" s="345"/>
      <c r="I45" s="345"/>
      <c r="J45" s="345"/>
      <c r="K45" s="280"/>
      <c r="L45" s="352"/>
      <c r="M45" s="355"/>
      <c r="N45" s="112"/>
      <c r="O45" s="329"/>
      <c r="P45" s="330"/>
      <c r="Q45" s="330"/>
      <c r="R45" s="330"/>
      <c r="S45" s="330"/>
      <c r="T45" s="331"/>
      <c r="U45" s="112"/>
    </row>
    <row r="46" spans="1:21" ht="25.15"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15" customHeight="1">
      <c r="A47" s="112" t="s">
        <v>239</v>
      </c>
      <c r="B47" s="112"/>
      <c r="C47" s="112"/>
      <c r="D47" s="112"/>
      <c r="E47" s="112"/>
      <c r="F47" s="112"/>
      <c r="G47" s="112"/>
      <c r="H47" s="112"/>
      <c r="I47" s="112"/>
      <c r="J47" s="112"/>
      <c r="L47" s="112"/>
      <c r="M47" s="112"/>
      <c r="N47" s="112"/>
      <c r="O47" s="112"/>
      <c r="P47" s="112"/>
      <c r="Q47" s="112"/>
      <c r="R47" s="112"/>
      <c r="S47" s="112"/>
      <c r="T47" s="112"/>
      <c r="U47" s="112"/>
    </row>
    <row r="48" spans="1:21" ht="25.15" customHeight="1">
      <c r="A48" s="112" t="s">
        <v>17</v>
      </c>
      <c r="B48" s="112"/>
      <c r="C48" s="112"/>
      <c r="D48" s="112"/>
      <c r="E48" s="112"/>
      <c r="F48" s="112"/>
      <c r="G48" s="112"/>
      <c r="H48" s="112"/>
      <c r="I48" s="112"/>
      <c r="J48" s="112"/>
      <c r="L48" s="112"/>
      <c r="M48" s="112"/>
      <c r="N48" s="112"/>
      <c r="O48" s="112"/>
      <c r="P48" s="112"/>
      <c r="Q48" s="112"/>
      <c r="R48" s="112"/>
      <c r="S48" s="112"/>
      <c r="T48" s="112"/>
      <c r="U48" s="112"/>
    </row>
    <row r="49" spans="1:21" ht="25.15" customHeight="1">
      <c r="A49" s="112"/>
      <c r="B49" s="112"/>
      <c r="U49" s="112"/>
    </row>
    <row r="50" spans="1:21" ht="25.15" customHeight="1">
      <c r="A50" s="112"/>
      <c r="B50" s="112"/>
    </row>
    <row r="51" spans="1:21" ht="25.15" customHeight="1">
      <c r="A51" s="112"/>
      <c r="B51" s="112"/>
    </row>
    <row r="52" spans="1:21" ht="25.15" customHeight="1">
      <c r="A52" s="112"/>
      <c r="B52" s="112"/>
    </row>
    <row r="53" spans="1:21" ht="25.15" customHeight="1">
      <c r="A53" s="112"/>
      <c r="B53" s="112"/>
    </row>
    <row r="54" spans="1:21" ht="25.15" customHeight="1">
      <c r="A54" s="112"/>
      <c r="B54" s="112"/>
    </row>
    <row r="55" spans="1:21" ht="25.15" customHeight="1">
      <c r="A55" s="112"/>
      <c r="B55" s="112"/>
    </row>
    <row r="56" spans="1:21" ht="25.15" customHeight="1"/>
    <row r="57" spans="1:21" ht="25.15" customHeight="1"/>
    <row r="58" spans="1:21" ht="25.15" customHeight="1"/>
  </sheetData>
  <mergeCells count="43">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O28:T30"/>
    <mergeCell ref="B1:T1"/>
    <mergeCell ref="B18:C18"/>
    <mergeCell ref="D18:T19"/>
    <mergeCell ref="C7:T8"/>
    <mergeCell ref="C29:E30"/>
    <mergeCell ref="C12:T13"/>
    <mergeCell ref="F23:J23"/>
    <mergeCell ref="F24:J25"/>
    <mergeCell ref="C9:T11"/>
    <mergeCell ref="C14:T16"/>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topLeftCell="A33" zoomScale="76" zoomScaleNormal="70" zoomScaleSheetLayoutView="100" workbookViewId="0">
      <selection activeCell="S14" sqref="S14"/>
    </sheetView>
  </sheetViews>
  <sheetFormatPr defaultColWidth="9" defaultRowHeight="18.75"/>
  <cols>
    <col min="1" max="1" width="9" style="70"/>
    <col min="2" max="2" width="3.125" style="70" customWidth="1"/>
    <col min="3" max="3" width="2.25" style="85" customWidth="1"/>
    <col min="4" max="6" width="5.625" style="85" customWidth="1"/>
    <col min="7" max="32" width="3.75" style="85" customWidth="1"/>
    <col min="33" max="33" width="2.625" style="85" customWidth="1"/>
    <col min="34" max="34" width="6.625" style="85" customWidth="1"/>
    <col min="35" max="35" width="3.87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20.25">
      <c r="A7" s="127"/>
      <c r="B7" s="127"/>
      <c r="C7" s="127"/>
      <c r="D7" s="111" t="s">
        <v>131</v>
      </c>
      <c r="E7" s="281"/>
      <c r="F7" s="281"/>
      <c r="G7" s="405" t="str">
        <f>+IF('技術資料表紙（入札参加者）'!E6=0,"商号又は名称：　　　　　　　　　　　　　　　","商号又は名称："&amp;'技術資料表紙（入札参加者）'!E6)</f>
        <v>商号又は名称：　　　　　　　　　　　　　　　</v>
      </c>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127"/>
      <c r="AH7" s="127"/>
      <c r="AI7" s="128"/>
      <c r="AJ7" s="128"/>
    </row>
    <row r="8" spans="1:52" ht="14.1" customHeight="1">
      <c r="A8" s="127"/>
      <c r="B8" s="127"/>
      <c r="C8" s="127"/>
      <c r="D8" s="127"/>
      <c r="E8" s="127"/>
      <c r="F8" s="127"/>
      <c r="G8" s="127"/>
      <c r="H8" s="127"/>
      <c r="I8" s="127"/>
      <c r="J8" s="123"/>
      <c r="K8" s="123"/>
      <c r="L8" s="123"/>
      <c r="M8" s="123"/>
      <c r="N8" s="123"/>
      <c r="O8" s="123"/>
      <c r="P8" s="123"/>
      <c r="Q8" s="123"/>
      <c r="R8" s="123"/>
      <c r="S8" s="123"/>
      <c r="T8" s="123"/>
      <c r="U8" s="123"/>
      <c r="V8" s="123"/>
      <c r="W8" s="123"/>
      <c r="X8" s="282"/>
      <c r="Y8" s="282"/>
      <c r="Z8" s="282"/>
      <c r="AA8" s="282"/>
      <c r="AB8" s="282"/>
      <c r="AC8" s="282"/>
      <c r="AD8" s="282"/>
      <c r="AE8" s="282"/>
      <c r="AF8" s="282"/>
      <c r="AG8" s="127"/>
      <c r="AH8" s="127"/>
      <c r="AI8" s="128"/>
      <c r="AJ8" s="128"/>
    </row>
    <row r="9" spans="1:52" ht="31.5">
      <c r="A9" s="127"/>
      <c r="B9" s="127"/>
      <c r="C9" s="127"/>
      <c r="D9" s="175" t="s">
        <v>132</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0.9"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5.5">
      <c r="A11" s="127"/>
      <c r="B11" s="127"/>
      <c r="C11" s="127"/>
      <c r="D11" s="179" t="s">
        <v>178</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5.5">
      <c r="A12" s="127"/>
      <c r="B12" s="127"/>
      <c r="C12" s="127"/>
      <c r="D12" s="178" t="s">
        <v>171</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83"/>
      <c r="H13" s="283"/>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15" customHeight="1" thickBot="1">
      <c r="A14" s="70"/>
      <c r="B14" s="70"/>
      <c r="D14" s="83" t="s">
        <v>133</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15" customHeight="1">
      <c r="A15" s="127"/>
      <c r="B15" s="127"/>
      <c r="C15" s="127"/>
      <c r="D15" s="347" t="s">
        <v>58</v>
      </c>
      <c r="E15" s="348"/>
      <c r="F15" s="349"/>
      <c r="G15" s="359"/>
      <c r="H15" s="360"/>
      <c r="I15" s="360"/>
      <c r="J15" s="32" t="s">
        <v>19</v>
      </c>
      <c r="K15" s="33"/>
      <c r="L15" s="33"/>
      <c r="M15" s="34"/>
      <c r="N15" s="361" t="str">
        <f>IF(COUNTBLANK(G15:I16)=6,"　←　該当する方に○",IF(COUNTBLANK(G15:I16)=4,"　←　どちらか一方に○",""))</f>
        <v>　←　該当する方に○</v>
      </c>
      <c r="O15" s="362"/>
      <c r="P15" s="362"/>
      <c r="Q15" s="362"/>
      <c r="R15" s="362"/>
      <c r="S15" s="362"/>
      <c r="T15" s="362"/>
      <c r="U15" s="362"/>
      <c r="V15" s="362"/>
      <c r="W15" s="362"/>
      <c r="X15" s="362"/>
      <c r="Y15" s="362"/>
      <c r="Z15" s="362"/>
      <c r="AA15" s="362"/>
      <c r="AB15" s="362"/>
      <c r="AC15" s="362"/>
      <c r="AD15" s="362"/>
      <c r="AE15" s="362"/>
      <c r="AF15" s="363"/>
      <c r="AG15" s="127"/>
      <c r="AH15" s="127"/>
      <c r="AJ15" s="86" t="s">
        <v>17</v>
      </c>
    </row>
    <row r="16" spans="1:52" ht="25.15" customHeight="1" thickBot="1">
      <c r="A16" s="127"/>
      <c r="B16" s="127"/>
      <c r="C16" s="127"/>
      <c r="D16" s="356"/>
      <c r="E16" s="357"/>
      <c r="F16" s="358"/>
      <c r="G16" s="367"/>
      <c r="H16" s="368"/>
      <c r="I16" s="368"/>
      <c r="J16" s="35" t="s">
        <v>20</v>
      </c>
      <c r="K16" s="36"/>
      <c r="L16" s="36"/>
      <c r="M16" s="37"/>
      <c r="N16" s="364"/>
      <c r="O16" s="365"/>
      <c r="P16" s="365"/>
      <c r="Q16" s="365"/>
      <c r="R16" s="365"/>
      <c r="S16" s="365"/>
      <c r="T16" s="365"/>
      <c r="U16" s="365"/>
      <c r="V16" s="365"/>
      <c r="W16" s="365"/>
      <c r="X16" s="365"/>
      <c r="Y16" s="365"/>
      <c r="Z16" s="365"/>
      <c r="AA16" s="365"/>
      <c r="AB16" s="365"/>
      <c r="AC16" s="365"/>
      <c r="AD16" s="365"/>
      <c r="AE16" s="365"/>
      <c r="AF16" s="366"/>
      <c r="AG16" s="127"/>
      <c r="AH16" s="127"/>
    </row>
    <row r="17" spans="1:52" ht="25.15" customHeight="1">
      <c r="A17" s="127"/>
      <c r="B17" s="127"/>
      <c r="C17" s="127"/>
      <c r="D17" s="371" t="s">
        <v>116</v>
      </c>
      <c r="E17" s="372"/>
      <c r="F17" s="373"/>
      <c r="G17" s="374"/>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6"/>
      <c r="AG17" s="127"/>
      <c r="AH17" s="127"/>
    </row>
    <row r="18" spans="1:52" ht="25.15" customHeight="1">
      <c r="A18" s="127"/>
      <c r="B18" s="127"/>
      <c r="C18" s="127"/>
      <c r="D18" s="380" t="s">
        <v>105</v>
      </c>
      <c r="E18" s="381"/>
      <c r="F18" s="382"/>
      <c r="G18" s="383"/>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5"/>
      <c r="AG18" s="127"/>
      <c r="AH18" s="127"/>
    </row>
    <row r="19" spans="1:52" ht="25.15" customHeight="1">
      <c r="A19" s="127"/>
      <c r="B19" s="127"/>
      <c r="C19" s="127"/>
      <c r="D19" s="380" t="s">
        <v>60</v>
      </c>
      <c r="E19" s="386"/>
      <c r="F19" s="387"/>
      <c r="G19" s="388" t="s">
        <v>196</v>
      </c>
      <c r="H19" s="389"/>
      <c r="I19" s="390"/>
      <c r="J19" s="390"/>
      <c r="K19" s="264" t="s">
        <v>92</v>
      </c>
      <c r="L19" s="390"/>
      <c r="M19" s="390"/>
      <c r="N19" s="264" t="s">
        <v>93</v>
      </c>
      <c r="O19" s="390"/>
      <c r="P19" s="390"/>
      <c r="Q19" s="264" t="s">
        <v>94</v>
      </c>
      <c r="R19" s="391" t="s">
        <v>112</v>
      </c>
      <c r="S19" s="392"/>
      <c r="T19" s="393" t="s">
        <v>196</v>
      </c>
      <c r="U19" s="394"/>
      <c r="V19" s="395"/>
      <c r="W19" s="395"/>
      <c r="X19" s="262" t="s">
        <v>92</v>
      </c>
      <c r="Y19" s="395"/>
      <c r="Z19" s="395"/>
      <c r="AA19" s="262" t="s">
        <v>93</v>
      </c>
      <c r="AB19" s="395"/>
      <c r="AC19" s="395"/>
      <c r="AD19" s="262" t="s">
        <v>94</v>
      </c>
      <c r="AE19" s="369" t="s">
        <v>113</v>
      </c>
      <c r="AF19" s="370"/>
      <c r="AG19" s="127"/>
      <c r="AH19" s="127"/>
    </row>
    <row r="20" spans="1:52" ht="25.15" customHeight="1">
      <c r="A20" s="127"/>
      <c r="B20" s="127"/>
      <c r="C20" s="127"/>
      <c r="D20" s="380" t="s">
        <v>63</v>
      </c>
      <c r="E20" s="381"/>
      <c r="F20" s="382"/>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396" t="s">
        <v>257</v>
      </c>
      <c r="E21" s="397"/>
      <c r="F21" s="398"/>
      <c r="G21" s="399"/>
      <c r="H21" s="400"/>
      <c r="I21" s="400"/>
      <c r="J21" s="401" t="s">
        <v>263</v>
      </c>
      <c r="K21" s="402"/>
      <c r="L21" s="402"/>
      <c r="M21" s="402"/>
      <c r="N21" s="402"/>
      <c r="O21" s="402"/>
      <c r="P21" s="402"/>
      <c r="Q21" s="402"/>
      <c r="R21" s="402"/>
      <c r="S21" s="402"/>
      <c r="T21" s="402"/>
      <c r="U21" s="402"/>
      <c r="V21" s="402"/>
      <c r="W21" s="402"/>
      <c r="X21" s="402"/>
      <c r="Y21" s="402"/>
      <c r="Z21" s="402"/>
      <c r="AA21" s="402"/>
      <c r="AB21" s="402"/>
      <c r="AC21" s="402"/>
      <c r="AD21" s="402"/>
      <c r="AE21" s="402"/>
      <c r="AF21" s="403"/>
      <c r="AG21" s="127"/>
      <c r="AH21" s="127"/>
    </row>
    <row r="22" spans="1:52" ht="25.15" customHeight="1">
      <c r="A22" s="127"/>
      <c r="B22" s="127"/>
      <c r="C22" s="127"/>
      <c r="D22" s="380" t="s">
        <v>258</v>
      </c>
      <c r="E22" s="381"/>
      <c r="F22" s="382"/>
      <c r="G22" s="377"/>
      <c r="H22" s="378"/>
      <c r="I22" s="378"/>
      <c r="J22" s="378"/>
      <c r="K22" s="378"/>
      <c r="L22" s="378"/>
      <c r="M22" s="378"/>
      <c r="N22" s="378"/>
      <c r="O22" s="378"/>
      <c r="P22" s="378"/>
      <c r="Q22" s="378"/>
      <c r="R22" s="378"/>
      <c r="S22" s="378"/>
      <c r="T22" s="378"/>
      <c r="U22" s="378"/>
      <c r="V22" s="378"/>
      <c r="W22" s="378"/>
      <c r="X22" s="378"/>
      <c r="Y22" s="378"/>
      <c r="Z22" s="378"/>
      <c r="AA22" s="378"/>
      <c r="AB22" s="378"/>
      <c r="AC22" s="378"/>
      <c r="AD22" s="378"/>
      <c r="AE22" s="378"/>
      <c r="AF22" s="379"/>
      <c r="AG22" s="127"/>
      <c r="AH22" s="127"/>
    </row>
    <row r="23" spans="1:52" ht="25.15" customHeight="1" thickBot="1">
      <c r="A23" s="127"/>
      <c r="B23" s="127"/>
      <c r="C23" s="127"/>
      <c r="D23" s="432"/>
      <c r="E23" s="433"/>
      <c r="F23" s="434"/>
      <c r="G23" s="378"/>
      <c r="H23" s="378"/>
      <c r="I23" s="378"/>
      <c r="J23" s="378"/>
      <c r="K23" s="378"/>
      <c r="L23" s="378"/>
      <c r="M23" s="378"/>
      <c r="N23" s="378"/>
      <c r="O23" s="378"/>
      <c r="P23" s="378"/>
      <c r="Q23" s="378"/>
      <c r="R23" s="378"/>
      <c r="S23" s="378"/>
      <c r="T23" s="378"/>
      <c r="U23" s="378"/>
      <c r="V23" s="378"/>
      <c r="W23" s="378"/>
      <c r="X23" s="378"/>
      <c r="Y23" s="378"/>
      <c r="Z23" s="378"/>
      <c r="AA23" s="378"/>
      <c r="AB23" s="378"/>
      <c r="AC23" s="378"/>
      <c r="AD23" s="378"/>
      <c r="AE23" s="378"/>
      <c r="AF23" s="379"/>
      <c r="AG23" s="127"/>
      <c r="AH23" s="127"/>
    </row>
    <row r="24" spans="1:52" ht="25.15" customHeight="1">
      <c r="A24" s="127"/>
      <c r="B24" s="127"/>
      <c r="C24" s="127"/>
      <c r="D24" s="424" t="s">
        <v>124</v>
      </c>
      <c r="E24" s="424"/>
      <c r="F24" s="424"/>
      <c r="G24" s="427" t="s">
        <v>264</v>
      </c>
      <c r="H24" s="428"/>
      <c r="I24" s="428"/>
      <c r="J24" s="428"/>
      <c r="K24" s="428"/>
      <c r="L24" s="428"/>
      <c r="M24" s="428"/>
      <c r="N24" s="428"/>
      <c r="O24" s="428"/>
      <c r="P24" s="428"/>
      <c r="Q24" s="428"/>
      <c r="R24" s="428"/>
      <c r="S24" s="428"/>
      <c r="T24" s="428"/>
      <c r="U24" s="428"/>
      <c r="V24" s="428"/>
      <c r="W24" s="428"/>
      <c r="X24" s="428"/>
      <c r="Y24" s="428"/>
      <c r="Z24" s="428"/>
      <c r="AA24" s="428"/>
      <c r="AB24" s="428"/>
      <c r="AC24" s="428"/>
      <c r="AD24" s="428"/>
      <c r="AE24" s="428"/>
      <c r="AF24" s="428"/>
      <c r="AG24" s="127"/>
      <c r="AH24" s="127"/>
      <c r="AI24" s="128"/>
    </row>
    <row r="25" spans="1:52" ht="25.15" customHeight="1">
      <c r="A25" s="127"/>
      <c r="B25" s="127"/>
      <c r="C25" s="127"/>
      <c r="D25" s="425"/>
      <c r="E25" s="425"/>
      <c r="F25" s="425"/>
      <c r="G25" s="429"/>
      <c r="H25" s="430"/>
      <c r="I25" s="430"/>
      <c r="J25" s="430"/>
      <c r="K25" s="430"/>
      <c r="L25" s="430"/>
      <c r="M25" s="430"/>
      <c r="N25" s="430"/>
      <c r="O25" s="430"/>
      <c r="P25" s="430"/>
      <c r="Q25" s="430"/>
      <c r="R25" s="430"/>
      <c r="S25" s="430"/>
      <c r="T25" s="430"/>
      <c r="U25" s="430"/>
      <c r="V25" s="430"/>
      <c r="W25" s="430"/>
      <c r="X25" s="430"/>
      <c r="Y25" s="430"/>
      <c r="Z25" s="430"/>
      <c r="AA25" s="430"/>
      <c r="AB25" s="430"/>
      <c r="AC25" s="430"/>
      <c r="AD25" s="430"/>
      <c r="AE25" s="430"/>
      <c r="AF25" s="430"/>
      <c r="AG25" s="127"/>
      <c r="AH25" s="127"/>
      <c r="AI25" s="128"/>
    </row>
    <row r="26" spans="1:52" ht="25.15" customHeight="1">
      <c r="A26" s="127"/>
      <c r="B26" s="127"/>
      <c r="C26" s="127"/>
      <c r="D26" s="426"/>
      <c r="E26" s="426"/>
      <c r="F26" s="426"/>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127"/>
      <c r="AH26" s="127"/>
      <c r="AI26" s="128"/>
    </row>
    <row r="27" spans="1:52" ht="25.15" customHeight="1">
      <c r="A27" s="127"/>
      <c r="B27" s="127"/>
      <c r="C27" s="127"/>
      <c r="D27" s="260"/>
      <c r="E27" s="260"/>
      <c r="F27" s="260"/>
      <c r="G27" s="164" t="s">
        <v>259</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127"/>
      <c r="AH27" s="127"/>
      <c r="AI27" s="128"/>
    </row>
    <row r="28" spans="1:52" ht="7.15" customHeight="1">
      <c r="A28" s="127"/>
      <c r="B28" s="127"/>
      <c r="C28" s="127"/>
      <c r="D28" s="265"/>
      <c r="E28" s="265"/>
      <c r="F28" s="265"/>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c r="AH28" s="127"/>
      <c r="AI28" s="128"/>
    </row>
    <row r="29" spans="1:52" s="82" customFormat="1" ht="25.15" customHeight="1" thickBot="1">
      <c r="A29" s="70"/>
      <c r="B29" s="70"/>
      <c r="D29" s="83" t="s">
        <v>134</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15" customHeight="1">
      <c r="A30" s="127"/>
      <c r="B30" s="127"/>
      <c r="C30" s="127"/>
      <c r="D30" s="410" t="s">
        <v>58</v>
      </c>
      <c r="E30" s="411"/>
      <c r="F30" s="412"/>
      <c r="G30" s="359"/>
      <c r="H30" s="360"/>
      <c r="I30" s="360"/>
      <c r="J30" s="32" t="s">
        <v>19</v>
      </c>
      <c r="K30" s="33"/>
      <c r="L30" s="33"/>
      <c r="M30" s="34"/>
      <c r="N30" s="416" t="str">
        <f>IF(COUNTBLANK(G30:I31)=6,"　←　該当する方に○",IF(COUNTBLANK(G30:I31)=4,"　←　どちらか一方に○",""))</f>
        <v>　←　該当する方に○</v>
      </c>
      <c r="O30" s="417"/>
      <c r="P30" s="417"/>
      <c r="Q30" s="417"/>
      <c r="R30" s="417"/>
      <c r="S30" s="417"/>
      <c r="T30" s="417"/>
      <c r="U30" s="417"/>
      <c r="V30" s="417"/>
      <c r="W30" s="417"/>
      <c r="X30" s="417"/>
      <c r="Y30" s="417"/>
      <c r="Z30" s="417"/>
      <c r="AA30" s="417"/>
      <c r="AB30" s="417"/>
      <c r="AC30" s="417"/>
      <c r="AD30" s="417"/>
      <c r="AE30" s="417"/>
      <c r="AF30" s="417"/>
      <c r="AG30" s="127"/>
      <c r="AH30" s="127"/>
      <c r="AI30" s="128"/>
      <c r="AJ30" s="128"/>
    </row>
    <row r="31" spans="1:52" ht="25.15" customHeight="1" thickBot="1">
      <c r="A31" s="127"/>
      <c r="B31" s="127"/>
      <c r="C31" s="127"/>
      <c r="D31" s="435"/>
      <c r="E31" s="436"/>
      <c r="F31" s="437"/>
      <c r="G31" s="419"/>
      <c r="H31" s="420"/>
      <c r="I31" s="420"/>
      <c r="J31" s="42" t="s">
        <v>20</v>
      </c>
      <c r="K31" s="43"/>
      <c r="L31" s="43"/>
      <c r="M31" s="44"/>
      <c r="N31" s="418"/>
      <c r="O31" s="418"/>
      <c r="P31" s="418"/>
      <c r="Q31" s="418"/>
      <c r="R31" s="418"/>
      <c r="S31" s="418"/>
      <c r="T31" s="418"/>
      <c r="U31" s="418"/>
      <c r="V31" s="418"/>
      <c r="W31" s="418"/>
      <c r="X31" s="418"/>
      <c r="Y31" s="418"/>
      <c r="Z31" s="418"/>
      <c r="AA31" s="418"/>
      <c r="AB31" s="418"/>
      <c r="AC31" s="418"/>
      <c r="AD31" s="418"/>
      <c r="AE31" s="418"/>
      <c r="AF31" s="418"/>
      <c r="AG31" s="127"/>
      <c r="AH31" s="127"/>
      <c r="AI31" s="128"/>
      <c r="AJ31" s="128"/>
    </row>
    <row r="32" spans="1:52" ht="25.15" customHeight="1" thickBot="1">
      <c r="A32" s="127"/>
      <c r="B32" s="127"/>
      <c r="C32" s="127"/>
      <c r="D32" s="421" t="s">
        <v>135</v>
      </c>
      <c r="E32" s="422"/>
      <c r="F32" s="423"/>
      <c r="G32" s="406" t="str">
        <f>+IF(G30="〇",'様式－2b'!AN17,"")</f>
        <v/>
      </c>
      <c r="H32" s="407"/>
      <c r="I32" s="407"/>
      <c r="J32" s="58" t="s">
        <v>28</v>
      </c>
      <c r="K32" s="121" t="s">
        <v>202</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15" customHeight="1">
      <c r="A33" s="127"/>
      <c r="B33" s="127"/>
      <c r="C33" s="127"/>
      <c r="D33" s="121"/>
      <c r="E33" s="120"/>
      <c r="F33" s="120"/>
      <c r="G33" s="121" t="s">
        <v>181</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4"/>
      <c r="AJ33" s="284"/>
      <c r="AK33" s="251"/>
      <c r="AL33" s="251"/>
      <c r="AM33" s="251"/>
      <c r="AN33" s="251"/>
      <c r="AO33" s="251"/>
      <c r="AP33" s="251"/>
      <c r="AQ33" s="251"/>
      <c r="AR33" s="251"/>
      <c r="AS33" s="251"/>
      <c r="AT33" s="251"/>
      <c r="AU33" s="251"/>
      <c r="AV33" s="251"/>
      <c r="AW33" s="251"/>
      <c r="AX33" s="251"/>
      <c r="AY33" s="251"/>
      <c r="AZ33" s="251"/>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15" customHeight="1" thickBot="1">
      <c r="A35" s="70"/>
      <c r="B35" s="70"/>
      <c r="D35" s="83" t="s">
        <v>172</v>
      </c>
      <c r="AI35" s="84"/>
      <c r="AJ35" s="84"/>
      <c r="AK35" s="84"/>
      <c r="AL35" s="84"/>
      <c r="AM35" s="84"/>
      <c r="AN35" s="84"/>
      <c r="AO35" s="84"/>
      <c r="AP35" s="84"/>
      <c r="AQ35" s="84"/>
      <c r="AR35" s="84"/>
      <c r="AS35" s="84"/>
      <c r="AT35" s="84"/>
      <c r="AU35" s="84"/>
      <c r="AV35" s="84"/>
      <c r="AW35" s="84"/>
      <c r="AX35" s="84"/>
      <c r="AY35" s="84"/>
      <c r="AZ35" s="84"/>
    </row>
    <row r="36" spans="1:52" ht="25.15" customHeight="1">
      <c r="A36" s="127"/>
      <c r="B36" s="127"/>
      <c r="C36" s="127"/>
      <c r="D36" s="410" t="s">
        <v>58</v>
      </c>
      <c r="E36" s="411"/>
      <c r="F36" s="412"/>
      <c r="G36" s="441"/>
      <c r="H36" s="360"/>
      <c r="I36" s="360"/>
      <c r="J36" s="447" t="s">
        <v>137</v>
      </c>
      <c r="K36" s="448"/>
      <c r="L36" s="448"/>
      <c r="M36" s="448"/>
      <c r="N36" s="448"/>
      <c r="O36" s="448"/>
      <c r="P36" s="448"/>
      <c r="Q36" s="448"/>
      <c r="R36" s="448"/>
      <c r="S36" s="448"/>
      <c r="T36" s="448"/>
      <c r="U36" s="448"/>
      <c r="V36" s="448"/>
      <c r="W36" s="448"/>
      <c r="X36" s="449"/>
      <c r="Y36" s="444" t="str">
        <f>IF(COUNTBLANK(G36:I40)=15,"　←　該当するところに○",IF(COUNTBLANK(G36:I40)=13,"　←　どちらか一方に○",IF(COUNTBLANK(G36:I40)=12,"　←　いずれか一つに○",IF(COUNTBLANK(G36:I40)=11,"　←　いずれか一つに○",IF(COUNTBLANK(G36:I40)=10,"　←　いずれか一つに○","")))))</f>
        <v>　←　該当するところに○</v>
      </c>
      <c r="Z36" s="445"/>
      <c r="AA36" s="445"/>
      <c r="AB36" s="445"/>
      <c r="AC36" s="445"/>
      <c r="AD36" s="445"/>
      <c r="AE36" s="445"/>
      <c r="AF36" s="445"/>
      <c r="AG36" s="127"/>
      <c r="AH36" s="127"/>
      <c r="AI36" s="128"/>
    </row>
    <row r="37" spans="1:52" ht="25.15" customHeight="1">
      <c r="A37" s="127"/>
      <c r="B37" s="127"/>
      <c r="C37" s="127"/>
      <c r="D37" s="438"/>
      <c r="E37" s="439"/>
      <c r="F37" s="440"/>
      <c r="G37" s="442"/>
      <c r="H37" s="443"/>
      <c r="I37" s="443"/>
      <c r="J37" s="450" t="s">
        <v>138</v>
      </c>
      <c r="K37" s="451"/>
      <c r="L37" s="451"/>
      <c r="M37" s="451"/>
      <c r="N37" s="451"/>
      <c r="O37" s="451"/>
      <c r="P37" s="451"/>
      <c r="Q37" s="451"/>
      <c r="R37" s="451"/>
      <c r="S37" s="451"/>
      <c r="T37" s="451"/>
      <c r="U37" s="451"/>
      <c r="V37" s="451"/>
      <c r="W37" s="451"/>
      <c r="X37" s="452"/>
      <c r="Y37" s="446"/>
      <c r="Z37" s="445"/>
      <c r="AA37" s="445"/>
      <c r="AB37" s="445"/>
      <c r="AC37" s="445"/>
      <c r="AD37" s="445"/>
      <c r="AE37" s="445"/>
      <c r="AF37" s="445"/>
      <c r="AG37" s="127"/>
      <c r="AH37" s="127"/>
      <c r="AI37" s="128"/>
    </row>
    <row r="38" spans="1:52" ht="25.15" customHeight="1">
      <c r="A38" s="127"/>
      <c r="B38" s="127"/>
      <c r="C38" s="127"/>
      <c r="D38" s="438"/>
      <c r="E38" s="439"/>
      <c r="F38" s="440"/>
      <c r="G38" s="442"/>
      <c r="H38" s="443"/>
      <c r="I38" s="443"/>
      <c r="J38" s="450" t="s">
        <v>139</v>
      </c>
      <c r="K38" s="451"/>
      <c r="L38" s="451"/>
      <c r="M38" s="451"/>
      <c r="N38" s="451"/>
      <c r="O38" s="451"/>
      <c r="P38" s="451"/>
      <c r="Q38" s="451"/>
      <c r="R38" s="451"/>
      <c r="S38" s="451"/>
      <c r="T38" s="451"/>
      <c r="U38" s="451"/>
      <c r="V38" s="451"/>
      <c r="W38" s="451"/>
      <c r="X38" s="452"/>
      <c r="Y38" s="446"/>
      <c r="Z38" s="445"/>
      <c r="AA38" s="445"/>
      <c r="AB38" s="445"/>
      <c r="AC38" s="445"/>
      <c r="AD38" s="445"/>
      <c r="AE38" s="445"/>
      <c r="AF38" s="445"/>
      <c r="AG38" s="127"/>
      <c r="AH38" s="127"/>
      <c r="AI38" s="128"/>
    </row>
    <row r="39" spans="1:52" ht="25.15" customHeight="1">
      <c r="A39" s="127"/>
      <c r="B39" s="127"/>
      <c r="C39" s="127"/>
      <c r="D39" s="438"/>
      <c r="E39" s="439"/>
      <c r="F39" s="440"/>
      <c r="G39" s="442"/>
      <c r="H39" s="443"/>
      <c r="I39" s="443"/>
      <c r="J39" s="450" t="s">
        <v>140</v>
      </c>
      <c r="K39" s="454"/>
      <c r="L39" s="454"/>
      <c r="M39" s="454"/>
      <c r="N39" s="454"/>
      <c r="O39" s="454"/>
      <c r="P39" s="454"/>
      <c r="Q39" s="454"/>
      <c r="R39" s="454"/>
      <c r="S39" s="454"/>
      <c r="T39" s="454"/>
      <c r="U39" s="454"/>
      <c r="V39" s="454"/>
      <c r="W39" s="454"/>
      <c r="X39" s="455"/>
      <c r="Y39" s="446"/>
      <c r="Z39" s="445"/>
      <c r="AA39" s="445"/>
      <c r="AB39" s="445"/>
      <c r="AC39" s="445"/>
      <c r="AD39" s="445"/>
      <c r="AE39" s="445"/>
      <c r="AF39" s="445"/>
      <c r="AG39" s="127"/>
      <c r="AH39" s="127"/>
      <c r="AI39" s="128"/>
    </row>
    <row r="40" spans="1:52" ht="25.15" customHeight="1" thickBot="1">
      <c r="A40" s="127"/>
      <c r="B40" s="127"/>
      <c r="C40" s="127"/>
      <c r="D40" s="435"/>
      <c r="E40" s="436"/>
      <c r="F40" s="437"/>
      <c r="G40" s="453"/>
      <c r="H40" s="420"/>
      <c r="I40" s="420"/>
      <c r="J40" s="456" t="s">
        <v>107</v>
      </c>
      <c r="K40" s="457"/>
      <c r="L40" s="457"/>
      <c r="M40" s="457"/>
      <c r="N40" s="457"/>
      <c r="O40" s="457"/>
      <c r="P40" s="457"/>
      <c r="Q40" s="457"/>
      <c r="R40" s="457"/>
      <c r="S40" s="457"/>
      <c r="T40" s="458"/>
      <c r="U40" s="458"/>
      <c r="V40" s="458"/>
      <c r="W40" s="458"/>
      <c r="X40" s="459"/>
      <c r="Y40" s="446"/>
      <c r="Z40" s="445"/>
      <c r="AA40" s="445"/>
      <c r="AB40" s="445"/>
      <c r="AC40" s="445"/>
      <c r="AD40" s="445"/>
      <c r="AE40" s="445"/>
      <c r="AF40" s="445"/>
      <c r="AG40" s="127"/>
      <c r="AH40" s="127"/>
      <c r="AI40" s="128"/>
    </row>
    <row r="41" spans="1:52" ht="25.15" customHeight="1" thickBot="1">
      <c r="A41" s="127"/>
      <c r="B41" s="127"/>
      <c r="C41" s="127"/>
      <c r="D41" s="421" t="s">
        <v>136</v>
      </c>
      <c r="E41" s="422"/>
      <c r="F41" s="423"/>
      <c r="G41" s="460" t="s">
        <v>196</v>
      </c>
      <c r="H41" s="461"/>
      <c r="I41" s="482"/>
      <c r="J41" s="483"/>
      <c r="K41" s="462" t="s">
        <v>125</v>
      </c>
      <c r="L41" s="463"/>
      <c r="M41" s="421" t="s">
        <v>105</v>
      </c>
      <c r="N41" s="464"/>
      <c r="O41" s="464"/>
      <c r="P41" s="465"/>
      <c r="Q41" s="484"/>
      <c r="R41" s="483"/>
      <c r="S41" s="483"/>
      <c r="T41" s="483"/>
      <c r="U41" s="483"/>
      <c r="V41" s="483"/>
      <c r="W41" s="483"/>
      <c r="X41" s="485"/>
      <c r="Y41" s="285"/>
      <c r="Z41" s="285"/>
      <c r="AA41" s="122"/>
      <c r="AB41" s="122"/>
      <c r="AC41" s="122"/>
      <c r="AD41" s="122"/>
      <c r="AE41" s="286"/>
      <c r="AF41" s="120"/>
      <c r="AG41" s="127"/>
      <c r="AH41" s="127"/>
      <c r="AI41" s="128"/>
    </row>
    <row r="42" spans="1:52" ht="25.15" hidden="1" customHeight="1">
      <c r="A42" s="127"/>
      <c r="B42" s="127"/>
      <c r="C42" s="127"/>
      <c r="D42" s="410" t="s">
        <v>51</v>
      </c>
      <c r="E42" s="411"/>
      <c r="F42" s="412"/>
      <c r="G42" s="474"/>
      <c r="H42" s="475"/>
      <c r="I42" s="359"/>
      <c r="J42" s="471" t="s">
        <v>176</v>
      </c>
      <c r="K42" s="472"/>
      <c r="L42" s="472"/>
      <c r="M42" s="472"/>
      <c r="N42" s="472"/>
      <c r="O42" s="472"/>
      <c r="P42" s="472"/>
      <c r="Q42" s="472"/>
      <c r="R42" s="472"/>
      <c r="S42" s="472"/>
      <c r="T42" s="472"/>
      <c r="U42" s="472"/>
      <c r="V42" s="472"/>
      <c r="W42" s="472"/>
      <c r="X42" s="473"/>
      <c r="Y42" s="486" t="str">
        <f>IF(COUNTBLANK(G42:I43)=6,"　←　該当する方に○",IF(COUNTBLANK(G42:I43)=4,"　←　どちらか一方に○",""))</f>
        <v>　←　該当する方に○</v>
      </c>
      <c r="Z42" s="487"/>
      <c r="AA42" s="487"/>
      <c r="AB42" s="487"/>
      <c r="AC42" s="487"/>
      <c r="AD42" s="487"/>
      <c r="AE42" s="487"/>
      <c r="AF42" s="487"/>
      <c r="AG42" s="127"/>
      <c r="AH42" s="127"/>
      <c r="AI42" s="128"/>
    </row>
    <row r="43" spans="1:52" ht="25.15" hidden="1" customHeight="1" thickBot="1">
      <c r="A43" s="127"/>
      <c r="B43" s="127"/>
      <c r="C43" s="127"/>
      <c r="D43" s="435"/>
      <c r="E43" s="436"/>
      <c r="F43" s="437"/>
      <c r="G43" s="469"/>
      <c r="H43" s="470"/>
      <c r="I43" s="419"/>
      <c r="J43" s="466" t="s">
        <v>177</v>
      </c>
      <c r="K43" s="467"/>
      <c r="L43" s="467"/>
      <c r="M43" s="467"/>
      <c r="N43" s="467"/>
      <c r="O43" s="467"/>
      <c r="P43" s="467"/>
      <c r="Q43" s="467"/>
      <c r="R43" s="467"/>
      <c r="S43" s="467"/>
      <c r="T43" s="467"/>
      <c r="U43" s="467"/>
      <c r="V43" s="467"/>
      <c r="W43" s="467"/>
      <c r="X43" s="468"/>
      <c r="Y43" s="486"/>
      <c r="Z43" s="487"/>
      <c r="AA43" s="487"/>
      <c r="AB43" s="487"/>
      <c r="AC43" s="487"/>
      <c r="AD43" s="487"/>
      <c r="AE43" s="487"/>
      <c r="AF43" s="487"/>
      <c r="AG43" s="127"/>
      <c r="AH43" s="127"/>
      <c r="AI43" s="128"/>
    </row>
    <row r="44" spans="1:52" ht="9.6"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15" customHeight="1" thickBot="1">
      <c r="A45" s="70"/>
      <c r="B45" s="70"/>
      <c r="D45" s="83" t="s">
        <v>141</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15" customHeight="1">
      <c r="A46" s="127"/>
      <c r="B46" s="127"/>
      <c r="C46" s="127"/>
      <c r="D46" s="410" t="s">
        <v>142</v>
      </c>
      <c r="E46" s="411"/>
      <c r="F46" s="412"/>
      <c r="G46" s="359"/>
      <c r="H46" s="360"/>
      <c r="I46" s="360"/>
      <c r="J46" s="32" t="s">
        <v>19</v>
      </c>
      <c r="K46" s="33"/>
      <c r="L46" s="33"/>
      <c r="M46" s="34"/>
      <c r="N46" s="416" t="str">
        <f>IF(COUNTBLANK(G46:I47)=6,"　←　該当する方に○",IF(COUNTBLANK(G46:I47)=4,"　←　どちらか一方に○",""))</f>
        <v>　←　該当する方に○</v>
      </c>
      <c r="O46" s="417"/>
      <c r="P46" s="417"/>
      <c r="Q46" s="417"/>
      <c r="R46" s="417"/>
      <c r="S46" s="417"/>
      <c r="T46" s="417"/>
      <c r="U46" s="417"/>
      <c r="V46" s="417"/>
      <c r="W46" s="417"/>
      <c r="X46" s="417"/>
      <c r="Y46" s="417"/>
      <c r="Z46" s="417"/>
      <c r="AA46" s="417"/>
      <c r="AB46" s="417"/>
      <c r="AC46" s="417"/>
      <c r="AD46" s="417"/>
      <c r="AE46" s="417"/>
      <c r="AF46" s="417"/>
      <c r="AG46" s="127"/>
      <c r="AH46" s="127"/>
      <c r="AI46" s="128"/>
    </row>
    <row r="47" spans="1:52" ht="25.15" customHeight="1" thickBot="1">
      <c r="A47" s="127"/>
      <c r="B47" s="127"/>
      <c r="C47" s="127"/>
      <c r="D47" s="413"/>
      <c r="E47" s="414"/>
      <c r="F47" s="415"/>
      <c r="G47" s="419"/>
      <c r="H47" s="420"/>
      <c r="I47" s="420"/>
      <c r="J47" s="42" t="s">
        <v>20</v>
      </c>
      <c r="K47" s="43"/>
      <c r="L47" s="43"/>
      <c r="M47" s="44"/>
      <c r="N47" s="418"/>
      <c r="O47" s="418"/>
      <c r="P47" s="418"/>
      <c r="Q47" s="418"/>
      <c r="R47" s="418"/>
      <c r="S47" s="418"/>
      <c r="T47" s="418"/>
      <c r="U47" s="418"/>
      <c r="V47" s="418"/>
      <c r="W47" s="418"/>
      <c r="X47" s="418"/>
      <c r="Y47" s="418"/>
      <c r="Z47" s="418"/>
      <c r="AA47" s="418"/>
      <c r="AB47" s="418"/>
      <c r="AC47" s="418"/>
      <c r="AD47" s="418"/>
      <c r="AE47" s="418"/>
      <c r="AF47" s="418"/>
      <c r="AG47" s="127"/>
      <c r="AH47" s="127"/>
      <c r="AI47" s="128"/>
    </row>
    <row r="48" spans="1:52" ht="25.15" customHeight="1">
      <c r="A48" s="127"/>
      <c r="B48" s="127"/>
      <c r="C48" s="127"/>
      <c r="D48" s="408" t="s">
        <v>123</v>
      </c>
      <c r="E48" s="409"/>
      <c r="F48" s="409"/>
      <c r="G48" s="121" t="s">
        <v>174</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0.9"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15" customHeight="1" thickBot="1">
      <c r="A50" s="70"/>
      <c r="B50" s="70"/>
      <c r="D50" s="83" t="s">
        <v>143</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15" customHeight="1">
      <c r="A51" s="127"/>
      <c r="B51" s="127"/>
      <c r="C51" s="127"/>
      <c r="D51" s="410" t="s">
        <v>61</v>
      </c>
      <c r="E51" s="411"/>
      <c r="F51" s="412"/>
      <c r="G51" s="359"/>
      <c r="H51" s="360"/>
      <c r="I51" s="360"/>
      <c r="J51" s="32" t="s">
        <v>19</v>
      </c>
      <c r="K51" s="33"/>
      <c r="L51" s="33"/>
      <c r="M51" s="34"/>
      <c r="N51" s="490" t="str">
        <f>IF(COUNTBLANK(G51:I52)=6,"　←　該当する方に○",IF(COUNTBLANK(G51:I52)=4,"　←　どちらか一方に○",""))</f>
        <v>　←　該当する方に○</v>
      </c>
      <c r="O51" s="491"/>
      <c r="P51" s="491"/>
      <c r="Q51" s="491"/>
      <c r="R51" s="491"/>
      <c r="S51" s="491"/>
      <c r="T51" s="491"/>
      <c r="U51" s="491"/>
      <c r="V51" s="491"/>
      <c r="W51" s="491"/>
      <c r="X51" s="491"/>
      <c r="Y51" s="491"/>
      <c r="Z51" s="491"/>
      <c r="AA51" s="491"/>
      <c r="AB51" s="491"/>
      <c r="AC51" s="491"/>
      <c r="AD51" s="491"/>
      <c r="AE51" s="491"/>
      <c r="AF51" s="491"/>
      <c r="AG51" s="127"/>
      <c r="AH51" s="127"/>
      <c r="AI51" s="128"/>
    </row>
    <row r="52" spans="1:62" ht="25.15" customHeight="1" thickBot="1">
      <c r="A52" s="127"/>
      <c r="B52" s="127"/>
      <c r="C52" s="127"/>
      <c r="D52" s="413"/>
      <c r="E52" s="414"/>
      <c r="F52" s="415"/>
      <c r="G52" s="419"/>
      <c r="H52" s="420"/>
      <c r="I52" s="420"/>
      <c r="J52" s="42" t="s">
        <v>20</v>
      </c>
      <c r="K52" s="43"/>
      <c r="L52" s="43"/>
      <c r="M52" s="44"/>
      <c r="N52" s="492"/>
      <c r="O52" s="492"/>
      <c r="P52" s="492"/>
      <c r="Q52" s="492"/>
      <c r="R52" s="492"/>
      <c r="S52" s="492"/>
      <c r="T52" s="492"/>
      <c r="U52" s="492"/>
      <c r="V52" s="492"/>
      <c r="W52" s="492"/>
      <c r="X52" s="492"/>
      <c r="Y52" s="492"/>
      <c r="Z52" s="492"/>
      <c r="AA52" s="492"/>
      <c r="AB52" s="492"/>
      <c r="AC52" s="492"/>
      <c r="AD52" s="492"/>
      <c r="AE52" s="492"/>
      <c r="AF52" s="492"/>
      <c r="AG52" s="127"/>
      <c r="AH52" s="127"/>
      <c r="AI52" s="128"/>
    </row>
    <row r="53" spans="1:62" ht="25.15" customHeight="1">
      <c r="A53" s="127"/>
      <c r="B53" s="127"/>
      <c r="C53" s="127"/>
      <c r="D53" s="408" t="s">
        <v>123</v>
      </c>
      <c r="E53" s="409"/>
      <c r="F53" s="409"/>
      <c r="G53" s="121" t="s">
        <v>175</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7"/>
      <c r="E54" s="258"/>
      <c r="F54" s="258"/>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15" customHeight="1" thickBot="1">
      <c r="A55" s="70"/>
      <c r="B55" s="70"/>
      <c r="D55" s="83" t="s">
        <v>245</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15" customHeight="1">
      <c r="A56" s="127"/>
      <c r="B56" s="127"/>
      <c r="C56" s="127"/>
      <c r="D56" s="410" t="s">
        <v>210</v>
      </c>
      <c r="E56" s="411"/>
      <c r="F56" s="411"/>
      <c r="G56" s="441"/>
      <c r="H56" s="360"/>
      <c r="I56" s="360"/>
      <c r="J56" s="476" t="s">
        <v>212</v>
      </c>
      <c r="K56" s="476"/>
      <c r="L56" s="476"/>
      <c r="M56" s="476"/>
      <c r="N56" s="476"/>
      <c r="O56" s="476"/>
      <c r="P56" s="476"/>
      <c r="Q56" s="476"/>
      <c r="R56" s="476"/>
      <c r="S56" s="476"/>
      <c r="T56" s="476"/>
      <c r="U56" s="476"/>
      <c r="V56" s="476"/>
      <c r="W56" s="476"/>
      <c r="X56" s="476"/>
      <c r="Y56" s="476"/>
      <c r="Z56" s="476"/>
      <c r="AA56" s="476"/>
      <c r="AB56" s="477"/>
      <c r="AC56" s="488" t="str">
        <f>IF(COUNTBLANK(G56:I58)=9,"←該当するところに○",IF(COUNTBLANK(G56:I58)=7,"　←　どちらか一方に○",IF(COUNTBLANK(G56:I58)=6,"　←　いずれか一つに○","")))</f>
        <v>←該当するところに○</v>
      </c>
      <c r="AD56" s="489"/>
      <c r="AE56" s="489"/>
      <c r="AF56" s="489"/>
      <c r="AG56" s="489"/>
      <c r="AH56" s="489"/>
      <c r="AI56" s="248"/>
    </row>
    <row r="57" spans="1:62" ht="25.15" customHeight="1">
      <c r="A57" s="127"/>
      <c r="B57" s="127"/>
      <c r="C57" s="127"/>
      <c r="D57" s="438"/>
      <c r="E57" s="439"/>
      <c r="F57" s="439"/>
      <c r="G57" s="442"/>
      <c r="H57" s="493"/>
      <c r="I57" s="493"/>
      <c r="J57" s="478" t="s">
        <v>213</v>
      </c>
      <c r="K57" s="478"/>
      <c r="L57" s="478"/>
      <c r="M57" s="478"/>
      <c r="N57" s="478"/>
      <c r="O57" s="478"/>
      <c r="P57" s="478"/>
      <c r="Q57" s="478"/>
      <c r="R57" s="478"/>
      <c r="S57" s="478"/>
      <c r="T57" s="478"/>
      <c r="U57" s="478"/>
      <c r="V57" s="478"/>
      <c r="W57" s="478"/>
      <c r="X57" s="478"/>
      <c r="Y57" s="478"/>
      <c r="Z57" s="478"/>
      <c r="AA57" s="478"/>
      <c r="AB57" s="479"/>
      <c r="AC57" s="488"/>
      <c r="AD57" s="489"/>
      <c r="AE57" s="489"/>
      <c r="AF57" s="489"/>
      <c r="AG57" s="489"/>
      <c r="AH57" s="489"/>
      <c r="AI57" s="248"/>
    </row>
    <row r="58" spans="1:62" ht="25.15" customHeight="1" thickBot="1">
      <c r="A58" s="127"/>
      <c r="B58" s="127"/>
      <c r="C58" s="127"/>
      <c r="D58" s="413"/>
      <c r="E58" s="414"/>
      <c r="F58" s="414"/>
      <c r="G58" s="453"/>
      <c r="H58" s="420"/>
      <c r="I58" s="420"/>
      <c r="J58" s="480" t="s">
        <v>211</v>
      </c>
      <c r="K58" s="480"/>
      <c r="L58" s="480"/>
      <c r="M58" s="480"/>
      <c r="N58" s="480"/>
      <c r="O58" s="480"/>
      <c r="P58" s="480"/>
      <c r="Q58" s="480"/>
      <c r="R58" s="480"/>
      <c r="S58" s="480"/>
      <c r="T58" s="480"/>
      <c r="U58" s="480"/>
      <c r="V58" s="480"/>
      <c r="W58" s="480"/>
      <c r="X58" s="480"/>
      <c r="Y58" s="480"/>
      <c r="Z58" s="480"/>
      <c r="AA58" s="480"/>
      <c r="AB58" s="481"/>
      <c r="AC58" s="488"/>
      <c r="AD58" s="489"/>
      <c r="AE58" s="489"/>
      <c r="AF58" s="489"/>
      <c r="AG58" s="489"/>
      <c r="AH58" s="489"/>
      <c r="AI58" s="248"/>
    </row>
    <row r="59" spans="1:62" ht="25.15" customHeight="1">
      <c r="A59" s="127"/>
      <c r="B59" s="127"/>
      <c r="C59" s="127"/>
      <c r="D59" s="408"/>
      <c r="E59" s="409"/>
      <c r="F59" s="409"/>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c r="A61" s="70"/>
      <c r="B61" s="70"/>
      <c r="D61" s="404"/>
      <c r="E61" s="404"/>
      <c r="F61" s="404"/>
      <c r="G61" s="404"/>
      <c r="H61" s="404"/>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56:F58"/>
    <mergeCell ref="G56:I56"/>
    <mergeCell ref="G58:I58"/>
    <mergeCell ref="D59:F59"/>
    <mergeCell ref="G57:I57"/>
    <mergeCell ref="D51:F52"/>
    <mergeCell ref="G51:I51"/>
    <mergeCell ref="N51:AF52"/>
    <mergeCell ref="G52:I52"/>
    <mergeCell ref="D53:F53"/>
    <mergeCell ref="J56:AB56"/>
    <mergeCell ref="J57:AB57"/>
    <mergeCell ref="J58:AB58"/>
    <mergeCell ref="I41:J41"/>
    <mergeCell ref="Q41:X41"/>
    <mergeCell ref="Y42:AF43"/>
    <mergeCell ref="AC56:AH58"/>
    <mergeCell ref="G41:H41"/>
    <mergeCell ref="K41:L41"/>
    <mergeCell ref="M41:P41"/>
    <mergeCell ref="D42:F43"/>
    <mergeCell ref="J43:X43"/>
    <mergeCell ref="G43:I43"/>
    <mergeCell ref="J42:X42"/>
    <mergeCell ref="G42:I42"/>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15:F16"/>
    <mergeCell ref="G15:I15"/>
    <mergeCell ref="N15:AF16"/>
    <mergeCell ref="G16:I16"/>
    <mergeCell ref="AE19:AF19"/>
    <mergeCell ref="D17:F17"/>
    <mergeCell ref="G17:AF1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view="pageBreakPreview" topLeftCell="A4" zoomScale="55" zoomScaleNormal="85" zoomScaleSheetLayoutView="55" workbookViewId="0">
      <selection activeCell="AN26" sqref="AN26"/>
    </sheetView>
  </sheetViews>
  <sheetFormatPr defaultColWidth="9" defaultRowHeight="18.75"/>
  <cols>
    <col min="1" max="1" width="4.625" style="69" customWidth="1"/>
    <col min="2" max="2" width="4.625" style="70" customWidth="1"/>
    <col min="3" max="3" width="5.625" customWidth="1"/>
    <col min="4" max="6" width="4.125" customWidth="1"/>
    <col min="7" max="32" width="3.625" customWidth="1"/>
    <col min="33" max="34" width="4.125" customWidth="1"/>
    <col min="35" max="35" width="3.625" customWidth="1"/>
    <col min="36" max="36" width="9.75" style="69" customWidth="1"/>
    <col min="37" max="37" width="2.6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20.25">
      <c r="C7" s="110" t="s">
        <v>158</v>
      </c>
      <c r="D7" s="115"/>
      <c r="E7" s="115"/>
      <c r="F7" s="520" t="str">
        <f>+IF('技術資料表紙（入札参加者）'!E6=0,"商号又は名称：　　　　　　　　　　　　　　　　　","商号又は名称："&amp;'技術資料表紙（入札参加者）'!E6)</f>
        <v>商号又は名称：　　　　　　　　　　　　　　　　　</v>
      </c>
      <c r="G7" s="520"/>
      <c r="H7" s="520"/>
      <c r="I7" s="520"/>
      <c r="J7" s="520"/>
      <c r="K7" s="520"/>
      <c r="L7" s="520"/>
      <c r="M7" s="520"/>
      <c r="N7" s="520"/>
      <c r="O7" s="520"/>
      <c r="P7" s="520"/>
      <c r="Q7" s="520"/>
      <c r="R7" s="520"/>
      <c r="S7" s="520"/>
      <c r="T7" s="520"/>
      <c r="U7" s="520"/>
      <c r="V7" s="520"/>
      <c r="W7" s="520"/>
      <c r="X7" s="520"/>
      <c r="Y7" s="520"/>
      <c r="Z7" s="520"/>
      <c r="AA7" s="520"/>
      <c r="AB7" s="520"/>
      <c r="AC7" s="520"/>
      <c r="AD7" s="520"/>
      <c r="AE7" s="520"/>
      <c r="AF7" s="521"/>
      <c r="AG7" s="521"/>
      <c r="AH7" s="521"/>
      <c r="AI7" s="521"/>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29.25">
      <c r="C9" s="129" t="s">
        <v>197</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149999999999999"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167</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149999999999999" customHeight="1">
      <c r="C12" s="131"/>
      <c r="D12" s="172" t="s">
        <v>214</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149999999999999" customHeight="1">
      <c r="C13" s="131"/>
      <c r="D13" s="173" t="s">
        <v>217</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149999999999999" customHeight="1">
      <c r="C14" s="131"/>
      <c r="D14" s="173" t="s">
        <v>168</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149999999999999" customHeight="1">
      <c r="C15" s="131"/>
      <c r="D15" s="173" t="s">
        <v>169</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149999999999999" customHeight="1" thickBot="1">
      <c r="C16" s="131"/>
      <c r="D16" s="173" t="s">
        <v>206</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157</v>
      </c>
      <c r="D17" s="60" t="s">
        <v>156</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13" t="s">
        <v>159</v>
      </c>
      <c r="AH17" s="422"/>
      <c r="AI17" s="422"/>
      <c r="AJ17" s="101" t="s">
        <v>201</v>
      </c>
      <c r="AK17" s="140"/>
      <c r="AN17" s="64" t="str">
        <f>IF(AG18=0," ",ROUNDDOWN(AN18/AM18,0))</f>
        <v xml:space="preserve"> </v>
      </c>
    </row>
    <row r="18" spans="1:40" ht="20.100000000000001" customHeight="1">
      <c r="A18" s="71"/>
      <c r="B18" s="72"/>
      <c r="C18" s="514">
        <v>1</v>
      </c>
      <c r="D18" s="347" t="s">
        <v>64</v>
      </c>
      <c r="E18" s="348"/>
      <c r="F18" s="349"/>
      <c r="G18" s="501" t="s">
        <v>196</v>
      </c>
      <c r="H18" s="502"/>
      <c r="I18" s="505"/>
      <c r="J18" s="499"/>
      <c r="K18" s="348" t="s">
        <v>125</v>
      </c>
      <c r="L18" s="506"/>
      <c r="M18" s="347" t="s">
        <v>25</v>
      </c>
      <c r="N18" s="507"/>
      <c r="O18" s="507"/>
      <c r="P18" s="508"/>
      <c r="Q18" s="499"/>
      <c r="R18" s="499"/>
      <c r="S18" s="499"/>
      <c r="T18" s="500"/>
      <c r="U18" s="348" t="s">
        <v>105</v>
      </c>
      <c r="V18" s="509"/>
      <c r="W18" s="506"/>
      <c r="X18" s="497"/>
      <c r="Y18" s="498"/>
      <c r="Z18" s="498"/>
      <c r="AA18" s="498"/>
      <c r="AB18" s="498"/>
      <c r="AC18" s="498"/>
      <c r="AD18" s="498"/>
      <c r="AE18" s="499"/>
      <c r="AF18" s="500"/>
      <c r="AG18" s="508"/>
      <c r="AH18" s="510"/>
      <c r="AI18" s="507" t="s">
        <v>28</v>
      </c>
      <c r="AJ18" s="522"/>
      <c r="AK18" s="95"/>
      <c r="AM18" s="30">
        <f>SUM(AM19:AM38)</f>
        <v>0</v>
      </c>
      <c r="AN18" s="30">
        <f>SUM(AN19:AN38)</f>
        <v>0</v>
      </c>
    </row>
    <row r="19" spans="1:40" ht="20.100000000000001" customHeight="1" thickBot="1">
      <c r="A19" s="73"/>
      <c r="B19" s="71"/>
      <c r="C19" s="515"/>
      <c r="D19" s="494"/>
      <c r="E19" s="495"/>
      <c r="F19" s="496"/>
      <c r="G19" s="503"/>
      <c r="H19" s="504"/>
      <c r="I19" s="495"/>
      <c r="J19" s="495"/>
      <c r="K19" s="495"/>
      <c r="L19" s="496"/>
      <c r="M19" s="494"/>
      <c r="N19" s="495"/>
      <c r="O19" s="495"/>
      <c r="P19" s="494"/>
      <c r="Q19" s="495"/>
      <c r="R19" s="495"/>
      <c r="S19" s="495"/>
      <c r="T19" s="496"/>
      <c r="U19" s="495"/>
      <c r="V19" s="495"/>
      <c r="W19" s="496"/>
      <c r="X19" s="495"/>
      <c r="Y19" s="495"/>
      <c r="Z19" s="495"/>
      <c r="AA19" s="495"/>
      <c r="AB19" s="495"/>
      <c r="AC19" s="495"/>
      <c r="AD19" s="495"/>
      <c r="AE19" s="495"/>
      <c r="AF19" s="496"/>
      <c r="AG19" s="511"/>
      <c r="AH19" s="512"/>
      <c r="AI19" s="512"/>
      <c r="AJ19" s="523"/>
      <c r="AK19" s="95"/>
      <c r="AL19" s="30">
        <v>1</v>
      </c>
      <c r="AM19" s="30">
        <f>+IF(AN19=0,0,1)</f>
        <v>0</v>
      </c>
      <c r="AN19" s="30">
        <f>+AG18</f>
        <v>0</v>
      </c>
    </row>
    <row r="20" spans="1:40" ht="20.100000000000001" customHeight="1" thickBot="1">
      <c r="A20" s="73"/>
      <c r="B20" s="71"/>
      <c r="C20" s="514">
        <v>2</v>
      </c>
      <c r="D20" s="347" t="s">
        <v>64</v>
      </c>
      <c r="E20" s="348"/>
      <c r="F20" s="349"/>
      <c r="G20" s="501" t="s">
        <v>196</v>
      </c>
      <c r="H20" s="502"/>
      <c r="I20" s="505"/>
      <c r="J20" s="499"/>
      <c r="K20" s="348" t="s">
        <v>125</v>
      </c>
      <c r="L20" s="506"/>
      <c r="M20" s="347" t="s">
        <v>25</v>
      </c>
      <c r="N20" s="507"/>
      <c r="O20" s="507"/>
      <c r="P20" s="508"/>
      <c r="Q20" s="499"/>
      <c r="R20" s="499"/>
      <c r="S20" s="499"/>
      <c r="T20" s="500"/>
      <c r="U20" s="348" t="s">
        <v>105</v>
      </c>
      <c r="V20" s="509"/>
      <c r="W20" s="506"/>
      <c r="X20" s="497"/>
      <c r="Y20" s="498"/>
      <c r="Z20" s="498"/>
      <c r="AA20" s="498"/>
      <c r="AB20" s="498"/>
      <c r="AC20" s="498"/>
      <c r="AD20" s="498"/>
      <c r="AE20" s="499"/>
      <c r="AF20" s="500"/>
      <c r="AG20" s="508"/>
      <c r="AH20" s="510"/>
      <c r="AI20" s="507" t="s">
        <v>28</v>
      </c>
      <c r="AJ20" s="519"/>
      <c r="AK20" s="95"/>
      <c r="AL20" s="30">
        <v>2</v>
      </c>
      <c r="AM20" s="30">
        <f t="shared" ref="AM20:AM38" si="0">+IF(AN20=0,0,1)</f>
        <v>0</v>
      </c>
      <c r="AN20" s="30">
        <f>+AG20</f>
        <v>0</v>
      </c>
    </row>
    <row r="21" spans="1:40" ht="20.100000000000001" customHeight="1" thickBot="1">
      <c r="A21" s="73"/>
      <c r="B21" s="71"/>
      <c r="C21" s="515"/>
      <c r="D21" s="494"/>
      <c r="E21" s="495"/>
      <c r="F21" s="496"/>
      <c r="G21" s="503"/>
      <c r="H21" s="504"/>
      <c r="I21" s="495"/>
      <c r="J21" s="495"/>
      <c r="K21" s="495"/>
      <c r="L21" s="496"/>
      <c r="M21" s="494"/>
      <c r="N21" s="495"/>
      <c r="O21" s="495"/>
      <c r="P21" s="494"/>
      <c r="Q21" s="495"/>
      <c r="R21" s="495"/>
      <c r="S21" s="495"/>
      <c r="T21" s="496"/>
      <c r="U21" s="495"/>
      <c r="V21" s="495"/>
      <c r="W21" s="496"/>
      <c r="X21" s="495"/>
      <c r="Y21" s="495"/>
      <c r="Z21" s="495"/>
      <c r="AA21" s="495"/>
      <c r="AB21" s="495"/>
      <c r="AC21" s="495"/>
      <c r="AD21" s="495"/>
      <c r="AE21" s="495"/>
      <c r="AF21" s="496"/>
      <c r="AG21" s="511"/>
      <c r="AH21" s="512"/>
      <c r="AI21" s="512"/>
      <c r="AJ21" s="519"/>
      <c r="AK21" s="95"/>
      <c r="AL21" s="30">
        <v>3</v>
      </c>
      <c r="AM21" s="30">
        <f t="shared" si="0"/>
        <v>0</v>
      </c>
      <c r="AN21" s="30">
        <f>+AG22</f>
        <v>0</v>
      </c>
    </row>
    <row r="22" spans="1:40" ht="20.100000000000001" customHeight="1" thickBot="1">
      <c r="A22" s="73"/>
      <c r="B22" s="71"/>
      <c r="C22" s="514">
        <v>3</v>
      </c>
      <c r="D22" s="347" t="s">
        <v>64</v>
      </c>
      <c r="E22" s="348"/>
      <c r="F22" s="349"/>
      <c r="G22" s="501" t="s">
        <v>196</v>
      </c>
      <c r="H22" s="502"/>
      <c r="I22" s="505"/>
      <c r="J22" s="499"/>
      <c r="K22" s="348" t="s">
        <v>125</v>
      </c>
      <c r="L22" s="506"/>
      <c r="M22" s="347" t="s">
        <v>25</v>
      </c>
      <c r="N22" s="507"/>
      <c r="O22" s="507"/>
      <c r="P22" s="508"/>
      <c r="Q22" s="499"/>
      <c r="R22" s="499"/>
      <c r="S22" s="499"/>
      <c r="T22" s="500"/>
      <c r="U22" s="348" t="s">
        <v>105</v>
      </c>
      <c r="V22" s="509"/>
      <c r="W22" s="506"/>
      <c r="X22" s="497"/>
      <c r="Y22" s="498"/>
      <c r="Z22" s="498"/>
      <c r="AA22" s="498"/>
      <c r="AB22" s="498"/>
      <c r="AC22" s="498"/>
      <c r="AD22" s="498"/>
      <c r="AE22" s="499"/>
      <c r="AF22" s="500"/>
      <c r="AG22" s="508"/>
      <c r="AH22" s="510"/>
      <c r="AI22" s="507" t="s">
        <v>28</v>
      </c>
      <c r="AJ22" s="519"/>
      <c r="AK22" s="95"/>
      <c r="AL22" s="30">
        <v>4</v>
      </c>
      <c r="AM22" s="30">
        <f t="shared" si="0"/>
        <v>0</v>
      </c>
      <c r="AN22" s="30">
        <f>+AG24</f>
        <v>0</v>
      </c>
    </row>
    <row r="23" spans="1:40" ht="20.100000000000001" customHeight="1" thickBot="1">
      <c r="A23" s="73"/>
      <c r="B23" s="71"/>
      <c r="C23" s="515"/>
      <c r="D23" s="494"/>
      <c r="E23" s="495"/>
      <c r="F23" s="496"/>
      <c r="G23" s="503"/>
      <c r="H23" s="504"/>
      <c r="I23" s="495"/>
      <c r="J23" s="495"/>
      <c r="K23" s="495"/>
      <c r="L23" s="496"/>
      <c r="M23" s="494"/>
      <c r="N23" s="495"/>
      <c r="O23" s="495"/>
      <c r="P23" s="494"/>
      <c r="Q23" s="495"/>
      <c r="R23" s="495"/>
      <c r="S23" s="495"/>
      <c r="T23" s="496"/>
      <c r="U23" s="495"/>
      <c r="V23" s="495"/>
      <c r="W23" s="496"/>
      <c r="X23" s="495"/>
      <c r="Y23" s="495"/>
      <c r="Z23" s="495"/>
      <c r="AA23" s="495"/>
      <c r="AB23" s="495"/>
      <c r="AC23" s="495"/>
      <c r="AD23" s="495"/>
      <c r="AE23" s="495"/>
      <c r="AF23" s="496"/>
      <c r="AG23" s="511"/>
      <c r="AH23" s="512"/>
      <c r="AI23" s="512"/>
      <c r="AJ23" s="519"/>
      <c r="AK23" s="95"/>
      <c r="AL23" s="30">
        <v>5</v>
      </c>
      <c r="AM23" s="30">
        <f t="shared" si="0"/>
        <v>0</v>
      </c>
      <c r="AN23" s="30">
        <f>+AG26</f>
        <v>0</v>
      </c>
    </row>
    <row r="24" spans="1:40" ht="20.100000000000001" customHeight="1" thickBot="1">
      <c r="A24" s="73"/>
      <c r="B24" s="71"/>
      <c r="C24" s="514">
        <v>4</v>
      </c>
      <c r="D24" s="347" t="s">
        <v>64</v>
      </c>
      <c r="E24" s="348"/>
      <c r="F24" s="349"/>
      <c r="G24" s="501" t="s">
        <v>196</v>
      </c>
      <c r="H24" s="502"/>
      <c r="I24" s="505"/>
      <c r="J24" s="499"/>
      <c r="K24" s="348" t="s">
        <v>125</v>
      </c>
      <c r="L24" s="506"/>
      <c r="M24" s="347" t="s">
        <v>25</v>
      </c>
      <c r="N24" s="507"/>
      <c r="O24" s="507"/>
      <c r="P24" s="508"/>
      <c r="Q24" s="499"/>
      <c r="R24" s="499"/>
      <c r="S24" s="499"/>
      <c r="T24" s="500"/>
      <c r="U24" s="348" t="s">
        <v>105</v>
      </c>
      <c r="V24" s="509"/>
      <c r="W24" s="506"/>
      <c r="X24" s="497"/>
      <c r="Y24" s="498"/>
      <c r="Z24" s="498"/>
      <c r="AA24" s="498"/>
      <c r="AB24" s="498"/>
      <c r="AC24" s="498"/>
      <c r="AD24" s="498"/>
      <c r="AE24" s="499"/>
      <c r="AF24" s="500"/>
      <c r="AG24" s="508"/>
      <c r="AH24" s="510"/>
      <c r="AI24" s="507" t="s">
        <v>28</v>
      </c>
      <c r="AJ24" s="519"/>
      <c r="AK24" s="95"/>
      <c r="AL24" s="30">
        <v>6</v>
      </c>
      <c r="AM24" s="30">
        <f t="shared" si="0"/>
        <v>0</v>
      </c>
      <c r="AN24" s="30">
        <f>+AG28</f>
        <v>0</v>
      </c>
    </row>
    <row r="25" spans="1:40" ht="20.100000000000001" customHeight="1" thickBot="1">
      <c r="A25" s="73"/>
      <c r="B25" s="71"/>
      <c r="C25" s="515"/>
      <c r="D25" s="494"/>
      <c r="E25" s="495"/>
      <c r="F25" s="496"/>
      <c r="G25" s="503"/>
      <c r="H25" s="504"/>
      <c r="I25" s="495"/>
      <c r="J25" s="495"/>
      <c r="K25" s="495"/>
      <c r="L25" s="496"/>
      <c r="M25" s="494"/>
      <c r="N25" s="495"/>
      <c r="O25" s="495"/>
      <c r="P25" s="494"/>
      <c r="Q25" s="495"/>
      <c r="R25" s="495"/>
      <c r="S25" s="495"/>
      <c r="T25" s="496"/>
      <c r="U25" s="495"/>
      <c r="V25" s="495"/>
      <c r="W25" s="496"/>
      <c r="X25" s="495"/>
      <c r="Y25" s="495"/>
      <c r="Z25" s="495"/>
      <c r="AA25" s="495"/>
      <c r="AB25" s="495"/>
      <c r="AC25" s="495"/>
      <c r="AD25" s="495"/>
      <c r="AE25" s="495"/>
      <c r="AF25" s="496"/>
      <c r="AG25" s="511"/>
      <c r="AH25" s="512"/>
      <c r="AI25" s="512"/>
      <c r="AJ25" s="519"/>
      <c r="AK25" s="95"/>
      <c r="AL25" s="30">
        <v>7</v>
      </c>
      <c r="AM25" s="30">
        <f t="shared" si="0"/>
        <v>0</v>
      </c>
      <c r="AN25" s="30">
        <f>+AG30</f>
        <v>0</v>
      </c>
    </row>
    <row r="26" spans="1:40" ht="20.100000000000001" customHeight="1" thickBot="1">
      <c r="A26" s="73"/>
      <c r="B26" s="71"/>
      <c r="C26" s="514">
        <v>5</v>
      </c>
      <c r="D26" s="347" t="s">
        <v>64</v>
      </c>
      <c r="E26" s="348"/>
      <c r="F26" s="349"/>
      <c r="G26" s="501" t="s">
        <v>196</v>
      </c>
      <c r="H26" s="502"/>
      <c r="I26" s="505"/>
      <c r="J26" s="499"/>
      <c r="K26" s="348" t="s">
        <v>125</v>
      </c>
      <c r="L26" s="506"/>
      <c r="M26" s="347" t="s">
        <v>25</v>
      </c>
      <c r="N26" s="507"/>
      <c r="O26" s="507"/>
      <c r="P26" s="508"/>
      <c r="Q26" s="499"/>
      <c r="R26" s="499"/>
      <c r="S26" s="499"/>
      <c r="T26" s="500"/>
      <c r="U26" s="348" t="s">
        <v>105</v>
      </c>
      <c r="V26" s="509"/>
      <c r="W26" s="506"/>
      <c r="X26" s="497"/>
      <c r="Y26" s="498"/>
      <c r="Z26" s="498"/>
      <c r="AA26" s="498"/>
      <c r="AB26" s="498"/>
      <c r="AC26" s="498"/>
      <c r="AD26" s="498"/>
      <c r="AE26" s="499"/>
      <c r="AF26" s="500"/>
      <c r="AG26" s="508"/>
      <c r="AH26" s="510"/>
      <c r="AI26" s="507" t="s">
        <v>28</v>
      </c>
      <c r="AJ26" s="519"/>
      <c r="AK26" s="95"/>
      <c r="AL26" s="30">
        <v>8</v>
      </c>
      <c r="AM26" s="30">
        <f t="shared" si="0"/>
        <v>0</v>
      </c>
      <c r="AN26" s="30">
        <f>+AG32</f>
        <v>0</v>
      </c>
    </row>
    <row r="27" spans="1:40" ht="20.100000000000001" customHeight="1" thickBot="1">
      <c r="A27" s="73"/>
      <c r="B27" s="71"/>
      <c r="C27" s="515"/>
      <c r="D27" s="494"/>
      <c r="E27" s="495"/>
      <c r="F27" s="496"/>
      <c r="G27" s="503"/>
      <c r="H27" s="504"/>
      <c r="I27" s="495"/>
      <c r="J27" s="495"/>
      <c r="K27" s="495"/>
      <c r="L27" s="496"/>
      <c r="M27" s="494"/>
      <c r="N27" s="495"/>
      <c r="O27" s="495"/>
      <c r="P27" s="494"/>
      <c r="Q27" s="495"/>
      <c r="R27" s="495"/>
      <c r="S27" s="495"/>
      <c r="T27" s="496"/>
      <c r="U27" s="495"/>
      <c r="V27" s="495"/>
      <c r="W27" s="496"/>
      <c r="X27" s="495"/>
      <c r="Y27" s="495"/>
      <c r="Z27" s="495"/>
      <c r="AA27" s="495"/>
      <c r="AB27" s="495"/>
      <c r="AC27" s="495"/>
      <c r="AD27" s="495"/>
      <c r="AE27" s="495"/>
      <c r="AF27" s="496"/>
      <c r="AG27" s="511"/>
      <c r="AH27" s="512"/>
      <c r="AI27" s="512"/>
      <c r="AJ27" s="519"/>
      <c r="AK27" s="95"/>
      <c r="AL27" s="30">
        <v>9</v>
      </c>
      <c r="AM27" s="30">
        <f t="shared" si="0"/>
        <v>0</v>
      </c>
      <c r="AN27" s="30">
        <f>+AG34</f>
        <v>0</v>
      </c>
    </row>
    <row r="28" spans="1:40" ht="20.100000000000001" customHeight="1" thickBot="1">
      <c r="A28" s="73"/>
      <c r="B28" s="71"/>
      <c r="C28" s="514">
        <v>6</v>
      </c>
      <c r="D28" s="347" t="s">
        <v>64</v>
      </c>
      <c r="E28" s="348"/>
      <c r="F28" s="349"/>
      <c r="G28" s="501" t="s">
        <v>196</v>
      </c>
      <c r="H28" s="502"/>
      <c r="I28" s="505"/>
      <c r="J28" s="499"/>
      <c r="K28" s="348" t="s">
        <v>125</v>
      </c>
      <c r="L28" s="506"/>
      <c r="M28" s="347" t="s">
        <v>25</v>
      </c>
      <c r="N28" s="507"/>
      <c r="O28" s="507"/>
      <c r="P28" s="508"/>
      <c r="Q28" s="499"/>
      <c r="R28" s="499"/>
      <c r="S28" s="499"/>
      <c r="T28" s="500"/>
      <c r="U28" s="348" t="s">
        <v>105</v>
      </c>
      <c r="V28" s="509"/>
      <c r="W28" s="506"/>
      <c r="X28" s="497"/>
      <c r="Y28" s="498"/>
      <c r="Z28" s="498"/>
      <c r="AA28" s="498"/>
      <c r="AB28" s="498"/>
      <c r="AC28" s="498"/>
      <c r="AD28" s="498"/>
      <c r="AE28" s="499"/>
      <c r="AF28" s="500"/>
      <c r="AG28" s="508"/>
      <c r="AH28" s="510"/>
      <c r="AI28" s="507" t="s">
        <v>28</v>
      </c>
      <c r="AJ28" s="519"/>
      <c r="AK28" s="95"/>
      <c r="AL28" s="30">
        <v>10</v>
      </c>
      <c r="AM28" s="30">
        <f t="shared" si="0"/>
        <v>0</v>
      </c>
      <c r="AN28" s="30">
        <f>+AG36</f>
        <v>0</v>
      </c>
    </row>
    <row r="29" spans="1:40" ht="20.100000000000001" customHeight="1" thickBot="1">
      <c r="A29" s="73"/>
      <c r="B29" s="71"/>
      <c r="C29" s="515"/>
      <c r="D29" s="494"/>
      <c r="E29" s="495"/>
      <c r="F29" s="496"/>
      <c r="G29" s="503"/>
      <c r="H29" s="504"/>
      <c r="I29" s="495"/>
      <c r="J29" s="495"/>
      <c r="K29" s="495"/>
      <c r="L29" s="496"/>
      <c r="M29" s="494"/>
      <c r="N29" s="495"/>
      <c r="O29" s="495"/>
      <c r="P29" s="494"/>
      <c r="Q29" s="495"/>
      <c r="R29" s="495"/>
      <c r="S29" s="495"/>
      <c r="T29" s="496"/>
      <c r="U29" s="495"/>
      <c r="V29" s="495"/>
      <c r="W29" s="496"/>
      <c r="X29" s="495"/>
      <c r="Y29" s="495"/>
      <c r="Z29" s="495"/>
      <c r="AA29" s="495"/>
      <c r="AB29" s="495"/>
      <c r="AC29" s="495"/>
      <c r="AD29" s="495"/>
      <c r="AE29" s="495"/>
      <c r="AF29" s="496"/>
      <c r="AG29" s="511"/>
      <c r="AH29" s="512"/>
      <c r="AI29" s="512"/>
      <c r="AJ29" s="519"/>
      <c r="AK29" s="95"/>
      <c r="AL29" s="30">
        <v>11</v>
      </c>
      <c r="AM29" s="30">
        <f t="shared" si="0"/>
        <v>0</v>
      </c>
      <c r="AN29" s="30">
        <f>+AG38</f>
        <v>0</v>
      </c>
    </row>
    <row r="30" spans="1:40" ht="20.100000000000001" customHeight="1" thickBot="1">
      <c r="A30" s="73"/>
      <c r="B30" s="71"/>
      <c r="C30" s="514">
        <v>7</v>
      </c>
      <c r="D30" s="347" t="s">
        <v>64</v>
      </c>
      <c r="E30" s="348"/>
      <c r="F30" s="349"/>
      <c r="G30" s="501" t="s">
        <v>196</v>
      </c>
      <c r="H30" s="502"/>
      <c r="I30" s="505"/>
      <c r="J30" s="499"/>
      <c r="K30" s="348" t="s">
        <v>125</v>
      </c>
      <c r="L30" s="506"/>
      <c r="M30" s="347" t="s">
        <v>25</v>
      </c>
      <c r="N30" s="507"/>
      <c r="O30" s="507"/>
      <c r="P30" s="508"/>
      <c r="Q30" s="499"/>
      <c r="R30" s="499"/>
      <c r="S30" s="499"/>
      <c r="T30" s="500"/>
      <c r="U30" s="348" t="s">
        <v>105</v>
      </c>
      <c r="V30" s="509"/>
      <c r="W30" s="506"/>
      <c r="X30" s="497"/>
      <c r="Y30" s="498"/>
      <c r="Z30" s="498"/>
      <c r="AA30" s="498"/>
      <c r="AB30" s="498"/>
      <c r="AC30" s="498"/>
      <c r="AD30" s="498"/>
      <c r="AE30" s="499"/>
      <c r="AF30" s="500"/>
      <c r="AG30" s="508"/>
      <c r="AH30" s="510"/>
      <c r="AI30" s="507" t="s">
        <v>28</v>
      </c>
      <c r="AJ30" s="519"/>
      <c r="AK30" s="95"/>
      <c r="AL30" s="30">
        <v>12</v>
      </c>
      <c r="AM30" s="30">
        <f t="shared" si="0"/>
        <v>0</v>
      </c>
      <c r="AN30" s="30">
        <f>+AG40</f>
        <v>0</v>
      </c>
    </row>
    <row r="31" spans="1:40" ht="20.100000000000001" customHeight="1" thickBot="1">
      <c r="A31" s="73"/>
      <c r="B31" s="71"/>
      <c r="C31" s="515"/>
      <c r="D31" s="494"/>
      <c r="E31" s="495"/>
      <c r="F31" s="496"/>
      <c r="G31" s="503"/>
      <c r="H31" s="504"/>
      <c r="I31" s="495"/>
      <c r="J31" s="495"/>
      <c r="K31" s="495"/>
      <c r="L31" s="496"/>
      <c r="M31" s="494"/>
      <c r="N31" s="495"/>
      <c r="O31" s="495"/>
      <c r="P31" s="494"/>
      <c r="Q31" s="495"/>
      <c r="R31" s="495"/>
      <c r="S31" s="495"/>
      <c r="T31" s="496"/>
      <c r="U31" s="495"/>
      <c r="V31" s="495"/>
      <c r="W31" s="496"/>
      <c r="X31" s="495"/>
      <c r="Y31" s="495"/>
      <c r="Z31" s="495"/>
      <c r="AA31" s="495"/>
      <c r="AB31" s="495"/>
      <c r="AC31" s="495"/>
      <c r="AD31" s="495"/>
      <c r="AE31" s="495"/>
      <c r="AF31" s="496"/>
      <c r="AG31" s="511"/>
      <c r="AH31" s="512"/>
      <c r="AI31" s="512"/>
      <c r="AJ31" s="519"/>
      <c r="AK31" s="95"/>
      <c r="AL31" s="30">
        <v>13</v>
      </c>
      <c r="AM31" s="30">
        <f t="shared" si="0"/>
        <v>0</v>
      </c>
      <c r="AN31" s="30">
        <f>+AG42</f>
        <v>0</v>
      </c>
    </row>
    <row r="32" spans="1:40" ht="20.100000000000001" customHeight="1" thickBot="1">
      <c r="A32" s="73"/>
      <c r="B32" s="71"/>
      <c r="C32" s="514">
        <v>8</v>
      </c>
      <c r="D32" s="347" t="s">
        <v>64</v>
      </c>
      <c r="E32" s="348"/>
      <c r="F32" s="349"/>
      <c r="G32" s="501" t="s">
        <v>196</v>
      </c>
      <c r="H32" s="502"/>
      <c r="I32" s="505"/>
      <c r="J32" s="499"/>
      <c r="K32" s="348" t="s">
        <v>125</v>
      </c>
      <c r="L32" s="506"/>
      <c r="M32" s="347" t="s">
        <v>25</v>
      </c>
      <c r="N32" s="507"/>
      <c r="O32" s="507"/>
      <c r="P32" s="508"/>
      <c r="Q32" s="499"/>
      <c r="R32" s="499"/>
      <c r="S32" s="499"/>
      <c r="T32" s="500"/>
      <c r="U32" s="348" t="s">
        <v>105</v>
      </c>
      <c r="V32" s="509"/>
      <c r="W32" s="506"/>
      <c r="X32" s="497"/>
      <c r="Y32" s="498"/>
      <c r="Z32" s="498"/>
      <c r="AA32" s="498"/>
      <c r="AB32" s="498"/>
      <c r="AC32" s="498"/>
      <c r="AD32" s="498"/>
      <c r="AE32" s="499"/>
      <c r="AF32" s="500"/>
      <c r="AG32" s="508"/>
      <c r="AH32" s="510"/>
      <c r="AI32" s="507" t="s">
        <v>28</v>
      </c>
      <c r="AJ32" s="519"/>
      <c r="AK32" s="95"/>
      <c r="AL32" s="30">
        <v>14</v>
      </c>
      <c r="AM32" s="30">
        <f t="shared" si="0"/>
        <v>0</v>
      </c>
      <c r="AN32" s="30">
        <f>+AG44</f>
        <v>0</v>
      </c>
    </row>
    <row r="33" spans="1:40" ht="20.100000000000001" customHeight="1" thickBot="1">
      <c r="A33" s="73"/>
      <c r="B33" s="71"/>
      <c r="C33" s="515"/>
      <c r="D33" s="494"/>
      <c r="E33" s="495"/>
      <c r="F33" s="496"/>
      <c r="G33" s="503"/>
      <c r="H33" s="504"/>
      <c r="I33" s="495"/>
      <c r="J33" s="495"/>
      <c r="K33" s="495"/>
      <c r="L33" s="496"/>
      <c r="M33" s="494"/>
      <c r="N33" s="495"/>
      <c r="O33" s="495"/>
      <c r="P33" s="494"/>
      <c r="Q33" s="495"/>
      <c r="R33" s="495"/>
      <c r="S33" s="495"/>
      <c r="T33" s="496"/>
      <c r="U33" s="495"/>
      <c r="V33" s="495"/>
      <c r="W33" s="496"/>
      <c r="X33" s="495"/>
      <c r="Y33" s="495"/>
      <c r="Z33" s="495"/>
      <c r="AA33" s="495"/>
      <c r="AB33" s="495"/>
      <c r="AC33" s="495"/>
      <c r="AD33" s="495"/>
      <c r="AE33" s="495"/>
      <c r="AF33" s="496"/>
      <c r="AG33" s="511"/>
      <c r="AH33" s="512"/>
      <c r="AI33" s="512"/>
      <c r="AJ33" s="519"/>
      <c r="AK33" s="95"/>
      <c r="AL33" s="30">
        <v>15</v>
      </c>
      <c r="AM33" s="30">
        <f t="shared" si="0"/>
        <v>0</v>
      </c>
      <c r="AN33" s="30">
        <f>+AG46</f>
        <v>0</v>
      </c>
    </row>
    <row r="34" spans="1:40" ht="20.100000000000001" customHeight="1" thickBot="1">
      <c r="A34" s="73"/>
      <c r="B34" s="71"/>
      <c r="C34" s="514">
        <v>9</v>
      </c>
      <c r="D34" s="347" t="s">
        <v>64</v>
      </c>
      <c r="E34" s="348"/>
      <c r="F34" s="349"/>
      <c r="G34" s="501" t="s">
        <v>196</v>
      </c>
      <c r="H34" s="502"/>
      <c r="I34" s="505"/>
      <c r="J34" s="499"/>
      <c r="K34" s="348" t="s">
        <v>125</v>
      </c>
      <c r="L34" s="506"/>
      <c r="M34" s="347" t="s">
        <v>25</v>
      </c>
      <c r="N34" s="507"/>
      <c r="O34" s="507"/>
      <c r="P34" s="508"/>
      <c r="Q34" s="499"/>
      <c r="R34" s="499"/>
      <c r="S34" s="499"/>
      <c r="T34" s="500"/>
      <c r="U34" s="348" t="s">
        <v>105</v>
      </c>
      <c r="V34" s="509"/>
      <c r="W34" s="506"/>
      <c r="X34" s="497"/>
      <c r="Y34" s="498"/>
      <c r="Z34" s="498"/>
      <c r="AA34" s="498"/>
      <c r="AB34" s="498"/>
      <c r="AC34" s="498"/>
      <c r="AD34" s="498"/>
      <c r="AE34" s="499"/>
      <c r="AF34" s="500"/>
      <c r="AG34" s="508"/>
      <c r="AH34" s="510"/>
      <c r="AI34" s="507" t="s">
        <v>28</v>
      </c>
      <c r="AJ34" s="519"/>
      <c r="AK34" s="95"/>
      <c r="AL34" s="30">
        <v>16</v>
      </c>
      <c r="AM34" s="30">
        <f t="shared" si="0"/>
        <v>0</v>
      </c>
      <c r="AN34" s="30">
        <f>+AG48</f>
        <v>0</v>
      </c>
    </row>
    <row r="35" spans="1:40" ht="20.100000000000001" customHeight="1" thickBot="1">
      <c r="A35" s="73"/>
      <c r="B35" s="71"/>
      <c r="C35" s="515"/>
      <c r="D35" s="494"/>
      <c r="E35" s="495"/>
      <c r="F35" s="496"/>
      <c r="G35" s="503"/>
      <c r="H35" s="504"/>
      <c r="I35" s="495"/>
      <c r="J35" s="495"/>
      <c r="K35" s="495"/>
      <c r="L35" s="496"/>
      <c r="M35" s="494"/>
      <c r="N35" s="495"/>
      <c r="O35" s="495"/>
      <c r="P35" s="494"/>
      <c r="Q35" s="495"/>
      <c r="R35" s="495"/>
      <c r="S35" s="495"/>
      <c r="T35" s="496"/>
      <c r="U35" s="495"/>
      <c r="V35" s="495"/>
      <c r="W35" s="496"/>
      <c r="X35" s="495"/>
      <c r="Y35" s="495"/>
      <c r="Z35" s="495"/>
      <c r="AA35" s="495"/>
      <c r="AB35" s="495"/>
      <c r="AC35" s="495"/>
      <c r="AD35" s="495"/>
      <c r="AE35" s="495"/>
      <c r="AF35" s="496"/>
      <c r="AG35" s="511"/>
      <c r="AH35" s="512"/>
      <c r="AI35" s="512"/>
      <c r="AJ35" s="519"/>
      <c r="AK35" s="95"/>
      <c r="AL35" s="30">
        <v>17</v>
      </c>
      <c r="AM35" s="30">
        <f t="shared" si="0"/>
        <v>0</v>
      </c>
      <c r="AN35" s="30">
        <f>+AG50</f>
        <v>0</v>
      </c>
    </row>
    <row r="36" spans="1:40" ht="20.100000000000001" customHeight="1" thickBot="1">
      <c r="A36" s="73"/>
      <c r="B36" s="71"/>
      <c r="C36" s="514">
        <v>10</v>
      </c>
      <c r="D36" s="347" t="s">
        <v>64</v>
      </c>
      <c r="E36" s="348"/>
      <c r="F36" s="349"/>
      <c r="G36" s="501" t="s">
        <v>196</v>
      </c>
      <c r="H36" s="502"/>
      <c r="I36" s="505"/>
      <c r="J36" s="499"/>
      <c r="K36" s="348" t="s">
        <v>125</v>
      </c>
      <c r="L36" s="506"/>
      <c r="M36" s="347" t="s">
        <v>25</v>
      </c>
      <c r="N36" s="507"/>
      <c r="O36" s="507"/>
      <c r="P36" s="508"/>
      <c r="Q36" s="499"/>
      <c r="R36" s="499"/>
      <c r="S36" s="499"/>
      <c r="T36" s="500"/>
      <c r="U36" s="348" t="s">
        <v>105</v>
      </c>
      <c r="V36" s="509"/>
      <c r="W36" s="506"/>
      <c r="X36" s="497"/>
      <c r="Y36" s="498"/>
      <c r="Z36" s="498"/>
      <c r="AA36" s="498"/>
      <c r="AB36" s="498"/>
      <c r="AC36" s="498"/>
      <c r="AD36" s="498"/>
      <c r="AE36" s="499"/>
      <c r="AF36" s="500"/>
      <c r="AG36" s="508"/>
      <c r="AH36" s="510"/>
      <c r="AI36" s="507" t="s">
        <v>28</v>
      </c>
      <c r="AJ36" s="519"/>
      <c r="AK36" s="95"/>
      <c r="AL36" s="30">
        <v>18</v>
      </c>
      <c r="AM36" s="30">
        <f t="shared" si="0"/>
        <v>0</v>
      </c>
      <c r="AN36" s="30">
        <f>+AG52</f>
        <v>0</v>
      </c>
    </row>
    <row r="37" spans="1:40" ht="20.100000000000001" customHeight="1" thickBot="1">
      <c r="A37" s="73"/>
      <c r="B37" s="71"/>
      <c r="C37" s="515"/>
      <c r="D37" s="494"/>
      <c r="E37" s="495"/>
      <c r="F37" s="496"/>
      <c r="G37" s="503"/>
      <c r="H37" s="504"/>
      <c r="I37" s="495"/>
      <c r="J37" s="495"/>
      <c r="K37" s="495"/>
      <c r="L37" s="496"/>
      <c r="M37" s="494"/>
      <c r="N37" s="495"/>
      <c r="O37" s="495"/>
      <c r="P37" s="494"/>
      <c r="Q37" s="495"/>
      <c r="R37" s="495"/>
      <c r="S37" s="495"/>
      <c r="T37" s="496"/>
      <c r="U37" s="495"/>
      <c r="V37" s="495"/>
      <c r="W37" s="496"/>
      <c r="X37" s="495"/>
      <c r="Y37" s="495"/>
      <c r="Z37" s="495"/>
      <c r="AA37" s="495"/>
      <c r="AB37" s="495"/>
      <c r="AC37" s="495"/>
      <c r="AD37" s="495"/>
      <c r="AE37" s="495"/>
      <c r="AF37" s="496"/>
      <c r="AG37" s="511"/>
      <c r="AH37" s="512"/>
      <c r="AI37" s="512"/>
      <c r="AJ37" s="519"/>
      <c r="AK37" s="95"/>
      <c r="AL37" s="30">
        <v>19</v>
      </c>
      <c r="AM37" s="30">
        <f t="shared" si="0"/>
        <v>0</v>
      </c>
      <c r="AN37" s="30">
        <f>+AG54</f>
        <v>0</v>
      </c>
    </row>
    <row r="38" spans="1:40" ht="20.100000000000001" customHeight="1" thickBot="1">
      <c r="A38" s="73"/>
      <c r="B38" s="71"/>
      <c r="C38" s="514">
        <v>11</v>
      </c>
      <c r="D38" s="347" t="s">
        <v>64</v>
      </c>
      <c r="E38" s="348"/>
      <c r="F38" s="349"/>
      <c r="G38" s="501" t="s">
        <v>196</v>
      </c>
      <c r="H38" s="502"/>
      <c r="I38" s="505"/>
      <c r="J38" s="499"/>
      <c r="K38" s="348" t="s">
        <v>125</v>
      </c>
      <c r="L38" s="506"/>
      <c r="M38" s="347" t="s">
        <v>25</v>
      </c>
      <c r="N38" s="507"/>
      <c r="O38" s="507"/>
      <c r="P38" s="508"/>
      <c r="Q38" s="499"/>
      <c r="R38" s="499"/>
      <c r="S38" s="499"/>
      <c r="T38" s="500"/>
      <c r="U38" s="348" t="s">
        <v>105</v>
      </c>
      <c r="V38" s="509"/>
      <c r="W38" s="506"/>
      <c r="X38" s="497"/>
      <c r="Y38" s="498"/>
      <c r="Z38" s="498"/>
      <c r="AA38" s="498"/>
      <c r="AB38" s="498"/>
      <c r="AC38" s="498"/>
      <c r="AD38" s="498"/>
      <c r="AE38" s="499"/>
      <c r="AF38" s="500"/>
      <c r="AG38" s="508"/>
      <c r="AH38" s="510"/>
      <c r="AI38" s="507" t="s">
        <v>28</v>
      </c>
      <c r="AJ38" s="519"/>
      <c r="AK38" s="95"/>
      <c r="AL38" s="30">
        <v>20</v>
      </c>
      <c r="AM38" s="30">
        <f t="shared" si="0"/>
        <v>0</v>
      </c>
      <c r="AN38" s="30">
        <f>+AG56</f>
        <v>0</v>
      </c>
    </row>
    <row r="39" spans="1:40" ht="20.100000000000001" customHeight="1" thickBot="1">
      <c r="A39" s="73"/>
      <c r="B39" s="71"/>
      <c r="C39" s="515"/>
      <c r="D39" s="494"/>
      <c r="E39" s="495"/>
      <c r="F39" s="496"/>
      <c r="G39" s="503"/>
      <c r="H39" s="504"/>
      <c r="I39" s="495"/>
      <c r="J39" s="495"/>
      <c r="K39" s="495"/>
      <c r="L39" s="496"/>
      <c r="M39" s="494"/>
      <c r="N39" s="495"/>
      <c r="O39" s="495"/>
      <c r="P39" s="494"/>
      <c r="Q39" s="495"/>
      <c r="R39" s="495"/>
      <c r="S39" s="495"/>
      <c r="T39" s="496"/>
      <c r="U39" s="495"/>
      <c r="V39" s="495"/>
      <c r="W39" s="496"/>
      <c r="X39" s="495"/>
      <c r="Y39" s="495"/>
      <c r="Z39" s="495"/>
      <c r="AA39" s="495"/>
      <c r="AB39" s="495"/>
      <c r="AC39" s="495"/>
      <c r="AD39" s="495"/>
      <c r="AE39" s="495"/>
      <c r="AF39" s="496"/>
      <c r="AG39" s="511"/>
      <c r="AH39" s="512"/>
      <c r="AI39" s="512"/>
      <c r="AJ39" s="519"/>
      <c r="AK39" s="95"/>
    </row>
    <row r="40" spans="1:40" ht="20.100000000000001" customHeight="1" thickBot="1">
      <c r="A40" s="73"/>
      <c r="B40" s="71"/>
      <c r="C40" s="514">
        <v>12</v>
      </c>
      <c r="D40" s="347" t="s">
        <v>64</v>
      </c>
      <c r="E40" s="348"/>
      <c r="F40" s="349"/>
      <c r="G40" s="501" t="s">
        <v>196</v>
      </c>
      <c r="H40" s="502"/>
      <c r="I40" s="505"/>
      <c r="J40" s="499"/>
      <c r="K40" s="348" t="s">
        <v>125</v>
      </c>
      <c r="L40" s="506"/>
      <c r="M40" s="347" t="s">
        <v>25</v>
      </c>
      <c r="N40" s="507"/>
      <c r="O40" s="507"/>
      <c r="P40" s="508"/>
      <c r="Q40" s="499"/>
      <c r="R40" s="499"/>
      <c r="S40" s="499"/>
      <c r="T40" s="500"/>
      <c r="U40" s="348" t="s">
        <v>105</v>
      </c>
      <c r="V40" s="509"/>
      <c r="W40" s="506"/>
      <c r="X40" s="497"/>
      <c r="Y40" s="498"/>
      <c r="Z40" s="498"/>
      <c r="AA40" s="498"/>
      <c r="AB40" s="498"/>
      <c r="AC40" s="498"/>
      <c r="AD40" s="498"/>
      <c r="AE40" s="499"/>
      <c r="AF40" s="500"/>
      <c r="AG40" s="508"/>
      <c r="AH40" s="510"/>
      <c r="AI40" s="507" t="s">
        <v>28</v>
      </c>
      <c r="AJ40" s="519"/>
      <c r="AK40" s="95"/>
    </row>
    <row r="41" spans="1:40" ht="20.100000000000001" customHeight="1" thickBot="1">
      <c r="A41" s="73"/>
      <c r="B41" s="71"/>
      <c r="C41" s="515"/>
      <c r="D41" s="494"/>
      <c r="E41" s="495"/>
      <c r="F41" s="496"/>
      <c r="G41" s="503"/>
      <c r="H41" s="504"/>
      <c r="I41" s="495"/>
      <c r="J41" s="495"/>
      <c r="K41" s="495"/>
      <c r="L41" s="496"/>
      <c r="M41" s="494"/>
      <c r="N41" s="495"/>
      <c r="O41" s="495"/>
      <c r="P41" s="494"/>
      <c r="Q41" s="495"/>
      <c r="R41" s="495"/>
      <c r="S41" s="495"/>
      <c r="T41" s="496"/>
      <c r="U41" s="495"/>
      <c r="V41" s="495"/>
      <c r="W41" s="496"/>
      <c r="X41" s="495"/>
      <c r="Y41" s="495"/>
      <c r="Z41" s="495"/>
      <c r="AA41" s="495"/>
      <c r="AB41" s="495"/>
      <c r="AC41" s="495"/>
      <c r="AD41" s="495"/>
      <c r="AE41" s="495"/>
      <c r="AF41" s="496"/>
      <c r="AG41" s="511"/>
      <c r="AH41" s="512"/>
      <c r="AI41" s="512"/>
      <c r="AJ41" s="519"/>
      <c r="AK41" s="95"/>
    </row>
    <row r="42" spans="1:40" ht="20.100000000000001" customHeight="1" thickBot="1">
      <c r="A42" s="73"/>
      <c r="B42" s="71"/>
      <c r="C42" s="514">
        <v>13</v>
      </c>
      <c r="D42" s="347" t="s">
        <v>64</v>
      </c>
      <c r="E42" s="348"/>
      <c r="F42" s="349"/>
      <c r="G42" s="501" t="s">
        <v>196</v>
      </c>
      <c r="H42" s="502"/>
      <c r="I42" s="505"/>
      <c r="J42" s="499"/>
      <c r="K42" s="348" t="s">
        <v>125</v>
      </c>
      <c r="L42" s="506"/>
      <c r="M42" s="347" t="s">
        <v>25</v>
      </c>
      <c r="N42" s="507"/>
      <c r="O42" s="507"/>
      <c r="P42" s="508"/>
      <c r="Q42" s="499"/>
      <c r="R42" s="499"/>
      <c r="S42" s="499"/>
      <c r="T42" s="500"/>
      <c r="U42" s="348" t="s">
        <v>105</v>
      </c>
      <c r="V42" s="509"/>
      <c r="W42" s="506"/>
      <c r="X42" s="497"/>
      <c r="Y42" s="498"/>
      <c r="Z42" s="498"/>
      <c r="AA42" s="498"/>
      <c r="AB42" s="498"/>
      <c r="AC42" s="498"/>
      <c r="AD42" s="498"/>
      <c r="AE42" s="499"/>
      <c r="AF42" s="500"/>
      <c r="AG42" s="508"/>
      <c r="AH42" s="510"/>
      <c r="AI42" s="507" t="s">
        <v>28</v>
      </c>
      <c r="AJ42" s="519"/>
      <c r="AK42" s="95"/>
    </row>
    <row r="43" spans="1:40" ht="20.100000000000001" customHeight="1" thickBot="1">
      <c r="A43" s="73"/>
      <c r="B43" s="71"/>
      <c r="C43" s="515"/>
      <c r="D43" s="494"/>
      <c r="E43" s="495"/>
      <c r="F43" s="496"/>
      <c r="G43" s="503"/>
      <c r="H43" s="504"/>
      <c r="I43" s="495"/>
      <c r="J43" s="495"/>
      <c r="K43" s="495"/>
      <c r="L43" s="496"/>
      <c r="M43" s="494"/>
      <c r="N43" s="495"/>
      <c r="O43" s="495"/>
      <c r="P43" s="494"/>
      <c r="Q43" s="495"/>
      <c r="R43" s="495"/>
      <c r="S43" s="495"/>
      <c r="T43" s="496"/>
      <c r="U43" s="495"/>
      <c r="V43" s="495"/>
      <c r="W43" s="496"/>
      <c r="X43" s="495"/>
      <c r="Y43" s="495"/>
      <c r="Z43" s="495"/>
      <c r="AA43" s="495"/>
      <c r="AB43" s="495"/>
      <c r="AC43" s="495"/>
      <c r="AD43" s="495"/>
      <c r="AE43" s="495"/>
      <c r="AF43" s="496"/>
      <c r="AG43" s="511"/>
      <c r="AH43" s="512"/>
      <c r="AI43" s="512"/>
      <c r="AJ43" s="519"/>
      <c r="AK43" s="95"/>
    </row>
    <row r="44" spans="1:40" ht="20.100000000000001" customHeight="1" thickBot="1">
      <c r="A44" s="73"/>
      <c r="B44" s="71"/>
      <c r="C44" s="514">
        <v>14</v>
      </c>
      <c r="D44" s="347" t="s">
        <v>64</v>
      </c>
      <c r="E44" s="348"/>
      <c r="F44" s="349"/>
      <c r="G44" s="501" t="s">
        <v>196</v>
      </c>
      <c r="H44" s="502"/>
      <c r="I44" s="505"/>
      <c r="J44" s="499"/>
      <c r="K44" s="348" t="s">
        <v>125</v>
      </c>
      <c r="L44" s="506"/>
      <c r="M44" s="347" t="s">
        <v>25</v>
      </c>
      <c r="N44" s="507"/>
      <c r="O44" s="507"/>
      <c r="P44" s="508"/>
      <c r="Q44" s="499"/>
      <c r="R44" s="499"/>
      <c r="S44" s="499"/>
      <c r="T44" s="500"/>
      <c r="U44" s="348" t="s">
        <v>105</v>
      </c>
      <c r="V44" s="509"/>
      <c r="W44" s="506"/>
      <c r="X44" s="497"/>
      <c r="Y44" s="498"/>
      <c r="Z44" s="498"/>
      <c r="AA44" s="498"/>
      <c r="AB44" s="498"/>
      <c r="AC44" s="498"/>
      <c r="AD44" s="498"/>
      <c r="AE44" s="499"/>
      <c r="AF44" s="500"/>
      <c r="AG44" s="508"/>
      <c r="AH44" s="510"/>
      <c r="AI44" s="507" t="s">
        <v>28</v>
      </c>
      <c r="AJ44" s="519"/>
      <c r="AK44" s="95"/>
    </row>
    <row r="45" spans="1:40" ht="20.100000000000001" customHeight="1" thickBot="1">
      <c r="A45" s="73"/>
      <c r="B45" s="71"/>
      <c r="C45" s="515"/>
      <c r="D45" s="494"/>
      <c r="E45" s="495"/>
      <c r="F45" s="496"/>
      <c r="G45" s="503"/>
      <c r="H45" s="504"/>
      <c r="I45" s="495"/>
      <c r="J45" s="495"/>
      <c r="K45" s="495"/>
      <c r="L45" s="496"/>
      <c r="M45" s="494"/>
      <c r="N45" s="495"/>
      <c r="O45" s="495"/>
      <c r="P45" s="494"/>
      <c r="Q45" s="495"/>
      <c r="R45" s="495"/>
      <c r="S45" s="495"/>
      <c r="T45" s="496"/>
      <c r="U45" s="495"/>
      <c r="V45" s="495"/>
      <c r="W45" s="496"/>
      <c r="X45" s="495"/>
      <c r="Y45" s="495"/>
      <c r="Z45" s="495"/>
      <c r="AA45" s="495"/>
      <c r="AB45" s="495"/>
      <c r="AC45" s="495"/>
      <c r="AD45" s="495"/>
      <c r="AE45" s="495"/>
      <c r="AF45" s="496"/>
      <c r="AG45" s="511"/>
      <c r="AH45" s="512"/>
      <c r="AI45" s="512"/>
      <c r="AJ45" s="519"/>
      <c r="AK45" s="95"/>
    </row>
    <row r="46" spans="1:40" ht="20.100000000000001" customHeight="1" thickBot="1">
      <c r="A46" s="73"/>
      <c r="B46" s="71"/>
      <c r="C46" s="514">
        <v>15</v>
      </c>
      <c r="D46" s="347" t="s">
        <v>64</v>
      </c>
      <c r="E46" s="348"/>
      <c r="F46" s="349"/>
      <c r="G46" s="501" t="s">
        <v>196</v>
      </c>
      <c r="H46" s="502"/>
      <c r="I46" s="505"/>
      <c r="J46" s="499"/>
      <c r="K46" s="348" t="s">
        <v>125</v>
      </c>
      <c r="L46" s="506"/>
      <c r="M46" s="347" t="s">
        <v>25</v>
      </c>
      <c r="N46" s="507"/>
      <c r="O46" s="507"/>
      <c r="P46" s="508"/>
      <c r="Q46" s="499"/>
      <c r="R46" s="499"/>
      <c r="S46" s="499"/>
      <c r="T46" s="500"/>
      <c r="U46" s="348" t="s">
        <v>105</v>
      </c>
      <c r="V46" s="509"/>
      <c r="W46" s="506"/>
      <c r="X46" s="497"/>
      <c r="Y46" s="498"/>
      <c r="Z46" s="498"/>
      <c r="AA46" s="498"/>
      <c r="AB46" s="498"/>
      <c r="AC46" s="498"/>
      <c r="AD46" s="498"/>
      <c r="AE46" s="499"/>
      <c r="AF46" s="500"/>
      <c r="AG46" s="508"/>
      <c r="AH46" s="510"/>
      <c r="AI46" s="507" t="s">
        <v>28</v>
      </c>
      <c r="AJ46" s="519"/>
      <c r="AK46" s="95"/>
    </row>
    <row r="47" spans="1:40" ht="20.100000000000001" customHeight="1" thickBot="1">
      <c r="C47" s="515"/>
      <c r="D47" s="494"/>
      <c r="E47" s="495"/>
      <c r="F47" s="496"/>
      <c r="G47" s="503"/>
      <c r="H47" s="504"/>
      <c r="I47" s="495"/>
      <c r="J47" s="495"/>
      <c r="K47" s="495"/>
      <c r="L47" s="496"/>
      <c r="M47" s="494"/>
      <c r="N47" s="495"/>
      <c r="O47" s="495"/>
      <c r="P47" s="494"/>
      <c r="Q47" s="495"/>
      <c r="R47" s="495"/>
      <c r="S47" s="495"/>
      <c r="T47" s="496"/>
      <c r="U47" s="495"/>
      <c r="V47" s="495"/>
      <c r="W47" s="496"/>
      <c r="X47" s="495"/>
      <c r="Y47" s="495"/>
      <c r="Z47" s="495"/>
      <c r="AA47" s="495"/>
      <c r="AB47" s="495"/>
      <c r="AC47" s="495"/>
      <c r="AD47" s="495"/>
      <c r="AE47" s="495"/>
      <c r="AF47" s="496"/>
      <c r="AG47" s="511"/>
      <c r="AH47" s="512"/>
      <c r="AI47" s="512"/>
      <c r="AJ47" s="519"/>
      <c r="AK47" s="95"/>
    </row>
    <row r="48" spans="1:40" ht="20.100000000000001" customHeight="1" thickBot="1">
      <c r="A48" s="73"/>
      <c r="B48" s="71"/>
      <c r="C48" s="514">
        <v>16</v>
      </c>
      <c r="D48" s="347" t="s">
        <v>64</v>
      </c>
      <c r="E48" s="348"/>
      <c r="F48" s="349"/>
      <c r="G48" s="501" t="s">
        <v>196</v>
      </c>
      <c r="H48" s="502"/>
      <c r="I48" s="505"/>
      <c r="J48" s="499"/>
      <c r="K48" s="348" t="s">
        <v>125</v>
      </c>
      <c r="L48" s="506"/>
      <c r="M48" s="347" t="s">
        <v>25</v>
      </c>
      <c r="N48" s="507"/>
      <c r="O48" s="507"/>
      <c r="P48" s="508"/>
      <c r="Q48" s="499"/>
      <c r="R48" s="499"/>
      <c r="S48" s="499"/>
      <c r="T48" s="500"/>
      <c r="U48" s="348" t="s">
        <v>105</v>
      </c>
      <c r="V48" s="509"/>
      <c r="W48" s="506"/>
      <c r="X48" s="497"/>
      <c r="Y48" s="498"/>
      <c r="Z48" s="498"/>
      <c r="AA48" s="498"/>
      <c r="AB48" s="498"/>
      <c r="AC48" s="498"/>
      <c r="AD48" s="498"/>
      <c r="AE48" s="499"/>
      <c r="AF48" s="500"/>
      <c r="AG48" s="508"/>
      <c r="AH48" s="510"/>
      <c r="AI48" s="507" t="s">
        <v>28</v>
      </c>
      <c r="AJ48" s="519"/>
      <c r="AK48" s="95"/>
    </row>
    <row r="49" spans="1:37" ht="20.100000000000001" customHeight="1" thickBot="1">
      <c r="A49" s="73"/>
      <c r="B49" s="71"/>
      <c r="C49" s="515"/>
      <c r="D49" s="494"/>
      <c r="E49" s="495"/>
      <c r="F49" s="496"/>
      <c r="G49" s="503"/>
      <c r="H49" s="504"/>
      <c r="I49" s="495"/>
      <c r="J49" s="495"/>
      <c r="K49" s="495"/>
      <c r="L49" s="496"/>
      <c r="M49" s="494"/>
      <c r="N49" s="495"/>
      <c r="O49" s="495"/>
      <c r="P49" s="494"/>
      <c r="Q49" s="495"/>
      <c r="R49" s="495"/>
      <c r="S49" s="495"/>
      <c r="T49" s="496"/>
      <c r="U49" s="495"/>
      <c r="V49" s="495"/>
      <c r="W49" s="496"/>
      <c r="X49" s="495"/>
      <c r="Y49" s="495"/>
      <c r="Z49" s="495"/>
      <c r="AA49" s="495"/>
      <c r="AB49" s="495"/>
      <c r="AC49" s="495"/>
      <c r="AD49" s="495"/>
      <c r="AE49" s="495"/>
      <c r="AF49" s="496"/>
      <c r="AG49" s="511"/>
      <c r="AH49" s="512"/>
      <c r="AI49" s="512"/>
      <c r="AJ49" s="519"/>
      <c r="AK49" s="95"/>
    </row>
    <row r="50" spans="1:37" ht="20.100000000000001" customHeight="1" thickBot="1">
      <c r="A50" s="73"/>
      <c r="B50" s="71"/>
      <c r="C50" s="514">
        <v>17</v>
      </c>
      <c r="D50" s="347" t="s">
        <v>64</v>
      </c>
      <c r="E50" s="348"/>
      <c r="F50" s="349"/>
      <c r="G50" s="501" t="s">
        <v>196</v>
      </c>
      <c r="H50" s="502"/>
      <c r="I50" s="505"/>
      <c r="J50" s="499"/>
      <c r="K50" s="348" t="s">
        <v>125</v>
      </c>
      <c r="L50" s="506"/>
      <c r="M50" s="347" t="s">
        <v>25</v>
      </c>
      <c r="N50" s="507"/>
      <c r="O50" s="507"/>
      <c r="P50" s="508"/>
      <c r="Q50" s="499"/>
      <c r="R50" s="499"/>
      <c r="S50" s="499"/>
      <c r="T50" s="500"/>
      <c r="U50" s="348" t="s">
        <v>105</v>
      </c>
      <c r="V50" s="509"/>
      <c r="W50" s="506"/>
      <c r="X50" s="497"/>
      <c r="Y50" s="498"/>
      <c r="Z50" s="498"/>
      <c r="AA50" s="498"/>
      <c r="AB50" s="498"/>
      <c r="AC50" s="498"/>
      <c r="AD50" s="498"/>
      <c r="AE50" s="499"/>
      <c r="AF50" s="500"/>
      <c r="AG50" s="508"/>
      <c r="AH50" s="510"/>
      <c r="AI50" s="507" t="s">
        <v>28</v>
      </c>
      <c r="AJ50" s="519"/>
      <c r="AK50" s="95"/>
    </row>
    <row r="51" spans="1:37" ht="20.100000000000001" customHeight="1" thickBot="1">
      <c r="A51" s="73"/>
      <c r="B51" s="71"/>
      <c r="C51" s="515"/>
      <c r="D51" s="494"/>
      <c r="E51" s="495"/>
      <c r="F51" s="496"/>
      <c r="G51" s="503"/>
      <c r="H51" s="504"/>
      <c r="I51" s="495"/>
      <c r="J51" s="495"/>
      <c r="K51" s="495"/>
      <c r="L51" s="496"/>
      <c r="M51" s="494"/>
      <c r="N51" s="495"/>
      <c r="O51" s="495"/>
      <c r="P51" s="494"/>
      <c r="Q51" s="495"/>
      <c r="R51" s="495"/>
      <c r="S51" s="495"/>
      <c r="T51" s="496"/>
      <c r="U51" s="495"/>
      <c r="V51" s="495"/>
      <c r="W51" s="496"/>
      <c r="X51" s="495"/>
      <c r="Y51" s="495"/>
      <c r="Z51" s="495"/>
      <c r="AA51" s="495"/>
      <c r="AB51" s="495"/>
      <c r="AC51" s="495"/>
      <c r="AD51" s="495"/>
      <c r="AE51" s="495"/>
      <c r="AF51" s="496"/>
      <c r="AG51" s="511"/>
      <c r="AH51" s="512"/>
      <c r="AI51" s="512"/>
      <c r="AJ51" s="519"/>
      <c r="AK51" s="95"/>
    </row>
    <row r="52" spans="1:37" ht="20.100000000000001" customHeight="1" thickBot="1">
      <c r="A52" s="73"/>
      <c r="B52" s="71"/>
      <c r="C52" s="514">
        <v>18</v>
      </c>
      <c r="D52" s="347" t="s">
        <v>64</v>
      </c>
      <c r="E52" s="348"/>
      <c r="F52" s="349"/>
      <c r="G52" s="501" t="s">
        <v>196</v>
      </c>
      <c r="H52" s="502"/>
      <c r="I52" s="505"/>
      <c r="J52" s="499"/>
      <c r="K52" s="348" t="s">
        <v>125</v>
      </c>
      <c r="L52" s="506"/>
      <c r="M52" s="347" t="s">
        <v>25</v>
      </c>
      <c r="N52" s="507"/>
      <c r="O52" s="507"/>
      <c r="P52" s="508"/>
      <c r="Q52" s="499"/>
      <c r="R52" s="499"/>
      <c r="S52" s="499"/>
      <c r="T52" s="500"/>
      <c r="U52" s="348" t="s">
        <v>105</v>
      </c>
      <c r="V52" s="509"/>
      <c r="W52" s="506"/>
      <c r="X52" s="497"/>
      <c r="Y52" s="498"/>
      <c r="Z52" s="498"/>
      <c r="AA52" s="498"/>
      <c r="AB52" s="498"/>
      <c r="AC52" s="498"/>
      <c r="AD52" s="498"/>
      <c r="AE52" s="499"/>
      <c r="AF52" s="500"/>
      <c r="AG52" s="508"/>
      <c r="AH52" s="510"/>
      <c r="AI52" s="507" t="s">
        <v>28</v>
      </c>
      <c r="AJ52" s="519"/>
      <c r="AK52" s="95"/>
    </row>
    <row r="53" spans="1:37" ht="20.100000000000001" customHeight="1" thickBot="1">
      <c r="A53" s="73"/>
      <c r="B53" s="71"/>
      <c r="C53" s="515"/>
      <c r="D53" s="494"/>
      <c r="E53" s="495"/>
      <c r="F53" s="496"/>
      <c r="G53" s="503"/>
      <c r="H53" s="504"/>
      <c r="I53" s="495"/>
      <c r="J53" s="495"/>
      <c r="K53" s="495"/>
      <c r="L53" s="496"/>
      <c r="M53" s="494"/>
      <c r="N53" s="495"/>
      <c r="O53" s="495"/>
      <c r="P53" s="494"/>
      <c r="Q53" s="495"/>
      <c r="R53" s="495"/>
      <c r="S53" s="495"/>
      <c r="T53" s="496"/>
      <c r="U53" s="495"/>
      <c r="V53" s="495"/>
      <c r="W53" s="496"/>
      <c r="X53" s="495"/>
      <c r="Y53" s="495"/>
      <c r="Z53" s="495"/>
      <c r="AA53" s="495"/>
      <c r="AB53" s="495"/>
      <c r="AC53" s="495"/>
      <c r="AD53" s="495"/>
      <c r="AE53" s="495"/>
      <c r="AF53" s="496"/>
      <c r="AG53" s="511"/>
      <c r="AH53" s="512"/>
      <c r="AI53" s="512"/>
      <c r="AJ53" s="519"/>
      <c r="AK53" s="95"/>
    </row>
    <row r="54" spans="1:37" ht="20.100000000000001" customHeight="1" thickBot="1">
      <c r="A54" s="73"/>
      <c r="B54" s="71"/>
      <c r="C54" s="514">
        <v>19</v>
      </c>
      <c r="D54" s="347" t="s">
        <v>64</v>
      </c>
      <c r="E54" s="348"/>
      <c r="F54" s="349"/>
      <c r="G54" s="501" t="s">
        <v>196</v>
      </c>
      <c r="H54" s="502"/>
      <c r="I54" s="505"/>
      <c r="J54" s="499"/>
      <c r="K54" s="348" t="s">
        <v>125</v>
      </c>
      <c r="L54" s="506"/>
      <c r="M54" s="347" t="s">
        <v>25</v>
      </c>
      <c r="N54" s="507"/>
      <c r="O54" s="507"/>
      <c r="P54" s="508"/>
      <c r="Q54" s="499"/>
      <c r="R54" s="499"/>
      <c r="S54" s="499"/>
      <c r="T54" s="500"/>
      <c r="U54" s="348" t="s">
        <v>105</v>
      </c>
      <c r="V54" s="509"/>
      <c r="W54" s="506"/>
      <c r="X54" s="497"/>
      <c r="Y54" s="498"/>
      <c r="Z54" s="498"/>
      <c r="AA54" s="498"/>
      <c r="AB54" s="498"/>
      <c r="AC54" s="498"/>
      <c r="AD54" s="498"/>
      <c r="AE54" s="499"/>
      <c r="AF54" s="500"/>
      <c r="AG54" s="508"/>
      <c r="AH54" s="510"/>
      <c r="AI54" s="507" t="s">
        <v>28</v>
      </c>
      <c r="AJ54" s="519"/>
      <c r="AK54" s="95"/>
    </row>
    <row r="55" spans="1:37" ht="20.100000000000001" customHeight="1" thickBot="1">
      <c r="A55" s="73"/>
      <c r="B55" s="71"/>
      <c r="C55" s="515"/>
      <c r="D55" s="494"/>
      <c r="E55" s="495"/>
      <c r="F55" s="496"/>
      <c r="G55" s="503"/>
      <c r="H55" s="504"/>
      <c r="I55" s="495"/>
      <c r="J55" s="495"/>
      <c r="K55" s="495"/>
      <c r="L55" s="496"/>
      <c r="M55" s="494"/>
      <c r="N55" s="495"/>
      <c r="O55" s="495"/>
      <c r="P55" s="494"/>
      <c r="Q55" s="495"/>
      <c r="R55" s="495"/>
      <c r="S55" s="495"/>
      <c r="T55" s="496"/>
      <c r="U55" s="495"/>
      <c r="V55" s="495"/>
      <c r="W55" s="496"/>
      <c r="X55" s="495"/>
      <c r="Y55" s="495"/>
      <c r="Z55" s="495"/>
      <c r="AA55" s="495"/>
      <c r="AB55" s="495"/>
      <c r="AC55" s="495"/>
      <c r="AD55" s="495"/>
      <c r="AE55" s="495"/>
      <c r="AF55" s="496"/>
      <c r="AG55" s="511"/>
      <c r="AH55" s="512"/>
      <c r="AI55" s="512"/>
      <c r="AJ55" s="519"/>
      <c r="AK55" s="95"/>
    </row>
    <row r="56" spans="1:37" ht="20.100000000000001" customHeight="1" thickBot="1">
      <c r="A56" s="73"/>
      <c r="B56" s="71"/>
      <c r="C56" s="514">
        <v>20</v>
      </c>
      <c r="D56" s="347" t="s">
        <v>64</v>
      </c>
      <c r="E56" s="348"/>
      <c r="F56" s="349"/>
      <c r="G56" s="501" t="s">
        <v>196</v>
      </c>
      <c r="H56" s="502"/>
      <c r="I56" s="505"/>
      <c r="J56" s="499"/>
      <c r="K56" s="348" t="s">
        <v>125</v>
      </c>
      <c r="L56" s="506"/>
      <c r="M56" s="347" t="s">
        <v>25</v>
      </c>
      <c r="N56" s="507"/>
      <c r="O56" s="507"/>
      <c r="P56" s="508"/>
      <c r="Q56" s="499"/>
      <c r="R56" s="499"/>
      <c r="S56" s="499"/>
      <c r="T56" s="500"/>
      <c r="U56" s="348" t="s">
        <v>105</v>
      </c>
      <c r="V56" s="509"/>
      <c r="W56" s="506"/>
      <c r="X56" s="497"/>
      <c r="Y56" s="498"/>
      <c r="Z56" s="498"/>
      <c r="AA56" s="498"/>
      <c r="AB56" s="498"/>
      <c r="AC56" s="498"/>
      <c r="AD56" s="498"/>
      <c r="AE56" s="499"/>
      <c r="AF56" s="500"/>
      <c r="AG56" s="508"/>
      <c r="AH56" s="510"/>
      <c r="AI56" s="507" t="s">
        <v>28</v>
      </c>
      <c r="AJ56" s="519"/>
      <c r="AK56" s="95"/>
    </row>
    <row r="57" spans="1:37" ht="20.100000000000001" customHeight="1" thickBot="1">
      <c r="A57" s="73"/>
      <c r="B57" s="71"/>
      <c r="C57" s="518"/>
      <c r="D57" s="494"/>
      <c r="E57" s="495"/>
      <c r="F57" s="496"/>
      <c r="G57" s="503"/>
      <c r="H57" s="504"/>
      <c r="I57" s="495"/>
      <c r="J57" s="495"/>
      <c r="K57" s="495"/>
      <c r="L57" s="496"/>
      <c r="M57" s="494"/>
      <c r="N57" s="495"/>
      <c r="O57" s="495"/>
      <c r="P57" s="494"/>
      <c r="Q57" s="495"/>
      <c r="R57" s="495"/>
      <c r="S57" s="495"/>
      <c r="T57" s="496"/>
      <c r="U57" s="495"/>
      <c r="V57" s="495"/>
      <c r="W57" s="496"/>
      <c r="X57" s="495"/>
      <c r="Y57" s="495"/>
      <c r="Z57" s="495"/>
      <c r="AA57" s="495"/>
      <c r="AB57" s="495"/>
      <c r="AC57" s="495"/>
      <c r="AD57" s="495"/>
      <c r="AE57" s="495"/>
      <c r="AF57" s="496"/>
      <c r="AG57" s="517"/>
      <c r="AH57" s="516"/>
      <c r="AI57" s="516"/>
      <c r="AJ57" s="519"/>
      <c r="AK57" s="95"/>
    </row>
    <row r="58" spans="1:37" ht="25.15"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AJ18:AJ19"/>
    <mergeCell ref="AJ20:AJ21"/>
    <mergeCell ref="AJ22:AJ23"/>
    <mergeCell ref="AJ24:AJ25"/>
    <mergeCell ref="AJ26:AJ27"/>
    <mergeCell ref="AJ28:AJ29"/>
    <mergeCell ref="AJ30:AJ31"/>
    <mergeCell ref="AJ32:AJ33"/>
    <mergeCell ref="AJ34:AJ35"/>
    <mergeCell ref="AJ36:AJ37"/>
    <mergeCell ref="AJ38:AJ39"/>
    <mergeCell ref="AJ40:AJ41"/>
    <mergeCell ref="AJ42:AJ43"/>
    <mergeCell ref="AJ44:AJ45"/>
    <mergeCell ref="AJ46:AJ47"/>
    <mergeCell ref="AJ48:AJ49"/>
    <mergeCell ref="AJ50:AJ51"/>
    <mergeCell ref="AJ52:AJ53"/>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D56:F57"/>
    <mergeCell ref="G56:H57"/>
    <mergeCell ref="I56:J57"/>
    <mergeCell ref="K56:L57"/>
    <mergeCell ref="M56:O57"/>
    <mergeCell ref="P56:T57"/>
    <mergeCell ref="U56:W57"/>
    <mergeCell ref="X56:AF57"/>
    <mergeCell ref="D54:F55"/>
    <mergeCell ref="G54:H55"/>
    <mergeCell ref="C56:C57"/>
    <mergeCell ref="C22:C23"/>
    <mergeCell ref="C24:C25"/>
    <mergeCell ref="C26:C27"/>
    <mergeCell ref="C28:C29"/>
    <mergeCell ref="C30:C31"/>
    <mergeCell ref="C32:C33"/>
    <mergeCell ref="C34:C35"/>
    <mergeCell ref="C36:C37"/>
    <mergeCell ref="C38:C39"/>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C18:C19"/>
    <mergeCell ref="D20:F21"/>
    <mergeCell ref="G20:H21"/>
    <mergeCell ref="I20:J21"/>
    <mergeCell ref="K20:L21"/>
    <mergeCell ref="M20:O21"/>
    <mergeCell ref="P20:T21"/>
    <mergeCell ref="U20:W21"/>
    <mergeCell ref="X20:AF21"/>
    <mergeCell ref="C20:C21"/>
    <mergeCell ref="D18:F19"/>
    <mergeCell ref="G18:H19"/>
    <mergeCell ref="I18:J19"/>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topLeftCell="A38" zoomScale="70" zoomScaleNormal="70" zoomScaleSheetLayoutView="70" workbookViewId="0">
      <selection activeCell="D26" sqref="D26:AF30"/>
    </sheetView>
  </sheetViews>
  <sheetFormatPr defaultColWidth="9" defaultRowHeight="18.75"/>
  <cols>
    <col min="1" max="1" width="9" style="70"/>
    <col min="2" max="2" width="2.625" style="70" customWidth="1"/>
    <col min="3" max="3" width="2.25" style="85" customWidth="1"/>
    <col min="4" max="6" width="5.625" style="85" customWidth="1"/>
    <col min="7" max="32" width="3.75" style="85" customWidth="1"/>
    <col min="33" max="33" width="2.625" style="85" customWidth="1"/>
    <col min="34" max="34" width="6.625" style="85" customWidth="1"/>
    <col min="35" max="52" width="9" style="86"/>
    <col min="53" max="16384" width="9" style="85"/>
  </cols>
  <sheetData>
    <row r="7" spans="3:33" ht="10.15" customHeight="1">
      <c r="AF7" s="249"/>
    </row>
    <row r="8" spans="3:33" ht="20.25">
      <c r="C8" s="127"/>
      <c r="D8" s="111" t="s">
        <v>115</v>
      </c>
      <c r="E8" s="111"/>
      <c r="F8" s="111"/>
      <c r="G8" s="405" t="str">
        <f>+IF('技術資料表紙（入札参加者）'!E6=0,"商号又は名称：　　　　　     　　　　　　　","商号又は名称："&amp;'技術資料表紙（入札参加者）'!E6)</f>
        <v>商号又は名称：　　　　　     　　　　　　　</v>
      </c>
      <c r="H8" s="405"/>
      <c r="I8" s="405"/>
      <c r="J8" s="405"/>
      <c r="K8" s="405"/>
      <c r="L8" s="405"/>
      <c r="M8" s="405"/>
      <c r="N8" s="405"/>
      <c r="O8" s="405"/>
      <c r="P8" s="405"/>
      <c r="Q8" s="405"/>
      <c r="R8" s="405"/>
      <c r="S8" s="405"/>
      <c r="T8" s="405"/>
      <c r="U8" s="405"/>
      <c r="V8" s="405"/>
      <c r="W8" s="405"/>
      <c r="X8" s="405"/>
      <c r="Y8" s="405"/>
      <c r="Z8" s="405"/>
      <c r="AA8" s="405"/>
      <c r="AB8" s="405"/>
      <c r="AC8" s="405"/>
      <c r="AD8" s="405"/>
      <c r="AE8" s="405"/>
      <c r="AF8" s="405"/>
      <c r="AG8" s="127"/>
    </row>
    <row r="9" spans="3:33" ht="12" customHeight="1">
      <c r="C9" s="127"/>
      <c r="D9" s="127"/>
      <c r="E9" s="127"/>
      <c r="F9" s="127"/>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127"/>
    </row>
    <row r="10" spans="3:33" ht="31.5">
      <c r="C10" s="127"/>
      <c r="D10" s="175" t="s">
        <v>170</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5"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149999999999999" customHeight="1">
      <c r="C12" s="127"/>
      <c r="D12" s="178" t="s">
        <v>179</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149999999999999" customHeight="1">
      <c r="C13" s="127"/>
      <c r="D13" s="178" t="s">
        <v>171</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149999999999999"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81" t="s">
        <v>122</v>
      </c>
      <c r="E15" s="483"/>
      <c r="F15" s="483"/>
      <c r="G15" s="483"/>
      <c r="H15" s="483"/>
      <c r="I15" s="485"/>
      <c r="J15" s="183">
        <v>1</v>
      </c>
      <c r="K15" s="544"/>
      <c r="L15" s="482"/>
      <c r="M15" s="482"/>
      <c r="N15" s="482"/>
      <c r="O15" s="482"/>
      <c r="P15" s="580"/>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15" customHeight="1" thickBot="1">
      <c r="A17" s="70"/>
      <c r="B17" s="70"/>
      <c r="D17" s="83" t="s">
        <v>246</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15" customHeight="1">
      <c r="C18" s="127"/>
      <c r="D18" s="347" t="s">
        <v>58</v>
      </c>
      <c r="E18" s="348"/>
      <c r="F18" s="349"/>
      <c r="G18" s="359"/>
      <c r="H18" s="360"/>
      <c r="I18" s="360"/>
      <c r="J18" s="32" t="s">
        <v>106</v>
      </c>
      <c r="K18" s="33"/>
      <c r="L18" s="33"/>
      <c r="M18" s="34"/>
      <c r="N18" s="490" t="str">
        <f>IF(COUNTBLANK(G18:I19)=6,"　←　該当する方に○",IF(COUNTBLANK(G18:I19)=4,"　←　どちらか一方に○",""))</f>
        <v>　←　該当する方に○</v>
      </c>
      <c r="O18" s="491"/>
      <c r="P18" s="491"/>
      <c r="Q18" s="491"/>
      <c r="R18" s="491"/>
      <c r="S18" s="491"/>
      <c r="T18" s="491"/>
      <c r="U18" s="491"/>
      <c r="V18" s="491"/>
      <c r="W18" s="491"/>
      <c r="X18" s="491"/>
      <c r="Y18" s="491"/>
      <c r="Z18" s="491"/>
      <c r="AA18" s="491"/>
      <c r="AB18" s="491"/>
      <c r="AC18" s="491"/>
      <c r="AD18" s="491"/>
      <c r="AE18" s="491"/>
      <c r="AF18" s="491"/>
      <c r="AG18" s="127"/>
      <c r="AJ18" s="86" t="s">
        <v>114</v>
      </c>
    </row>
    <row r="19" spans="1:52" ht="25.15" customHeight="1" thickBot="1">
      <c r="C19" s="127"/>
      <c r="D19" s="356"/>
      <c r="E19" s="357"/>
      <c r="F19" s="358"/>
      <c r="G19" s="367"/>
      <c r="H19" s="368"/>
      <c r="I19" s="368"/>
      <c r="J19" s="35" t="s">
        <v>108</v>
      </c>
      <c r="K19" s="36"/>
      <c r="L19" s="36"/>
      <c r="M19" s="37"/>
      <c r="N19" s="492"/>
      <c r="O19" s="492"/>
      <c r="P19" s="492"/>
      <c r="Q19" s="492"/>
      <c r="R19" s="492"/>
      <c r="S19" s="492"/>
      <c r="T19" s="492"/>
      <c r="U19" s="492"/>
      <c r="V19" s="492"/>
      <c r="W19" s="492"/>
      <c r="X19" s="492"/>
      <c r="Y19" s="492"/>
      <c r="Z19" s="492"/>
      <c r="AA19" s="492"/>
      <c r="AB19" s="492"/>
      <c r="AC19" s="492"/>
      <c r="AD19" s="492"/>
      <c r="AE19" s="492"/>
      <c r="AF19" s="492"/>
      <c r="AG19" s="127"/>
    </row>
    <row r="20" spans="1:52" ht="25.15" customHeight="1">
      <c r="C20" s="127"/>
      <c r="D20" s="371" t="s">
        <v>116</v>
      </c>
      <c r="E20" s="372"/>
      <c r="F20" s="373"/>
      <c r="G20" s="374"/>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6"/>
      <c r="AG20" s="127"/>
    </row>
    <row r="21" spans="1:52" ht="25.15" customHeight="1">
      <c r="C21" s="127"/>
      <c r="D21" s="380" t="s">
        <v>105</v>
      </c>
      <c r="E21" s="381"/>
      <c r="F21" s="382"/>
      <c r="G21" s="383"/>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85"/>
      <c r="AG21" s="127"/>
    </row>
    <row r="22" spans="1:52" ht="25.15" customHeight="1">
      <c r="C22" s="127"/>
      <c r="D22" s="380" t="s">
        <v>60</v>
      </c>
      <c r="E22" s="386"/>
      <c r="F22" s="387"/>
      <c r="G22" s="388" t="s">
        <v>196</v>
      </c>
      <c r="H22" s="389"/>
      <c r="I22" s="390"/>
      <c r="J22" s="390"/>
      <c r="K22" s="264" t="s">
        <v>109</v>
      </c>
      <c r="L22" s="390"/>
      <c r="M22" s="390"/>
      <c r="N22" s="264" t="s">
        <v>110</v>
      </c>
      <c r="O22" s="390"/>
      <c r="P22" s="390"/>
      <c r="Q22" s="264" t="s">
        <v>111</v>
      </c>
      <c r="R22" s="391" t="s">
        <v>112</v>
      </c>
      <c r="S22" s="392"/>
      <c r="T22" s="393" t="s">
        <v>196</v>
      </c>
      <c r="U22" s="394"/>
      <c r="V22" s="395"/>
      <c r="W22" s="395"/>
      <c r="X22" s="262" t="s">
        <v>92</v>
      </c>
      <c r="Y22" s="395"/>
      <c r="Z22" s="395"/>
      <c r="AA22" s="262" t="s">
        <v>93</v>
      </c>
      <c r="AB22" s="395"/>
      <c r="AC22" s="395"/>
      <c r="AD22" s="262" t="s">
        <v>94</v>
      </c>
      <c r="AE22" s="369" t="s">
        <v>113</v>
      </c>
      <c r="AF22" s="370"/>
      <c r="AG22" s="127"/>
    </row>
    <row r="23" spans="1:52" ht="25.15" customHeight="1">
      <c r="C23" s="127"/>
      <c r="D23" s="380" t="s">
        <v>63</v>
      </c>
      <c r="E23" s="381"/>
      <c r="F23" s="382"/>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15" customHeight="1">
      <c r="C24" s="127"/>
      <c r="D24" s="556" t="s">
        <v>203</v>
      </c>
      <c r="E24" s="557"/>
      <c r="F24" s="558"/>
      <c r="G24" s="559"/>
      <c r="H24" s="560"/>
      <c r="I24" s="560"/>
      <c r="J24" s="560"/>
      <c r="K24" s="560"/>
      <c r="L24" s="560"/>
      <c r="M24" s="560"/>
      <c r="N24" s="560"/>
      <c r="O24" s="560"/>
      <c r="P24" s="560"/>
      <c r="Q24" s="561"/>
      <c r="R24" s="561"/>
      <c r="S24" s="561"/>
      <c r="T24" s="561"/>
      <c r="U24" s="561"/>
      <c r="V24" s="561"/>
      <c r="W24" s="561"/>
      <c r="X24" s="561"/>
      <c r="Y24" s="561"/>
      <c r="Z24" s="561"/>
      <c r="AA24" s="561"/>
      <c r="AB24" s="561"/>
      <c r="AC24" s="561"/>
      <c r="AD24" s="561"/>
      <c r="AE24" s="561"/>
      <c r="AF24" s="562"/>
      <c r="AG24" s="127"/>
    </row>
    <row r="25" spans="1:52" ht="25.15" customHeight="1" thickBot="1">
      <c r="C25" s="127"/>
      <c r="D25" s="356"/>
      <c r="E25" s="357"/>
      <c r="F25" s="358"/>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3"/>
      <c r="AG25" s="127"/>
    </row>
    <row r="26" spans="1:52" ht="25.15" customHeight="1">
      <c r="C26" s="127"/>
      <c r="D26" s="564" t="s">
        <v>124</v>
      </c>
      <c r="E26" s="564"/>
      <c r="F26" s="564"/>
      <c r="G26" s="427" t="s">
        <v>173</v>
      </c>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127"/>
    </row>
    <row r="27" spans="1:52" ht="12" customHeight="1">
      <c r="C27" s="127"/>
      <c r="D27" s="565"/>
      <c r="E27" s="565"/>
      <c r="F27" s="565"/>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c r="AF27" s="431"/>
      <c r="AG27" s="127"/>
    </row>
    <row r="28" spans="1:52">
      <c r="C28" s="127"/>
      <c r="D28" s="265"/>
      <c r="E28" s="265"/>
      <c r="F28" s="265"/>
      <c r="G28" s="121" t="s">
        <v>254</v>
      </c>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row>
    <row r="29" spans="1:52">
      <c r="C29" s="127"/>
      <c r="D29" s="265"/>
      <c r="E29" s="265"/>
      <c r="F29" s="265"/>
      <c r="G29" s="121" t="s">
        <v>265</v>
      </c>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127"/>
    </row>
    <row r="30" spans="1:52">
      <c r="C30" s="127"/>
      <c r="D30" s="265"/>
      <c r="E30" s="265"/>
      <c r="F30" s="265"/>
      <c r="G30" s="121" t="s">
        <v>204</v>
      </c>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127"/>
    </row>
    <row r="31" spans="1:52" ht="7.15" customHeight="1">
      <c r="C31" s="127"/>
      <c r="D31" s="265"/>
      <c r="E31" s="265"/>
      <c r="F31" s="265"/>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127"/>
    </row>
    <row r="32" spans="1:52" s="82" customFormat="1" ht="25.15" customHeight="1" thickBot="1">
      <c r="A32" s="70"/>
      <c r="B32" s="70"/>
      <c r="D32" s="83" t="s">
        <v>247</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15" customHeight="1">
      <c r="C33" s="127"/>
      <c r="D33" s="410" t="s">
        <v>58</v>
      </c>
      <c r="E33" s="411"/>
      <c r="F33" s="412"/>
      <c r="G33" s="359"/>
      <c r="H33" s="360"/>
      <c r="I33" s="360"/>
      <c r="J33" s="32" t="s">
        <v>106</v>
      </c>
      <c r="K33" s="33"/>
      <c r="L33" s="33"/>
      <c r="M33" s="34"/>
      <c r="N33" s="490" t="str">
        <f>IF(COUNTBLANK(G33:I34)=6,"　←　該当する方に○",IF(COUNTBLANK(G33:I34)=4,"　←　どちらか一方に○",""))</f>
        <v>　←　該当する方に○</v>
      </c>
      <c r="O33" s="491"/>
      <c r="P33" s="491"/>
      <c r="Q33" s="491"/>
      <c r="R33" s="491"/>
      <c r="S33" s="491"/>
      <c r="T33" s="491"/>
      <c r="U33" s="491"/>
      <c r="V33" s="491"/>
      <c r="W33" s="491"/>
      <c r="X33" s="491"/>
      <c r="Y33" s="491"/>
      <c r="Z33" s="491"/>
      <c r="AA33" s="491"/>
      <c r="AB33" s="491"/>
      <c r="AC33" s="491"/>
      <c r="AD33" s="491"/>
      <c r="AE33" s="491"/>
      <c r="AF33" s="491"/>
      <c r="AG33" s="127"/>
    </row>
    <row r="34" spans="1:52" ht="25.15" customHeight="1" thickBot="1">
      <c r="C34" s="127"/>
      <c r="D34" s="438"/>
      <c r="E34" s="439"/>
      <c r="F34" s="440"/>
      <c r="G34" s="367"/>
      <c r="H34" s="368"/>
      <c r="I34" s="368"/>
      <c r="J34" s="35" t="s">
        <v>108</v>
      </c>
      <c r="K34" s="36"/>
      <c r="L34" s="36"/>
      <c r="M34" s="37"/>
      <c r="N34" s="492"/>
      <c r="O34" s="492"/>
      <c r="P34" s="492"/>
      <c r="Q34" s="492"/>
      <c r="R34" s="492"/>
      <c r="S34" s="492"/>
      <c r="T34" s="492"/>
      <c r="U34" s="492"/>
      <c r="V34" s="492"/>
      <c r="W34" s="492"/>
      <c r="X34" s="492"/>
      <c r="Y34" s="492"/>
      <c r="Z34" s="492"/>
      <c r="AA34" s="492"/>
      <c r="AB34" s="492"/>
      <c r="AC34" s="492"/>
      <c r="AD34" s="492"/>
      <c r="AE34" s="492"/>
      <c r="AF34" s="492"/>
      <c r="AG34" s="127"/>
    </row>
    <row r="35" spans="1:52" ht="25.15" customHeight="1" thickBot="1">
      <c r="C35" s="127"/>
      <c r="D35" s="421" t="s">
        <v>64</v>
      </c>
      <c r="E35" s="422"/>
      <c r="F35" s="423"/>
      <c r="G35" s="108" t="s">
        <v>196</v>
      </c>
      <c r="H35" s="569"/>
      <c r="I35" s="483"/>
      <c r="J35" s="259" t="s">
        <v>125</v>
      </c>
      <c r="K35" s="421" t="s">
        <v>25</v>
      </c>
      <c r="L35" s="568"/>
      <c r="M35" s="570"/>
      <c r="N35" s="571"/>
      <c r="O35" s="463"/>
      <c r="P35" s="465"/>
      <c r="Q35" s="421" t="s">
        <v>105</v>
      </c>
      <c r="R35" s="464"/>
      <c r="S35" s="572"/>
      <c r="T35" s="553"/>
      <c r="U35" s="554"/>
      <c r="V35" s="554"/>
      <c r="W35" s="554"/>
      <c r="X35" s="554"/>
      <c r="Y35" s="554"/>
      <c r="Z35" s="555"/>
      <c r="AA35" s="421" t="s">
        <v>27</v>
      </c>
      <c r="AB35" s="422"/>
      <c r="AC35" s="423"/>
      <c r="AD35" s="484"/>
      <c r="AE35" s="568"/>
      <c r="AF35" s="174" t="s">
        <v>128</v>
      </c>
      <c r="AG35" s="127"/>
    </row>
    <row r="36" spans="1:52" ht="20.100000000000001" customHeight="1" thickBot="1">
      <c r="C36" s="127"/>
      <c r="D36" s="566" t="s">
        <v>129</v>
      </c>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127"/>
      <c r="AI36" s="251"/>
      <c r="AJ36" s="251"/>
      <c r="AK36" s="251"/>
      <c r="AL36" s="251"/>
      <c r="AM36" s="251"/>
      <c r="AN36" s="251"/>
      <c r="AO36" s="251"/>
      <c r="AP36" s="251"/>
      <c r="AQ36" s="251"/>
      <c r="AR36" s="251"/>
      <c r="AS36" s="251"/>
      <c r="AT36" s="251"/>
      <c r="AU36" s="251"/>
      <c r="AV36" s="251"/>
      <c r="AW36" s="251"/>
      <c r="AX36" s="251"/>
      <c r="AY36" s="251"/>
      <c r="AZ36" s="251"/>
    </row>
    <row r="37" spans="1:52" ht="25.15" customHeight="1">
      <c r="C37" s="127"/>
      <c r="D37" s="371" t="s">
        <v>59</v>
      </c>
      <c r="E37" s="372"/>
      <c r="F37" s="373"/>
      <c r="G37" s="538"/>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40"/>
      <c r="AG37" s="127"/>
    </row>
    <row r="38" spans="1:52" ht="25.15" customHeight="1">
      <c r="C38" s="127"/>
      <c r="D38" s="380" t="s">
        <v>24</v>
      </c>
      <c r="E38" s="381"/>
      <c r="F38" s="382"/>
      <c r="G38" s="541"/>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2"/>
      <c r="AF38" s="543"/>
      <c r="AG38" s="127"/>
    </row>
    <row r="39" spans="1:52" ht="25.15" customHeight="1">
      <c r="C39" s="127"/>
      <c r="D39" s="380" t="s">
        <v>60</v>
      </c>
      <c r="E39" s="386"/>
      <c r="F39" s="387"/>
      <c r="G39" s="388" t="s">
        <v>196</v>
      </c>
      <c r="H39" s="389"/>
      <c r="I39" s="390"/>
      <c r="J39" s="390"/>
      <c r="K39" s="264" t="s">
        <v>92</v>
      </c>
      <c r="L39" s="390"/>
      <c r="M39" s="390"/>
      <c r="N39" s="264" t="s">
        <v>93</v>
      </c>
      <c r="O39" s="390"/>
      <c r="P39" s="390"/>
      <c r="Q39" s="148" t="s">
        <v>94</v>
      </c>
      <c r="R39" s="524" t="s">
        <v>112</v>
      </c>
      <c r="S39" s="525"/>
      <c r="T39" s="526" t="s">
        <v>196</v>
      </c>
      <c r="U39" s="527"/>
      <c r="V39" s="395"/>
      <c r="W39" s="395"/>
      <c r="X39" s="262" t="s">
        <v>92</v>
      </c>
      <c r="Y39" s="395"/>
      <c r="Z39" s="395"/>
      <c r="AA39" s="262" t="s">
        <v>93</v>
      </c>
      <c r="AB39" s="395"/>
      <c r="AC39" s="395"/>
      <c r="AD39" s="147" t="s">
        <v>94</v>
      </c>
      <c r="AE39" s="528" t="s">
        <v>113</v>
      </c>
      <c r="AF39" s="529"/>
      <c r="AG39" s="127"/>
    </row>
    <row r="40" spans="1:52" ht="25.15" customHeight="1" thickBot="1">
      <c r="C40" s="127"/>
      <c r="D40" s="432" t="s">
        <v>117</v>
      </c>
      <c r="E40" s="433"/>
      <c r="F40" s="434"/>
      <c r="G40" s="530"/>
      <c r="H40" s="531"/>
      <c r="I40" s="531"/>
      <c r="J40" s="531"/>
      <c r="K40" s="531"/>
      <c r="L40" s="531"/>
      <c r="M40" s="531"/>
      <c r="N40" s="531"/>
      <c r="O40" s="531"/>
      <c r="P40" s="531"/>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0.9"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15" customHeight="1" thickBot="1">
      <c r="A42" s="70"/>
      <c r="B42" s="70"/>
      <c r="D42" s="83" t="s">
        <v>248</v>
      </c>
      <c r="AI42" s="84"/>
      <c r="AJ42" s="84"/>
      <c r="AK42" s="84"/>
      <c r="AL42" s="84"/>
      <c r="AM42" s="84"/>
      <c r="AN42" s="84"/>
      <c r="AO42" s="84"/>
      <c r="AP42" s="84"/>
      <c r="AQ42" s="84"/>
      <c r="AR42" s="84"/>
      <c r="AS42" s="84"/>
      <c r="AT42" s="84"/>
      <c r="AU42" s="84"/>
      <c r="AV42" s="84"/>
      <c r="AW42" s="84"/>
      <c r="AX42" s="84"/>
      <c r="AY42" s="84"/>
      <c r="AZ42" s="84"/>
    </row>
    <row r="43" spans="1:52" ht="25.15" customHeight="1">
      <c r="C43" s="127"/>
      <c r="D43" s="410" t="s">
        <v>62</v>
      </c>
      <c r="E43" s="411"/>
      <c r="F43" s="412"/>
      <c r="G43" s="359"/>
      <c r="H43" s="360"/>
      <c r="I43" s="360"/>
      <c r="J43" s="32" t="s">
        <v>106</v>
      </c>
      <c r="K43" s="33"/>
      <c r="L43" s="33"/>
      <c r="M43" s="34"/>
      <c r="N43" s="490" t="str">
        <f>IF(COUNTBLANK(G43:I44)=6,"　←　該当する方に○",IF(COUNTBLANK(G43:I44)=4,"　←　どちらか一方に○",""))</f>
        <v>　←　該当する方に○</v>
      </c>
      <c r="O43" s="491"/>
      <c r="P43" s="491"/>
      <c r="Q43" s="491"/>
      <c r="R43" s="491"/>
      <c r="S43" s="491"/>
      <c r="T43" s="491"/>
      <c r="U43" s="491"/>
      <c r="V43" s="491"/>
      <c r="W43" s="491"/>
      <c r="X43" s="491"/>
      <c r="Y43" s="491"/>
      <c r="Z43" s="491"/>
      <c r="AA43" s="491"/>
      <c r="AB43" s="491"/>
      <c r="AC43" s="491"/>
      <c r="AD43" s="491"/>
      <c r="AE43" s="491"/>
      <c r="AF43" s="491"/>
      <c r="AG43" s="127"/>
    </row>
    <row r="44" spans="1:52" ht="25.15" customHeight="1" thickBot="1">
      <c r="C44" s="127"/>
      <c r="D44" s="413"/>
      <c r="E44" s="414"/>
      <c r="F44" s="415"/>
      <c r="G44" s="419"/>
      <c r="H44" s="420"/>
      <c r="I44" s="420"/>
      <c r="J44" s="42" t="s">
        <v>108</v>
      </c>
      <c r="K44" s="43"/>
      <c r="L44" s="43"/>
      <c r="M44" s="44"/>
      <c r="N44" s="492"/>
      <c r="O44" s="492"/>
      <c r="P44" s="492"/>
      <c r="Q44" s="492"/>
      <c r="R44" s="492"/>
      <c r="S44" s="492"/>
      <c r="T44" s="492"/>
      <c r="U44" s="492"/>
      <c r="V44" s="492"/>
      <c r="W44" s="492"/>
      <c r="X44" s="492"/>
      <c r="Y44" s="492"/>
      <c r="Z44" s="492"/>
      <c r="AA44" s="492"/>
      <c r="AB44" s="492"/>
      <c r="AC44" s="492"/>
      <c r="AD44" s="492"/>
      <c r="AE44" s="492"/>
      <c r="AF44" s="492"/>
      <c r="AG44" s="127"/>
    </row>
    <row r="45" spans="1:52" ht="25.15" customHeight="1">
      <c r="C45" s="127"/>
      <c r="D45" s="408" t="s">
        <v>123</v>
      </c>
      <c r="E45" s="409"/>
      <c r="F45" s="409"/>
      <c r="G45" s="121" t="s">
        <v>249</v>
      </c>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127"/>
    </row>
    <row r="46" spans="1:52" ht="5.45"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15" customHeight="1" thickBot="1">
      <c r="A47" s="70"/>
      <c r="B47" s="70"/>
      <c r="D47" s="83" t="s">
        <v>250</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15" customHeight="1">
      <c r="C48" s="127"/>
      <c r="D48" s="410" t="s">
        <v>58</v>
      </c>
      <c r="E48" s="411"/>
      <c r="F48" s="412"/>
      <c r="G48" s="359"/>
      <c r="H48" s="360"/>
      <c r="I48" s="360"/>
      <c r="J48" s="32" t="s">
        <v>106</v>
      </c>
      <c r="K48" s="33"/>
      <c r="L48" s="33"/>
      <c r="M48" s="34"/>
      <c r="N48" s="490" t="str">
        <f>IF(COUNTBLANK(G48:I49)=6,"　←　該当する方に○",IF(COUNTBLANK(G48:I49)=4,"　←　どちらか一方に○",""))</f>
        <v>　←　該当する方に○</v>
      </c>
      <c r="O48" s="491"/>
      <c r="P48" s="491"/>
      <c r="Q48" s="491"/>
      <c r="R48" s="491"/>
      <c r="S48" s="491"/>
      <c r="T48" s="491"/>
      <c r="U48" s="491"/>
      <c r="V48" s="491"/>
      <c r="W48" s="491"/>
      <c r="X48" s="491"/>
      <c r="Y48" s="491"/>
      <c r="Z48" s="491"/>
      <c r="AA48" s="491"/>
      <c r="AB48" s="491"/>
      <c r="AC48" s="491"/>
      <c r="AD48" s="491"/>
      <c r="AE48" s="491"/>
      <c r="AF48" s="491"/>
      <c r="AG48" s="127"/>
    </row>
    <row r="49" spans="1:52" ht="25.15" customHeight="1" thickBot="1">
      <c r="C49" s="127"/>
      <c r="D49" s="413"/>
      <c r="E49" s="414"/>
      <c r="F49" s="415"/>
      <c r="G49" s="419"/>
      <c r="H49" s="420"/>
      <c r="I49" s="420"/>
      <c r="J49" s="42" t="s">
        <v>108</v>
      </c>
      <c r="K49" s="43"/>
      <c r="L49" s="43"/>
      <c r="M49" s="44"/>
      <c r="N49" s="492"/>
      <c r="O49" s="492"/>
      <c r="P49" s="492"/>
      <c r="Q49" s="492"/>
      <c r="R49" s="492"/>
      <c r="S49" s="492"/>
      <c r="T49" s="492"/>
      <c r="U49" s="492"/>
      <c r="V49" s="492"/>
      <c r="W49" s="492"/>
      <c r="X49" s="492"/>
      <c r="Y49" s="492"/>
      <c r="Z49" s="492"/>
      <c r="AA49" s="492"/>
      <c r="AB49" s="492"/>
      <c r="AC49" s="492"/>
      <c r="AD49" s="492"/>
      <c r="AE49" s="492"/>
      <c r="AF49" s="492"/>
      <c r="AG49" s="127"/>
    </row>
    <row r="50" spans="1:52" ht="25.15" customHeight="1">
      <c r="C50" s="127"/>
      <c r="D50" s="408" t="s">
        <v>123</v>
      </c>
      <c r="E50" s="409"/>
      <c r="F50" s="409"/>
      <c r="G50" s="121" t="s">
        <v>119</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5"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15" customHeight="1" thickBot="1">
      <c r="A52" s="70"/>
      <c r="B52" s="70"/>
      <c r="D52" s="83" t="s">
        <v>251</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15" customHeight="1">
      <c r="C53" s="127"/>
      <c r="D53" s="347" t="s">
        <v>58</v>
      </c>
      <c r="E53" s="348"/>
      <c r="F53" s="349"/>
      <c r="G53" s="359"/>
      <c r="H53" s="360"/>
      <c r="I53" s="360"/>
      <c r="J53" s="471" t="s">
        <v>120</v>
      </c>
      <c r="K53" s="533"/>
      <c r="L53" s="533"/>
      <c r="M53" s="533"/>
      <c r="N53" s="533"/>
      <c r="O53" s="533"/>
      <c r="P53" s="533"/>
      <c r="Q53" s="533"/>
      <c r="R53" s="533"/>
      <c r="S53" s="534"/>
      <c r="T53" s="444" t="str">
        <f>IF(COUNTBLANK(G53:I55)=9,"　←　該当するところに○",IF(COUNTBLANK(G53:I55)=7,"　←　どちらか一方に○",IF(COUNTBLANK(G53:I55)=6,"　←　いずれか一つに○","")))</f>
        <v>　←　該当するところに○</v>
      </c>
      <c r="U53" s="445"/>
      <c r="V53" s="445"/>
      <c r="W53" s="445"/>
      <c r="X53" s="445"/>
      <c r="Y53" s="445"/>
      <c r="Z53" s="445"/>
      <c r="AA53" s="445"/>
      <c r="AB53" s="445"/>
      <c r="AC53" s="445"/>
      <c r="AD53" s="445"/>
      <c r="AE53" s="445"/>
      <c r="AF53" s="445"/>
      <c r="AG53" s="127"/>
    </row>
    <row r="54" spans="1:52" ht="25.15" customHeight="1">
      <c r="C54" s="127"/>
      <c r="D54" s="535"/>
      <c r="E54" s="536"/>
      <c r="F54" s="537"/>
      <c r="G54" s="532"/>
      <c r="H54" s="443"/>
      <c r="I54" s="443"/>
      <c r="J54" s="547" t="s">
        <v>121</v>
      </c>
      <c r="K54" s="548"/>
      <c r="L54" s="548"/>
      <c r="M54" s="548"/>
      <c r="N54" s="548"/>
      <c r="O54" s="548"/>
      <c r="P54" s="548"/>
      <c r="Q54" s="548"/>
      <c r="R54" s="548"/>
      <c r="S54" s="549"/>
      <c r="T54" s="446"/>
      <c r="U54" s="445"/>
      <c r="V54" s="445"/>
      <c r="W54" s="445"/>
      <c r="X54" s="445"/>
      <c r="Y54" s="445"/>
      <c r="Z54" s="445"/>
      <c r="AA54" s="445"/>
      <c r="AB54" s="445"/>
      <c r="AC54" s="445"/>
      <c r="AD54" s="445"/>
      <c r="AE54" s="445"/>
      <c r="AF54" s="445"/>
      <c r="AG54" s="127"/>
    </row>
    <row r="55" spans="1:52" ht="25.15" customHeight="1" thickBot="1">
      <c r="C55" s="127"/>
      <c r="D55" s="356"/>
      <c r="E55" s="357"/>
      <c r="F55" s="358"/>
      <c r="G55" s="419"/>
      <c r="H55" s="420"/>
      <c r="I55" s="420"/>
      <c r="J55" s="550" t="s">
        <v>107</v>
      </c>
      <c r="K55" s="551"/>
      <c r="L55" s="551"/>
      <c r="M55" s="551"/>
      <c r="N55" s="551"/>
      <c r="O55" s="551"/>
      <c r="P55" s="551"/>
      <c r="Q55" s="551"/>
      <c r="R55" s="551"/>
      <c r="S55" s="552"/>
      <c r="T55" s="446"/>
      <c r="U55" s="445"/>
      <c r="V55" s="445"/>
      <c r="W55" s="445"/>
      <c r="X55" s="445"/>
      <c r="Y55" s="445"/>
      <c r="Z55" s="445"/>
      <c r="AA55" s="445"/>
      <c r="AB55" s="445"/>
      <c r="AC55" s="445"/>
      <c r="AD55" s="445"/>
      <c r="AE55" s="445"/>
      <c r="AF55" s="445"/>
      <c r="AG55" s="127"/>
    </row>
    <row r="56" spans="1:52" ht="25.15" customHeight="1" thickBot="1">
      <c r="C56" s="127"/>
      <c r="D56" s="421" t="s">
        <v>127</v>
      </c>
      <c r="E56" s="422"/>
      <c r="F56" s="423"/>
      <c r="G56" s="544"/>
      <c r="H56" s="545"/>
      <c r="I56" s="545"/>
      <c r="J56" s="54" t="s">
        <v>126</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52"/>
      <c r="AF56" s="151"/>
      <c r="AG56" s="127"/>
    </row>
    <row r="57" spans="1:52" ht="25.15" customHeight="1" thickBot="1">
      <c r="C57" s="127"/>
      <c r="D57" s="421" t="s">
        <v>64</v>
      </c>
      <c r="E57" s="422"/>
      <c r="F57" s="423"/>
      <c r="G57" s="89" t="s">
        <v>196</v>
      </c>
      <c r="H57" s="569"/>
      <c r="I57" s="483"/>
      <c r="J57" s="259" t="s">
        <v>125</v>
      </c>
      <c r="K57" s="421" t="s">
        <v>25</v>
      </c>
      <c r="L57" s="568"/>
      <c r="M57" s="570"/>
      <c r="N57" s="571"/>
      <c r="O57" s="463"/>
      <c r="P57" s="465"/>
      <c r="Q57" s="421" t="s">
        <v>105</v>
      </c>
      <c r="R57" s="464"/>
      <c r="S57" s="572"/>
      <c r="T57" s="553"/>
      <c r="U57" s="554"/>
      <c r="V57" s="554"/>
      <c r="W57" s="554"/>
      <c r="X57" s="554"/>
      <c r="Y57" s="554"/>
      <c r="Z57" s="555"/>
      <c r="AA57" s="421" t="s">
        <v>27</v>
      </c>
      <c r="AB57" s="422"/>
      <c r="AC57" s="423"/>
      <c r="AD57" s="484"/>
      <c r="AE57" s="568"/>
      <c r="AF57" s="174" t="s">
        <v>128</v>
      </c>
      <c r="AG57" s="127"/>
    </row>
    <row r="58" spans="1:52" ht="20.100000000000001" customHeight="1" thickBot="1">
      <c r="C58" s="127"/>
      <c r="D58" s="546" t="s">
        <v>162</v>
      </c>
      <c r="E58" s="546"/>
      <c r="F58" s="546"/>
      <c r="G58" s="546"/>
      <c r="H58" s="546"/>
      <c r="I58" s="546"/>
      <c r="J58" s="546"/>
      <c r="K58" s="546"/>
      <c r="L58" s="546"/>
      <c r="M58" s="546"/>
      <c r="N58" s="546"/>
      <c r="O58" s="546"/>
      <c r="P58" s="546"/>
      <c r="Q58" s="546"/>
      <c r="R58" s="546"/>
      <c r="S58" s="546"/>
      <c r="T58" s="546"/>
      <c r="U58" s="546"/>
      <c r="V58" s="546"/>
      <c r="W58" s="546"/>
      <c r="X58" s="546"/>
      <c r="Y58" s="546"/>
      <c r="Z58" s="546"/>
      <c r="AA58" s="546"/>
      <c r="AB58" s="546"/>
      <c r="AC58" s="546"/>
      <c r="AD58" s="546"/>
      <c r="AE58" s="546"/>
      <c r="AF58" s="546"/>
      <c r="AG58" s="127"/>
    </row>
    <row r="59" spans="1:52" ht="25.15" customHeight="1">
      <c r="C59" s="127"/>
      <c r="D59" s="371" t="s">
        <v>59</v>
      </c>
      <c r="E59" s="372"/>
      <c r="F59" s="373"/>
      <c r="G59" s="538"/>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39"/>
      <c r="AF59" s="540"/>
      <c r="AG59" s="127"/>
    </row>
    <row r="60" spans="1:52" ht="25.15" customHeight="1">
      <c r="C60" s="127"/>
      <c r="D60" s="380" t="s">
        <v>24</v>
      </c>
      <c r="E60" s="381"/>
      <c r="F60" s="382"/>
      <c r="G60" s="541"/>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2"/>
      <c r="AF60" s="543"/>
      <c r="AG60" s="127"/>
    </row>
    <row r="61" spans="1:52" ht="25.15" customHeight="1" thickBot="1">
      <c r="C61" s="127"/>
      <c r="D61" s="432" t="s">
        <v>60</v>
      </c>
      <c r="E61" s="433"/>
      <c r="F61" s="434"/>
      <c r="G61" s="573" t="s">
        <v>196</v>
      </c>
      <c r="H61" s="574"/>
      <c r="I61" s="575"/>
      <c r="J61" s="575"/>
      <c r="K61" s="263" t="s">
        <v>92</v>
      </c>
      <c r="L61" s="575"/>
      <c r="M61" s="575"/>
      <c r="N61" s="263" t="s">
        <v>93</v>
      </c>
      <c r="O61" s="575"/>
      <c r="P61" s="575"/>
      <c r="Q61" s="149" t="s">
        <v>94</v>
      </c>
      <c r="R61" s="576" t="s">
        <v>112</v>
      </c>
      <c r="S61" s="578"/>
      <c r="T61" s="579" t="s">
        <v>196</v>
      </c>
      <c r="U61" s="574"/>
      <c r="V61" s="575"/>
      <c r="W61" s="575"/>
      <c r="X61" s="263" t="s">
        <v>92</v>
      </c>
      <c r="Y61" s="575"/>
      <c r="Z61" s="575"/>
      <c r="AA61" s="263" t="s">
        <v>93</v>
      </c>
      <c r="AB61" s="575"/>
      <c r="AC61" s="575"/>
      <c r="AD61" s="149" t="s">
        <v>94</v>
      </c>
      <c r="AE61" s="576" t="s">
        <v>113</v>
      </c>
      <c r="AF61" s="577"/>
      <c r="AG61" s="127"/>
    </row>
    <row r="62" spans="1:52" ht="25.15" customHeight="1">
      <c r="C62" s="127"/>
      <c r="D62" s="408" t="s">
        <v>123</v>
      </c>
      <c r="E62" s="409"/>
      <c r="F62" s="409"/>
      <c r="G62" s="121" t="s">
        <v>218</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c r="A68" s="70"/>
      <c r="B68" s="70"/>
      <c r="D68" s="404"/>
      <c r="E68" s="404"/>
      <c r="F68" s="404"/>
      <c r="G68" s="404"/>
      <c r="H68" s="404"/>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43:F44"/>
    <mergeCell ref="G43:I43"/>
    <mergeCell ref="N43:AF44"/>
    <mergeCell ref="G44:I44"/>
    <mergeCell ref="D48:F49"/>
    <mergeCell ref="G48:I48"/>
    <mergeCell ref="D35:F35"/>
    <mergeCell ref="R39:S39"/>
    <mergeCell ref="T39:U39"/>
    <mergeCell ref="V39:W39"/>
    <mergeCell ref="Y39:Z39"/>
    <mergeCell ref="AB39:AC39"/>
    <mergeCell ref="AE39:AF39"/>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topLeftCell="A33" zoomScale="70" zoomScaleNormal="70" zoomScaleSheetLayoutView="70" workbookViewId="0">
      <selection activeCell="Y59" sqref="Y59"/>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20.25">
      <c r="B9" s="127"/>
      <c r="C9" s="111" t="s">
        <v>144</v>
      </c>
      <c r="D9" s="111"/>
      <c r="E9" s="111"/>
      <c r="F9" s="405" t="str">
        <f>+IF('技術資料表紙（入札参加者）'!E6=0,"商号又は名称：　　　　　　　　　　　　","商号又は名称："&amp;'技術資料表紙（入札参加者）'!E6)</f>
        <v>商号又は名称：　　　　　　　　　　　　</v>
      </c>
      <c r="G9" s="405"/>
      <c r="H9" s="405"/>
      <c r="I9" s="405"/>
      <c r="J9" s="405"/>
      <c r="K9" s="405"/>
      <c r="L9" s="405"/>
      <c r="M9" s="405"/>
      <c r="N9" s="405"/>
      <c r="O9" s="405"/>
      <c r="P9" s="405"/>
      <c r="Q9" s="405"/>
      <c r="R9" s="405"/>
      <c r="S9" s="405"/>
      <c r="T9" s="405"/>
      <c r="U9" s="405"/>
      <c r="V9" s="405"/>
      <c r="W9" s="405"/>
      <c r="X9" s="405"/>
      <c r="Y9" s="405"/>
      <c r="Z9" s="405"/>
      <c r="AA9" s="405"/>
      <c r="AB9" s="405"/>
      <c r="AC9" s="405"/>
      <c r="AD9" s="405"/>
      <c r="AE9" s="405"/>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30">
      <c r="B11" s="127"/>
      <c r="C11" s="175" t="s">
        <v>152</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15" customHeight="1">
      <c r="B12" s="127"/>
      <c r="C12" s="179" t="s">
        <v>178</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15" customHeight="1">
      <c r="B13" s="127"/>
      <c r="C13" s="178" t="s">
        <v>171</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15"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15" customHeight="1" thickBot="1">
      <c r="A15" s="70"/>
      <c r="C15" s="83" t="s">
        <v>232</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15" customHeight="1">
      <c r="B16" s="127"/>
      <c r="C16" s="586" t="s">
        <v>147</v>
      </c>
      <c r="D16" s="348"/>
      <c r="E16" s="349"/>
      <c r="F16" s="441"/>
      <c r="G16" s="360"/>
      <c r="H16" s="360"/>
      <c r="I16" s="32" t="s">
        <v>19</v>
      </c>
      <c r="J16" s="33"/>
      <c r="K16" s="33"/>
      <c r="L16" s="34"/>
      <c r="M16" s="490" t="str">
        <f>IF(COUNTBLANK(F16:H17)=6,"　←　該当する方に○",IF(COUNTBLANK(F16:H17)=4,"　←　どちらか一方に○",""))</f>
        <v>　←　該当する方に○</v>
      </c>
      <c r="N16" s="491"/>
      <c r="O16" s="491"/>
      <c r="P16" s="491"/>
      <c r="Q16" s="491"/>
      <c r="R16" s="491"/>
      <c r="S16" s="491"/>
      <c r="T16" s="491"/>
      <c r="U16" s="491"/>
      <c r="V16" s="491"/>
      <c r="W16" s="491"/>
      <c r="X16" s="491"/>
      <c r="Y16" s="491"/>
      <c r="Z16" s="491"/>
      <c r="AA16" s="491"/>
      <c r="AB16" s="491"/>
      <c r="AC16" s="491"/>
      <c r="AD16" s="491"/>
      <c r="AE16" s="491"/>
      <c r="AF16" s="127"/>
      <c r="AG16" s="127"/>
      <c r="AI16" s="86" t="s">
        <v>17</v>
      </c>
    </row>
    <row r="17" spans="1:51" ht="25.15" customHeight="1" thickBot="1">
      <c r="B17" s="127"/>
      <c r="C17" s="356"/>
      <c r="D17" s="357"/>
      <c r="E17" s="358"/>
      <c r="F17" s="453"/>
      <c r="G17" s="420"/>
      <c r="H17" s="420"/>
      <c r="I17" s="42" t="s">
        <v>20</v>
      </c>
      <c r="J17" s="43"/>
      <c r="K17" s="43"/>
      <c r="L17" s="44"/>
      <c r="M17" s="492"/>
      <c r="N17" s="492"/>
      <c r="O17" s="492"/>
      <c r="P17" s="492"/>
      <c r="Q17" s="492"/>
      <c r="R17" s="492"/>
      <c r="S17" s="492"/>
      <c r="T17" s="492"/>
      <c r="U17" s="492"/>
      <c r="V17" s="492"/>
      <c r="W17" s="492"/>
      <c r="X17" s="492"/>
      <c r="Y17" s="492"/>
      <c r="Z17" s="492"/>
      <c r="AA17" s="492"/>
      <c r="AB17" s="492"/>
      <c r="AC17" s="492"/>
      <c r="AD17" s="492"/>
      <c r="AE17" s="492"/>
      <c r="AF17" s="127"/>
      <c r="AG17" s="127"/>
    </row>
    <row r="18" spans="1:51" ht="25.15" customHeight="1">
      <c r="B18" s="127"/>
      <c r="C18" s="591" t="s">
        <v>123</v>
      </c>
      <c r="D18" s="592"/>
      <c r="E18" s="592"/>
      <c r="F18" s="429" t="s">
        <v>150</v>
      </c>
      <c r="G18" s="594"/>
      <c r="H18" s="594"/>
      <c r="I18" s="594"/>
      <c r="J18" s="594"/>
      <c r="K18" s="594"/>
      <c r="L18" s="594"/>
      <c r="M18" s="594"/>
      <c r="N18" s="594"/>
      <c r="O18" s="594"/>
      <c r="P18" s="594"/>
      <c r="Q18" s="594"/>
      <c r="R18" s="594"/>
      <c r="S18" s="594"/>
      <c r="T18" s="594"/>
      <c r="U18" s="594"/>
      <c r="V18" s="594"/>
      <c r="W18" s="594"/>
      <c r="X18" s="594"/>
      <c r="Y18" s="594"/>
      <c r="Z18" s="594"/>
      <c r="AA18" s="594"/>
      <c r="AB18" s="594"/>
      <c r="AC18" s="594"/>
      <c r="AD18" s="594"/>
      <c r="AE18" s="594"/>
      <c r="AF18" s="127"/>
      <c r="AG18" s="127"/>
    </row>
    <row r="19" spans="1:51" ht="25.15" customHeight="1">
      <c r="B19" s="127"/>
      <c r="C19" s="593"/>
      <c r="D19" s="593"/>
      <c r="E19" s="593"/>
      <c r="F19" s="594"/>
      <c r="G19" s="594"/>
      <c r="H19" s="594"/>
      <c r="I19" s="594"/>
      <c r="J19" s="594"/>
      <c r="K19" s="594"/>
      <c r="L19" s="594"/>
      <c r="M19" s="594"/>
      <c r="N19" s="594"/>
      <c r="O19" s="594"/>
      <c r="P19" s="594"/>
      <c r="Q19" s="594"/>
      <c r="R19" s="594"/>
      <c r="S19" s="594"/>
      <c r="T19" s="594"/>
      <c r="U19" s="594"/>
      <c r="V19" s="594"/>
      <c r="W19" s="594"/>
      <c r="X19" s="594"/>
      <c r="Y19" s="594"/>
      <c r="Z19" s="594"/>
      <c r="AA19" s="594"/>
      <c r="AB19" s="594"/>
      <c r="AC19" s="594"/>
      <c r="AD19" s="594"/>
      <c r="AE19" s="594"/>
      <c r="AF19" s="127"/>
      <c r="AG19" s="127"/>
    </row>
    <row r="20" spans="1:51" ht="25.15"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15" customHeight="1" thickBot="1">
      <c r="A21" s="70"/>
      <c r="C21" s="83" t="s">
        <v>233</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15" customHeight="1">
      <c r="B22" s="127"/>
      <c r="C22" s="410" t="s">
        <v>146</v>
      </c>
      <c r="D22" s="411"/>
      <c r="E22" s="412"/>
      <c r="F22" s="359"/>
      <c r="G22" s="360"/>
      <c r="H22" s="360"/>
      <c r="I22" s="32" t="s">
        <v>19</v>
      </c>
      <c r="J22" s="33"/>
      <c r="K22" s="33"/>
      <c r="L22" s="34"/>
      <c r="M22" s="490" t="str">
        <f>IF(COUNTBLANK(F22:H23)=6,"　←　該当する方に○",IF(COUNTBLANK(F22:H23)=4,"　←　どちらか一方に○",""))</f>
        <v>　←　該当する方に○</v>
      </c>
      <c r="N22" s="491"/>
      <c r="O22" s="491"/>
      <c r="P22" s="491"/>
      <c r="Q22" s="491"/>
      <c r="R22" s="491"/>
      <c r="S22" s="491"/>
      <c r="T22" s="491"/>
      <c r="U22" s="491"/>
      <c r="V22" s="491"/>
      <c r="W22" s="491"/>
      <c r="X22" s="491"/>
      <c r="Y22" s="491"/>
      <c r="Z22" s="491"/>
      <c r="AA22" s="491"/>
      <c r="AB22" s="491"/>
      <c r="AC22" s="491"/>
      <c r="AD22" s="491"/>
      <c r="AE22" s="491"/>
      <c r="AF22" s="127"/>
      <c r="AG22" s="127"/>
    </row>
    <row r="23" spans="1:51" ht="25.15" customHeight="1" thickBot="1">
      <c r="B23" s="127"/>
      <c r="C23" s="413"/>
      <c r="D23" s="414"/>
      <c r="E23" s="415"/>
      <c r="F23" s="419"/>
      <c r="G23" s="420"/>
      <c r="H23" s="420"/>
      <c r="I23" s="42" t="s">
        <v>20</v>
      </c>
      <c r="J23" s="43"/>
      <c r="K23" s="43"/>
      <c r="L23" s="44"/>
      <c r="M23" s="492"/>
      <c r="N23" s="492"/>
      <c r="O23" s="492"/>
      <c r="P23" s="492"/>
      <c r="Q23" s="492"/>
      <c r="R23" s="492"/>
      <c r="S23" s="492"/>
      <c r="T23" s="492"/>
      <c r="U23" s="492"/>
      <c r="V23" s="492"/>
      <c r="W23" s="492"/>
      <c r="X23" s="492"/>
      <c r="Y23" s="492"/>
      <c r="Z23" s="492"/>
      <c r="AA23" s="492"/>
      <c r="AB23" s="492"/>
      <c r="AC23" s="492"/>
      <c r="AD23" s="492"/>
      <c r="AE23" s="492"/>
      <c r="AF23" s="127"/>
      <c r="AG23" s="127"/>
    </row>
    <row r="24" spans="1:51" ht="25.15" customHeight="1">
      <c r="B24" s="127"/>
      <c r="C24" s="408" t="s">
        <v>123</v>
      </c>
      <c r="D24" s="409"/>
      <c r="E24" s="409"/>
      <c r="F24" s="121" t="s">
        <v>149</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15"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15" customHeight="1" thickBot="1">
      <c r="A26" s="70"/>
      <c r="C26" s="83" t="s">
        <v>234</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15" customHeight="1">
      <c r="B27" s="127"/>
      <c r="C27" s="410" t="s">
        <v>145</v>
      </c>
      <c r="D27" s="411"/>
      <c r="E27" s="412"/>
      <c r="F27" s="359"/>
      <c r="G27" s="360"/>
      <c r="H27" s="360"/>
      <c r="I27" s="32" t="s">
        <v>19</v>
      </c>
      <c r="J27" s="33"/>
      <c r="K27" s="33"/>
      <c r="L27" s="34"/>
      <c r="M27" s="490" t="str">
        <f>IF(COUNTBLANK(F27:H28)=6,"　←　該当する方に○",IF(COUNTBLANK(F27:H28)=4,"　←　どちらか一方に○",""))</f>
        <v>　←　該当する方に○</v>
      </c>
      <c r="N27" s="491"/>
      <c r="O27" s="491"/>
      <c r="P27" s="491"/>
      <c r="Q27" s="491"/>
      <c r="R27" s="491"/>
      <c r="S27" s="491"/>
      <c r="T27" s="491"/>
      <c r="U27" s="491"/>
      <c r="V27" s="491"/>
      <c r="W27" s="491"/>
      <c r="X27" s="491"/>
      <c r="Y27" s="491"/>
      <c r="Z27" s="491"/>
      <c r="AA27" s="491"/>
      <c r="AB27" s="491"/>
      <c r="AC27" s="491"/>
      <c r="AD27" s="491"/>
      <c r="AE27" s="491"/>
      <c r="AF27" s="127"/>
      <c r="AG27" s="127"/>
    </row>
    <row r="28" spans="1:51" ht="25.15" customHeight="1" thickBot="1">
      <c r="B28" s="127"/>
      <c r="C28" s="413"/>
      <c r="D28" s="414"/>
      <c r="E28" s="415"/>
      <c r="F28" s="419"/>
      <c r="G28" s="420"/>
      <c r="H28" s="420"/>
      <c r="I28" s="42" t="s">
        <v>20</v>
      </c>
      <c r="J28" s="43"/>
      <c r="K28" s="43"/>
      <c r="L28" s="44"/>
      <c r="M28" s="492"/>
      <c r="N28" s="492"/>
      <c r="O28" s="492"/>
      <c r="P28" s="492"/>
      <c r="Q28" s="492"/>
      <c r="R28" s="492"/>
      <c r="S28" s="492"/>
      <c r="T28" s="492"/>
      <c r="U28" s="492"/>
      <c r="V28" s="492"/>
      <c r="W28" s="492"/>
      <c r="X28" s="492"/>
      <c r="Y28" s="492"/>
      <c r="Z28" s="492"/>
      <c r="AA28" s="492"/>
      <c r="AB28" s="492"/>
      <c r="AC28" s="492"/>
      <c r="AD28" s="492"/>
      <c r="AE28" s="492"/>
      <c r="AF28" s="127"/>
      <c r="AG28" s="127"/>
    </row>
    <row r="29" spans="1:51" ht="25.15" customHeight="1">
      <c r="A29" s="127"/>
      <c r="B29" s="127"/>
      <c r="C29" s="408" t="s">
        <v>123</v>
      </c>
      <c r="D29" s="409"/>
      <c r="E29" s="409"/>
      <c r="F29" s="121" t="s">
        <v>151</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15"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15" customHeight="1" thickBot="1">
      <c r="A31" s="70"/>
      <c r="C31" s="83" t="s">
        <v>235</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15" customHeight="1">
      <c r="B32" s="127"/>
      <c r="C32" s="587" t="s">
        <v>148</v>
      </c>
      <c r="D32" s="411"/>
      <c r="E32" s="412"/>
      <c r="F32" s="441"/>
      <c r="G32" s="360"/>
      <c r="H32" s="360"/>
      <c r="I32" s="471" t="s">
        <v>221</v>
      </c>
      <c r="J32" s="472"/>
      <c r="K32" s="472"/>
      <c r="L32" s="472"/>
      <c r="M32" s="472"/>
      <c r="N32" s="472"/>
      <c r="O32" s="472"/>
      <c r="P32" s="473"/>
      <c r="Q32" s="582" t="str">
        <f>IF(COUNTBLANK(F32:H34)=9,"　←　該当する方に○",IF(COUNTBLANK(F32:H34)=7,"　←　どちらか一方に○",IF(COUNTBLANK(F32:H34)=6,"　←　いずれか一つに○","")))</f>
        <v>　←　該当する方に○</v>
      </c>
      <c r="R32" s="490"/>
      <c r="S32" s="490"/>
      <c r="T32" s="490"/>
      <c r="U32" s="490"/>
      <c r="V32" s="490"/>
      <c r="W32" s="490"/>
      <c r="X32" s="490"/>
      <c r="Y32" s="490"/>
      <c r="Z32" s="490"/>
      <c r="AA32" s="490"/>
      <c r="AB32" s="490"/>
      <c r="AC32" s="490"/>
      <c r="AD32" s="490"/>
      <c r="AE32" s="490"/>
      <c r="AF32" s="490"/>
      <c r="AG32" s="127"/>
    </row>
    <row r="33" spans="1:52" ht="25.15" customHeight="1">
      <c r="B33" s="127"/>
      <c r="C33" s="588"/>
      <c r="D33" s="439"/>
      <c r="E33" s="440"/>
      <c r="F33" s="589"/>
      <c r="G33" s="590"/>
      <c r="H33" s="532"/>
      <c r="I33" s="583" t="s">
        <v>222</v>
      </c>
      <c r="J33" s="584"/>
      <c r="K33" s="584"/>
      <c r="L33" s="584"/>
      <c r="M33" s="584"/>
      <c r="N33" s="584"/>
      <c r="O33" s="584"/>
      <c r="P33" s="585"/>
      <c r="Q33" s="582"/>
      <c r="R33" s="490"/>
      <c r="S33" s="490"/>
      <c r="T33" s="490"/>
      <c r="U33" s="490"/>
      <c r="V33" s="490"/>
      <c r="W33" s="490"/>
      <c r="X33" s="490"/>
      <c r="Y33" s="490"/>
      <c r="Z33" s="490"/>
      <c r="AA33" s="490"/>
      <c r="AB33" s="490"/>
      <c r="AC33" s="490"/>
      <c r="AD33" s="490"/>
      <c r="AE33" s="490"/>
      <c r="AF33" s="490"/>
      <c r="AG33" s="127"/>
    </row>
    <row r="34" spans="1:52" ht="25.15" customHeight="1" thickBot="1">
      <c r="B34" s="127"/>
      <c r="C34" s="413"/>
      <c r="D34" s="414"/>
      <c r="E34" s="415"/>
      <c r="F34" s="453"/>
      <c r="G34" s="420"/>
      <c r="H34" s="420"/>
      <c r="I34" s="466" t="s">
        <v>20</v>
      </c>
      <c r="J34" s="467"/>
      <c r="K34" s="467"/>
      <c r="L34" s="467"/>
      <c r="M34" s="467"/>
      <c r="N34" s="467"/>
      <c r="O34" s="467"/>
      <c r="P34" s="468"/>
      <c r="Q34" s="486"/>
      <c r="R34" s="487"/>
      <c r="S34" s="487"/>
      <c r="T34" s="487"/>
      <c r="U34" s="487"/>
      <c r="V34" s="487"/>
      <c r="W34" s="487"/>
      <c r="X34" s="487"/>
      <c r="Y34" s="487"/>
      <c r="Z34" s="487"/>
      <c r="AA34" s="487"/>
      <c r="AB34" s="487"/>
      <c r="AC34" s="487"/>
      <c r="AD34" s="487"/>
      <c r="AE34" s="487"/>
      <c r="AF34" s="487"/>
      <c r="AG34" s="127"/>
    </row>
    <row r="35" spans="1:52" ht="25.15" customHeight="1">
      <c r="B35" s="127"/>
      <c r="C35" s="591" t="s">
        <v>123</v>
      </c>
      <c r="D35" s="592"/>
      <c r="E35" s="592"/>
      <c r="F35" s="429" t="s">
        <v>236</v>
      </c>
      <c r="G35" s="594"/>
      <c r="H35" s="594"/>
      <c r="I35" s="594"/>
      <c r="J35" s="594"/>
      <c r="K35" s="594"/>
      <c r="L35" s="594"/>
      <c r="M35" s="594"/>
      <c r="N35" s="594"/>
      <c r="O35" s="594"/>
      <c r="P35" s="594"/>
      <c r="Q35" s="594"/>
      <c r="R35" s="594"/>
      <c r="S35" s="594"/>
      <c r="T35" s="594"/>
      <c r="U35" s="594"/>
      <c r="V35" s="594"/>
      <c r="W35" s="594"/>
      <c r="X35" s="594"/>
      <c r="Y35" s="594"/>
      <c r="Z35" s="594"/>
      <c r="AA35" s="594"/>
      <c r="AB35" s="594"/>
      <c r="AC35" s="594"/>
      <c r="AD35" s="594"/>
      <c r="AE35" s="594"/>
      <c r="AF35" s="127"/>
      <c r="AG35" s="127"/>
    </row>
    <row r="36" spans="1:52" ht="25.15" customHeight="1">
      <c r="B36" s="127"/>
      <c r="C36" s="593"/>
      <c r="D36" s="593"/>
      <c r="E36" s="593"/>
      <c r="F36" s="429"/>
      <c r="G36" s="594"/>
      <c r="H36" s="594"/>
      <c r="I36" s="594"/>
      <c r="J36" s="594"/>
      <c r="K36" s="594"/>
      <c r="L36" s="594"/>
      <c r="M36" s="594"/>
      <c r="N36" s="594"/>
      <c r="O36" s="594"/>
      <c r="P36" s="594"/>
      <c r="Q36" s="594"/>
      <c r="R36" s="594"/>
      <c r="S36" s="594"/>
      <c r="T36" s="594"/>
      <c r="U36" s="594"/>
      <c r="V36" s="594"/>
      <c r="W36" s="594"/>
      <c r="X36" s="594"/>
      <c r="Y36" s="594"/>
      <c r="Z36" s="594"/>
      <c r="AA36" s="594"/>
      <c r="AB36" s="594"/>
      <c r="AC36" s="594"/>
      <c r="AD36" s="594"/>
      <c r="AE36" s="594"/>
      <c r="AF36" s="127"/>
      <c r="AG36" s="127"/>
    </row>
    <row r="37" spans="1:52" ht="25.15" customHeight="1">
      <c r="B37" s="127"/>
      <c r="C37" s="593"/>
      <c r="D37" s="593"/>
      <c r="E37" s="593"/>
      <c r="F37" s="429"/>
      <c r="G37" s="594"/>
      <c r="H37" s="594"/>
      <c r="I37" s="594"/>
      <c r="J37" s="594"/>
      <c r="K37" s="594"/>
      <c r="L37" s="594"/>
      <c r="M37" s="594"/>
      <c r="N37" s="594"/>
      <c r="O37" s="594"/>
      <c r="P37" s="594"/>
      <c r="Q37" s="594"/>
      <c r="R37" s="594"/>
      <c r="S37" s="594"/>
      <c r="T37" s="594"/>
      <c r="U37" s="594"/>
      <c r="V37" s="594"/>
      <c r="W37" s="594"/>
      <c r="X37" s="594"/>
      <c r="Y37" s="594"/>
      <c r="Z37" s="594"/>
      <c r="AA37" s="594"/>
      <c r="AB37" s="594"/>
      <c r="AC37" s="594"/>
      <c r="AD37" s="594"/>
      <c r="AE37" s="594"/>
      <c r="AF37" s="127"/>
      <c r="AG37" s="127"/>
    </row>
    <row r="38" spans="1:52" ht="25.15" customHeight="1">
      <c r="B38" s="127"/>
      <c r="C38" s="593"/>
      <c r="D38" s="593"/>
      <c r="E38" s="593"/>
      <c r="F38" s="594"/>
      <c r="G38" s="594"/>
      <c r="H38" s="594"/>
      <c r="I38" s="594"/>
      <c r="J38" s="594"/>
      <c r="K38" s="594"/>
      <c r="L38" s="594"/>
      <c r="M38" s="594"/>
      <c r="N38" s="594"/>
      <c r="O38" s="594"/>
      <c r="P38" s="594"/>
      <c r="Q38" s="594"/>
      <c r="R38" s="594"/>
      <c r="S38" s="594"/>
      <c r="T38" s="594"/>
      <c r="U38" s="594"/>
      <c r="V38" s="594"/>
      <c r="W38" s="594"/>
      <c r="X38" s="594"/>
      <c r="Y38" s="594"/>
      <c r="Z38" s="594"/>
      <c r="AA38" s="594"/>
      <c r="AB38" s="594"/>
      <c r="AC38" s="594"/>
      <c r="AD38" s="594"/>
      <c r="AE38" s="594"/>
      <c r="AF38" s="127"/>
      <c r="AG38" s="127"/>
    </row>
    <row r="39" spans="1:52" s="82" customFormat="1" ht="25.15" customHeight="1" thickBot="1">
      <c r="A39" s="70"/>
      <c r="C39" s="83" t="s">
        <v>237</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15" customHeight="1">
      <c r="B40" s="127"/>
      <c r="C40" s="587" t="s">
        <v>190</v>
      </c>
      <c r="D40" s="411"/>
      <c r="E40" s="412"/>
      <c r="F40" s="359"/>
      <c r="G40" s="360"/>
      <c r="H40" s="360"/>
      <c r="I40" s="32" t="s">
        <v>19</v>
      </c>
      <c r="J40" s="33"/>
      <c r="K40" s="33"/>
      <c r="L40" s="34"/>
      <c r="M40" s="490" t="str">
        <f>IF(COUNTBLANK(F40:H41)=6,"　←　該当する方に○",IF(COUNTBLANK(F40:H41)=4,"　←　どちらか一方に○",""))</f>
        <v>　←　該当する方に○</v>
      </c>
      <c r="N40" s="491"/>
      <c r="O40" s="491"/>
      <c r="P40" s="491"/>
      <c r="Q40" s="491"/>
      <c r="R40" s="491"/>
      <c r="S40" s="491"/>
      <c r="T40" s="491"/>
      <c r="U40" s="491"/>
      <c r="V40" s="491"/>
      <c r="W40" s="491"/>
      <c r="X40" s="491"/>
      <c r="Y40" s="491"/>
      <c r="Z40" s="491"/>
      <c r="AA40" s="491"/>
      <c r="AB40" s="491"/>
      <c r="AC40" s="491"/>
      <c r="AD40" s="491"/>
      <c r="AE40" s="491"/>
      <c r="AF40" s="127"/>
      <c r="AG40" s="127"/>
    </row>
    <row r="41" spans="1:52" ht="25.15" customHeight="1" thickBot="1">
      <c r="B41" s="127"/>
      <c r="C41" s="413"/>
      <c r="D41" s="414"/>
      <c r="E41" s="415"/>
      <c r="F41" s="419"/>
      <c r="G41" s="420"/>
      <c r="H41" s="420"/>
      <c r="I41" s="42" t="s">
        <v>20</v>
      </c>
      <c r="J41" s="43"/>
      <c r="K41" s="43"/>
      <c r="L41" s="44"/>
      <c r="M41" s="492"/>
      <c r="N41" s="492"/>
      <c r="O41" s="492"/>
      <c r="P41" s="492"/>
      <c r="Q41" s="492"/>
      <c r="R41" s="492"/>
      <c r="S41" s="492"/>
      <c r="T41" s="492"/>
      <c r="U41" s="492"/>
      <c r="V41" s="492"/>
      <c r="W41" s="492"/>
      <c r="X41" s="492"/>
      <c r="Y41" s="492"/>
      <c r="Z41" s="492"/>
      <c r="AA41" s="492"/>
      <c r="AB41" s="492"/>
      <c r="AC41" s="492"/>
      <c r="AD41" s="492"/>
      <c r="AE41" s="492"/>
      <c r="AF41" s="127"/>
      <c r="AG41" s="127"/>
    </row>
    <row r="42" spans="1:52" ht="25.15" customHeight="1">
      <c r="B42" s="127"/>
      <c r="C42" s="591" t="s">
        <v>123</v>
      </c>
      <c r="D42" s="592"/>
      <c r="E42" s="592"/>
      <c r="F42" s="429" t="s">
        <v>198</v>
      </c>
      <c r="G42" s="594"/>
      <c r="H42" s="594"/>
      <c r="I42" s="594"/>
      <c r="J42" s="594"/>
      <c r="K42" s="594"/>
      <c r="L42" s="594"/>
      <c r="M42" s="594"/>
      <c r="N42" s="594"/>
      <c r="O42" s="594"/>
      <c r="P42" s="594"/>
      <c r="Q42" s="594"/>
      <c r="R42" s="594"/>
      <c r="S42" s="594"/>
      <c r="T42" s="594"/>
      <c r="U42" s="594"/>
      <c r="V42" s="594"/>
      <c r="W42" s="594"/>
      <c r="X42" s="594"/>
      <c r="Y42" s="594"/>
      <c r="Z42" s="594"/>
      <c r="AA42" s="594"/>
      <c r="AB42" s="594"/>
      <c r="AC42" s="594"/>
      <c r="AD42" s="594"/>
      <c r="AE42" s="594"/>
      <c r="AF42" s="127"/>
      <c r="AG42" s="127"/>
    </row>
    <row r="43" spans="1:52" ht="25.15" customHeight="1">
      <c r="B43" s="127"/>
      <c r="C43" s="593"/>
      <c r="D43" s="593"/>
      <c r="E43" s="593"/>
      <c r="F43" s="429"/>
      <c r="G43" s="594"/>
      <c r="H43" s="594"/>
      <c r="I43" s="594"/>
      <c r="J43" s="594"/>
      <c r="K43" s="594"/>
      <c r="L43" s="594"/>
      <c r="M43" s="594"/>
      <c r="N43" s="594"/>
      <c r="O43" s="594"/>
      <c r="P43" s="594"/>
      <c r="Q43" s="594"/>
      <c r="R43" s="594"/>
      <c r="S43" s="594"/>
      <c r="T43" s="594"/>
      <c r="U43" s="594"/>
      <c r="V43" s="594"/>
      <c r="W43" s="594"/>
      <c r="X43" s="594"/>
      <c r="Y43" s="594"/>
      <c r="Z43" s="594"/>
      <c r="AA43" s="594"/>
      <c r="AB43" s="594"/>
      <c r="AC43" s="594"/>
      <c r="AD43" s="594"/>
      <c r="AE43" s="594"/>
      <c r="AF43" s="127"/>
      <c r="AG43" s="127"/>
    </row>
    <row r="44" spans="1:52" ht="25.15" customHeight="1">
      <c r="B44" s="127"/>
      <c r="C44" s="593"/>
      <c r="D44" s="593"/>
      <c r="E44" s="593"/>
      <c r="F44" s="429"/>
      <c r="G44" s="594"/>
      <c r="H44" s="594"/>
      <c r="I44" s="594"/>
      <c r="J44" s="594"/>
      <c r="K44" s="594"/>
      <c r="L44" s="594"/>
      <c r="M44" s="594"/>
      <c r="N44" s="594"/>
      <c r="O44" s="594"/>
      <c r="P44" s="594"/>
      <c r="Q44" s="594"/>
      <c r="R44" s="594"/>
      <c r="S44" s="594"/>
      <c r="T44" s="594"/>
      <c r="U44" s="594"/>
      <c r="V44" s="594"/>
      <c r="W44" s="594"/>
      <c r="X44" s="594"/>
      <c r="Y44" s="594"/>
      <c r="Z44" s="594"/>
      <c r="AA44" s="594"/>
      <c r="AB44" s="594"/>
      <c r="AC44" s="594"/>
      <c r="AD44" s="594"/>
      <c r="AE44" s="594"/>
      <c r="AF44" s="127"/>
      <c r="AG44" s="127"/>
    </row>
    <row r="45" spans="1:52" ht="25.15" customHeight="1">
      <c r="B45" s="127"/>
      <c r="C45" s="593"/>
      <c r="D45" s="593"/>
      <c r="E45" s="593"/>
      <c r="F45" s="594"/>
      <c r="G45" s="594"/>
      <c r="H45" s="594"/>
      <c r="I45" s="594"/>
      <c r="J45" s="594"/>
      <c r="K45" s="594"/>
      <c r="L45" s="594"/>
      <c r="M45" s="594"/>
      <c r="N45" s="594"/>
      <c r="O45" s="594"/>
      <c r="P45" s="594"/>
      <c r="Q45" s="594"/>
      <c r="R45" s="594"/>
      <c r="S45" s="594"/>
      <c r="T45" s="594"/>
      <c r="U45" s="594"/>
      <c r="V45" s="594"/>
      <c r="W45" s="594"/>
      <c r="X45" s="594"/>
      <c r="Y45" s="594"/>
      <c r="Z45" s="594"/>
      <c r="AA45" s="594"/>
      <c r="AB45" s="594"/>
      <c r="AC45" s="594"/>
      <c r="AD45" s="594"/>
      <c r="AE45" s="594"/>
      <c r="AF45" s="127"/>
      <c r="AG45" s="127"/>
    </row>
    <row r="46" spans="1:52" s="200" customFormat="1" ht="26.25" thickBot="1">
      <c r="A46" s="70"/>
      <c r="B46" s="82"/>
      <c r="C46" s="83" t="s">
        <v>230</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87" t="s">
        <v>231</v>
      </c>
      <c r="D47" s="411"/>
      <c r="E47" s="412"/>
      <c r="F47" s="359"/>
      <c r="G47" s="360"/>
      <c r="H47" s="360"/>
      <c r="I47" s="32" t="s">
        <v>19</v>
      </c>
      <c r="J47" s="33"/>
      <c r="K47" s="33"/>
      <c r="L47" s="34"/>
      <c r="M47" s="490" t="str">
        <f>IF(COUNTBLANK(F47:H48)=6,"　←　該当する方に○",IF(COUNTBLANK(F47:H48)=4,"　←　どちらか一方に○",""))</f>
        <v>　←　該当する方に○</v>
      </c>
      <c r="N47" s="491"/>
      <c r="O47" s="491"/>
      <c r="P47" s="491"/>
      <c r="Q47" s="491"/>
      <c r="R47" s="491"/>
      <c r="S47" s="491"/>
      <c r="T47" s="491"/>
      <c r="U47" s="491"/>
      <c r="V47" s="491"/>
      <c r="W47" s="491"/>
      <c r="X47" s="491"/>
      <c r="Y47" s="491"/>
      <c r="Z47" s="491"/>
      <c r="AA47" s="491"/>
      <c r="AB47" s="491"/>
      <c r="AC47" s="491"/>
      <c r="AD47" s="491"/>
      <c r="AE47" s="491"/>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9.5" thickBot="1">
      <c r="A48" s="70"/>
      <c r="B48" s="127"/>
      <c r="C48" s="413"/>
      <c r="D48" s="414"/>
      <c r="E48" s="415"/>
      <c r="F48" s="419"/>
      <c r="G48" s="420"/>
      <c r="H48" s="420"/>
      <c r="I48" s="42" t="s">
        <v>20</v>
      </c>
      <c r="J48" s="43"/>
      <c r="K48" s="43"/>
      <c r="L48" s="44"/>
      <c r="M48" s="492"/>
      <c r="N48" s="492"/>
      <c r="O48" s="492"/>
      <c r="P48" s="492"/>
      <c r="Q48" s="492"/>
      <c r="R48" s="492"/>
      <c r="S48" s="492"/>
      <c r="T48" s="492"/>
      <c r="U48" s="492"/>
      <c r="V48" s="492"/>
      <c r="W48" s="492"/>
      <c r="X48" s="492"/>
      <c r="Y48" s="492"/>
      <c r="Z48" s="492"/>
      <c r="AA48" s="492"/>
      <c r="AB48" s="492"/>
      <c r="AC48" s="492"/>
      <c r="AD48" s="492"/>
      <c r="AE48" s="492"/>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91" t="s">
        <v>123</v>
      </c>
      <c r="D49" s="592"/>
      <c r="E49" s="592"/>
      <c r="F49" s="429" t="s">
        <v>260</v>
      </c>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408"/>
      <c r="D50" s="409"/>
      <c r="E50" s="409"/>
      <c r="F50" s="429"/>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408"/>
      <c r="D51" s="409"/>
      <c r="E51" s="409"/>
      <c r="F51" s="429"/>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408"/>
      <c r="D52" s="409"/>
      <c r="E52" s="409"/>
      <c r="F52" s="429"/>
      <c r="G52" s="595"/>
      <c r="H52" s="595"/>
      <c r="I52" s="595"/>
      <c r="J52" s="595"/>
      <c r="K52" s="595"/>
      <c r="L52" s="595"/>
      <c r="M52" s="595"/>
      <c r="N52" s="595"/>
      <c r="O52" s="595"/>
      <c r="P52" s="595"/>
      <c r="Q52" s="595"/>
      <c r="R52" s="595"/>
      <c r="S52" s="595"/>
      <c r="T52" s="595"/>
      <c r="U52" s="595"/>
      <c r="V52" s="595"/>
      <c r="W52" s="595"/>
      <c r="X52" s="595"/>
      <c r="Y52" s="595"/>
      <c r="Z52" s="595"/>
      <c r="AA52" s="595"/>
      <c r="AB52" s="595"/>
      <c r="AC52" s="595"/>
      <c r="AD52" s="595"/>
      <c r="AE52" s="595"/>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93"/>
      <c r="D53" s="593"/>
      <c r="E53" s="593"/>
      <c r="F53" s="429"/>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93"/>
      <c r="D54" s="593"/>
      <c r="E54" s="593"/>
      <c r="F54" s="429"/>
      <c r="G54" s="595"/>
      <c r="H54" s="595"/>
      <c r="I54" s="595"/>
      <c r="J54" s="595"/>
      <c r="K54" s="595"/>
      <c r="L54" s="595"/>
      <c r="M54" s="595"/>
      <c r="N54" s="595"/>
      <c r="O54" s="595"/>
      <c r="P54" s="595"/>
      <c r="Q54" s="595"/>
      <c r="R54" s="595"/>
      <c r="S54" s="595"/>
      <c r="T54" s="595"/>
      <c r="U54" s="595"/>
      <c r="V54" s="595"/>
      <c r="W54" s="595"/>
      <c r="X54" s="595"/>
      <c r="Y54" s="595"/>
      <c r="Z54" s="595"/>
      <c r="AA54" s="595"/>
      <c r="AB54" s="595"/>
      <c r="AC54" s="595"/>
      <c r="AD54" s="595"/>
      <c r="AE54" s="595"/>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93"/>
      <c r="D55" s="593"/>
      <c r="E55" s="593"/>
      <c r="F55" s="429"/>
      <c r="G55" s="595"/>
      <c r="H55" s="595"/>
      <c r="I55" s="595"/>
      <c r="J55" s="595"/>
      <c r="K55" s="595"/>
      <c r="L55" s="595"/>
      <c r="M55" s="595"/>
      <c r="N55" s="595"/>
      <c r="O55" s="595"/>
      <c r="P55" s="595"/>
      <c r="Q55" s="595"/>
      <c r="R55" s="595"/>
      <c r="S55" s="595"/>
      <c r="T55" s="595"/>
      <c r="U55" s="595"/>
      <c r="V55" s="595"/>
      <c r="W55" s="595"/>
      <c r="X55" s="595"/>
      <c r="Y55" s="595"/>
      <c r="Z55" s="595"/>
      <c r="AA55" s="595"/>
      <c r="AB55" s="595"/>
      <c r="AC55" s="595"/>
      <c r="AD55" s="595"/>
      <c r="AE55" s="595"/>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93"/>
      <c r="D56" s="593"/>
      <c r="E56" s="593"/>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C47:E48"/>
    <mergeCell ref="F47:H47"/>
    <mergeCell ref="M47:AE48"/>
    <mergeCell ref="F48:H48"/>
    <mergeCell ref="C49:E56"/>
    <mergeCell ref="F49:AE56"/>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F23:H23"/>
    <mergeCell ref="C24:E24"/>
    <mergeCell ref="F28:H28"/>
    <mergeCell ref="C29:E29"/>
    <mergeCell ref="C32:E34"/>
    <mergeCell ref="F32:H32"/>
    <mergeCell ref="F33:H33"/>
    <mergeCell ref="F9:AE9"/>
    <mergeCell ref="C16:E17"/>
    <mergeCell ref="F16:H16"/>
    <mergeCell ref="M16:AE17"/>
    <mergeCell ref="F17:H17"/>
    <mergeCell ref="Q32:AF34"/>
    <mergeCell ref="I32:P32"/>
    <mergeCell ref="I33:P33"/>
    <mergeCell ref="I34:P34"/>
    <mergeCell ref="F34:H34"/>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view="pageBreakPreview" topLeftCell="A4" zoomScale="55" zoomScaleNormal="85" zoomScaleSheetLayoutView="55" workbookViewId="0">
      <selection activeCell="M17" sqref="M17:AE18"/>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20.25">
      <c r="B8" s="127"/>
      <c r="C8" s="111" t="s">
        <v>154</v>
      </c>
      <c r="D8" s="111"/>
      <c r="E8" s="111"/>
      <c r="F8" s="405" t="str">
        <f>+IF('技術資料表紙（入札参加者）'!E6=0,"商号又は名称：　　　　　　　　　　　　","商号又は名称："&amp;'技術資料表紙（入札参加者）'!E6)</f>
        <v>商号又は名称：　　　　　　　　　　　　</v>
      </c>
      <c r="G8" s="405"/>
      <c r="H8" s="405"/>
      <c r="I8" s="405"/>
      <c r="J8" s="405"/>
      <c r="K8" s="405"/>
      <c r="L8" s="405"/>
      <c r="M8" s="405"/>
      <c r="N8" s="405"/>
      <c r="O8" s="405"/>
      <c r="P8" s="405"/>
      <c r="Q8" s="405"/>
      <c r="R8" s="405"/>
      <c r="S8" s="405"/>
      <c r="T8" s="405"/>
      <c r="U8" s="405"/>
      <c r="V8" s="405"/>
      <c r="W8" s="405"/>
      <c r="X8" s="405"/>
      <c r="Y8" s="405"/>
      <c r="Z8" s="405"/>
      <c r="AA8" s="405"/>
      <c r="AB8" s="405"/>
      <c r="AC8" s="405"/>
      <c r="AD8" s="405"/>
      <c r="AE8" s="405"/>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30">
      <c r="B10" s="127"/>
      <c r="C10" s="175" t="s">
        <v>153</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15"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15"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15" customHeight="1">
      <c r="B13" s="127"/>
      <c r="C13" s="179" t="s">
        <v>178</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15" customHeight="1">
      <c r="B14" s="127"/>
      <c r="C14" s="178" t="s">
        <v>171</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15"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15" customHeight="1" thickBot="1">
      <c r="A16" s="70"/>
      <c r="C16" s="83" t="s">
        <v>266</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15" customHeight="1">
      <c r="B17" s="127"/>
      <c r="C17" s="586" t="s">
        <v>155</v>
      </c>
      <c r="D17" s="348"/>
      <c r="E17" s="349"/>
      <c r="F17" s="441"/>
      <c r="G17" s="360"/>
      <c r="H17" s="360"/>
      <c r="I17" s="32" t="s">
        <v>19</v>
      </c>
      <c r="J17" s="33"/>
      <c r="K17" s="33"/>
      <c r="L17" s="34"/>
      <c r="M17" s="490" t="str">
        <f>IF(COUNTBLANK(F17:H18)=6,"　←　該当する方に○",IF(COUNTBLANK(F17:H18)=4,"　←　どちらか一方に○",""))</f>
        <v>　←　該当する方に○</v>
      </c>
      <c r="N17" s="491"/>
      <c r="O17" s="491"/>
      <c r="P17" s="491"/>
      <c r="Q17" s="491"/>
      <c r="R17" s="491"/>
      <c r="S17" s="491"/>
      <c r="T17" s="491"/>
      <c r="U17" s="491"/>
      <c r="V17" s="491"/>
      <c r="W17" s="491"/>
      <c r="X17" s="491"/>
      <c r="Y17" s="491"/>
      <c r="Z17" s="491"/>
      <c r="AA17" s="491"/>
      <c r="AB17" s="491"/>
      <c r="AC17" s="491"/>
      <c r="AD17" s="491"/>
      <c r="AE17" s="491"/>
      <c r="AF17" s="127"/>
      <c r="AG17" s="127"/>
      <c r="AI17" s="86" t="s">
        <v>17</v>
      </c>
    </row>
    <row r="18" spans="1:61" ht="25.15" customHeight="1" thickBot="1">
      <c r="B18" s="127"/>
      <c r="C18" s="356"/>
      <c r="D18" s="357"/>
      <c r="E18" s="358"/>
      <c r="F18" s="453"/>
      <c r="G18" s="420"/>
      <c r="H18" s="420"/>
      <c r="I18" s="42" t="s">
        <v>20</v>
      </c>
      <c r="J18" s="43"/>
      <c r="K18" s="43"/>
      <c r="L18" s="44"/>
      <c r="M18" s="492"/>
      <c r="N18" s="492"/>
      <c r="O18" s="492"/>
      <c r="P18" s="492"/>
      <c r="Q18" s="492"/>
      <c r="R18" s="492"/>
      <c r="S18" s="492"/>
      <c r="T18" s="492"/>
      <c r="U18" s="492"/>
      <c r="V18" s="492"/>
      <c r="W18" s="492"/>
      <c r="X18" s="492"/>
      <c r="Y18" s="492"/>
      <c r="Z18" s="492"/>
      <c r="AA18" s="492"/>
      <c r="AB18" s="492"/>
      <c r="AC18" s="492"/>
      <c r="AD18" s="492"/>
      <c r="AE18" s="492"/>
      <c r="AF18" s="127"/>
      <c r="AG18" s="127"/>
    </row>
    <row r="19" spans="1:61" ht="25.15" customHeight="1">
      <c r="B19" s="127"/>
      <c r="C19" s="591" t="s">
        <v>123</v>
      </c>
      <c r="D19" s="592"/>
      <c r="E19" s="592"/>
      <c r="F19" s="429" t="s">
        <v>252</v>
      </c>
      <c r="G19" s="594"/>
      <c r="H19" s="594"/>
      <c r="I19" s="594"/>
      <c r="J19" s="594"/>
      <c r="K19" s="594"/>
      <c r="L19" s="594"/>
      <c r="M19" s="594"/>
      <c r="N19" s="594"/>
      <c r="O19" s="594"/>
      <c r="P19" s="594"/>
      <c r="Q19" s="594"/>
      <c r="R19" s="594"/>
      <c r="S19" s="594"/>
      <c r="T19" s="594"/>
      <c r="U19" s="594"/>
      <c r="V19" s="594"/>
      <c r="W19" s="594"/>
      <c r="X19" s="594"/>
      <c r="Y19" s="594"/>
      <c r="Z19" s="594"/>
      <c r="AA19" s="594"/>
      <c r="AB19" s="594"/>
      <c r="AC19" s="594"/>
      <c r="AD19" s="594"/>
      <c r="AE19" s="594"/>
      <c r="AF19" s="127"/>
      <c r="AG19" s="127"/>
    </row>
    <row r="20" spans="1:61" ht="25.15" customHeight="1">
      <c r="B20" s="127"/>
      <c r="C20" s="593"/>
      <c r="D20" s="593"/>
      <c r="E20" s="593"/>
      <c r="F20" s="594"/>
      <c r="G20" s="594"/>
      <c r="H20" s="594"/>
      <c r="I20" s="594"/>
      <c r="J20" s="594"/>
      <c r="K20" s="594"/>
      <c r="L20" s="594"/>
      <c r="M20" s="594"/>
      <c r="N20" s="594"/>
      <c r="O20" s="594"/>
      <c r="P20" s="594"/>
      <c r="Q20" s="594"/>
      <c r="R20" s="594"/>
      <c r="S20" s="594"/>
      <c r="T20" s="594"/>
      <c r="U20" s="594"/>
      <c r="V20" s="594"/>
      <c r="W20" s="594"/>
      <c r="X20" s="594"/>
      <c r="Y20" s="594"/>
      <c r="Z20" s="594"/>
      <c r="AA20" s="594"/>
      <c r="AB20" s="594"/>
      <c r="AC20" s="594"/>
      <c r="AD20" s="594"/>
      <c r="AE20" s="594"/>
      <c r="AF20" s="127"/>
      <c r="AG20" s="127"/>
    </row>
    <row r="21" spans="1:61" ht="25.15"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15" customHeight="1" thickBot="1">
      <c r="A22" s="70"/>
      <c r="B22" s="82"/>
      <c r="C22" s="83" t="s">
        <v>267</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15" customHeight="1">
      <c r="A23" s="70"/>
      <c r="B23" s="127"/>
      <c r="C23" s="586" t="s">
        <v>155</v>
      </c>
      <c r="D23" s="348"/>
      <c r="E23" s="349"/>
      <c r="F23" s="474"/>
      <c r="G23" s="475"/>
      <c r="H23" s="359"/>
      <c r="I23" s="32" t="s">
        <v>19</v>
      </c>
      <c r="J23" s="33"/>
      <c r="K23" s="33"/>
      <c r="L23" s="34"/>
      <c r="M23" s="486" t="str">
        <f>IF(COUNTBLANK(F23:H24)=6,"　←　該当する方に○",IF(COUNTBLANK(F23:H24)=4,"　←　どちらか一方に○",""))</f>
        <v>　←　該当する方に○</v>
      </c>
      <c r="N23" s="487"/>
      <c r="O23" s="487"/>
      <c r="P23" s="487"/>
      <c r="Q23" s="487"/>
      <c r="R23" s="487"/>
      <c r="S23" s="487"/>
      <c r="T23" s="487"/>
      <c r="U23" s="487"/>
      <c r="V23" s="487"/>
      <c r="W23" s="487"/>
      <c r="X23" s="487"/>
      <c r="Y23" s="487"/>
      <c r="Z23" s="487"/>
      <c r="AA23" s="487"/>
      <c r="AB23" s="487"/>
      <c r="AC23" s="487"/>
      <c r="AD23" s="487"/>
      <c r="AE23" s="487"/>
      <c r="AF23" s="127"/>
      <c r="AG23" s="127"/>
      <c r="AZ23" s="85"/>
      <c r="BA23" s="85"/>
      <c r="BB23" s="85"/>
      <c r="BC23" s="85"/>
      <c r="BD23" s="85"/>
      <c r="BE23" s="85"/>
      <c r="BF23" s="85"/>
      <c r="BG23" s="85"/>
      <c r="BH23" s="85"/>
      <c r="BI23" s="85"/>
    </row>
    <row r="24" spans="1:61" s="86" customFormat="1" ht="25.15" customHeight="1" thickBot="1">
      <c r="A24" s="70"/>
      <c r="B24" s="127"/>
      <c r="C24" s="356"/>
      <c r="D24" s="357"/>
      <c r="E24" s="358"/>
      <c r="F24" s="469"/>
      <c r="G24" s="470"/>
      <c r="H24" s="419"/>
      <c r="I24" s="42" t="s">
        <v>20</v>
      </c>
      <c r="J24" s="43"/>
      <c r="K24" s="43"/>
      <c r="L24" s="44"/>
      <c r="M24" s="486"/>
      <c r="N24" s="487"/>
      <c r="O24" s="487"/>
      <c r="P24" s="487"/>
      <c r="Q24" s="487"/>
      <c r="R24" s="487"/>
      <c r="S24" s="487"/>
      <c r="T24" s="487"/>
      <c r="U24" s="487"/>
      <c r="V24" s="487"/>
      <c r="W24" s="487"/>
      <c r="X24" s="487"/>
      <c r="Y24" s="487"/>
      <c r="Z24" s="487"/>
      <c r="AA24" s="487"/>
      <c r="AB24" s="487"/>
      <c r="AC24" s="487"/>
      <c r="AD24" s="487"/>
      <c r="AE24" s="487"/>
      <c r="AF24" s="127"/>
      <c r="AG24" s="127"/>
      <c r="AZ24" s="85"/>
      <c r="BA24" s="85"/>
      <c r="BB24" s="85"/>
      <c r="BC24" s="85"/>
      <c r="BD24" s="85"/>
      <c r="BE24" s="85"/>
      <c r="BF24" s="85"/>
      <c r="BG24" s="85"/>
      <c r="BH24" s="85"/>
      <c r="BI24" s="85"/>
    </row>
    <row r="25" spans="1:61" s="86" customFormat="1" ht="25.15" customHeight="1">
      <c r="A25" s="70"/>
      <c r="B25" s="127"/>
      <c r="C25" s="427" t="s">
        <v>123</v>
      </c>
      <c r="D25" s="427"/>
      <c r="E25" s="427"/>
      <c r="F25" s="429" t="s">
        <v>253</v>
      </c>
      <c r="G25" s="594"/>
      <c r="H25" s="594"/>
      <c r="I25" s="594"/>
      <c r="J25" s="594"/>
      <c r="K25" s="594"/>
      <c r="L25" s="594"/>
      <c r="M25" s="594"/>
      <c r="N25" s="594"/>
      <c r="O25" s="594"/>
      <c r="P25" s="594"/>
      <c r="Q25" s="594"/>
      <c r="R25" s="594"/>
      <c r="S25" s="594"/>
      <c r="T25" s="594"/>
      <c r="U25" s="594"/>
      <c r="V25" s="594"/>
      <c r="W25" s="594"/>
      <c r="X25" s="594"/>
      <c r="Y25" s="594"/>
      <c r="Z25" s="594"/>
      <c r="AA25" s="594"/>
      <c r="AB25" s="594"/>
      <c r="AC25" s="594"/>
      <c r="AD25" s="594"/>
      <c r="AE25" s="594"/>
      <c r="AF25" s="127"/>
      <c r="AG25" s="127"/>
      <c r="AZ25" s="85"/>
      <c r="BA25" s="85"/>
      <c r="BB25" s="85"/>
      <c r="BC25" s="85"/>
      <c r="BD25" s="85"/>
      <c r="BE25" s="85"/>
      <c r="BF25" s="85"/>
      <c r="BG25" s="85"/>
      <c r="BH25" s="85"/>
      <c r="BI25" s="85"/>
    </row>
    <row r="26" spans="1:61" s="86" customFormat="1" ht="25.15" customHeight="1">
      <c r="A26" s="70"/>
      <c r="B26" s="127"/>
      <c r="C26" s="594"/>
      <c r="D26" s="594"/>
      <c r="E26" s="594"/>
      <c r="F26" s="594"/>
      <c r="G26" s="594"/>
      <c r="H26" s="594"/>
      <c r="I26" s="594"/>
      <c r="J26" s="594"/>
      <c r="K26" s="594"/>
      <c r="L26" s="594"/>
      <c r="M26" s="594"/>
      <c r="N26" s="594"/>
      <c r="O26" s="594"/>
      <c r="P26" s="594"/>
      <c r="Q26" s="594"/>
      <c r="R26" s="594"/>
      <c r="S26" s="594"/>
      <c r="T26" s="594"/>
      <c r="U26" s="594"/>
      <c r="V26" s="594"/>
      <c r="W26" s="594"/>
      <c r="X26" s="594"/>
      <c r="Y26" s="594"/>
      <c r="Z26" s="594"/>
      <c r="AA26" s="594"/>
      <c r="AB26" s="594"/>
      <c r="AC26" s="594"/>
      <c r="AD26" s="594"/>
      <c r="AE26" s="594"/>
      <c r="AF26" s="127"/>
      <c r="AG26" s="127"/>
      <c r="AZ26" s="85"/>
      <c r="BA26" s="85"/>
      <c r="BB26" s="85"/>
      <c r="BC26" s="85"/>
      <c r="BD26" s="85"/>
      <c r="BE26" s="85"/>
      <c r="BF26" s="85"/>
      <c r="BG26" s="85"/>
      <c r="BH26" s="85"/>
      <c r="BI26" s="85"/>
    </row>
    <row r="27" spans="1:61" s="86" customFormat="1" ht="25.15"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15" customHeight="1" thickBot="1">
      <c r="A28" s="70"/>
      <c r="B28" s="82"/>
      <c r="C28" s="83" t="s">
        <v>268</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15" customHeight="1">
      <c r="A29" s="70"/>
      <c r="B29" s="127"/>
      <c r="C29" s="586" t="s">
        <v>155</v>
      </c>
      <c r="D29" s="348"/>
      <c r="E29" s="349"/>
      <c r="F29" s="474"/>
      <c r="G29" s="475"/>
      <c r="H29" s="359"/>
      <c r="I29" s="32" t="s">
        <v>19</v>
      </c>
      <c r="J29" s="33"/>
      <c r="K29" s="33"/>
      <c r="L29" s="34"/>
      <c r="M29" s="486" t="str">
        <f>IF(COUNTBLANK(F29:H30)=6,"　←　該当する方に○",IF(COUNTBLANK(F29:H30)=4,"　←　どちらか一方に○",""))</f>
        <v>　←　該当する方に○</v>
      </c>
      <c r="N29" s="487"/>
      <c r="O29" s="487"/>
      <c r="P29" s="487"/>
      <c r="Q29" s="487"/>
      <c r="R29" s="487"/>
      <c r="S29" s="487"/>
      <c r="T29" s="487"/>
      <c r="U29" s="487"/>
      <c r="V29" s="487"/>
      <c r="W29" s="487"/>
      <c r="X29" s="487"/>
      <c r="Y29" s="487"/>
      <c r="Z29" s="487"/>
      <c r="AA29" s="487"/>
      <c r="AB29" s="487"/>
      <c r="AC29" s="487"/>
      <c r="AD29" s="487"/>
      <c r="AE29" s="487"/>
      <c r="AF29" s="127"/>
      <c r="AG29" s="127"/>
      <c r="AZ29" s="85"/>
      <c r="BA29" s="85"/>
      <c r="BB29" s="85"/>
      <c r="BC29" s="85"/>
      <c r="BD29" s="85"/>
      <c r="BE29" s="85"/>
      <c r="BF29" s="85"/>
      <c r="BG29" s="85"/>
      <c r="BH29" s="85"/>
      <c r="BI29" s="85"/>
    </row>
    <row r="30" spans="1:61" s="86" customFormat="1" ht="25.15" customHeight="1" thickBot="1">
      <c r="A30" s="70"/>
      <c r="B30" s="127"/>
      <c r="C30" s="356"/>
      <c r="D30" s="357"/>
      <c r="E30" s="358"/>
      <c r="F30" s="469"/>
      <c r="G30" s="470"/>
      <c r="H30" s="419"/>
      <c r="I30" s="42" t="s">
        <v>20</v>
      </c>
      <c r="J30" s="43"/>
      <c r="K30" s="43"/>
      <c r="L30" s="44"/>
      <c r="M30" s="486"/>
      <c r="N30" s="487"/>
      <c r="O30" s="487"/>
      <c r="P30" s="487"/>
      <c r="Q30" s="487"/>
      <c r="R30" s="487"/>
      <c r="S30" s="487"/>
      <c r="T30" s="487"/>
      <c r="U30" s="487"/>
      <c r="V30" s="487"/>
      <c r="W30" s="487"/>
      <c r="X30" s="487"/>
      <c r="Y30" s="487"/>
      <c r="Z30" s="487"/>
      <c r="AA30" s="487"/>
      <c r="AB30" s="487"/>
      <c r="AC30" s="487"/>
      <c r="AD30" s="487"/>
      <c r="AE30" s="487"/>
      <c r="AF30" s="127"/>
      <c r="AG30" s="127"/>
      <c r="AZ30" s="85"/>
      <c r="BA30" s="85"/>
      <c r="BB30" s="85"/>
      <c r="BC30" s="85"/>
      <c r="BD30" s="85"/>
      <c r="BE30" s="85"/>
      <c r="BF30" s="85"/>
      <c r="BG30" s="85"/>
      <c r="BH30" s="85"/>
      <c r="BI30" s="85"/>
    </row>
    <row r="31" spans="1:61" s="86" customFormat="1" ht="25.15" customHeight="1">
      <c r="A31" s="70"/>
      <c r="B31" s="127"/>
      <c r="C31" s="427" t="s">
        <v>123</v>
      </c>
      <c r="D31" s="427"/>
      <c r="E31" s="427"/>
      <c r="F31" s="429" t="s">
        <v>253</v>
      </c>
      <c r="G31" s="594"/>
      <c r="H31" s="594"/>
      <c r="I31" s="594"/>
      <c r="J31" s="594"/>
      <c r="K31" s="594"/>
      <c r="L31" s="594"/>
      <c r="M31" s="594"/>
      <c r="N31" s="594"/>
      <c r="O31" s="594"/>
      <c r="P31" s="594"/>
      <c r="Q31" s="594"/>
      <c r="R31" s="594"/>
      <c r="S31" s="594"/>
      <c r="T31" s="594"/>
      <c r="U31" s="594"/>
      <c r="V31" s="594"/>
      <c r="W31" s="594"/>
      <c r="X31" s="594"/>
      <c r="Y31" s="594"/>
      <c r="Z31" s="594"/>
      <c r="AA31" s="594"/>
      <c r="AB31" s="594"/>
      <c r="AC31" s="594"/>
      <c r="AD31" s="594"/>
      <c r="AE31" s="594"/>
      <c r="AF31" s="127"/>
      <c r="AG31" s="127"/>
      <c r="AZ31" s="85"/>
      <c r="BA31" s="85"/>
      <c r="BB31" s="85"/>
      <c r="BC31" s="85"/>
      <c r="BD31" s="85"/>
      <c r="BE31" s="85"/>
      <c r="BF31" s="85"/>
      <c r="BG31" s="85"/>
      <c r="BH31" s="85"/>
      <c r="BI31" s="85"/>
    </row>
    <row r="32" spans="1:61" s="86" customFormat="1" ht="25.15" customHeight="1">
      <c r="A32" s="70"/>
      <c r="B32" s="127"/>
      <c r="C32" s="594"/>
      <c r="D32" s="594"/>
      <c r="E32" s="594"/>
      <c r="F32" s="594"/>
      <c r="G32" s="594"/>
      <c r="H32" s="594"/>
      <c r="I32" s="594"/>
      <c r="J32" s="594"/>
      <c r="K32" s="594"/>
      <c r="L32" s="594"/>
      <c r="M32" s="594"/>
      <c r="N32" s="594"/>
      <c r="O32" s="594"/>
      <c r="P32" s="594"/>
      <c r="Q32" s="594"/>
      <c r="R32" s="594"/>
      <c r="S32" s="594"/>
      <c r="T32" s="594"/>
      <c r="U32" s="594"/>
      <c r="V32" s="594"/>
      <c r="W32" s="594"/>
      <c r="X32" s="594"/>
      <c r="Y32" s="594"/>
      <c r="Z32" s="594"/>
      <c r="AA32" s="594"/>
      <c r="AB32" s="594"/>
      <c r="AC32" s="594"/>
      <c r="AD32" s="594"/>
      <c r="AE32" s="594"/>
      <c r="AF32" s="127"/>
      <c r="AG32" s="127"/>
      <c r="AZ32" s="85"/>
      <c r="BA32" s="85"/>
      <c r="BB32" s="85"/>
      <c r="BC32" s="85"/>
      <c r="BD32" s="85"/>
      <c r="BE32" s="85"/>
      <c r="BF32" s="85"/>
      <c r="BG32" s="85"/>
      <c r="BH32" s="85"/>
      <c r="BI32" s="85"/>
    </row>
    <row r="33" spans="1:61" s="86" customFormat="1" ht="25.15"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15"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c r="A40" s="70"/>
      <c r="C40" s="404"/>
      <c r="D40" s="404"/>
      <c r="E40" s="404"/>
      <c r="F40" s="404"/>
      <c r="G40" s="404"/>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23:E24"/>
    <mergeCell ref="F23:H23"/>
    <mergeCell ref="M23:AE24"/>
    <mergeCell ref="F24:H24"/>
    <mergeCell ref="F8:AE8"/>
    <mergeCell ref="C17:E18"/>
    <mergeCell ref="F17:H17"/>
    <mergeCell ref="M17:AE18"/>
    <mergeCell ref="F18:H18"/>
    <mergeCell ref="C19:E20"/>
    <mergeCell ref="F19:AE20"/>
    <mergeCell ref="C40:G40"/>
    <mergeCell ref="F25:AE26"/>
    <mergeCell ref="C25:E26"/>
    <mergeCell ref="C29:E30"/>
    <mergeCell ref="F29:H29"/>
    <mergeCell ref="M29:AE30"/>
    <mergeCell ref="F30:H30"/>
    <mergeCell ref="C31:E32"/>
    <mergeCell ref="F31:AE32"/>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34" activePane="bottomLeft" state="frozen"/>
      <selection activeCell="C70" sqref="C70:F70"/>
      <selection pane="bottomLeft" activeCell="C26" sqref="C26:AE30"/>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115</v>
      </c>
      <c r="D8" s="287"/>
      <c r="E8" s="287"/>
      <c r="F8" s="604" t="str">
        <f>+IF('技術資料表紙（入札参加者）'!E6=0,"商号又は名称：　　　　　     　　　　　　　","商号又は名称："&amp;'技術資料表紙（入札参加者）'!E6)</f>
        <v>商号又は名称：　　　　　     　　　　　　　</v>
      </c>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170</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45"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179</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171</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9"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1" t="s">
        <v>122</v>
      </c>
      <c r="D15" s="483"/>
      <c r="E15" s="483"/>
      <c r="F15" s="483"/>
      <c r="G15" s="483"/>
      <c r="H15" s="485"/>
      <c r="I15" s="183">
        <v>2</v>
      </c>
      <c r="J15" s="544"/>
      <c r="K15" s="482"/>
      <c r="L15" s="482"/>
      <c r="M15" s="482"/>
      <c r="N15" s="482"/>
      <c r="O15" s="580"/>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246</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7" t="s">
        <v>58</v>
      </c>
      <c r="D18" s="348"/>
      <c r="E18" s="349"/>
      <c r="F18" s="359"/>
      <c r="G18" s="360"/>
      <c r="H18" s="360"/>
      <c r="I18" s="32" t="s">
        <v>106</v>
      </c>
      <c r="J18" s="33"/>
      <c r="K18" s="33"/>
      <c r="L18" s="34"/>
      <c r="M18" s="416" t="str">
        <f>IF(COUNTBLANK(F18:H19)=6,"　←　該当する方に○",IF(COUNTBLANK(F18:H19)=4,"　←　どちらか一方に○",""))</f>
        <v>　←　該当する方に○</v>
      </c>
      <c r="N18" s="417"/>
      <c r="O18" s="417"/>
      <c r="P18" s="417"/>
      <c r="Q18" s="417"/>
      <c r="R18" s="417"/>
      <c r="S18" s="417"/>
      <c r="T18" s="417"/>
      <c r="U18" s="417"/>
      <c r="V18" s="417"/>
      <c r="W18" s="417"/>
      <c r="X18" s="417"/>
      <c r="Y18" s="417"/>
      <c r="Z18" s="417"/>
      <c r="AA18" s="417"/>
      <c r="AB18" s="417"/>
      <c r="AC18" s="417"/>
      <c r="AD18" s="417"/>
      <c r="AE18" s="417"/>
      <c r="AI18" s="86" t="s">
        <v>114</v>
      </c>
    </row>
    <row r="19" spans="1:51" ht="25.15" customHeight="1" thickBot="1">
      <c r="C19" s="356"/>
      <c r="D19" s="357"/>
      <c r="E19" s="358"/>
      <c r="F19" s="367"/>
      <c r="G19" s="368"/>
      <c r="H19" s="368"/>
      <c r="I19" s="35" t="s">
        <v>108</v>
      </c>
      <c r="J19" s="36"/>
      <c r="K19" s="36"/>
      <c r="L19" s="37"/>
      <c r="M19" s="418"/>
      <c r="N19" s="418"/>
      <c r="O19" s="418"/>
      <c r="P19" s="418"/>
      <c r="Q19" s="418"/>
      <c r="R19" s="418"/>
      <c r="S19" s="418"/>
      <c r="T19" s="418"/>
      <c r="U19" s="418"/>
      <c r="V19" s="418"/>
      <c r="W19" s="418"/>
      <c r="X19" s="418"/>
      <c r="Y19" s="418"/>
      <c r="Z19" s="418"/>
      <c r="AA19" s="418"/>
      <c r="AB19" s="418"/>
      <c r="AC19" s="418"/>
      <c r="AD19" s="418"/>
      <c r="AE19" s="418"/>
    </row>
    <row r="20" spans="1:51" ht="25.15" customHeight="1">
      <c r="C20" s="371" t="s">
        <v>116</v>
      </c>
      <c r="D20" s="372"/>
      <c r="E20" s="373"/>
      <c r="F20" s="374"/>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6"/>
    </row>
    <row r="21" spans="1:51" ht="25.15" customHeight="1">
      <c r="C21" s="380" t="s">
        <v>105</v>
      </c>
      <c r="D21" s="381"/>
      <c r="E21" s="382"/>
      <c r="F21" s="383"/>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5"/>
    </row>
    <row r="22" spans="1:51" ht="25.15" customHeight="1">
      <c r="C22" s="380" t="s">
        <v>60</v>
      </c>
      <c r="D22" s="386"/>
      <c r="E22" s="387"/>
      <c r="F22" s="388" t="s">
        <v>196</v>
      </c>
      <c r="G22" s="389"/>
      <c r="H22" s="390"/>
      <c r="I22" s="390"/>
      <c r="J22" s="264" t="s">
        <v>92</v>
      </c>
      <c r="K22" s="390"/>
      <c r="L22" s="390"/>
      <c r="M22" s="264" t="s">
        <v>93</v>
      </c>
      <c r="N22" s="390"/>
      <c r="O22" s="390"/>
      <c r="P22" s="264" t="s">
        <v>94</v>
      </c>
      <c r="Q22" s="391" t="s">
        <v>112</v>
      </c>
      <c r="R22" s="392"/>
      <c r="S22" s="393" t="s">
        <v>196</v>
      </c>
      <c r="T22" s="394"/>
      <c r="U22" s="395"/>
      <c r="V22" s="395"/>
      <c r="W22" s="262" t="s">
        <v>92</v>
      </c>
      <c r="X22" s="395"/>
      <c r="Y22" s="395"/>
      <c r="Z22" s="262" t="s">
        <v>93</v>
      </c>
      <c r="AA22" s="395"/>
      <c r="AB22" s="395"/>
      <c r="AC22" s="262" t="s">
        <v>94</v>
      </c>
      <c r="AD22" s="369" t="s">
        <v>113</v>
      </c>
      <c r="AE22" s="370"/>
    </row>
    <row r="23" spans="1:51" ht="25.15" customHeight="1">
      <c r="C23" s="380" t="s">
        <v>63</v>
      </c>
      <c r="D23" s="381"/>
      <c r="E23" s="382"/>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380" t="s">
        <v>205</v>
      </c>
      <c r="D24" s="381"/>
      <c r="E24" s="382"/>
      <c r="F24" s="559"/>
      <c r="G24" s="560"/>
      <c r="H24" s="560"/>
      <c r="I24" s="560"/>
      <c r="J24" s="560"/>
      <c r="K24" s="560"/>
      <c r="L24" s="560"/>
      <c r="M24" s="560"/>
      <c r="N24" s="560"/>
      <c r="O24" s="560"/>
      <c r="P24" s="561"/>
      <c r="Q24" s="561"/>
      <c r="R24" s="561"/>
      <c r="S24" s="561"/>
      <c r="T24" s="561"/>
      <c r="U24" s="561"/>
      <c r="V24" s="561"/>
      <c r="W24" s="561"/>
      <c r="X24" s="561"/>
      <c r="Y24" s="561"/>
      <c r="Z24" s="561"/>
      <c r="AA24" s="561"/>
      <c r="AB24" s="561"/>
      <c r="AC24" s="561"/>
      <c r="AD24" s="561"/>
      <c r="AE24" s="562"/>
    </row>
    <row r="25" spans="1:51" ht="25.15" customHeight="1" thickBot="1">
      <c r="C25" s="432"/>
      <c r="D25" s="433"/>
      <c r="E25" s="434"/>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3"/>
    </row>
    <row r="26" spans="1:51" ht="25.15" customHeight="1">
      <c r="C26" s="564" t="s">
        <v>124</v>
      </c>
      <c r="D26" s="564"/>
      <c r="E26" s="564"/>
      <c r="F26" s="427" t="s">
        <v>173</v>
      </c>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row>
    <row r="27" spans="1:51">
      <c r="C27" s="565"/>
      <c r="D27" s="565"/>
      <c r="E27" s="565"/>
      <c r="F27" s="431"/>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row>
    <row r="28" spans="1:51">
      <c r="C28" s="265"/>
      <c r="D28" s="265"/>
      <c r="E28" s="265"/>
      <c r="F28" s="121" t="s">
        <v>254</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265</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204</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8.4499999999999993"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247</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410" t="s">
        <v>58</v>
      </c>
      <c r="D33" s="411"/>
      <c r="E33" s="412"/>
      <c r="F33" s="359"/>
      <c r="G33" s="360"/>
      <c r="H33" s="360"/>
      <c r="I33" s="32" t="s">
        <v>106</v>
      </c>
      <c r="J33" s="33"/>
      <c r="K33" s="33"/>
      <c r="L33" s="34"/>
      <c r="M33" s="416" t="str">
        <f>IF(COUNTBLANK(F33:H34)=6,"　←　該当する方に○",IF(COUNTBLANK(F33:H34)=4,"　←　どちらか一方に○",""))</f>
        <v>　←　該当する方に○</v>
      </c>
      <c r="N33" s="417"/>
      <c r="O33" s="417"/>
      <c r="P33" s="417"/>
      <c r="Q33" s="417"/>
      <c r="R33" s="417"/>
      <c r="S33" s="417"/>
      <c r="T33" s="417"/>
      <c r="U33" s="417"/>
      <c r="V33" s="417"/>
      <c r="W33" s="417"/>
      <c r="X33" s="417"/>
      <c r="Y33" s="417"/>
      <c r="Z33" s="417"/>
      <c r="AA33" s="417"/>
      <c r="AB33" s="417"/>
      <c r="AC33" s="417"/>
      <c r="AD33" s="417"/>
      <c r="AE33" s="417"/>
    </row>
    <row r="34" spans="1:51" ht="25.15" customHeight="1" thickBot="1">
      <c r="C34" s="438"/>
      <c r="D34" s="439"/>
      <c r="E34" s="440"/>
      <c r="F34" s="367"/>
      <c r="G34" s="368"/>
      <c r="H34" s="368"/>
      <c r="I34" s="35" t="s">
        <v>108</v>
      </c>
      <c r="J34" s="36"/>
      <c r="K34" s="36"/>
      <c r="L34" s="37"/>
      <c r="M34" s="418"/>
      <c r="N34" s="418"/>
      <c r="O34" s="418"/>
      <c r="P34" s="418"/>
      <c r="Q34" s="418"/>
      <c r="R34" s="418"/>
      <c r="S34" s="418"/>
      <c r="T34" s="418"/>
      <c r="U34" s="418"/>
      <c r="V34" s="418"/>
      <c r="W34" s="418"/>
      <c r="X34" s="418"/>
      <c r="Y34" s="418"/>
      <c r="Z34" s="418"/>
      <c r="AA34" s="418"/>
      <c r="AB34" s="418"/>
      <c r="AC34" s="418"/>
      <c r="AD34" s="418"/>
      <c r="AE34" s="418"/>
    </row>
    <row r="35" spans="1:51" ht="25.15" customHeight="1" thickBot="1">
      <c r="C35" s="421" t="s">
        <v>64</v>
      </c>
      <c r="D35" s="422"/>
      <c r="E35" s="423"/>
      <c r="F35" s="89" t="s">
        <v>196</v>
      </c>
      <c r="G35" s="569"/>
      <c r="H35" s="483"/>
      <c r="I35" s="259" t="s">
        <v>125</v>
      </c>
      <c r="J35" s="421" t="s">
        <v>25</v>
      </c>
      <c r="K35" s="568"/>
      <c r="L35" s="570"/>
      <c r="M35" s="571"/>
      <c r="N35" s="463"/>
      <c r="O35" s="465"/>
      <c r="P35" s="421" t="s">
        <v>105</v>
      </c>
      <c r="Q35" s="464"/>
      <c r="R35" s="572"/>
      <c r="S35" s="553"/>
      <c r="T35" s="554"/>
      <c r="U35" s="554"/>
      <c r="V35" s="554"/>
      <c r="W35" s="554"/>
      <c r="X35" s="554"/>
      <c r="Y35" s="555"/>
      <c r="Z35" s="421" t="s">
        <v>27</v>
      </c>
      <c r="AA35" s="422"/>
      <c r="AB35" s="423"/>
      <c r="AC35" s="484"/>
      <c r="AD35" s="568"/>
      <c r="AE35" s="174" t="s">
        <v>28</v>
      </c>
    </row>
    <row r="36" spans="1:51" ht="20.100000000000001" customHeight="1" thickBot="1">
      <c r="C36" s="566" t="s">
        <v>129</v>
      </c>
      <c r="D36" s="567"/>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371" t="s">
        <v>59</v>
      </c>
      <c r="D37" s="372"/>
      <c r="E37" s="373"/>
      <c r="F37" s="538"/>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40"/>
    </row>
    <row r="38" spans="1:51" ht="25.15" customHeight="1">
      <c r="C38" s="380" t="s">
        <v>24</v>
      </c>
      <c r="D38" s="381"/>
      <c r="E38" s="382"/>
      <c r="F38" s="541"/>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3"/>
    </row>
    <row r="39" spans="1:51" ht="25.15" customHeight="1">
      <c r="C39" s="380" t="s">
        <v>60</v>
      </c>
      <c r="D39" s="386"/>
      <c r="E39" s="387"/>
      <c r="F39" s="388" t="s">
        <v>196</v>
      </c>
      <c r="G39" s="389"/>
      <c r="H39" s="390"/>
      <c r="I39" s="390"/>
      <c r="J39" s="264" t="s">
        <v>92</v>
      </c>
      <c r="K39" s="390"/>
      <c r="L39" s="390"/>
      <c r="M39" s="264" t="s">
        <v>93</v>
      </c>
      <c r="N39" s="390"/>
      <c r="O39" s="390"/>
      <c r="P39" s="264" t="s">
        <v>94</v>
      </c>
      <c r="Q39" s="391" t="s">
        <v>112</v>
      </c>
      <c r="R39" s="392"/>
      <c r="S39" s="393" t="s">
        <v>196</v>
      </c>
      <c r="T39" s="394"/>
      <c r="U39" s="395"/>
      <c r="V39" s="395"/>
      <c r="W39" s="262" t="s">
        <v>92</v>
      </c>
      <c r="X39" s="395"/>
      <c r="Y39" s="395"/>
      <c r="Z39" s="262" t="s">
        <v>93</v>
      </c>
      <c r="AA39" s="395"/>
      <c r="AB39" s="395"/>
      <c r="AC39" s="262" t="s">
        <v>94</v>
      </c>
      <c r="AD39" s="369" t="s">
        <v>113</v>
      </c>
      <c r="AE39" s="370"/>
    </row>
    <row r="40" spans="1:51" ht="25.15" customHeight="1" thickBot="1">
      <c r="C40" s="432" t="s">
        <v>117</v>
      </c>
      <c r="D40" s="433"/>
      <c r="E40" s="434"/>
      <c r="F40" s="530"/>
      <c r="G40" s="531"/>
      <c r="H40" s="531"/>
      <c r="I40" s="531"/>
      <c r="J40" s="531"/>
      <c r="K40" s="531"/>
      <c r="L40" s="531"/>
      <c r="M40" s="531"/>
      <c r="N40" s="531"/>
      <c r="O40" s="53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248</v>
      </c>
      <c r="AH42" s="84"/>
      <c r="AI42" s="84"/>
      <c r="AJ42" s="84"/>
      <c r="AK42" s="84"/>
      <c r="AL42" s="84"/>
      <c r="AM42" s="84"/>
      <c r="AN42" s="84"/>
      <c r="AO42" s="84"/>
      <c r="AP42" s="84"/>
      <c r="AQ42" s="84"/>
      <c r="AR42" s="84"/>
      <c r="AS42" s="84"/>
      <c r="AT42" s="84"/>
      <c r="AU42" s="84"/>
      <c r="AV42" s="84"/>
      <c r="AW42" s="84"/>
      <c r="AX42" s="84"/>
      <c r="AY42" s="84"/>
    </row>
    <row r="43" spans="1:51" ht="25.15" customHeight="1">
      <c r="C43" s="410" t="s">
        <v>62</v>
      </c>
      <c r="D43" s="411"/>
      <c r="E43" s="412"/>
      <c r="F43" s="359"/>
      <c r="G43" s="360"/>
      <c r="H43" s="360"/>
      <c r="I43" s="32" t="s">
        <v>19</v>
      </c>
      <c r="J43" s="33"/>
      <c r="K43" s="33"/>
      <c r="L43" s="34"/>
      <c r="M43" s="416" t="str">
        <f>IF(COUNTBLANK(F43:H44)=6,"　←　該当する方に○",IF(COUNTBLANK(F43:H44)=4,"　←　どちらか一方に○",""))</f>
        <v>　←　該当する方に○</v>
      </c>
      <c r="N43" s="417"/>
      <c r="O43" s="417"/>
      <c r="P43" s="417"/>
      <c r="Q43" s="417"/>
      <c r="R43" s="417"/>
      <c r="S43" s="417"/>
      <c r="T43" s="417"/>
      <c r="U43" s="417"/>
      <c r="V43" s="417"/>
      <c r="W43" s="417"/>
      <c r="X43" s="417"/>
      <c r="Y43" s="417"/>
      <c r="Z43" s="417"/>
      <c r="AA43" s="417"/>
      <c r="AB43" s="417"/>
      <c r="AC43" s="417"/>
      <c r="AD43" s="417"/>
      <c r="AE43" s="417"/>
    </row>
    <row r="44" spans="1:51" ht="25.15" customHeight="1" thickBot="1">
      <c r="C44" s="413"/>
      <c r="D44" s="414"/>
      <c r="E44" s="415"/>
      <c r="F44" s="419"/>
      <c r="G44" s="420"/>
      <c r="H44" s="420"/>
      <c r="I44" s="42" t="s">
        <v>20</v>
      </c>
      <c r="J44" s="43"/>
      <c r="K44" s="43"/>
      <c r="L44" s="44"/>
      <c r="M44" s="418"/>
      <c r="N44" s="418"/>
      <c r="O44" s="418"/>
      <c r="P44" s="418"/>
      <c r="Q44" s="418"/>
      <c r="R44" s="418"/>
      <c r="S44" s="418"/>
      <c r="T44" s="418"/>
      <c r="U44" s="418"/>
      <c r="V44" s="418"/>
      <c r="W44" s="418"/>
      <c r="X44" s="418"/>
      <c r="Y44" s="418"/>
      <c r="Z44" s="418"/>
      <c r="AA44" s="418"/>
      <c r="AB44" s="418"/>
      <c r="AC44" s="418"/>
      <c r="AD44" s="418"/>
      <c r="AE44" s="418"/>
    </row>
    <row r="45" spans="1:51" ht="25.15" customHeight="1">
      <c r="C45" s="598" t="s">
        <v>123</v>
      </c>
      <c r="D45" s="599"/>
      <c r="E45" s="599"/>
      <c r="F45" s="31" t="s">
        <v>118</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250</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410" t="s">
        <v>58</v>
      </c>
      <c r="D48" s="411"/>
      <c r="E48" s="412"/>
      <c r="F48" s="359"/>
      <c r="G48" s="360"/>
      <c r="H48" s="360"/>
      <c r="I48" s="32" t="s">
        <v>19</v>
      </c>
      <c r="J48" s="33"/>
      <c r="K48" s="33"/>
      <c r="L48" s="34"/>
      <c r="M48" s="416" t="str">
        <f>IF(COUNTBLANK(F48:H49)=6,"　←　該当する方に○",IF(COUNTBLANK(F48:H49)=4,"　←　どちらか一方に○",""))</f>
        <v>　←　該当する方に○</v>
      </c>
      <c r="N48" s="417"/>
      <c r="O48" s="417"/>
      <c r="P48" s="417"/>
      <c r="Q48" s="417"/>
      <c r="R48" s="417"/>
      <c r="S48" s="417"/>
      <c r="T48" s="417"/>
      <c r="U48" s="417"/>
      <c r="V48" s="417"/>
      <c r="W48" s="417"/>
      <c r="X48" s="417"/>
      <c r="Y48" s="417"/>
      <c r="Z48" s="417"/>
      <c r="AA48" s="417"/>
      <c r="AB48" s="417"/>
      <c r="AC48" s="417"/>
      <c r="AD48" s="417"/>
      <c r="AE48" s="417"/>
    </row>
    <row r="49" spans="1:51" ht="25.15" customHeight="1" thickBot="1">
      <c r="C49" s="413"/>
      <c r="D49" s="414"/>
      <c r="E49" s="415"/>
      <c r="F49" s="419"/>
      <c r="G49" s="420"/>
      <c r="H49" s="420"/>
      <c r="I49" s="42" t="s">
        <v>20</v>
      </c>
      <c r="J49" s="43"/>
      <c r="K49" s="43"/>
      <c r="L49" s="44"/>
      <c r="M49" s="418"/>
      <c r="N49" s="418"/>
      <c r="O49" s="418"/>
      <c r="P49" s="418"/>
      <c r="Q49" s="418"/>
      <c r="R49" s="418"/>
      <c r="S49" s="418"/>
      <c r="T49" s="418"/>
      <c r="U49" s="418"/>
      <c r="V49" s="418"/>
      <c r="W49" s="418"/>
      <c r="X49" s="418"/>
      <c r="Y49" s="418"/>
      <c r="Z49" s="418"/>
      <c r="AA49" s="418"/>
      <c r="AB49" s="418"/>
      <c r="AC49" s="418"/>
      <c r="AD49" s="418"/>
      <c r="AE49" s="418"/>
    </row>
    <row r="50" spans="1:51" ht="25.15" customHeight="1">
      <c r="C50" s="598" t="s">
        <v>123</v>
      </c>
      <c r="D50" s="599"/>
      <c r="E50" s="599"/>
      <c r="F50" s="31" t="s">
        <v>119</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499999999999993"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251</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7" t="s">
        <v>58</v>
      </c>
      <c r="D53" s="348"/>
      <c r="E53" s="349"/>
      <c r="F53" s="359"/>
      <c r="G53" s="360"/>
      <c r="H53" s="360"/>
      <c r="I53" s="471" t="s">
        <v>120</v>
      </c>
      <c r="J53" s="533"/>
      <c r="K53" s="533"/>
      <c r="L53" s="533"/>
      <c r="M53" s="533"/>
      <c r="N53" s="533"/>
      <c r="O53" s="533"/>
      <c r="P53" s="533"/>
      <c r="Q53" s="533"/>
      <c r="R53" s="534"/>
      <c r="S53" s="601" t="str">
        <f>IF(COUNTBLANK(F53:H55)=9,"　←　該当するところに○",IF(COUNTBLANK(F53:H55)=7,"　←　どちらか一方に○",IF(COUNTBLANK(F53:H55)=6,"　←　いずれか一つに○","")))</f>
        <v>　←　該当するところに○</v>
      </c>
      <c r="T53" s="602"/>
      <c r="U53" s="602"/>
      <c r="V53" s="602"/>
      <c r="W53" s="602"/>
      <c r="X53" s="602"/>
      <c r="Y53" s="602"/>
      <c r="Z53" s="602"/>
      <c r="AA53" s="602"/>
      <c r="AB53" s="602"/>
      <c r="AC53" s="602"/>
      <c r="AD53" s="602"/>
      <c r="AE53" s="602"/>
    </row>
    <row r="54" spans="1:51" ht="25.15" customHeight="1">
      <c r="C54" s="535"/>
      <c r="D54" s="536"/>
      <c r="E54" s="537"/>
      <c r="F54" s="532"/>
      <c r="G54" s="443"/>
      <c r="H54" s="443"/>
      <c r="I54" s="547" t="s">
        <v>121</v>
      </c>
      <c r="J54" s="548"/>
      <c r="K54" s="548"/>
      <c r="L54" s="548"/>
      <c r="M54" s="548"/>
      <c r="N54" s="548"/>
      <c r="O54" s="548"/>
      <c r="P54" s="548"/>
      <c r="Q54" s="548"/>
      <c r="R54" s="549"/>
      <c r="S54" s="603"/>
      <c r="T54" s="602"/>
      <c r="U54" s="602"/>
      <c r="V54" s="602"/>
      <c r="W54" s="602"/>
      <c r="X54" s="602"/>
      <c r="Y54" s="602"/>
      <c r="Z54" s="602"/>
      <c r="AA54" s="602"/>
      <c r="AB54" s="602"/>
      <c r="AC54" s="602"/>
      <c r="AD54" s="602"/>
      <c r="AE54" s="602"/>
    </row>
    <row r="55" spans="1:51" ht="25.15" customHeight="1" thickBot="1">
      <c r="C55" s="356"/>
      <c r="D55" s="357"/>
      <c r="E55" s="358"/>
      <c r="F55" s="419"/>
      <c r="G55" s="420"/>
      <c r="H55" s="420"/>
      <c r="I55" s="550" t="s">
        <v>107</v>
      </c>
      <c r="J55" s="551"/>
      <c r="K55" s="551"/>
      <c r="L55" s="551"/>
      <c r="M55" s="551"/>
      <c r="N55" s="551"/>
      <c r="O55" s="551"/>
      <c r="P55" s="551"/>
      <c r="Q55" s="551"/>
      <c r="R55" s="552"/>
      <c r="S55" s="603"/>
      <c r="T55" s="602"/>
      <c r="U55" s="602"/>
      <c r="V55" s="602"/>
      <c r="W55" s="602"/>
      <c r="X55" s="602"/>
      <c r="Y55" s="602"/>
      <c r="Z55" s="602"/>
      <c r="AA55" s="602"/>
      <c r="AB55" s="602"/>
      <c r="AC55" s="602"/>
      <c r="AD55" s="602"/>
      <c r="AE55" s="602"/>
    </row>
    <row r="56" spans="1:51" ht="25.15" customHeight="1" thickBot="1">
      <c r="C56" s="421" t="s">
        <v>127</v>
      </c>
      <c r="D56" s="422"/>
      <c r="E56" s="423"/>
      <c r="F56" s="544"/>
      <c r="G56" s="545"/>
      <c r="H56" s="545"/>
      <c r="I56" s="54" t="s">
        <v>126</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421" t="s">
        <v>64</v>
      </c>
      <c r="D57" s="422"/>
      <c r="E57" s="423"/>
      <c r="F57" s="89" t="s">
        <v>196</v>
      </c>
      <c r="G57" s="569"/>
      <c r="H57" s="483"/>
      <c r="I57" s="259" t="s">
        <v>125</v>
      </c>
      <c r="J57" s="421" t="s">
        <v>25</v>
      </c>
      <c r="K57" s="568"/>
      <c r="L57" s="570"/>
      <c r="M57" s="571"/>
      <c r="N57" s="463"/>
      <c r="O57" s="465"/>
      <c r="P57" s="421" t="s">
        <v>105</v>
      </c>
      <c r="Q57" s="464"/>
      <c r="R57" s="572"/>
      <c r="S57" s="553"/>
      <c r="T57" s="554"/>
      <c r="U57" s="554"/>
      <c r="V57" s="554"/>
      <c r="W57" s="554"/>
      <c r="X57" s="554"/>
      <c r="Y57" s="555"/>
      <c r="Z57" s="421" t="s">
        <v>27</v>
      </c>
      <c r="AA57" s="422"/>
      <c r="AB57" s="423"/>
      <c r="AC57" s="484"/>
      <c r="AD57" s="568"/>
      <c r="AE57" s="174" t="s">
        <v>28</v>
      </c>
    </row>
    <row r="58" spans="1:51" ht="20.100000000000001" customHeight="1" thickBot="1">
      <c r="C58" s="566" t="s">
        <v>162</v>
      </c>
      <c r="D58" s="566"/>
      <c r="E58" s="566"/>
      <c r="F58" s="566"/>
      <c r="G58" s="566"/>
      <c r="H58" s="566"/>
      <c r="I58" s="566"/>
      <c r="J58" s="566"/>
      <c r="K58" s="566"/>
      <c r="L58" s="566"/>
      <c r="M58" s="566"/>
      <c r="N58" s="566"/>
      <c r="O58" s="566"/>
      <c r="P58" s="566"/>
      <c r="Q58" s="566"/>
      <c r="R58" s="566"/>
      <c r="S58" s="566"/>
      <c r="T58" s="566"/>
      <c r="U58" s="566"/>
      <c r="V58" s="566"/>
      <c r="W58" s="566"/>
      <c r="X58" s="566"/>
      <c r="Y58" s="566"/>
      <c r="Z58" s="566"/>
      <c r="AA58" s="566"/>
      <c r="AB58" s="566"/>
      <c r="AC58" s="566"/>
      <c r="AD58" s="566"/>
      <c r="AE58" s="566"/>
    </row>
    <row r="59" spans="1:51" ht="25.15" customHeight="1">
      <c r="C59" s="371" t="s">
        <v>59</v>
      </c>
      <c r="D59" s="372"/>
      <c r="E59" s="373"/>
      <c r="F59" s="538"/>
      <c r="G59" s="539"/>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40"/>
    </row>
    <row r="60" spans="1:51" ht="25.15" customHeight="1">
      <c r="C60" s="380" t="s">
        <v>24</v>
      </c>
      <c r="D60" s="381"/>
      <c r="E60" s="382"/>
      <c r="F60" s="541"/>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3"/>
    </row>
    <row r="61" spans="1:51" ht="25.15" customHeight="1" thickBot="1">
      <c r="C61" s="432" t="s">
        <v>60</v>
      </c>
      <c r="D61" s="433"/>
      <c r="E61" s="434"/>
      <c r="F61" s="573" t="s">
        <v>196</v>
      </c>
      <c r="G61" s="574"/>
      <c r="H61" s="575"/>
      <c r="I61" s="575"/>
      <c r="J61" s="263" t="s">
        <v>92</v>
      </c>
      <c r="K61" s="575"/>
      <c r="L61" s="575"/>
      <c r="M61" s="263" t="s">
        <v>93</v>
      </c>
      <c r="N61" s="575"/>
      <c r="O61" s="575"/>
      <c r="P61" s="263" t="s">
        <v>94</v>
      </c>
      <c r="Q61" s="596" t="s">
        <v>112</v>
      </c>
      <c r="R61" s="600"/>
      <c r="S61" s="579" t="s">
        <v>196</v>
      </c>
      <c r="T61" s="574"/>
      <c r="U61" s="575"/>
      <c r="V61" s="575"/>
      <c r="W61" s="263" t="s">
        <v>92</v>
      </c>
      <c r="X61" s="575"/>
      <c r="Y61" s="575"/>
      <c r="Z61" s="263" t="s">
        <v>93</v>
      </c>
      <c r="AA61" s="575"/>
      <c r="AB61" s="575"/>
      <c r="AC61" s="263" t="s">
        <v>94</v>
      </c>
      <c r="AD61" s="596" t="s">
        <v>113</v>
      </c>
      <c r="AE61" s="597"/>
    </row>
    <row r="62" spans="1:51" ht="25.15" customHeight="1">
      <c r="C62" s="598" t="s">
        <v>123</v>
      </c>
      <c r="D62" s="599"/>
      <c r="E62" s="599"/>
      <c r="F62" s="121" t="s">
        <v>218</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04"/>
      <c r="D68" s="404"/>
      <c r="E68" s="404"/>
      <c r="F68" s="404"/>
      <c r="G68" s="404"/>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3:E34"/>
    <mergeCell ref="F33:H33"/>
    <mergeCell ref="M33:AE34"/>
    <mergeCell ref="F34:H34"/>
    <mergeCell ref="S22:T22"/>
    <mergeCell ref="U22:V22"/>
    <mergeCell ref="X22:Y22"/>
    <mergeCell ref="AA22:AB22"/>
    <mergeCell ref="AD22:AE22"/>
    <mergeCell ref="C23:E23"/>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10" activePane="bottomLeft" state="frozen"/>
      <selection activeCell="C70" sqref="C70:F70"/>
      <selection pane="bottomLeft" activeCell="AE30" sqref="AE30"/>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115</v>
      </c>
      <c r="D8" s="287"/>
      <c r="E8" s="287"/>
      <c r="F8" s="604" t="str">
        <f>+IF('技術資料表紙（入札参加者）'!E6=0,"商号又は名称：　　　　　     　　　　　　　","商号又は名称："&amp;'技術資料表紙（入札参加者）'!E6)</f>
        <v>商号又は名称：　　　　　     　　　　　　　</v>
      </c>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170</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00000000000001"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179</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171</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1" t="s">
        <v>122</v>
      </c>
      <c r="D15" s="483"/>
      <c r="E15" s="483"/>
      <c r="F15" s="483"/>
      <c r="G15" s="483"/>
      <c r="H15" s="485"/>
      <c r="I15" s="183">
        <v>3</v>
      </c>
      <c r="J15" s="544"/>
      <c r="K15" s="482"/>
      <c r="L15" s="482"/>
      <c r="M15" s="482"/>
      <c r="N15" s="482"/>
      <c r="O15" s="580"/>
      <c r="P15" s="197"/>
      <c r="Q15" s="68"/>
      <c r="V15" s="68"/>
      <c r="W15" s="198"/>
      <c r="X15" s="198"/>
      <c r="Y15" s="31"/>
      <c r="Z15" s="199"/>
      <c r="AA15" s="191"/>
      <c r="AB15" s="191"/>
      <c r="AC15" s="191"/>
      <c r="AD15" s="191"/>
      <c r="AE15" s="191"/>
    </row>
    <row r="16" spans="3:31" ht="8.4499999999999993"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246</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7" t="s">
        <v>58</v>
      </c>
      <c r="D18" s="348"/>
      <c r="E18" s="349"/>
      <c r="F18" s="359"/>
      <c r="G18" s="360"/>
      <c r="H18" s="360"/>
      <c r="I18" s="32" t="s">
        <v>19</v>
      </c>
      <c r="J18" s="33"/>
      <c r="K18" s="33"/>
      <c r="L18" s="34"/>
      <c r="M18" s="416" t="str">
        <f>IF(COUNTBLANK(F18:H19)=6,"　←　該当する方に○",IF(COUNTBLANK(F18:H19)=4,"　←　どちらか一方に○",""))</f>
        <v>　←　該当する方に○</v>
      </c>
      <c r="N18" s="417"/>
      <c r="O18" s="417"/>
      <c r="P18" s="417"/>
      <c r="Q18" s="417"/>
      <c r="R18" s="417"/>
      <c r="S18" s="417"/>
      <c r="T18" s="417"/>
      <c r="U18" s="417"/>
      <c r="V18" s="417"/>
      <c r="W18" s="417"/>
      <c r="X18" s="417"/>
      <c r="Y18" s="417"/>
      <c r="Z18" s="417"/>
      <c r="AA18" s="417"/>
      <c r="AB18" s="417"/>
      <c r="AC18" s="417"/>
      <c r="AD18" s="417"/>
      <c r="AE18" s="417"/>
      <c r="AI18" s="86" t="s">
        <v>114</v>
      </c>
    </row>
    <row r="19" spans="1:51" ht="25.15" customHeight="1" thickBot="1">
      <c r="C19" s="356"/>
      <c r="D19" s="357"/>
      <c r="E19" s="358"/>
      <c r="F19" s="367"/>
      <c r="G19" s="368"/>
      <c r="H19" s="368"/>
      <c r="I19" s="35" t="s">
        <v>20</v>
      </c>
      <c r="J19" s="36"/>
      <c r="K19" s="36"/>
      <c r="L19" s="37"/>
      <c r="M19" s="418"/>
      <c r="N19" s="418"/>
      <c r="O19" s="418"/>
      <c r="P19" s="418"/>
      <c r="Q19" s="418"/>
      <c r="R19" s="418"/>
      <c r="S19" s="418"/>
      <c r="T19" s="418"/>
      <c r="U19" s="418"/>
      <c r="V19" s="418"/>
      <c r="W19" s="418"/>
      <c r="X19" s="418"/>
      <c r="Y19" s="418"/>
      <c r="Z19" s="418"/>
      <c r="AA19" s="418"/>
      <c r="AB19" s="418"/>
      <c r="AC19" s="418"/>
      <c r="AD19" s="418"/>
      <c r="AE19" s="418"/>
    </row>
    <row r="20" spans="1:51" ht="25.15" customHeight="1">
      <c r="C20" s="371" t="s">
        <v>116</v>
      </c>
      <c r="D20" s="372"/>
      <c r="E20" s="373"/>
      <c r="F20" s="374"/>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6"/>
    </row>
    <row r="21" spans="1:51" ht="25.15" customHeight="1">
      <c r="C21" s="380" t="s">
        <v>105</v>
      </c>
      <c r="D21" s="381"/>
      <c r="E21" s="382"/>
      <c r="F21" s="383"/>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5"/>
    </row>
    <row r="22" spans="1:51" ht="25.15" customHeight="1">
      <c r="C22" s="380" t="s">
        <v>60</v>
      </c>
      <c r="D22" s="386"/>
      <c r="E22" s="387"/>
      <c r="F22" s="388" t="s">
        <v>196</v>
      </c>
      <c r="G22" s="389"/>
      <c r="H22" s="390"/>
      <c r="I22" s="390"/>
      <c r="J22" s="264" t="s">
        <v>92</v>
      </c>
      <c r="K22" s="390"/>
      <c r="L22" s="390"/>
      <c r="M22" s="264" t="s">
        <v>93</v>
      </c>
      <c r="N22" s="390"/>
      <c r="O22" s="390"/>
      <c r="P22" s="264" t="s">
        <v>94</v>
      </c>
      <c r="Q22" s="391" t="s">
        <v>112</v>
      </c>
      <c r="R22" s="392"/>
      <c r="S22" s="393" t="s">
        <v>196</v>
      </c>
      <c r="T22" s="394"/>
      <c r="U22" s="395"/>
      <c r="V22" s="395"/>
      <c r="W22" s="262" t="s">
        <v>92</v>
      </c>
      <c r="X22" s="395"/>
      <c r="Y22" s="395"/>
      <c r="Z22" s="262" t="s">
        <v>93</v>
      </c>
      <c r="AA22" s="395"/>
      <c r="AB22" s="395"/>
      <c r="AC22" s="262" t="s">
        <v>94</v>
      </c>
      <c r="AD22" s="369" t="s">
        <v>113</v>
      </c>
      <c r="AE22" s="370"/>
    </row>
    <row r="23" spans="1:51" ht="25.15" customHeight="1">
      <c r="C23" s="380" t="s">
        <v>63</v>
      </c>
      <c r="D23" s="381"/>
      <c r="E23" s="382"/>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380" t="s">
        <v>205</v>
      </c>
      <c r="D24" s="381"/>
      <c r="E24" s="382"/>
      <c r="F24" s="559"/>
      <c r="G24" s="560"/>
      <c r="H24" s="560"/>
      <c r="I24" s="560"/>
      <c r="J24" s="560"/>
      <c r="K24" s="560"/>
      <c r="L24" s="560"/>
      <c r="M24" s="560"/>
      <c r="N24" s="560"/>
      <c r="O24" s="560"/>
      <c r="P24" s="561"/>
      <c r="Q24" s="561"/>
      <c r="R24" s="561"/>
      <c r="S24" s="561"/>
      <c r="T24" s="561"/>
      <c r="U24" s="561"/>
      <c r="V24" s="561"/>
      <c r="W24" s="561"/>
      <c r="X24" s="561"/>
      <c r="Y24" s="561"/>
      <c r="Z24" s="561"/>
      <c r="AA24" s="561"/>
      <c r="AB24" s="561"/>
      <c r="AC24" s="561"/>
      <c r="AD24" s="561"/>
      <c r="AE24" s="562"/>
    </row>
    <row r="25" spans="1:51" ht="25.15" customHeight="1" thickBot="1">
      <c r="C25" s="432"/>
      <c r="D25" s="433"/>
      <c r="E25" s="434"/>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3"/>
    </row>
    <row r="26" spans="1:51">
      <c r="C26" s="564" t="s">
        <v>124</v>
      </c>
      <c r="D26" s="564"/>
      <c r="E26" s="564"/>
      <c r="F26" s="427" t="s">
        <v>173</v>
      </c>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row>
    <row r="27" spans="1:51">
      <c r="C27" s="565"/>
      <c r="D27" s="565"/>
      <c r="E27" s="565"/>
      <c r="F27" s="431"/>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row>
    <row r="28" spans="1:51">
      <c r="C28" s="265"/>
      <c r="D28" s="265"/>
      <c r="E28" s="265"/>
      <c r="F28" s="121" t="s">
        <v>254</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265</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204</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10.15"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247</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410" t="s">
        <v>58</v>
      </c>
      <c r="D33" s="411"/>
      <c r="E33" s="412"/>
      <c r="F33" s="359"/>
      <c r="G33" s="360"/>
      <c r="H33" s="360"/>
      <c r="I33" s="32" t="s">
        <v>19</v>
      </c>
      <c r="J33" s="33"/>
      <c r="K33" s="33"/>
      <c r="L33" s="34"/>
      <c r="M33" s="416" t="str">
        <f>IF(COUNTBLANK(F33:H34)=6,"　←　該当する方に○",IF(COUNTBLANK(F33:H34)=4,"　←　どちらか一方に○",""))</f>
        <v>　←　該当する方に○</v>
      </c>
      <c r="N33" s="417"/>
      <c r="O33" s="417"/>
      <c r="P33" s="417"/>
      <c r="Q33" s="417"/>
      <c r="R33" s="417"/>
      <c r="S33" s="417"/>
      <c r="T33" s="417"/>
      <c r="U33" s="417"/>
      <c r="V33" s="417"/>
      <c r="W33" s="417"/>
      <c r="X33" s="417"/>
      <c r="Y33" s="417"/>
      <c r="Z33" s="417"/>
      <c r="AA33" s="417"/>
      <c r="AB33" s="417"/>
      <c r="AC33" s="417"/>
      <c r="AD33" s="417"/>
      <c r="AE33" s="417"/>
    </row>
    <row r="34" spans="1:51" ht="25.15" customHeight="1" thickBot="1">
      <c r="C34" s="438"/>
      <c r="D34" s="439"/>
      <c r="E34" s="440"/>
      <c r="F34" s="367"/>
      <c r="G34" s="368"/>
      <c r="H34" s="368"/>
      <c r="I34" s="35" t="s">
        <v>20</v>
      </c>
      <c r="J34" s="36"/>
      <c r="K34" s="36"/>
      <c r="L34" s="37"/>
      <c r="M34" s="418"/>
      <c r="N34" s="418"/>
      <c r="O34" s="418"/>
      <c r="P34" s="418"/>
      <c r="Q34" s="418"/>
      <c r="R34" s="418"/>
      <c r="S34" s="418"/>
      <c r="T34" s="418"/>
      <c r="U34" s="418"/>
      <c r="V34" s="418"/>
      <c r="W34" s="418"/>
      <c r="X34" s="418"/>
      <c r="Y34" s="418"/>
      <c r="Z34" s="418"/>
      <c r="AA34" s="418"/>
      <c r="AB34" s="418"/>
      <c r="AC34" s="418"/>
      <c r="AD34" s="418"/>
      <c r="AE34" s="418"/>
    </row>
    <row r="35" spans="1:51" ht="25.15" customHeight="1" thickBot="1">
      <c r="C35" s="421" t="s">
        <v>64</v>
      </c>
      <c r="D35" s="422"/>
      <c r="E35" s="423"/>
      <c r="F35" s="89" t="s">
        <v>196</v>
      </c>
      <c r="G35" s="569"/>
      <c r="H35" s="483"/>
      <c r="I35" s="259" t="s">
        <v>125</v>
      </c>
      <c r="J35" s="421" t="s">
        <v>25</v>
      </c>
      <c r="K35" s="568"/>
      <c r="L35" s="570"/>
      <c r="M35" s="571"/>
      <c r="N35" s="463"/>
      <c r="O35" s="465"/>
      <c r="P35" s="421" t="s">
        <v>105</v>
      </c>
      <c r="Q35" s="464"/>
      <c r="R35" s="572"/>
      <c r="S35" s="553"/>
      <c r="T35" s="554"/>
      <c r="U35" s="554"/>
      <c r="V35" s="554"/>
      <c r="W35" s="554"/>
      <c r="X35" s="554"/>
      <c r="Y35" s="555"/>
      <c r="Z35" s="421" t="s">
        <v>27</v>
      </c>
      <c r="AA35" s="422"/>
      <c r="AB35" s="423"/>
      <c r="AC35" s="484"/>
      <c r="AD35" s="568"/>
      <c r="AE35" s="174" t="s">
        <v>28</v>
      </c>
    </row>
    <row r="36" spans="1:51" ht="20.100000000000001" customHeight="1" thickBot="1">
      <c r="C36" s="566" t="s">
        <v>129</v>
      </c>
      <c r="D36" s="567"/>
      <c r="E36" s="567"/>
      <c r="F36" s="567"/>
      <c r="G36" s="567"/>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371" t="s">
        <v>59</v>
      </c>
      <c r="D37" s="372"/>
      <c r="E37" s="373"/>
      <c r="F37" s="538"/>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40"/>
    </row>
    <row r="38" spans="1:51" ht="25.15" customHeight="1">
      <c r="C38" s="380" t="s">
        <v>24</v>
      </c>
      <c r="D38" s="381"/>
      <c r="E38" s="382"/>
      <c r="F38" s="541"/>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3"/>
    </row>
    <row r="39" spans="1:51" ht="25.15" customHeight="1">
      <c r="C39" s="380" t="s">
        <v>60</v>
      </c>
      <c r="D39" s="386"/>
      <c r="E39" s="387"/>
      <c r="F39" s="388" t="s">
        <v>196</v>
      </c>
      <c r="G39" s="389"/>
      <c r="H39" s="390"/>
      <c r="I39" s="390"/>
      <c r="J39" s="264" t="s">
        <v>92</v>
      </c>
      <c r="K39" s="390"/>
      <c r="L39" s="390"/>
      <c r="M39" s="264" t="s">
        <v>93</v>
      </c>
      <c r="N39" s="390"/>
      <c r="O39" s="390"/>
      <c r="P39" s="264" t="s">
        <v>94</v>
      </c>
      <c r="Q39" s="391" t="s">
        <v>112</v>
      </c>
      <c r="R39" s="392"/>
      <c r="S39" s="393" t="s">
        <v>196</v>
      </c>
      <c r="T39" s="394"/>
      <c r="U39" s="395"/>
      <c r="V39" s="395"/>
      <c r="W39" s="262" t="s">
        <v>92</v>
      </c>
      <c r="X39" s="395"/>
      <c r="Y39" s="395"/>
      <c r="Z39" s="262" t="s">
        <v>93</v>
      </c>
      <c r="AA39" s="395"/>
      <c r="AB39" s="395"/>
      <c r="AC39" s="262" t="s">
        <v>94</v>
      </c>
      <c r="AD39" s="369" t="s">
        <v>113</v>
      </c>
      <c r="AE39" s="370"/>
    </row>
    <row r="40" spans="1:51" ht="25.15" customHeight="1" thickBot="1">
      <c r="C40" s="432" t="s">
        <v>117</v>
      </c>
      <c r="D40" s="433"/>
      <c r="E40" s="434"/>
      <c r="F40" s="530"/>
      <c r="G40" s="531"/>
      <c r="H40" s="531"/>
      <c r="I40" s="531"/>
      <c r="J40" s="531"/>
      <c r="K40" s="531"/>
      <c r="L40" s="531"/>
      <c r="M40" s="531"/>
      <c r="N40" s="531"/>
      <c r="O40" s="53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248</v>
      </c>
      <c r="AH42" s="84"/>
      <c r="AI42" s="84"/>
      <c r="AJ42" s="84"/>
      <c r="AK42" s="84"/>
      <c r="AL42" s="84"/>
      <c r="AM42" s="84"/>
      <c r="AN42" s="84"/>
      <c r="AO42" s="84"/>
      <c r="AP42" s="84"/>
      <c r="AQ42" s="84"/>
      <c r="AR42" s="84"/>
      <c r="AS42" s="84"/>
      <c r="AT42" s="84"/>
      <c r="AU42" s="84"/>
      <c r="AV42" s="84"/>
      <c r="AW42" s="84"/>
      <c r="AX42" s="84"/>
      <c r="AY42" s="84"/>
    </row>
    <row r="43" spans="1:51" ht="25.15" customHeight="1">
      <c r="C43" s="410" t="s">
        <v>62</v>
      </c>
      <c r="D43" s="411"/>
      <c r="E43" s="412"/>
      <c r="F43" s="359"/>
      <c r="G43" s="360"/>
      <c r="H43" s="360"/>
      <c r="I43" s="32" t="s">
        <v>19</v>
      </c>
      <c r="J43" s="33"/>
      <c r="K43" s="33"/>
      <c r="L43" s="34"/>
      <c r="M43" s="416" t="str">
        <f>IF(COUNTBLANK(F43:H44)=6,"　←　該当する方に○",IF(COUNTBLANK(F43:H44)=4,"　←　どちらか一方に○",""))</f>
        <v>　←　該当する方に○</v>
      </c>
      <c r="N43" s="417"/>
      <c r="O43" s="417"/>
      <c r="P43" s="417"/>
      <c r="Q43" s="417"/>
      <c r="R43" s="417"/>
      <c r="S43" s="417"/>
      <c r="T43" s="417"/>
      <c r="U43" s="417"/>
      <c r="V43" s="417"/>
      <c r="W43" s="417"/>
      <c r="X43" s="417"/>
      <c r="Y43" s="417"/>
      <c r="Z43" s="417"/>
      <c r="AA43" s="417"/>
      <c r="AB43" s="417"/>
      <c r="AC43" s="417"/>
      <c r="AD43" s="417"/>
      <c r="AE43" s="417"/>
    </row>
    <row r="44" spans="1:51" ht="25.15" customHeight="1" thickBot="1">
      <c r="C44" s="413"/>
      <c r="D44" s="414"/>
      <c r="E44" s="415"/>
      <c r="F44" s="419"/>
      <c r="G44" s="420"/>
      <c r="H44" s="420"/>
      <c r="I44" s="42" t="s">
        <v>20</v>
      </c>
      <c r="J44" s="43"/>
      <c r="K44" s="43"/>
      <c r="L44" s="44"/>
      <c r="M44" s="418"/>
      <c r="N44" s="418"/>
      <c r="O44" s="418"/>
      <c r="P44" s="418"/>
      <c r="Q44" s="418"/>
      <c r="R44" s="418"/>
      <c r="S44" s="418"/>
      <c r="T44" s="418"/>
      <c r="U44" s="418"/>
      <c r="V44" s="418"/>
      <c r="W44" s="418"/>
      <c r="X44" s="418"/>
      <c r="Y44" s="418"/>
      <c r="Z44" s="418"/>
      <c r="AA44" s="418"/>
      <c r="AB44" s="418"/>
      <c r="AC44" s="418"/>
      <c r="AD44" s="418"/>
      <c r="AE44" s="418"/>
    </row>
    <row r="45" spans="1:51" ht="25.15" customHeight="1">
      <c r="C45" s="598" t="s">
        <v>123</v>
      </c>
      <c r="D45" s="599"/>
      <c r="E45" s="599"/>
      <c r="F45" s="31" t="s">
        <v>118</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250</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410" t="s">
        <v>58</v>
      </c>
      <c r="D48" s="411"/>
      <c r="E48" s="412"/>
      <c r="F48" s="359"/>
      <c r="G48" s="360"/>
      <c r="H48" s="360"/>
      <c r="I48" s="32" t="s">
        <v>19</v>
      </c>
      <c r="J48" s="33"/>
      <c r="K48" s="33"/>
      <c r="L48" s="34"/>
      <c r="M48" s="416" t="str">
        <f>IF(COUNTBLANK(F48:H49)=6,"　←　該当する方に○",IF(COUNTBLANK(F48:H49)=4,"　←　どちらか一方に○",""))</f>
        <v>　←　該当する方に○</v>
      </c>
      <c r="N48" s="417"/>
      <c r="O48" s="417"/>
      <c r="P48" s="417"/>
      <c r="Q48" s="417"/>
      <c r="R48" s="417"/>
      <c r="S48" s="417"/>
      <c r="T48" s="417"/>
      <c r="U48" s="417"/>
      <c r="V48" s="417"/>
      <c r="W48" s="417"/>
      <c r="X48" s="417"/>
      <c r="Y48" s="417"/>
      <c r="Z48" s="417"/>
      <c r="AA48" s="417"/>
      <c r="AB48" s="417"/>
      <c r="AC48" s="417"/>
      <c r="AD48" s="417"/>
      <c r="AE48" s="417"/>
    </row>
    <row r="49" spans="1:51" ht="25.15" customHeight="1" thickBot="1">
      <c r="C49" s="413"/>
      <c r="D49" s="414"/>
      <c r="E49" s="415"/>
      <c r="F49" s="419"/>
      <c r="G49" s="420"/>
      <c r="H49" s="420"/>
      <c r="I49" s="42" t="s">
        <v>20</v>
      </c>
      <c r="J49" s="43"/>
      <c r="K49" s="43"/>
      <c r="L49" s="44"/>
      <c r="M49" s="418"/>
      <c r="N49" s="418"/>
      <c r="O49" s="418"/>
      <c r="P49" s="418"/>
      <c r="Q49" s="418"/>
      <c r="R49" s="418"/>
      <c r="S49" s="418"/>
      <c r="T49" s="418"/>
      <c r="U49" s="418"/>
      <c r="V49" s="418"/>
      <c r="W49" s="418"/>
      <c r="X49" s="418"/>
      <c r="Y49" s="418"/>
      <c r="Z49" s="418"/>
      <c r="AA49" s="418"/>
      <c r="AB49" s="418"/>
      <c r="AC49" s="418"/>
      <c r="AD49" s="418"/>
      <c r="AE49" s="418"/>
    </row>
    <row r="50" spans="1:51" ht="25.15" customHeight="1">
      <c r="C50" s="598" t="s">
        <v>123</v>
      </c>
      <c r="D50" s="599"/>
      <c r="E50" s="599"/>
      <c r="F50" s="31" t="s">
        <v>119</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251</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7" t="s">
        <v>58</v>
      </c>
      <c r="D53" s="348"/>
      <c r="E53" s="349"/>
      <c r="F53" s="359"/>
      <c r="G53" s="360"/>
      <c r="H53" s="360"/>
      <c r="I53" s="471" t="s">
        <v>120</v>
      </c>
      <c r="J53" s="533"/>
      <c r="K53" s="533"/>
      <c r="L53" s="533"/>
      <c r="M53" s="533"/>
      <c r="N53" s="533"/>
      <c r="O53" s="533"/>
      <c r="P53" s="533"/>
      <c r="Q53" s="533"/>
      <c r="R53" s="534"/>
      <c r="S53" s="601" t="str">
        <f>IF(COUNTBLANK(F53:H55)=9,"　←　該当するところに○",IF(COUNTBLANK(F53:H55)=7,"　←　どちらか一方に○",IF(COUNTBLANK(F53:H55)=6,"　←　いずれか一つに○","")))</f>
        <v>　←　該当するところに○</v>
      </c>
      <c r="T53" s="602"/>
      <c r="U53" s="602"/>
      <c r="V53" s="602"/>
      <c r="W53" s="602"/>
      <c r="X53" s="602"/>
      <c r="Y53" s="602"/>
      <c r="Z53" s="602"/>
      <c r="AA53" s="602"/>
      <c r="AB53" s="602"/>
      <c r="AC53" s="602"/>
      <c r="AD53" s="602"/>
      <c r="AE53" s="602"/>
    </row>
    <row r="54" spans="1:51" ht="25.15" customHeight="1">
      <c r="C54" s="535"/>
      <c r="D54" s="536"/>
      <c r="E54" s="537"/>
      <c r="F54" s="532"/>
      <c r="G54" s="443"/>
      <c r="H54" s="443"/>
      <c r="I54" s="547" t="s">
        <v>121</v>
      </c>
      <c r="J54" s="548"/>
      <c r="K54" s="548"/>
      <c r="L54" s="548"/>
      <c r="M54" s="548"/>
      <c r="N54" s="548"/>
      <c r="O54" s="548"/>
      <c r="P54" s="548"/>
      <c r="Q54" s="548"/>
      <c r="R54" s="549"/>
      <c r="S54" s="603"/>
      <c r="T54" s="602"/>
      <c r="U54" s="602"/>
      <c r="V54" s="602"/>
      <c r="W54" s="602"/>
      <c r="X54" s="602"/>
      <c r="Y54" s="602"/>
      <c r="Z54" s="602"/>
      <c r="AA54" s="602"/>
      <c r="AB54" s="602"/>
      <c r="AC54" s="602"/>
      <c r="AD54" s="602"/>
      <c r="AE54" s="602"/>
    </row>
    <row r="55" spans="1:51" ht="25.15" customHeight="1" thickBot="1">
      <c r="C55" s="356"/>
      <c r="D55" s="357"/>
      <c r="E55" s="358"/>
      <c r="F55" s="419"/>
      <c r="G55" s="420"/>
      <c r="H55" s="420"/>
      <c r="I55" s="550" t="s">
        <v>107</v>
      </c>
      <c r="J55" s="551"/>
      <c r="K55" s="551"/>
      <c r="L55" s="551"/>
      <c r="M55" s="551"/>
      <c r="N55" s="551"/>
      <c r="O55" s="551"/>
      <c r="P55" s="551"/>
      <c r="Q55" s="551"/>
      <c r="R55" s="552"/>
      <c r="S55" s="603"/>
      <c r="T55" s="602"/>
      <c r="U55" s="602"/>
      <c r="V55" s="602"/>
      <c r="W55" s="602"/>
      <c r="X55" s="602"/>
      <c r="Y55" s="602"/>
      <c r="Z55" s="602"/>
      <c r="AA55" s="602"/>
      <c r="AB55" s="602"/>
      <c r="AC55" s="602"/>
      <c r="AD55" s="602"/>
      <c r="AE55" s="602"/>
    </row>
    <row r="56" spans="1:51" ht="25.15" customHeight="1" thickBot="1">
      <c r="C56" s="421" t="s">
        <v>127</v>
      </c>
      <c r="D56" s="422"/>
      <c r="E56" s="423"/>
      <c r="F56" s="544"/>
      <c r="G56" s="545"/>
      <c r="H56" s="545"/>
      <c r="I56" s="54" t="s">
        <v>126</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421" t="s">
        <v>64</v>
      </c>
      <c r="D57" s="422"/>
      <c r="E57" s="423"/>
      <c r="F57" s="89" t="s">
        <v>196</v>
      </c>
      <c r="G57" s="569"/>
      <c r="H57" s="483"/>
      <c r="I57" s="259" t="s">
        <v>125</v>
      </c>
      <c r="J57" s="421" t="s">
        <v>25</v>
      </c>
      <c r="K57" s="568"/>
      <c r="L57" s="570"/>
      <c r="M57" s="571"/>
      <c r="N57" s="463"/>
      <c r="O57" s="465"/>
      <c r="P57" s="421" t="s">
        <v>105</v>
      </c>
      <c r="Q57" s="464"/>
      <c r="R57" s="572"/>
      <c r="S57" s="553"/>
      <c r="T57" s="554"/>
      <c r="U57" s="554"/>
      <c r="V57" s="554"/>
      <c r="W57" s="554"/>
      <c r="X57" s="554"/>
      <c r="Y57" s="555"/>
      <c r="Z57" s="421" t="s">
        <v>27</v>
      </c>
      <c r="AA57" s="422"/>
      <c r="AB57" s="423"/>
      <c r="AC57" s="484"/>
      <c r="AD57" s="568"/>
      <c r="AE57" s="174" t="s">
        <v>28</v>
      </c>
    </row>
    <row r="58" spans="1:51" ht="20.100000000000001" customHeight="1" thickBot="1">
      <c r="C58" s="566" t="s">
        <v>162</v>
      </c>
      <c r="D58" s="566"/>
      <c r="E58" s="566"/>
      <c r="F58" s="566"/>
      <c r="G58" s="566"/>
      <c r="H58" s="566"/>
      <c r="I58" s="566"/>
      <c r="J58" s="566"/>
      <c r="K58" s="566"/>
      <c r="L58" s="566"/>
      <c r="M58" s="566"/>
      <c r="N58" s="566"/>
      <c r="O58" s="566"/>
      <c r="P58" s="566"/>
      <c r="Q58" s="566"/>
      <c r="R58" s="566"/>
      <c r="S58" s="566"/>
      <c r="T58" s="566"/>
      <c r="U58" s="566"/>
      <c r="V58" s="566"/>
      <c r="W58" s="566"/>
      <c r="X58" s="566"/>
      <c r="Y58" s="566"/>
      <c r="Z58" s="566"/>
      <c r="AA58" s="566"/>
      <c r="AB58" s="566"/>
      <c r="AC58" s="566"/>
      <c r="AD58" s="566"/>
      <c r="AE58" s="566"/>
    </row>
    <row r="59" spans="1:51" ht="25.15" customHeight="1">
      <c r="C59" s="371" t="s">
        <v>59</v>
      </c>
      <c r="D59" s="372"/>
      <c r="E59" s="373"/>
      <c r="F59" s="538"/>
      <c r="G59" s="539"/>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40"/>
    </row>
    <row r="60" spans="1:51" ht="25.15" customHeight="1">
      <c r="C60" s="380" t="s">
        <v>24</v>
      </c>
      <c r="D60" s="381"/>
      <c r="E60" s="382"/>
      <c r="F60" s="541"/>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3"/>
    </row>
    <row r="61" spans="1:51" ht="25.15" customHeight="1" thickBot="1">
      <c r="C61" s="432" t="s">
        <v>60</v>
      </c>
      <c r="D61" s="433"/>
      <c r="E61" s="434"/>
      <c r="F61" s="573" t="s">
        <v>196</v>
      </c>
      <c r="G61" s="574"/>
      <c r="H61" s="575"/>
      <c r="I61" s="575"/>
      <c r="J61" s="263" t="s">
        <v>92</v>
      </c>
      <c r="K61" s="575"/>
      <c r="L61" s="575"/>
      <c r="M61" s="263" t="s">
        <v>93</v>
      </c>
      <c r="N61" s="575"/>
      <c r="O61" s="575"/>
      <c r="P61" s="263" t="s">
        <v>94</v>
      </c>
      <c r="Q61" s="596" t="s">
        <v>112</v>
      </c>
      <c r="R61" s="600"/>
      <c r="S61" s="579" t="s">
        <v>196</v>
      </c>
      <c r="T61" s="574"/>
      <c r="U61" s="575"/>
      <c r="V61" s="575"/>
      <c r="W61" s="263" t="s">
        <v>92</v>
      </c>
      <c r="X61" s="575"/>
      <c r="Y61" s="575"/>
      <c r="Z61" s="263" t="s">
        <v>93</v>
      </c>
      <c r="AA61" s="575"/>
      <c r="AB61" s="575"/>
      <c r="AC61" s="263" t="s">
        <v>94</v>
      </c>
      <c r="AD61" s="596" t="s">
        <v>113</v>
      </c>
      <c r="AE61" s="597"/>
    </row>
    <row r="62" spans="1:51" ht="25.15" customHeight="1">
      <c r="C62" s="598" t="s">
        <v>123</v>
      </c>
      <c r="D62" s="599"/>
      <c r="E62" s="599"/>
      <c r="F62" s="121" t="s">
        <v>218</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04"/>
      <c r="D68" s="404"/>
      <c r="E68" s="404"/>
      <c r="F68" s="404"/>
      <c r="G68" s="404"/>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33:E34"/>
    <mergeCell ref="F33:H33"/>
    <mergeCell ref="M33:AE34"/>
    <mergeCell ref="F34:H34"/>
    <mergeCell ref="S22:T22"/>
    <mergeCell ref="U22:V22"/>
    <mergeCell ref="X22:Y22"/>
    <mergeCell ref="AA22:AB22"/>
    <mergeCell ref="AD22:AE22"/>
    <mergeCell ref="C23:E23"/>
    <mergeCell ref="C26:E27"/>
    <mergeCell ref="F26:AE27"/>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2026-08-27T06:16:07Z</dcterms:modified>
</cp:coreProperties>
</file>