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3.xml" ContentType="application/vnd.openxmlformats-officedocument.drawing+xml"/>
  <Override PartName="/xl/comments5.xml" ContentType="application/vnd.openxmlformats-officedocument.spreadsheetml.comments+xml"/>
  <Override PartName="/xl/drawings/drawing4.xml" ContentType="application/vnd.openxmlformats-officedocument.drawing+xml"/>
  <Override PartName="/xl/comments6.xml" ContentType="application/vnd.openxmlformats-officedocument.spreadsheetml.comments+xml"/>
  <Override PartName="/xl/drawings/drawing5.xml" ContentType="application/vnd.openxmlformats-officedocument.drawing+xml"/>
  <Override PartName="/xl/comments7.xml" ContentType="application/vnd.openxmlformats-officedocument.spreadsheetml.comments+xml"/>
  <Override PartName="/xl/drawings/drawing6.xml" ContentType="application/vnd.openxmlformats-officedocument.drawing+xml"/>
  <Override PartName="/xl/comments8.xml" ContentType="application/vnd.openxmlformats-officedocument.spreadsheetml.comments+xml"/>
  <Override PartName="/xl/drawings/drawing7.xml" ContentType="application/vnd.openxmlformats-officedocument.drawing+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drawings/drawing8.xml" ContentType="application/vnd.openxmlformats-officedocument.drawing+xml"/>
  <Override PartName="/xl/comments16.xml" ContentType="application/vnd.openxmlformats-officedocument.spreadsheetml.comments+xml"/>
  <Override PartName="/xl/comments17.xml" ContentType="application/vnd.openxmlformats-officedocument.spreadsheetml.comments+xml"/>
  <Override PartName="/xl/drawings/drawing9.xml" ContentType="application/vnd.openxmlformats-officedocument.drawing+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fs.ad.pref.shimane.jp\土木部\河川課\60_河川海岸整備G_100G\02 河川関係\10 補助河川改修\★県庁発注関連（特別簡易型）\02蛇喰川　樋門本体工\00_入札公告・入札説明書\PPI\"/>
    </mc:Choice>
  </mc:AlternateContent>
  <xr:revisionPtr revIDLastSave="0" documentId="13_ncr:1_{51EF7614-D21A-4886-8ABC-4C419F9C5DB7}" xr6:coauthVersionLast="47" xr6:coauthVersionMax="47" xr10:uidLastSave="{00000000-0000-0000-0000-000000000000}"/>
  <bookViews>
    <workbookView xWindow="-28920" yWindow="-120" windowWidth="29040" windowHeight="15720" tabRatio="750" xr2:uid="{00000000-000D-0000-FFFF-FFFF00000000}"/>
  </bookViews>
  <sheets>
    <sheet name="発注者入力シート" sheetId="41" r:id="rId1"/>
    <sheet name="企業入力シート" sheetId="42" r:id="rId2"/>
    <sheet name="ファイル使用上の注意事項" sheetId="98" r:id="rId3"/>
    <sheet name="発注者設定内容確認シート" sheetId="53" r:id="rId4"/>
    <sheet name="発注者審査作業用シート (技術提案)" sheetId="54" r:id="rId5"/>
    <sheet name="発注者審査作業用シート（提案以外）" sheetId="49" r:id="rId6"/>
    <sheet name="表紙" sheetId="1" r:id="rId7"/>
    <sheet name="技術提案①" sheetId="3" r:id="rId8"/>
    <sheet name="技術提案②" sheetId="45" r:id="rId9"/>
    <sheet name="技術提案③" sheetId="46" r:id="rId10"/>
    <sheet name="企業成績評定点(3年用)" sheetId="6" r:id="rId11"/>
    <sheet name="評定点一覧(R５年度3年用)" sheetId="10" r:id="rId12"/>
    <sheet name="評定点一覧(R６年度3年用)" sheetId="51" r:id="rId13"/>
    <sheet name="評定点一覧(R７年度3年用)" sheetId="107" r:id="rId14"/>
    <sheet name="同種工事施工実績" sheetId="11" r:id="rId15"/>
    <sheet name="優良工事表彰" sheetId="12" r:id="rId16"/>
    <sheet name="登録基幹技能者" sheetId="69" r:id="rId17"/>
    <sheet name="技術者継続学習" sheetId="13" r:id="rId18"/>
    <sheet name="同種工事施工経験" sheetId="15" r:id="rId19"/>
    <sheet name="優秀技術者表彰" sheetId="17" r:id="rId20"/>
    <sheet name="BCP&amp;防災協定・家畜伝染病防疫協定" sheetId="70" r:id="rId21"/>
    <sheet name="ボランティア" sheetId="103" r:id="rId22"/>
    <sheet name="維持管理業務" sheetId="21" r:id="rId23"/>
    <sheet name="除雪業務" sheetId="23" r:id="rId24"/>
    <sheet name="建設キャリアアップシステム(CCUS)" sheetId="108" r:id="rId25"/>
    <sheet name="質問書" sheetId="38" r:id="rId26"/>
    <sheet name="回答書" sheetId="52" r:id="rId27"/>
    <sheet name="採否通知" sheetId="33" r:id="rId28"/>
    <sheet name="不採用説明要求書" sheetId="34" r:id="rId29"/>
    <sheet name="不採用理由回答書" sheetId="35" r:id="rId30"/>
    <sheet name="評価内容説明要求" sheetId="36" r:id="rId31"/>
    <sheet name="評価内容回答" sheetId="37" r:id="rId32"/>
    <sheet name="改善要請" sheetId="39" r:id="rId33"/>
    <sheet name="改善提案" sheetId="40" r:id="rId34"/>
  </sheets>
  <externalReferences>
    <externalReference r:id="rId35"/>
  </externalReferences>
  <definedNames>
    <definedName name="【企業】評価項目">発注者入力シート!$L$6:$L$13</definedName>
    <definedName name="【技術者】評価項目">発注者入力シート!$M$6:$M$12</definedName>
    <definedName name="【地域貢献】評価項目">発注者入力シート!$N$6:$N$27</definedName>
    <definedName name="【地理的条件】評価項目">発注者入力シート!$O$6:$O$11</definedName>
    <definedName name="_xlnm.Print_Area" localSheetId="20">'BCP&amp;防災協定・家畜伝染病防疫協定'!$A$1:$Q$34</definedName>
    <definedName name="_xlnm.Print_Area" localSheetId="21">ボランティア!$A$1:$R$47</definedName>
    <definedName name="_xlnm.Print_Area" localSheetId="22">維持管理業務!$A$1:$Q$49</definedName>
    <definedName name="_xlnm.Print_Area" localSheetId="26">回答書!$A$1:$Q$46</definedName>
    <definedName name="_xlnm.Print_Area" localSheetId="33">改善提案!$A$1:$Q$51</definedName>
    <definedName name="_xlnm.Print_Area" localSheetId="32">改善要請!$A$1:$Q$45</definedName>
    <definedName name="_xlnm.Print_Area" localSheetId="10">'企業成績評定点(3年用)'!$A$1:$P$62</definedName>
    <definedName name="_xlnm.Print_Area" localSheetId="1">企業入力シート!$A$1:$J$36</definedName>
    <definedName name="_xlnm.Print_Area" localSheetId="17">技術者継続学習!$A$1:$Q$44</definedName>
    <definedName name="_xlnm.Print_Area" localSheetId="7">技術提案①!$A$1:$Q$50</definedName>
    <definedName name="_xlnm.Print_Area" localSheetId="8">技術提案②!$A$1:$Q$50</definedName>
    <definedName name="_xlnm.Print_Area" localSheetId="9">技術提案③!$A$1:$Q$50</definedName>
    <definedName name="_xlnm.Print_Area" localSheetId="24">'建設キャリアアップシステム(CCUS)'!$A$1:$Q$47</definedName>
    <definedName name="_xlnm.Print_Area" localSheetId="27">採否通知!$A$1:$Q$49</definedName>
    <definedName name="_xlnm.Print_Area" localSheetId="25">質問書!$A$1:$Q$48</definedName>
    <definedName name="_xlnm.Print_Area" localSheetId="23">除雪業務!$A$1:$Q$45</definedName>
    <definedName name="_xlnm.Print_Area" localSheetId="16">登録基幹技能者!$A$1:$Q$40</definedName>
    <definedName name="_xlnm.Print_Area" localSheetId="18">同種工事施工経験!$A$1:$S$232</definedName>
    <definedName name="_xlnm.Print_Area" localSheetId="14">同種工事施工実績!$A$1:$T$105</definedName>
    <definedName name="_xlnm.Print_Area" localSheetId="5">'発注者審査作業用シート（提案以外）'!$A$1:$AK$63</definedName>
    <definedName name="_xlnm.Print_Area" localSheetId="0">発注者入力シート!$A$1:$AC$100</definedName>
    <definedName name="_xlnm.Print_Area" localSheetId="6">表紙!$A$1:$Q$63</definedName>
    <definedName name="_xlnm.Print_Area" localSheetId="31">評価内容回答!$A$1:$Q$50</definedName>
    <definedName name="_xlnm.Print_Area" localSheetId="30">評価内容説明要求!$A$1:$Q$50</definedName>
    <definedName name="_xlnm.Print_Area" localSheetId="11">'評定点一覧(R５年度3年用)'!$A$1:$Q$156</definedName>
    <definedName name="_xlnm.Print_Area" localSheetId="12">'評定点一覧(R６年度3年用)'!$A$1:$Q$156</definedName>
    <definedName name="_xlnm.Print_Area" localSheetId="13">'評定点一覧(R７年度3年用)'!$A$1:$Q$156</definedName>
    <definedName name="_xlnm.Print_Area" localSheetId="28">不採用説明要求書!$A$1:$Q$50</definedName>
    <definedName name="_xlnm.Print_Area" localSheetId="29">不採用理由回答書!$A$1:$Q$49</definedName>
    <definedName name="_xlnm.Print_Area" localSheetId="19">優秀技術者表彰!$A$1:$Q$74</definedName>
    <definedName name="_xlnm.Print_Area" localSheetId="15">優良工事表彰!$A$1:$Q$41</definedName>
    <definedName name="_xlnm.Print_Titles" localSheetId="7">技術提案①!$1:$19</definedName>
    <definedName name="_xlnm.Print_Titles" localSheetId="8">技術提案②!$1:$19</definedName>
    <definedName name="_xlnm.Print_Titles" localSheetId="9">技術提案③!$1:$19</definedName>
    <definedName name="_xlnm.Print_Titles" localSheetId="3">発注者設定内容確認シート!$1:$5</definedName>
    <definedName name="企業回答">発注者入力シート!$Z$6:$Z$9</definedName>
    <definedName name="企業回答1">発注者入力シート!$V$6:$V$8</definedName>
    <definedName name="企業回答10">発注者入力シート!$AE$6:$AE$9</definedName>
    <definedName name="企業回答11">発注者入力シート!$AF$6:$AF$9</definedName>
    <definedName name="企業回答12">発注者入力シート!$AG$6:$AG$8</definedName>
    <definedName name="企業回答13">[1]発注者入力シート!$AH$6:$AH$8</definedName>
    <definedName name="企業回答14">[1]発注者入力シート!$AI$6:$AI$9</definedName>
    <definedName name="企業回答2">発注者入力シート!$W$6:$W$11</definedName>
    <definedName name="企業回答3">発注者入力シート!$X$6:$X$11</definedName>
    <definedName name="企業回答4">発注者入力シート!$Y$6:$Y$8</definedName>
    <definedName name="企業回答5">発注者入力シート!$Z$6:$Z$9</definedName>
    <definedName name="企業回答6">発注者入力シート!$AA$6:$AA$11</definedName>
    <definedName name="企業回答7">発注者入力シート!$AB$6:$AB$9</definedName>
    <definedName name="企業回答8">発注者入力シート!$AC$6:$AC$17</definedName>
    <definedName name="企業回答9">発注者入力シート!$AD$6:$AD$8</definedName>
    <definedName name="建設工事の種類">発注者入力シート!$U$6:$U$22</definedName>
    <definedName name="工事種別">発注者入力シート!$T$6:$T$22</definedName>
    <definedName name="地域密着型">発注者入力シート!$S$6:$S$7</definedName>
    <definedName name="評価項目番号">発注者入力シート!$Q$6:$Q$12</definedName>
    <definedName name="評価項目番号_枝番">発注者入力シート!$R$6:$R$16</definedName>
    <definedName name="様式番号">発注者入力シート!$P$6:$P$32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3" i="17" l="1"/>
  <c r="G37" i="17"/>
  <c r="G21" i="17"/>
  <c r="A24" i="1"/>
  <c r="A23" i="1"/>
  <c r="N2" i="1"/>
  <c r="A7" i="1"/>
  <c r="A2" i="69" l="1"/>
  <c r="A1" i="69"/>
  <c r="A55" i="1" l="1"/>
  <c r="A54" i="1"/>
  <c r="A53" i="1"/>
  <c r="A52" i="1"/>
  <c r="A51" i="1"/>
  <c r="A50" i="1"/>
  <c r="A49" i="1"/>
  <c r="A48" i="1"/>
  <c r="A35" i="42"/>
  <c r="A34" i="42"/>
  <c r="A33" i="42"/>
  <c r="A32" i="42"/>
  <c r="A31" i="42"/>
  <c r="A30" i="42"/>
  <c r="A29" i="42"/>
  <c r="A28" i="42"/>
  <c r="A27" i="42"/>
  <c r="A26" i="42"/>
  <c r="A25" i="42"/>
  <c r="A2" i="108" l="1"/>
  <c r="A1" i="108"/>
  <c r="A2" i="23"/>
  <c r="O1" i="23"/>
  <c r="A1" i="23"/>
  <c r="A2" i="21"/>
  <c r="O1" i="21"/>
  <c r="A1" i="21"/>
  <c r="A2" i="103"/>
  <c r="P1" i="103"/>
  <c r="A1" i="103"/>
  <c r="DD18" i="49"/>
  <c r="DA18" i="49"/>
  <c r="CX18" i="49"/>
  <c r="CU18" i="49"/>
  <c r="CR18" i="49"/>
  <c r="CO18" i="49"/>
  <c r="CI18" i="49"/>
  <c r="CL18" i="49"/>
  <c r="CF18" i="49"/>
  <c r="CC18" i="49"/>
  <c r="BZ18" i="49"/>
  <c r="BW18" i="49" a="1"/>
  <c r="BW18" i="49" s="1"/>
  <c r="A60" i="53"/>
  <c r="C60" i="53"/>
  <c r="A58" i="53"/>
  <c r="A59" i="53" s="1"/>
  <c r="C58" i="53"/>
  <c r="C59" i="53" s="1"/>
  <c r="C57" i="53"/>
  <c r="A57" i="53"/>
  <c r="A56" i="53"/>
  <c r="C56" i="53"/>
  <c r="C55" i="53"/>
  <c r="A55" i="53"/>
  <c r="A54" i="53"/>
  <c r="C54" i="53"/>
  <c r="C53" i="53"/>
  <c r="A53" i="53"/>
  <c r="A52" i="53"/>
  <c r="A51" i="53"/>
  <c r="C52" i="53"/>
  <c r="C51" i="53"/>
  <c r="C50" i="53"/>
  <c r="A50" i="53"/>
  <c r="A49" i="53"/>
  <c r="C49" i="53"/>
  <c r="C48" i="53"/>
  <c r="A48" i="53"/>
  <c r="N60" i="41"/>
  <c r="N61" i="41"/>
  <c r="N62" i="41"/>
  <c r="N63" i="41"/>
  <c r="N64" i="41"/>
  <c r="N65" i="41"/>
  <c r="N66" i="41"/>
  <c r="N67" i="41"/>
  <c r="N68" i="41"/>
  <c r="N69" i="41"/>
  <c r="N70" i="41"/>
  <c r="N71" i="41"/>
  <c r="N72" i="41"/>
  <c r="N73" i="41"/>
  <c r="N74" i="41"/>
  <c r="N75" i="41"/>
  <c r="D20" i="21"/>
  <c r="D15" i="21"/>
  <c r="BT18" i="49" a="1"/>
  <c r="BT18" i="49" s="1"/>
  <c r="T15" i="70" l="1"/>
  <c r="A4" i="70" s="1"/>
  <c r="B17" i="70" s="1"/>
  <c r="BT38" i="49" l="1"/>
  <c r="BT20" i="49" s="1"/>
  <c r="BW38" i="49"/>
  <c r="BW20" i="49" s="1"/>
  <c r="G42" i="53"/>
  <c r="B22" i="70"/>
  <c r="G44" i="53"/>
  <c r="A1" i="70"/>
  <c r="A2" i="70"/>
  <c r="G46" i="53"/>
  <c r="G47" i="53"/>
  <c r="A107" i="107" l="1"/>
  <c r="A55" i="107"/>
  <c r="A2" i="107"/>
  <c r="A106" i="107"/>
  <c r="A54" i="107"/>
  <c r="A1" i="107"/>
  <c r="BU39" i="49" l="1"/>
  <c r="G45" i="53"/>
  <c r="CK47" i="49" l="1"/>
  <c r="DZ45" i="49" l="1"/>
  <c r="DZ44" i="49" s="1"/>
  <c r="DZ46" i="49" l="1"/>
  <c r="CK49" i="49" l="1"/>
  <c r="CK48" i="49"/>
  <c r="A1" i="39"/>
  <c r="B12" i="107" l="1"/>
  <c r="DB55" i="49" l="1"/>
  <c r="DB33" i="49" s="1"/>
  <c r="DB51" i="49"/>
  <c r="DB50" i="49"/>
  <c r="L77" i="41" l="1"/>
  <c r="L76" i="41"/>
  <c r="DB49" i="49" l="1"/>
  <c r="DB48" i="49"/>
  <c r="DB47" i="49"/>
  <c r="DB46" i="49"/>
  <c r="DB45" i="49"/>
  <c r="DB44" i="49"/>
  <c r="DB29" i="49" l="1"/>
  <c r="G59" i="53"/>
  <c r="G58" i="53"/>
  <c r="G57" i="53" l="1"/>
  <c r="G53" i="53"/>
  <c r="CY44" i="49"/>
  <c r="DB42" i="49"/>
  <c r="DB39" i="49"/>
  <c r="DB21" i="49" l="1"/>
  <c r="DB28" i="49"/>
  <c r="DA28" i="49"/>
  <c r="DB27" i="49"/>
  <c r="DA27" i="49"/>
  <c r="DB26" i="49"/>
  <c r="DA26" i="49"/>
  <c r="CY26" i="49"/>
  <c r="CX26" i="49"/>
  <c r="DB25" i="49"/>
  <c r="DA25" i="49"/>
  <c r="CY25" i="49"/>
  <c r="CX25" i="49"/>
  <c r="DB24" i="49"/>
  <c r="DA24" i="49"/>
  <c r="CZ24" i="49"/>
  <c r="CY24" i="49"/>
  <c r="CX24" i="49"/>
  <c r="CZ23" i="49"/>
  <c r="CY23" i="49"/>
  <c r="CX23" i="49"/>
  <c r="CZ22" i="49"/>
  <c r="CY22" i="49"/>
  <c r="CX22" i="49"/>
  <c r="DA21" i="49"/>
  <c r="CZ21" i="49"/>
  <c r="CY21" i="49"/>
  <c r="CX21" i="49"/>
  <c r="CL39" i="49"/>
  <c r="CL21" i="49" s="1"/>
  <c r="CL28" i="49"/>
  <c r="CL27" i="49"/>
  <c r="CL26" i="49"/>
  <c r="CN25" i="49"/>
  <c r="CM25" i="49"/>
  <c r="CL25" i="49"/>
  <c r="K27" i="108"/>
  <c r="K26" i="108"/>
  <c r="K25" i="108"/>
  <c r="E34" i="108"/>
  <c r="B21" i="108"/>
  <c r="M19" i="108"/>
  <c r="BU25" i="49" l="1"/>
  <c r="A25" i="103" l="1"/>
  <c r="A24" i="103"/>
  <c r="CH49" i="49" l="1"/>
  <c r="CH48" i="49"/>
  <c r="CH47" i="49"/>
  <c r="CH45" i="49"/>
  <c r="CH44" i="49"/>
  <c r="CG49" i="49"/>
  <c r="CG48" i="49"/>
  <c r="CG47" i="49"/>
  <c r="CG45" i="49"/>
  <c r="CG44" i="49"/>
  <c r="CE49" i="49" l="1"/>
  <c r="CE48" i="49"/>
  <c r="CE47" i="49"/>
  <c r="CE45" i="49"/>
  <c r="CE44" i="49"/>
  <c r="CD49" i="49"/>
  <c r="CD48" i="49"/>
  <c r="CD47" i="49"/>
  <c r="CD45" i="49"/>
  <c r="CD44" i="49"/>
  <c r="F189" i="15" l="1"/>
  <c r="F187" i="15"/>
  <c r="F136" i="15"/>
  <c r="F134" i="15"/>
  <c r="K109" i="107"/>
  <c r="K57" i="107"/>
  <c r="K4" i="107"/>
  <c r="K5" i="51"/>
  <c r="K109" i="51"/>
  <c r="K57" i="51"/>
  <c r="A16" i="1" l="1"/>
  <c r="U207" i="15" l="1"/>
  <c r="U154" i="15"/>
  <c r="U27" i="15"/>
  <c r="V27" i="11" l="1"/>
  <c r="L25" i="6" l="1"/>
  <c r="P29" i="6" l="1"/>
  <c r="O29" i="6"/>
  <c r="N29" i="6"/>
  <c r="M29" i="6"/>
  <c r="L29" i="6"/>
  <c r="K29" i="6"/>
  <c r="J29" i="6"/>
  <c r="I29" i="6"/>
  <c r="H29" i="6"/>
  <c r="G29" i="6"/>
  <c r="P28" i="6"/>
  <c r="O28" i="6"/>
  <c r="N28" i="6"/>
  <c r="M28" i="6"/>
  <c r="L28" i="6"/>
  <c r="K28" i="6"/>
  <c r="J28" i="6" l="1"/>
  <c r="I28" i="6"/>
  <c r="H28" i="6"/>
  <c r="G28" i="6"/>
  <c r="P27" i="6"/>
  <c r="O27" i="6"/>
  <c r="N27" i="6"/>
  <c r="M27" i="6"/>
  <c r="L27" i="6"/>
  <c r="K27" i="6"/>
  <c r="J27" i="6"/>
  <c r="I27" i="6"/>
  <c r="H27" i="6"/>
  <c r="G27" i="6"/>
  <c r="P26" i="6"/>
  <c r="O26" i="6"/>
  <c r="N26" i="6"/>
  <c r="M26" i="6"/>
  <c r="L26" i="6"/>
  <c r="K26" i="6"/>
  <c r="J26" i="6"/>
  <c r="I26" i="6"/>
  <c r="H26" i="6"/>
  <c r="G26" i="6"/>
  <c r="P25" i="6"/>
  <c r="O25" i="6"/>
  <c r="N25" i="6"/>
  <c r="M25" i="6"/>
  <c r="K25" i="6"/>
  <c r="J25" i="6"/>
  <c r="I25" i="6"/>
  <c r="H25" i="6"/>
  <c r="G25" i="6"/>
  <c r="P24" i="6"/>
  <c r="O24" i="6"/>
  <c r="N24" i="6"/>
  <c r="M24" i="6"/>
  <c r="L24" i="6"/>
  <c r="K24" i="6"/>
  <c r="J24" i="6"/>
  <c r="I24" i="6"/>
  <c r="H24" i="6"/>
  <c r="G24" i="6"/>
  <c r="Q106" i="107" l="1"/>
  <c r="Q54" i="107"/>
  <c r="B14" i="107"/>
  <c r="B16" i="107" s="1"/>
  <c r="B18" i="107" s="1"/>
  <c r="B20" i="107" s="1"/>
  <c r="B22" i="107" s="1"/>
  <c r="B24" i="107" s="1"/>
  <c r="B26" i="107" s="1"/>
  <c r="B28" i="107" s="1"/>
  <c r="B30" i="107" s="1"/>
  <c r="B32" i="107" s="1"/>
  <c r="B34" i="107" s="1"/>
  <c r="B36" i="107" s="1"/>
  <c r="B38" i="107" s="1"/>
  <c r="B40" i="107" s="1"/>
  <c r="B42" i="107" s="1"/>
  <c r="B44" i="107" s="1"/>
  <c r="B46" i="107" s="1"/>
  <c r="B48" i="107" s="1"/>
  <c r="B62" i="107" s="1"/>
  <c r="B64" i="107" s="1"/>
  <c r="B66" i="107" s="1"/>
  <c r="B68" i="107" s="1"/>
  <c r="B70" i="107" s="1"/>
  <c r="B72" i="107" s="1"/>
  <c r="B74" i="107" s="1"/>
  <c r="B76" i="107" s="1"/>
  <c r="B78" i="107" s="1"/>
  <c r="B80" i="107" s="1"/>
  <c r="B82" i="107" s="1"/>
  <c r="B84" i="107" s="1"/>
  <c r="B86" i="107" s="1"/>
  <c r="B88" i="107" s="1"/>
  <c r="B90" i="107" s="1"/>
  <c r="B92" i="107" s="1"/>
  <c r="B94" i="107" s="1"/>
  <c r="B96" i="107" s="1"/>
  <c r="B98" i="107" s="1"/>
  <c r="B100" i="107" s="1"/>
  <c r="B114" i="107" s="1"/>
  <c r="B116" i="107" s="1"/>
  <c r="B118" i="107" s="1"/>
  <c r="B120" i="107" s="1"/>
  <c r="B122" i="107" s="1"/>
  <c r="B124" i="107" s="1"/>
  <c r="B126" i="107" s="1"/>
  <c r="B128" i="107" s="1"/>
  <c r="B130" i="107" s="1"/>
  <c r="B132" i="107" s="1"/>
  <c r="B134" i="107" s="1"/>
  <c r="B136" i="107" s="1"/>
  <c r="B138" i="107" s="1"/>
  <c r="B140" i="107" s="1"/>
  <c r="B142" i="107" s="1"/>
  <c r="B144" i="107" s="1"/>
  <c r="B146" i="107" s="1"/>
  <c r="B148" i="107" s="1"/>
  <c r="B150" i="107" s="1"/>
  <c r="B152" i="107" s="1"/>
  <c r="A65" i="53" l="1"/>
  <c r="B36" i="53"/>
  <c r="B37" i="53" s="1"/>
  <c r="G25" i="53"/>
  <c r="B26" i="53"/>
  <c r="B27" i="53" s="1"/>
  <c r="I32" i="49"/>
  <c r="BL39" i="49" l="1"/>
  <c r="BI40" i="49"/>
  <c r="AT39" i="49"/>
  <c r="AQ40" i="49"/>
  <c r="AB39" i="49"/>
  <c r="Y40" i="49"/>
  <c r="J40" i="49"/>
  <c r="I24" i="49"/>
  <c r="DS32" i="49" l="1"/>
  <c r="DT40" i="49"/>
  <c r="J44" i="49" l="1"/>
  <c r="J54" i="49" l="1"/>
  <c r="J58" i="49"/>
  <c r="J57" i="49"/>
  <c r="J32" i="49" s="1"/>
  <c r="J53" i="49"/>
  <c r="J55" i="49"/>
  <c r="J56" i="49"/>
  <c r="J60" i="49"/>
  <c r="J59" i="49"/>
  <c r="J47" i="49"/>
  <c r="J29" i="49" s="1"/>
  <c r="M39" i="49"/>
  <c r="M21" i="49" s="1"/>
  <c r="M45" i="49"/>
  <c r="M47" i="49" s="1"/>
  <c r="J52" i="49"/>
  <c r="J51" i="49"/>
  <c r="J50" i="49"/>
  <c r="J49" i="49"/>
  <c r="J48" i="49"/>
  <c r="J46" i="49"/>
  <c r="J28" i="49" s="1"/>
  <c r="J45" i="49"/>
  <c r="J27" i="49" s="1"/>
  <c r="J31" i="49" l="1"/>
  <c r="M48" i="49"/>
  <c r="M31" i="49" s="1"/>
  <c r="L47" i="49"/>
  <c r="L48" i="49"/>
  <c r="M44" i="49"/>
  <c r="M46" i="49"/>
  <c r="J30" i="49"/>
  <c r="J39" i="49" l="1"/>
  <c r="J21" i="49" s="1"/>
  <c r="Q1" i="11"/>
  <c r="C28" i="53" l="1"/>
  <c r="A28" i="53"/>
  <c r="O26" i="49" l="1"/>
  <c r="O39" i="49"/>
  <c r="O21" i="49" s="1"/>
  <c r="P44" i="49"/>
  <c r="P26" i="49" s="1"/>
  <c r="CK28" i="49" l="1"/>
  <c r="B12" i="10"/>
  <c r="B14" i="10" s="1"/>
  <c r="B16" i="10" s="1"/>
  <c r="B18" i="10" s="1"/>
  <c r="B20" i="10" s="1"/>
  <c r="B22" i="10" s="1"/>
  <c r="B24" i="10" s="1"/>
  <c r="B26" i="10" s="1"/>
  <c r="B28" i="10" s="1"/>
  <c r="B30" i="10" s="1"/>
  <c r="B32" i="10" s="1"/>
  <c r="B34" i="10" s="1"/>
  <c r="B36" i="10" s="1"/>
  <c r="B38" i="10" s="1"/>
  <c r="B40" i="10" s="1"/>
  <c r="B42" i="10" s="1"/>
  <c r="B44" i="10" s="1"/>
  <c r="B46" i="10" s="1"/>
  <c r="B48" i="10" s="1"/>
  <c r="B62" i="10" s="1"/>
  <c r="B64" i="10" s="1"/>
  <c r="B66" i="10" s="1"/>
  <c r="B68" i="10" s="1"/>
  <c r="B70" i="10" s="1"/>
  <c r="B72" i="10" s="1"/>
  <c r="B74" i="10" s="1"/>
  <c r="B76" i="10" s="1"/>
  <c r="B78" i="10" s="1"/>
  <c r="B80" i="10" s="1"/>
  <c r="B82" i="10" s="1"/>
  <c r="B84" i="10" s="1"/>
  <c r="B86" i="10" s="1"/>
  <c r="B88" i="10" s="1"/>
  <c r="B90" i="10" s="1"/>
  <c r="B92" i="10" s="1"/>
  <c r="B94" i="10" s="1"/>
  <c r="B96" i="10" s="1"/>
  <c r="B98" i="10" s="1"/>
  <c r="B100" i="10" s="1"/>
  <c r="B114" i="10" s="1"/>
  <c r="B116" i="10" s="1"/>
  <c r="B118" i="10" s="1"/>
  <c r="B120" i="10" s="1"/>
  <c r="B122" i="10" s="1"/>
  <c r="B124" i="10" s="1"/>
  <c r="B126" i="10" s="1"/>
  <c r="B128" i="10" s="1"/>
  <c r="B130" i="10" s="1"/>
  <c r="B132" i="10" s="1"/>
  <c r="B134" i="10" s="1"/>
  <c r="B136" i="10" s="1"/>
  <c r="B138" i="10" s="1"/>
  <c r="B140" i="10" s="1"/>
  <c r="B142" i="10" s="1"/>
  <c r="B144" i="10" s="1"/>
  <c r="B146" i="10" s="1"/>
  <c r="B148" i="10" s="1"/>
  <c r="B150" i="10" s="1"/>
  <c r="B152" i="10" s="1"/>
  <c r="B12" i="51"/>
  <c r="B14" i="51" s="1"/>
  <c r="B16" i="51" s="1"/>
  <c r="B18" i="51" s="1"/>
  <c r="B20" i="51" s="1"/>
  <c r="B22" i="51" s="1"/>
  <c r="B24" i="51" s="1"/>
  <c r="B26" i="51" s="1"/>
  <c r="B28" i="51" s="1"/>
  <c r="B30" i="51" s="1"/>
  <c r="B32" i="51" s="1"/>
  <c r="B34" i="51" s="1"/>
  <c r="B36" i="51" s="1"/>
  <c r="B38" i="51" s="1"/>
  <c r="B40" i="51" s="1"/>
  <c r="B42" i="51" s="1"/>
  <c r="B44" i="51" s="1"/>
  <c r="B46" i="51" s="1"/>
  <c r="B48" i="51" s="1"/>
  <c r="B62" i="51" s="1"/>
  <c r="B64" i="51" s="1"/>
  <c r="B66" i="51" s="1"/>
  <c r="B68" i="51" s="1"/>
  <c r="B70" i="51" s="1"/>
  <c r="B72" i="51" s="1"/>
  <c r="B74" i="51" s="1"/>
  <c r="B76" i="51" s="1"/>
  <c r="B78" i="51" s="1"/>
  <c r="B80" i="51" s="1"/>
  <c r="B82" i="51" s="1"/>
  <c r="B84" i="51" s="1"/>
  <c r="B86" i="51" s="1"/>
  <c r="B88" i="51" s="1"/>
  <c r="B90" i="51" s="1"/>
  <c r="B92" i="51" s="1"/>
  <c r="B94" i="51" s="1"/>
  <c r="B96" i="51" s="1"/>
  <c r="B98" i="51" s="1"/>
  <c r="B100" i="51" s="1"/>
  <c r="B114" i="51" s="1"/>
  <c r="B116" i="51" s="1"/>
  <c r="B118" i="51" s="1"/>
  <c r="B120" i="51" s="1"/>
  <c r="B122" i="51" s="1"/>
  <c r="B124" i="51" s="1"/>
  <c r="B126" i="51" s="1"/>
  <c r="B128" i="51" s="1"/>
  <c r="B130" i="51" s="1"/>
  <c r="B132" i="51" s="1"/>
  <c r="B134" i="51" s="1"/>
  <c r="B136" i="51" s="1"/>
  <c r="B138" i="51" s="1"/>
  <c r="B140" i="51" s="1"/>
  <c r="B142" i="51" s="1"/>
  <c r="B144" i="51" s="1"/>
  <c r="B146" i="51" s="1"/>
  <c r="B148" i="51" s="1"/>
  <c r="B150" i="51" s="1"/>
  <c r="B152" i="51" s="1"/>
  <c r="CS49" i="49" l="1"/>
  <c r="CS47" i="49"/>
  <c r="CS45" i="49"/>
  <c r="CT48" i="49"/>
  <c r="CT46" i="49"/>
  <c r="CS48" i="49"/>
  <c r="CS46" i="49"/>
  <c r="CT44" i="49"/>
  <c r="CT27" i="49" s="1"/>
  <c r="CS44" i="49"/>
  <c r="CT26" i="49" l="1"/>
  <c r="CT28" i="49"/>
  <c r="CT29" i="49"/>
  <c r="CQ44" i="49" l="1"/>
  <c r="CQ26" i="49" s="1"/>
  <c r="CP44" i="49"/>
  <c r="CO26" i="49"/>
  <c r="CQ25" i="49"/>
  <c r="CP25" i="49"/>
  <c r="CO25" i="49"/>
  <c r="CP39" i="49"/>
  <c r="CP21" i="49" s="1"/>
  <c r="CQ24" i="49"/>
  <c r="CP24" i="49"/>
  <c r="CO24" i="49"/>
  <c r="CQ23" i="49"/>
  <c r="CP23" i="49"/>
  <c r="CO23" i="49"/>
  <c r="CQ22" i="49"/>
  <c r="CP22" i="49"/>
  <c r="CO22" i="49"/>
  <c r="CQ21" i="49"/>
  <c r="CO21" i="49"/>
  <c r="G54" i="53"/>
  <c r="CO45" i="49" l="1"/>
  <c r="CO27" i="49" s="1"/>
  <c r="CO46" i="49"/>
  <c r="CO28" i="49" s="1"/>
  <c r="CQ46" i="49"/>
  <c r="CQ28" i="49" s="1"/>
  <c r="CQ45" i="49"/>
  <c r="CQ27" i="49" s="1"/>
  <c r="CP46" i="49"/>
  <c r="CP28" i="49" s="1"/>
  <c r="CP45" i="49"/>
  <c r="CP27" i="49" s="1"/>
  <c r="CP26" i="49"/>
  <c r="AZ31" i="41"/>
  <c r="AZ30" i="41"/>
  <c r="AZ29" i="41"/>
  <c r="AZ28" i="41"/>
  <c r="AZ27" i="41"/>
  <c r="AZ26" i="41"/>
  <c r="AZ25" i="41"/>
  <c r="AZ24" i="41"/>
  <c r="AZ23" i="41"/>
  <c r="AZ22" i="41"/>
  <c r="AZ21" i="41"/>
  <c r="AZ20" i="41"/>
  <c r="AZ19" i="41"/>
  <c r="AZ18" i="41"/>
  <c r="AZ17" i="41"/>
  <c r="AZ16" i="41"/>
  <c r="AZ15" i="41"/>
  <c r="AZ14" i="41"/>
  <c r="AZ13" i="41"/>
  <c r="AZ12" i="41"/>
  <c r="AZ11" i="41"/>
  <c r="AZ10" i="41"/>
  <c r="AZ9" i="41"/>
  <c r="AZ8" i="41"/>
  <c r="AZ7" i="41"/>
  <c r="AZ6" i="41"/>
  <c r="AZ5" i="41"/>
  <c r="AZ4" i="41"/>
  <c r="AY2" i="41"/>
  <c r="F12" i="15" l="1"/>
  <c r="F8" i="11"/>
  <c r="F11" i="15"/>
  <c r="F9" i="11"/>
  <c r="F9" i="17"/>
  <c r="F10" i="17"/>
  <c r="E10" i="12"/>
  <c r="E9" i="12"/>
  <c r="G8" i="6"/>
  <c r="G9" i="6"/>
  <c r="D9" i="41"/>
  <c r="Q105" i="51"/>
  <c r="Q53" i="51"/>
  <c r="Q105" i="10"/>
  <c r="Q53" i="10"/>
  <c r="F193" i="15" l="1"/>
  <c r="F140" i="15"/>
  <c r="F139" i="15"/>
  <c r="F192" i="15"/>
  <c r="G36" i="53"/>
  <c r="BL41" i="49"/>
  <c r="AT41" i="49"/>
  <c r="AB41" i="49"/>
  <c r="G26" i="53"/>
  <c r="M41" i="49"/>
  <c r="G24" i="53"/>
  <c r="J42" i="49"/>
  <c r="G63" i="53"/>
  <c r="DT41" i="49"/>
  <c r="BI42" i="49"/>
  <c r="Y42" i="49"/>
  <c r="G34" i="53"/>
  <c r="AQ42" i="49"/>
  <c r="G27" i="53"/>
  <c r="M42" i="49"/>
  <c r="M24" i="49" s="1"/>
  <c r="G33" i="53"/>
  <c r="BI41" i="49"/>
  <c r="AQ41" i="49"/>
  <c r="Y41" i="49"/>
  <c r="G64" i="53"/>
  <c r="DT42" i="49"/>
  <c r="BL42" i="49"/>
  <c r="AT42" i="49"/>
  <c r="AB42" i="49"/>
  <c r="G37" i="53"/>
  <c r="G23" i="53"/>
  <c r="J41" i="49"/>
  <c r="J23" i="49" s="1"/>
  <c r="CV44" i="49"/>
  <c r="BY47" i="49" l="1"/>
  <c r="BX47" i="49"/>
  <c r="BX44" i="49"/>
  <c r="BX46" i="49" s="1"/>
  <c r="BX28" i="49" s="1"/>
  <c r="BV44" i="49"/>
  <c r="BU44" i="49"/>
  <c r="BX45" i="49" l="1"/>
  <c r="BX27" i="49" s="1"/>
  <c r="BP34" i="49"/>
  <c r="BM34" i="49"/>
  <c r="BJ34" i="49"/>
  <c r="BG34" i="49"/>
  <c r="BD34" i="49"/>
  <c r="BC44" i="49" s="1"/>
  <c r="BB44" i="49" s="1"/>
  <c r="AX34" i="49"/>
  <c r="AU34" i="49"/>
  <c r="AR34" i="49"/>
  <c r="AO34" i="49"/>
  <c r="AM45" i="49" s="1"/>
  <c r="AL34" i="49"/>
  <c r="AK44" i="49" s="1"/>
  <c r="AJ44" i="49" s="1"/>
  <c r="AF34" i="49"/>
  <c r="AD45" i="49" s="1"/>
  <c r="AD27" i="49" s="1"/>
  <c r="AC34" i="49"/>
  <c r="Z34" i="49"/>
  <c r="W34" i="49"/>
  <c r="U45" i="49" s="1"/>
  <c r="T34" i="49"/>
  <c r="S44" i="49" s="1"/>
  <c r="BF44" i="49" l="1"/>
  <c r="BE45" i="49"/>
  <c r="AR44" i="49"/>
  <c r="AR50" i="49" s="1"/>
  <c r="BJ44" i="49"/>
  <c r="BJ48" i="49" s="1"/>
  <c r="BL45" i="49"/>
  <c r="BL47" i="49" s="1"/>
  <c r="BL31" i="49" s="1"/>
  <c r="Z44" i="49"/>
  <c r="Z50" i="49" s="1"/>
  <c r="AT45" i="49"/>
  <c r="AT47" i="49" s="1"/>
  <c r="AT31" i="49" s="1"/>
  <c r="V44" i="49"/>
  <c r="AQ44" i="49"/>
  <c r="AQ50" i="49" s="1"/>
  <c r="AB45" i="49"/>
  <c r="AB48" i="49" s="1"/>
  <c r="AB32" i="49" s="1"/>
  <c r="Y44" i="49"/>
  <c r="Y52" i="49" s="1"/>
  <c r="AR47" i="49"/>
  <c r="R44" i="49"/>
  <c r="BI44" i="49"/>
  <c r="BI49" i="49" s="1"/>
  <c r="BF45" i="49"/>
  <c r="BE44" i="49"/>
  <c r="AN44" i="49"/>
  <c r="AM44" i="49" s="1"/>
  <c r="AR53" i="49" l="1"/>
  <c r="AR57" i="49"/>
  <c r="AR59" i="49"/>
  <c r="AR46" i="49"/>
  <c r="AR45" i="49"/>
  <c r="AR52" i="49"/>
  <c r="BJ46" i="49"/>
  <c r="AR55" i="49"/>
  <c r="AR58" i="49"/>
  <c r="AR56" i="49"/>
  <c r="AR51" i="49"/>
  <c r="AR31" i="49" s="1"/>
  <c r="AR54" i="49"/>
  <c r="AR60" i="49"/>
  <c r="AR48" i="49"/>
  <c r="Z52" i="49"/>
  <c r="Z54" i="49"/>
  <c r="BJ51" i="49"/>
  <c r="U44" i="49"/>
  <c r="BJ59" i="49"/>
  <c r="Z49" i="49"/>
  <c r="AR49" i="49"/>
  <c r="Y48" i="49"/>
  <c r="BJ53" i="49"/>
  <c r="BJ45" i="49"/>
  <c r="BJ55" i="49"/>
  <c r="BJ49" i="49"/>
  <c r="BJ30" i="49" s="1"/>
  <c r="AS48" i="49"/>
  <c r="AS32" i="49" s="1"/>
  <c r="Y49" i="49"/>
  <c r="Y51" i="49"/>
  <c r="AQ49" i="49"/>
  <c r="AQ51" i="49"/>
  <c r="BI51" i="49"/>
  <c r="BJ60" i="49"/>
  <c r="BJ56" i="49"/>
  <c r="BJ58" i="49"/>
  <c r="BI50" i="49"/>
  <c r="BI48" i="49"/>
  <c r="Z51" i="49"/>
  <c r="Z31" i="49" s="1"/>
  <c r="Z48" i="49"/>
  <c r="BJ52" i="49"/>
  <c r="BJ54" i="49"/>
  <c r="BJ57" i="49"/>
  <c r="BJ47" i="49"/>
  <c r="BJ50" i="49"/>
  <c r="Y50" i="49"/>
  <c r="AQ48" i="49"/>
  <c r="Z58" i="49"/>
  <c r="Z59" i="49"/>
  <c r="Z53" i="49"/>
  <c r="BL46" i="49"/>
  <c r="BL44" i="49"/>
  <c r="BK44" i="49"/>
  <c r="BK45" i="49"/>
  <c r="BK46" i="49"/>
  <c r="AS47" i="49"/>
  <c r="AS31" i="49" s="1"/>
  <c r="AA48" i="49"/>
  <c r="AA32" i="49" s="1"/>
  <c r="BL48" i="49"/>
  <c r="BL32" i="49" s="1"/>
  <c r="AT48" i="49"/>
  <c r="AT32" i="49" s="1"/>
  <c r="Z55" i="49"/>
  <c r="Z45" i="49"/>
  <c r="Z46" i="49"/>
  <c r="Z60" i="49"/>
  <c r="Z47" i="49"/>
  <c r="Z56" i="49"/>
  <c r="Z57" i="49"/>
  <c r="AB47" i="49"/>
  <c r="AB31" i="49" s="1"/>
  <c r="AQ60" i="49"/>
  <c r="AA47" i="49"/>
  <c r="AA31" i="49" s="1"/>
  <c r="BK47" i="49"/>
  <c r="BK31" i="49" s="1"/>
  <c r="BK48" i="49"/>
  <c r="BK32" i="49" s="1"/>
  <c r="Y45" i="49"/>
  <c r="AS44" i="49"/>
  <c r="AB44" i="49"/>
  <c r="AB46" i="49"/>
  <c r="AA46" i="49"/>
  <c r="AN45" i="49"/>
  <c r="AT46" i="49"/>
  <c r="AS46" i="49"/>
  <c r="AS45" i="49"/>
  <c r="AT44" i="49"/>
  <c r="AA44" i="49"/>
  <c r="AA45" i="49"/>
  <c r="V45" i="49"/>
  <c r="Y53" i="49"/>
  <c r="Y58" i="49"/>
  <c r="Y54" i="49"/>
  <c r="AQ54" i="49"/>
  <c r="AQ55" i="49"/>
  <c r="Y56" i="49"/>
  <c r="BI52" i="49"/>
  <c r="Y57" i="49"/>
  <c r="AQ52" i="49"/>
  <c r="AQ57" i="49"/>
  <c r="BI60" i="49"/>
  <c r="AQ53" i="49"/>
  <c r="AQ47" i="49"/>
  <c r="AQ46" i="49"/>
  <c r="AQ45" i="49"/>
  <c r="Y46" i="49"/>
  <c r="AQ56" i="49"/>
  <c r="AQ59" i="49"/>
  <c r="Y60" i="49"/>
  <c r="AQ58" i="49"/>
  <c r="Y55" i="49"/>
  <c r="BI54" i="49"/>
  <c r="BI57" i="49"/>
  <c r="BI56" i="49"/>
  <c r="BI53" i="49"/>
  <c r="BI46" i="49"/>
  <c r="Y59" i="49"/>
  <c r="BI59" i="49"/>
  <c r="BI55" i="49"/>
  <c r="BI47" i="49"/>
  <c r="BI58" i="49"/>
  <c r="BI45" i="49"/>
  <c r="Y47" i="49"/>
  <c r="AQ30" i="49" l="1"/>
  <c r="AR33" i="49"/>
  <c r="BI33" i="49"/>
  <c r="Y33" i="49"/>
  <c r="Z33" i="49"/>
  <c r="AQ33" i="49"/>
  <c r="BJ33" i="49"/>
  <c r="AR30" i="49"/>
  <c r="BJ31" i="49"/>
  <c r="Y31" i="49"/>
  <c r="AQ31" i="49"/>
  <c r="Y30" i="49"/>
  <c r="Z30" i="49"/>
  <c r="BI30" i="49"/>
  <c r="BI31" i="49"/>
  <c r="EC47" i="49" l="1"/>
  <c r="EC49" i="49" s="1"/>
  <c r="EC44" i="49"/>
  <c r="EC45" i="49" s="1"/>
  <c r="EC46" i="49" l="1"/>
  <c r="EC48" i="49"/>
  <c r="DU44" i="49"/>
  <c r="DU53" i="49" s="1"/>
  <c r="DT44" i="49"/>
  <c r="DT53" i="49" s="1"/>
  <c r="DF44" i="49"/>
  <c r="DE44" i="49"/>
  <c r="DE26" i="49" l="1"/>
  <c r="DB54" i="49"/>
  <c r="DB32" i="49" s="1"/>
  <c r="DB53" i="49"/>
  <c r="DB31" i="49" s="1"/>
  <c r="DU52" i="49"/>
  <c r="DU48" i="49"/>
  <c r="DU50" i="49"/>
  <c r="DU46" i="49"/>
  <c r="DU49" i="49"/>
  <c r="DU45" i="49"/>
  <c r="DU54" i="49" s="1"/>
  <c r="DU32" i="49" s="1"/>
  <c r="DU51" i="49"/>
  <c r="DU47" i="49"/>
  <c r="DT52" i="49"/>
  <c r="DT48" i="49"/>
  <c r="DT50" i="49"/>
  <c r="DT46" i="49"/>
  <c r="DT49" i="49"/>
  <c r="DT45" i="49"/>
  <c r="DT54" i="49" s="1"/>
  <c r="DT32" i="49" s="1"/>
  <c r="DT51" i="49"/>
  <c r="DT47" i="49"/>
  <c r="DF45" i="49"/>
  <c r="DF29" i="49" s="1"/>
  <c r="DF26" i="49"/>
  <c r="DD45" i="49"/>
  <c r="DE45" i="49"/>
  <c r="DE29" i="49" s="1"/>
  <c r="DD44" i="49"/>
  <c r="BZ30" i="49" l="1"/>
  <c r="BZ26" i="49"/>
  <c r="CH46" i="49"/>
  <c r="CG46" i="49"/>
  <c r="CF26" i="49" l="1"/>
  <c r="CE46" i="49"/>
  <c r="CE33" i="49" s="1"/>
  <c r="CD46" i="49"/>
  <c r="CD29" i="49" s="1"/>
  <c r="CE29" i="49" l="1"/>
  <c r="CE31" i="49"/>
  <c r="CE30" i="49"/>
  <c r="CE32" i="49"/>
  <c r="CE26" i="49"/>
  <c r="CC31" i="49"/>
  <c r="CD31" i="49"/>
  <c r="CC26" i="49"/>
  <c r="CC32" i="49"/>
  <c r="CD32" i="49"/>
  <c r="CC29" i="49"/>
  <c r="CC33" i="49"/>
  <c r="CD26" i="49"/>
  <c r="CD33" i="49"/>
  <c r="CC30" i="49"/>
  <c r="CD30" i="49"/>
  <c r="N30" i="49" l="1"/>
  <c r="N29" i="49"/>
  <c r="M30" i="49"/>
  <c r="K44" i="49"/>
  <c r="K55" i="49" l="1"/>
  <c r="K58" i="49"/>
  <c r="K57" i="49"/>
  <c r="K32" i="49" s="1"/>
  <c r="K59" i="49"/>
  <c r="K54" i="49"/>
  <c r="K60" i="49"/>
  <c r="K56" i="49"/>
  <c r="K46" i="49"/>
  <c r="K28" i="49" s="1"/>
  <c r="K52" i="49"/>
  <c r="K50" i="49"/>
  <c r="K48" i="49"/>
  <c r="K53" i="49"/>
  <c r="K51" i="49"/>
  <c r="K49" i="49"/>
  <c r="K47" i="49"/>
  <c r="K45" i="49"/>
  <c r="K27" i="49" s="1"/>
  <c r="L46" i="49"/>
  <c r="L30" i="49" s="1"/>
  <c r="M29" i="49"/>
  <c r="L44" i="49"/>
  <c r="L26" i="49" s="1"/>
  <c r="M26" i="49"/>
  <c r="L45" i="49"/>
  <c r="L29" i="49" s="1"/>
  <c r="CF30" i="49"/>
  <c r="K31" i="49" l="1"/>
  <c r="K30" i="49"/>
  <c r="H15" i="54" l="1"/>
  <c r="H14" i="54"/>
  <c r="H13" i="54"/>
  <c r="H12" i="54"/>
  <c r="H11" i="54"/>
  <c r="H10" i="54"/>
  <c r="H9" i="54"/>
  <c r="H8" i="54"/>
  <c r="H16" i="54"/>
  <c r="G16" i="54"/>
  <c r="G15" i="54"/>
  <c r="G14" i="54"/>
  <c r="G13" i="54"/>
  <c r="G12" i="54"/>
  <c r="G11" i="54"/>
  <c r="G10" i="54"/>
  <c r="G9" i="54"/>
  <c r="G8" i="54"/>
  <c r="F10" i="54"/>
  <c r="F9" i="54"/>
  <c r="F8" i="54"/>
  <c r="E10" i="54"/>
  <c r="E9" i="54"/>
  <c r="E8" i="54"/>
  <c r="D10" i="54"/>
  <c r="D9" i="54"/>
  <c r="D8" i="54"/>
  <c r="C10" i="54"/>
  <c r="C9" i="54"/>
  <c r="C8" i="54"/>
  <c r="B10" i="54"/>
  <c r="B9" i="54"/>
  <c r="B8" i="54"/>
  <c r="CB50" i="49" l="1"/>
  <c r="CB46" i="49"/>
  <c r="CA50" i="49"/>
  <c r="CA46" i="49"/>
  <c r="CA39" i="49"/>
  <c r="G48" i="53"/>
  <c r="K4" i="103"/>
  <c r="CB49" i="49" l="1"/>
  <c r="CB30" i="49" s="1"/>
  <c r="CB32" i="49"/>
  <c r="CB52" i="49"/>
  <c r="CB51" i="49"/>
  <c r="CB31" i="49" s="1"/>
  <c r="CA52" i="49"/>
  <c r="BZ52" i="49"/>
  <c r="CA32" i="49"/>
  <c r="CA51" i="49"/>
  <c r="BZ51" i="49"/>
  <c r="BZ50" i="49"/>
  <c r="BZ32" i="49" s="1"/>
  <c r="CA49" i="49"/>
  <c r="CA30" i="49" s="1"/>
  <c r="CB48" i="49"/>
  <c r="CB29" i="49"/>
  <c r="CB47" i="49"/>
  <c r="CB44" i="49"/>
  <c r="CB45" i="49"/>
  <c r="CB27" i="49" s="1"/>
  <c r="BZ45" i="49"/>
  <c r="BZ27" i="49" s="1"/>
  <c r="CA48" i="49"/>
  <c r="CA44" i="49"/>
  <c r="BZ48" i="49"/>
  <c r="CA47" i="49"/>
  <c r="BZ47" i="49"/>
  <c r="CA29" i="49"/>
  <c r="CA45" i="49"/>
  <c r="CA27" i="49" s="1"/>
  <c r="BZ46" i="49"/>
  <c r="BZ29" i="49" s="1"/>
  <c r="CA31" i="49" l="1"/>
  <c r="BZ31" i="49"/>
  <c r="CB26" i="49"/>
  <c r="CB28" i="49"/>
  <c r="CA26" i="49"/>
  <c r="CA28" i="49"/>
  <c r="BZ28" i="49"/>
  <c r="C46" i="53" l="1"/>
  <c r="C47" i="53" s="1"/>
  <c r="A46" i="53"/>
  <c r="A47" i="53" s="1"/>
  <c r="C45" i="53"/>
  <c r="A45" i="53"/>
  <c r="C43" i="53"/>
  <c r="C44" i="53" s="1"/>
  <c r="A43" i="53"/>
  <c r="A44" i="53" s="1"/>
  <c r="EC39" i="49" l="1"/>
  <c r="DZ39" i="49"/>
  <c r="DW39" i="49"/>
  <c r="DT39" i="49"/>
  <c r="DE39" i="49"/>
  <c r="CG39" i="49"/>
  <c r="CD39" i="49"/>
  <c r="BW41" i="49"/>
  <c r="BO40" i="49"/>
  <c r="BO39" i="49"/>
  <c r="BI39" i="49"/>
  <c r="BF39" i="49"/>
  <c r="BB39" i="49"/>
  <c r="AW40" i="49"/>
  <c r="AW39" i="49"/>
  <c r="AQ39" i="49"/>
  <c r="AN39" i="49"/>
  <c r="AJ39" i="49"/>
  <c r="AE40" i="49"/>
  <c r="AE39" i="49"/>
  <c r="Y39" i="49"/>
  <c r="V39" i="49"/>
  <c r="R39" i="49"/>
  <c r="G40" i="49"/>
  <c r="G39" i="49"/>
  <c r="G20" i="53"/>
  <c r="G19" i="53"/>
  <c r="G18" i="53"/>
  <c r="G17" i="53"/>
  <c r="C17" i="53"/>
  <c r="C20" i="53" s="1"/>
  <c r="A17" i="53"/>
  <c r="A20" i="53" s="1"/>
  <c r="D42" i="49"/>
  <c r="D41" i="49"/>
  <c r="D40" i="49"/>
  <c r="D39" i="49"/>
  <c r="CG30" i="49" l="1"/>
  <c r="CH30" i="49"/>
  <c r="BV26" i="49"/>
  <c r="BU26" i="49"/>
  <c r="A19" i="53"/>
  <c r="C18" i="53"/>
  <c r="C19" i="53"/>
  <c r="A18" i="53"/>
  <c r="N59" i="41" l="1"/>
  <c r="N58" i="41"/>
  <c r="L73" i="41" l="1"/>
  <c r="O73" i="41" s="1"/>
  <c r="L74" i="41"/>
  <c r="O74" i="41" s="1"/>
  <c r="L75" i="41"/>
  <c r="N57" i="41"/>
  <c r="BY30" i="49" l="1"/>
  <c r="BY29" i="49"/>
  <c r="A25" i="1" l="1"/>
  <c r="A26" i="1"/>
  <c r="A27" i="1"/>
  <c r="A28" i="1"/>
  <c r="A22" i="1"/>
  <c r="A1" i="40" l="1"/>
  <c r="A1" i="37"/>
  <c r="A1" i="36"/>
  <c r="A1" i="35"/>
  <c r="A1" i="34"/>
  <c r="A1" i="33"/>
  <c r="A1" i="46"/>
  <c r="A1" i="45"/>
  <c r="A1" i="3"/>
  <c r="G42" i="49" l="1"/>
  <c r="G24" i="49" s="1"/>
  <c r="G41" i="49"/>
  <c r="G23" i="49" s="1"/>
  <c r="G22" i="49"/>
  <c r="F18" i="49"/>
  <c r="G25" i="49"/>
  <c r="F25" i="49"/>
  <c r="H24" i="49"/>
  <c r="F24" i="49"/>
  <c r="H23" i="49"/>
  <c r="F23" i="49"/>
  <c r="H22" i="49"/>
  <c r="F22" i="49"/>
  <c r="H21" i="49"/>
  <c r="G21" i="49"/>
  <c r="F21" i="49"/>
  <c r="F44" i="49" l="1"/>
  <c r="F26" i="49" l="1"/>
  <c r="G44" i="49" l="1"/>
  <c r="G26" i="49" s="1"/>
  <c r="BW23" i="49"/>
  <c r="G12" i="6" l="1"/>
  <c r="H12" i="6"/>
  <c r="I12" i="6"/>
  <c r="J12" i="6"/>
  <c r="K12" i="6"/>
  <c r="L12" i="6"/>
  <c r="M12" i="6"/>
  <c r="N12" i="6"/>
  <c r="O12" i="6"/>
  <c r="P12" i="6"/>
  <c r="G13" i="6"/>
  <c r="H13" i="6"/>
  <c r="I13" i="6"/>
  <c r="J13" i="6"/>
  <c r="K13" i="6"/>
  <c r="L13" i="6"/>
  <c r="M13" i="6"/>
  <c r="N13" i="6"/>
  <c r="O13" i="6"/>
  <c r="P13" i="6"/>
  <c r="G14" i="6"/>
  <c r="H14" i="6"/>
  <c r="I14" i="6"/>
  <c r="J14" i="6"/>
  <c r="K14" i="6"/>
  <c r="L14" i="6"/>
  <c r="M14" i="6"/>
  <c r="N14" i="6"/>
  <c r="O14" i="6"/>
  <c r="P14" i="6"/>
  <c r="G15" i="6"/>
  <c r="H15" i="6"/>
  <c r="I15" i="6"/>
  <c r="J15" i="6"/>
  <c r="K15" i="6"/>
  <c r="L15" i="6"/>
  <c r="M15" i="6"/>
  <c r="N15" i="6"/>
  <c r="O15" i="6"/>
  <c r="P15" i="6"/>
  <c r="G16" i="6"/>
  <c r="H16" i="6"/>
  <c r="I16" i="6"/>
  <c r="J16" i="6"/>
  <c r="K16" i="6"/>
  <c r="L16" i="6"/>
  <c r="M16" i="6"/>
  <c r="N16" i="6"/>
  <c r="O16" i="6"/>
  <c r="P16" i="6"/>
  <c r="G17" i="6"/>
  <c r="H17" i="6"/>
  <c r="I17" i="6"/>
  <c r="J17" i="6"/>
  <c r="K17" i="6"/>
  <c r="L17" i="6"/>
  <c r="M17" i="6"/>
  <c r="N17" i="6"/>
  <c r="O17" i="6"/>
  <c r="P17" i="6"/>
  <c r="G18" i="6"/>
  <c r="H18" i="6"/>
  <c r="I18" i="6"/>
  <c r="J18" i="6"/>
  <c r="K18" i="6"/>
  <c r="L18" i="6"/>
  <c r="M18" i="6"/>
  <c r="N18" i="6"/>
  <c r="O18" i="6"/>
  <c r="P18" i="6"/>
  <c r="G19" i="6"/>
  <c r="H19" i="6"/>
  <c r="I19" i="6"/>
  <c r="J19" i="6"/>
  <c r="K19" i="6"/>
  <c r="L19" i="6"/>
  <c r="M19" i="6"/>
  <c r="N19" i="6"/>
  <c r="O19" i="6"/>
  <c r="P19" i="6"/>
  <c r="G20" i="6"/>
  <c r="H20" i="6"/>
  <c r="I20" i="6"/>
  <c r="J20" i="6"/>
  <c r="K20" i="6"/>
  <c r="L20" i="6"/>
  <c r="M20" i="6"/>
  <c r="N20" i="6"/>
  <c r="O20" i="6"/>
  <c r="P20" i="6"/>
  <c r="J21" i="6"/>
  <c r="G67" i="53" l="1"/>
  <c r="G66" i="53"/>
  <c r="G65" i="53"/>
  <c r="G62" i="53"/>
  <c r="G61" i="53"/>
  <c r="G28" i="53"/>
  <c r="G60" i="53"/>
  <c r="G50" i="53"/>
  <c r="G49" i="53"/>
  <c r="G41" i="53"/>
  <c r="G40" i="53"/>
  <c r="G39" i="53"/>
  <c r="G38" i="53"/>
  <c r="G35" i="53"/>
  <c r="G32" i="53"/>
  <c r="G31" i="53"/>
  <c r="G30" i="53"/>
  <c r="G22" i="53"/>
  <c r="G21" i="53"/>
  <c r="G16" i="53"/>
  <c r="G15" i="53"/>
  <c r="G14" i="53"/>
  <c r="G13" i="53"/>
  <c r="E4" i="54"/>
  <c r="B5" i="46"/>
  <c r="D4" i="54" s="1"/>
  <c r="B5" i="45"/>
  <c r="C4" i="54" s="1"/>
  <c r="B5" i="3"/>
  <c r="B4" i="54" s="1"/>
  <c r="CT25" i="49"/>
  <c r="H7" i="41"/>
  <c r="B10" i="70" l="1"/>
  <c r="G43" i="53" s="1"/>
  <c r="B19" i="13"/>
  <c r="CV39" i="49"/>
  <c r="G4" i="54"/>
  <c r="E11" i="53"/>
  <c r="E12" i="53"/>
  <c r="H4" i="54"/>
  <c r="F4" i="54"/>
  <c r="E10" i="53"/>
  <c r="E9" i="53"/>
  <c r="E8" i="53"/>
  <c r="E7" i="53"/>
  <c r="E6" i="53"/>
  <c r="G55" i="53" l="1"/>
  <c r="CR39" i="49"/>
  <c r="BW39" i="49"/>
  <c r="EE18" i="49"/>
  <c r="E18" i="39" l="1"/>
  <c r="E17" i="39"/>
  <c r="E18" i="35"/>
  <c r="E17" i="35"/>
  <c r="E19" i="34"/>
  <c r="E18" i="34"/>
  <c r="E15" i="33"/>
  <c r="E13" i="33"/>
  <c r="E11" i="52"/>
  <c r="E10" i="52"/>
  <c r="E11" i="38"/>
  <c r="E10" i="38"/>
  <c r="K6" i="69"/>
  <c r="K6" i="70"/>
  <c r="CM44" i="49" l="1"/>
  <c r="CM26" i="49" s="1"/>
  <c r="CN44" i="49"/>
  <c r="CN26" i="49" s="1"/>
  <c r="CN45" i="49"/>
  <c r="CN27" i="49" s="1"/>
  <c r="CM45" i="49"/>
  <c r="CM27" i="49" s="1"/>
  <c r="CN46" i="49"/>
  <c r="CN28" i="49" s="1"/>
  <c r="CM46" i="49"/>
  <c r="CM28" i="49" s="1"/>
  <c r="K6" i="23" l="1"/>
  <c r="K6" i="21"/>
  <c r="G45" i="17"/>
  <c r="G29" i="17"/>
  <c r="G13" i="17"/>
  <c r="K4" i="17"/>
  <c r="G194" i="15"/>
  <c r="L185" i="15"/>
  <c r="G141" i="15"/>
  <c r="L132" i="15"/>
  <c r="G13" i="15"/>
  <c r="L4" i="15"/>
  <c r="B15" i="13"/>
  <c r="B13" i="13"/>
  <c r="B11" i="13"/>
  <c r="K5" i="13"/>
  <c r="K4" i="12"/>
  <c r="L4" i="11"/>
  <c r="K109" i="10"/>
  <c r="K57" i="10"/>
  <c r="K5" i="10"/>
  <c r="K4" i="6"/>
  <c r="H2" i="46"/>
  <c r="H2" i="45"/>
  <c r="H2" i="3"/>
  <c r="D62" i="1"/>
  <c r="D61" i="1"/>
  <c r="D60" i="1"/>
  <c r="D59" i="1"/>
  <c r="D58" i="1"/>
  <c r="J13" i="1"/>
  <c r="J12" i="1"/>
  <c r="J10" i="1"/>
  <c r="EC25" i="49" l="1"/>
  <c r="DZ25" i="49"/>
  <c r="DW25" i="49"/>
  <c r="BT26" i="49" l="1"/>
  <c r="BO42" i="49"/>
  <c r="BO41" i="49"/>
  <c r="AW42" i="49"/>
  <c r="AW41" i="49"/>
  <c r="AE42" i="49"/>
  <c r="AE41" i="49"/>
  <c r="M25" i="49"/>
  <c r="Q183" i="15" l="1"/>
  <c r="Q130" i="15"/>
  <c r="Q2" i="15"/>
  <c r="A2" i="17"/>
  <c r="A183" i="15"/>
  <c r="A130" i="15"/>
  <c r="A2" i="15"/>
  <c r="A2" i="13"/>
  <c r="A2" i="12"/>
  <c r="A2" i="11"/>
  <c r="A106" i="51"/>
  <c r="A105" i="51"/>
  <c r="A54" i="51"/>
  <c r="A53" i="51"/>
  <c r="A2" i="51"/>
  <c r="A106" i="10"/>
  <c r="A105" i="10"/>
  <c r="A54" i="10"/>
  <c r="A53" i="10"/>
  <c r="A2" i="10"/>
  <c r="A2" i="6"/>
  <c r="A1" i="17"/>
  <c r="A182" i="15"/>
  <c r="A129" i="15"/>
  <c r="A1" i="15"/>
  <c r="A1" i="13"/>
  <c r="A1" i="12"/>
  <c r="A1" i="11"/>
  <c r="A1" i="51"/>
  <c r="A1" i="10"/>
  <c r="A1" i="6"/>
  <c r="EB18" i="49"/>
  <c r="DY18" i="49"/>
  <c r="DV18" i="49"/>
  <c r="C67" i="53"/>
  <c r="A67" i="53"/>
  <c r="C66" i="53"/>
  <c r="A66" i="53"/>
  <c r="C65" i="53"/>
  <c r="DS18" i="49"/>
  <c r="BQ18" i="49"/>
  <c r="BN18" i="49"/>
  <c r="BK18" i="49"/>
  <c r="BH18" i="49"/>
  <c r="BE18" i="49"/>
  <c r="BB18" i="49"/>
  <c r="AY18" i="49"/>
  <c r="AV18" i="49"/>
  <c r="AS18" i="49"/>
  <c r="AP18" i="49"/>
  <c r="AM18" i="49"/>
  <c r="AJ18" i="49"/>
  <c r="AG18" i="49"/>
  <c r="AD18" i="49"/>
  <c r="AA18" i="49"/>
  <c r="X18" i="49"/>
  <c r="U18" i="49"/>
  <c r="R18" i="49"/>
  <c r="O18" i="49"/>
  <c r="L18" i="49"/>
  <c r="I18" i="49"/>
  <c r="C18" i="49"/>
  <c r="C61" i="53"/>
  <c r="A61" i="53"/>
  <c r="C42" i="53"/>
  <c r="A42" i="53"/>
  <c r="C38" i="53"/>
  <c r="A38" i="53"/>
  <c r="C35" i="53"/>
  <c r="C36" i="53" s="1"/>
  <c r="C37" i="53" s="1"/>
  <c r="A35" i="53"/>
  <c r="A36" i="53" s="1"/>
  <c r="A37" i="53" s="1"/>
  <c r="C31" i="53"/>
  <c r="A31" i="53"/>
  <c r="C30" i="53"/>
  <c r="A30" i="53"/>
  <c r="C29" i="53"/>
  <c r="A29" i="53"/>
  <c r="C25" i="53"/>
  <c r="C26" i="53" s="1"/>
  <c r="C27" i="53" s="1"/>
  <c r="A25" i="53"/>
  <c r="A26" i="53" s="1"/>
  <c r="A27" i="53" s="1"/>
  <c r="C21" i="53"/>
  <c r="A21" i="53"/>
  <c r="C13" i="53"/>
  <c r="A13" i="53"/>
  <c r="A1" i="52" l="1"/>
  <c r="A1" i="38"/>
  <c r="BW28" i="49" l="1"/>
  <c r="BW27" i="49"/>
  <c r="BW26" i="49"/>
  <c r="BW21" i="49"/>
  <c r="CR25" i="49"/>
  <c r="CR21" i="49"/>
  <c r="BX26" i="49" l="1"/>
  <c r="DW45" i="49" l="1"/>
  <c r="DW44" i="49" s="1"/>
  <c r="CK52" i="49"/>
  <c r="CK51" i="49"/>
  <c r="CK50" i="49"/>
  <c r="CH33" i="49"/>
  <c r="CH32" i="49"/>
  <c r="CH31" i="49"/>
  <c r="CH29" i="49"/>
  <c r="CH26" i="49"/>
  <c r="CG33" i="49"/>
  <c r="CG32" i="49"/>
  <c r="CG31" i="49"/>
  <c r="CG29" i="49"/>
  <c r="CG26" i="49"/>
  <c r="CJ29" i="49" l="1"/>
  <c r="M28" i="49"/>
  <c r="CK30" i="49"/>
  <c r="CJ30" i="49"/>
  <c r="DU30" i="49"/>
  <c r="DT30" i="49"/>
  <c r="BJ32" i="49"/>
  <c r="BI32" i="49"/>
  <c r="AR32" i="49"/>
  <c r="AQ32" i="49"/>
  <c r="Z32" i="49"/>
  <c r="Y32" i="49"/>
  <c r="BL30" i="49" l="1"/>
  <c r="BL26" i="49"/>
  <c r="BK26" i="49"/>
  <c r="BK30" i="49"/>
  <c r="BL29" i="49"/>
  <c r="BK29" i="49"/>
  <c r="AB29" i="49"/>
  <c r="AB30" i="49"/>
  <c r="AB26" i="49"/>
  <c r="BF26" i="49"/>
  <c r="BF27" i="49"/>
  <c r="AN27" i="49"/>
  <c r="AN26" i="49"/>
  <c r="BE27" i="49"/>
  <c r="BE26" i="49"/>
  <c r="AM26" i="49"/>
  <c r="AM27" i="49"/>
  <c r="V27" i="49"/>
  <c r="V26" i="49"/>
  <c r="U26" i="49"/>
  <c r="CJ25" i="49" l="1"/>
  <c r="N48" i="41" l="1"/>
  <c r="L48" i="41" s="1"/>
  <c r="L58" i="41" l="1"/>
  <c r="O58" i="41" s="1"/>
  <c r="L59" i="41"/>
  <c r="O59" i="41" s="1"/>
  <c r="L70" i="41" l="1"/>
  <c r="O70" i="41" s="1"/>
  <c r="L66" i="41"/>
  <c r="O66" i="41" s="1"/>
  <c r="L62" i="41"/>
  <c r="O62" i="41" s="1"/>
  <c r="L69" i="41"/>
  <c r="O69" i="41" s="1"/>
  <c r="L65" i="41"/>
  <c r="O65" i="41" s="1"/>
  <c r="L61" i="41"/>
  <c r="O61" i="41" s="1"/>
  <c r="L72" i="41"/>
  <c r="O72" i="41" s="1"/>
  <c r="L68" i="41"/>
  <c r="O68" i="41" s="1"/>
  <c r="L64" i="41"/>
  <c r="L60" i="41"/>
  <c r="O60" i="41" s="1"/>
  <c r="L71" i="41"/>
  <c r="O71" i="41" s="1"/>
  <c r="L67" i="41"/>
  <c r="O67" i="41" s="1"/>
  <c r="L63" i="41"/>
  <c r="O63" i="41" s="1"/>
  <c r="C62" i="53"/>
  <c r="C63" i="53" s="1"/>
  <c r="C64" i="53" s="1"/>
  <c r="A62" i="53"/>
  <c r="A63" i="53" s="1"/>
  <c r="A64" i="53" s="1"/>
  <c r="C39" i="53"/>
  <c r="A40" i="53"/>
  <c r="C32" i="53"/>
  <c r="C33" i="53" s="1"/>
  <c r="C34" i="53" s="1"/>
  <c r="A32" i="53"/>
  <c r="A33" i="53" s="1"/>
  <c r="A34" i="53" s="1"/>
  <c r="E25" i="53"/>
  <c r="E21" i="53"/>
  <c r="C22" i="53"/>
  <c r="C23" i="53" s="1"/>
  <c r="C24" i="53" s="1"/>
  <c r="A22" i="53"/>
  <c r="A23" i="53" s="1"/>
  <c r="A24" i="53" s="1"/>
  <c r="C16" i="53"/>
  <c r="A14" i="53"/>
  <c r="C12" i="53"/>
  <c r="A12" i="53"/>
  <c r="C11" i="53"/>
  <c r="A11" i="53"/>
  <c r="C10" i="53"/>
  <c r="A10" i="53"/>
  <c r="C9" i="53"/>
  <c r="A9" i="53"/>
  <c r="C8" i="53"/>
  <c r="A8" i="53"/>
  <c r="C7" i="53"/>
  <c r="A7" i="53"/>
  <c r="C6" i="53"/>
  <c r="A6" i="53"/>
  <c r="O64" i="41" l="1"/>
  <c r="C40" i="53"/>
  <c r="A41" i="53"/>
  <c r="A39" i="53"/>
  <c r="C41" i="53"/>
  <c r="C14" i="53"/>
  <c r="C15" i="53"/>
  <c r="A16" i="53"/>
  <c r="A15" i="53"/>
  <c r="A2" i="46" l="1"/>
  <c r="A2" i="45"/>
  <c r="A2" i="3"/>
  <c r="N41" i="41" l="1"/>
  <c r="L41" i="41" s="1"/>
  <c r="N79" i="41"/>
  <c r="N80" i="41"/>
  <c r="N81" i="41"/>
  <c r="N82" i="41"/>
  <c r="L82" i="41" s="1"/>
  <c r="N83" i="41"/>
  <c r="L83" i="41" s="1"/>
  <c r="N78" i="41"/>
  <c r="L78" i="41" s="1"/>
  <c r="DY28" i="49"/>
  <c r="DY27" i="49"/>
  <c r="EB33" i="49"/>
  <c r="EB31" i="49"/>
  <c r="EB30" i="49"/>
  <c r="EB29" i="49"/>
  <c r="EB27" i="49"/>
  <c r="EB26" i="49"/>
  <c r="DV27" i="49"/>
  <c r="EC21" i="49"/>
  <c r="DZ21" i="49"/>
  <c r="EC33" i="49"/>
  <c r="EC31" i="49"/>
  <c r="EC30" i="49"/>
  <c r="EC29" i="49"/>
  <c r="EC27" i="49"/>
  <c r="EC26" i="49"/>
  <c r="DZ28" i="49"/>
  <c r="DZ27" i="49"/>
  <c r="DZ26" i="49"/>
  <c r="DV26" i="49"/>
  <c r="DW27" i="49"/>
  <c r="EB25" i="49"/>
  <c r="ED24" i="49"/>
  <c r="EC24" i="49"/>
  <c r="EB24" i="49"/>
  <c r="ED23" i="49"/>
  <c r="EC23" i="49"/>
  <c r="EB23" i="49"/>
  <c r="ED22" i="49"/>
  <c r="EC22" i="49"/>
  <c r="EB22" i="49"/>
  <c r="ED21" i="49"/>
  <c r="EB21" i="49"/>
  <c r="DY26" i="49"/>
  <c r="DY25" i="49"/>
  <c r="EA24" i="49"/>
  <c r="DZ24" i="49"/>
  <c r="DY24" i="49"/>
  <c r="EA23" i="49"/>
  <c r="DZ23" i="49"/>
  <c r="DY23" i="49"/>
  <c r="EA22" i="49"/>
  <c r="DZ22" i="49"/>
  <c r="DY22" i="49"/>
  <c r="EA21" i="49"/>
  <c r="DY21" i="49"/>
  <c r="L80" i="41" l="1"/>
  <c r="O80" i="41" s="1"/>
  <c r="L81" i="41"/>
  <c r="O81" i="41" s="1"/>
  <c r="L79" i="41"/>
  <c r="O79" i="41" s="1"/>
  <c r="O78" i="41"/>
  <c r="L57" i="41"/>
  <c r="O57" i="41" s="1"/>
  <c r="N56" i="41"/>
  <c r="L56" i="41" s="1"/>
  <c r="N54" i="41"/>
  <c r="L54" i="41" s="1"/>
  <c r="N55" i="41"/>
  <c r="L55" i="41" s="1"/>
  <c r="N47" i="41"/>
  <c r="N50" i="41"/>
  <c r="L50" i="41" s="1"/>
  <c r="N51" i="41"/>
  <c r="L51" i="41" s="1"/>
  <c r="N52" i="41"/>
  <c r="L52" i="41" s="1"/>
  <c r="N53" i="41"/>
  <c r="L53" i="41" s="1"/>
  <c r="O53" i="41" s="1"/>
  <c r="N49" i="41"/>
  <c r="L49" i="41" s="1"/>
  <c r="N42" i="41"/>
  <c r="L42" i="41" s="1"/>
  <c r="N43" i="41"/>
  <c r="L43" i="41" s="1"/>
  <c r="N44" i="41"/>
  <c r="L44" i="41" s="1"/>
  <c r="N45" i="41"/>
  <c r="L45" i="41" s="1"/>
  <c r="N46" i="41"/>
  <c r="L46" i="41" s="1"/>
  <c r="L47" i="41" l="1"/>
  <c r="O47" i="41" s="1"/>
  <c r="O56" i="41"/>
  <c r="O44" i="41"/>
  <c r="O52" i="41"/>
  <c r="O46" i="41"/>
  <c r="O51" i="41"/>
  <c r="O45" i="41"/>
  <c r="O49" i="41"/>
  <c r="O50" i="41"/>
  <c r="O42" i="41"/>
  <c r="O41" i="41"/>
  <c r="C21" i="49"/>
  <c r="E21" i="49"/>
  <c r="I21" i="49"/>
  <c r="L21" i="49"/>
  <c r="S21" i="49"/>
  <c r="T21" i="49"/>
  <c r="U21" i="49"/>
  <c r="W21" i="49"/>
  <c r="X21" i="49"/>
  <c r="AA21" i="49"/>
  <c r="AD21" i="49"/>
  <c r="AF21" i="49"/>
  <c r="AK21" i="49"/>
  <c r="AL21" i="49"/>
  <c r="AM21" i="49"/>
  <c r="AO21" i="49"/>
  <c r="AP21" i="49"/>
  <c r="AS21" i="49"/>
  <c r="AV21" i="49"/>
  <c r="AX21" i="49"/>
  <c r="BC21" i="49"/>
  <c r="BD21" i="49"/>
  <c r="BE21" i="49"/>
  <c r="BG21" i="49"/>
  <c r="BH21" i="49"/>
  <c r="BK21" i="49"/>
  <c r="BN21" i="49"/>
  <c r="BP21" i="49"/>
  <c r="BT21" i="49"/>
  <c r="BV21" i="49"/>
  <c r="CC21" i="49"/>
  <c r="CE21" i="49"/>
  <c r="CF21" i="49"/>
  <c r="CH21" i="49"/>
  <c r="BZ21" i="49"/>
  <c r="CB21" i="49"/>
  <c r="CI21" i="49"/>
  <c r="CJ21" i="49"/>
  <c r="CK21" i="49"/>
  <c r="DD21" i="49"/>
  <c r="DF21" i="49"/>
  <c r="CU21" i="49"/>
  <c r="CV21" i="49"/>
  <c r="CW21" i="49"/>
  <c r="DS21" i="49"/>
  <c r="DV21" i="49"/>
  <c r="DW21" i="49"/>
  <c r="DX21" i="49"/>
  <c r="C22" i="49"/>
  <c r="E22" i="49"/>
  <c r="I22" i="49"/>
  <c r="J22" i="49"/>
  <c r="R22" i="49"/>
  <c r="S22" i="49"/>
  <c r="T22" i="49"/>
  <c r="U22" i="49"/>
  <c r="V22" i="49"/>
  <c r="W22" i="49"/>
  <c r="X22" i="49"/>
  <c r="Y22" i="49"/>
  <c r="AD22" i="49"/>
  <c r="AF22" i="49"/>
  <c r="AJ22" i="49"/>
  <c r="AK22" i="49"/>
  <c r="AL22" i="49"/>
  <c r="AM22" i="49"/>
  <c r="AN22" i="49"/>
  <c r="AO22" i="49"/>
  <c r="AP22" i="49"/>
  <c r="AQ22" i="49"/>
  <c r="AV22" i="49"/>
  <c r="AX22" i="49"/>
  <c r="BB22" i="49"/>
  <c r="BC22" i="49"/>
  <c r="BD22" i="49"/>
  <c r="BE22" i="49"/>
  <c r="BF22" i="49"/>
  <c r="BG22" i="49"/>
  <c r="BH22" i="49"/>
  <c r="BI22" i="49"/>
  <c r="BN22" i="49"/>
  <c r="BP22" i="49"/>
  <c r="BT22" i="49"/>
  <c r="BU22" i="49"/>
  <c r="BV22" i="49"/>
  <c r="CC22" i="49"/>
  <c r="CD22" i="49"/>
  <c r="CE22" i="49"/>
  <c r="CF22" i="49"/>
  <c r="CG22" i="49"/>
  <c r="CH22" i="49"/>
  <c r="BZ22" i="49"/>
  <c r="CA22" i="49"/>
  <c r="CB22" i="49"/>
  <c r="CI22" i="49"/>
  <c r="CJ22" i="49"/>
  <c r="CK22" i="49"/>
  <c r="DD22" i="49"/>
  <c r="DE22" i="49"/>
  <c r="DF22" i="49"/>
  <c r="CU22" i="49"/>
  <c r="CV22" i="49"/>
  <c r="CW22" i="49"/>
  <c r="DS22" i="49"/>
  <c r="DT22" i="49"/>
  <c r="DV22" i="49"/>
  <c r="DW22" i="49"/>
  <c r="DX22" i="49"/>
  <c r="C23" i="49"/>
  <c r="E23" i="49"/>
  <c r="I23" i="49"/>
  <c r="L23" i="49"/>
  <c r="M23" i="49"/>
  <c r="R23" i="49"/>
  <c r="S23" i="49"/>
  <c r="T23" i="49"/>
  <c r="U23" i="49"/>
  <c r="V23" i="49"/>
  <c r="W23" i="49"/>
  <c r="X23" i="49"/>
  <c r="AA23" i="49"/>
  <c r="AB23" i="49"/>
  <c r="AD23" i="49"/>
  <c r="AF23" i="49"/>
  <c r="AJ23" i="49"/>
  <c r="AK23" i="49"/>
  <c r="AL23" i="49"/>
  <c r="AM23" i="49"/>
  <c r="AN23" i="49"/>
  <c r="AO23" i="49"/>
  <c r="AP23" i="49"/>
  <c r="AS23" i="49"/>
  <c r="AT23" i="49"/>
  <c r="AV23" i="49"/>
  <c r="AX23" i="49"/>
  <c r="BB23" i="49"/>
  <c r="BC23" i="49"/>
  <c r="BD23" i="49"/>
  <c r="BE23" i="49"/>
  <c r="BF23" i="49"/>
  <c r="BG23" i="49"/>
  <c r="BH23" i="49"/>
  <c r="BK23" i="49"/>
  <c r="BL23" i="49"/>
  <c r="BN23" i="49"/>
  <c r="BP23" i="49"/>
  <c r="BT23" i="49"/>
  <c r="BU23" i="49"/>
  <c r="BV23" i="49"/>
  <c r="CC23" i="49"/>
  <c r="CD23" i="49"/>
  <c r="CE23" i="49"/>
  <c r="CF23" i="49"/>
  <c r="CG23" i="49"/>
  <c r="CH23" i="49"/>
  <c r="BZ23" i="49"/>
  <c r="CA23" i="49"/>
  <c r="CB23" i="49"/>
  <c r="CI23" i="49"/>
  <c r="CJ23" i="49"/>
  <c r="CK23" i="49"/>
  <c r="DD23" i="49"/>
  <c r="DE23" i="49"/>
  <c r="DF23" i="49"/>
  <c r="CU23" i="49"/>
  <c r="CV23" i="49"/>
  <c r="CW23" i="49"/>
  <c r="DS23" i="49"/>
  <c r="DV23" i="49"/>
  <c r="DW23" i="49"/>
  <c r="DX23" i="49"/>
  <c r="C24" i="49"/>
  <c r="E24" i="49"/>
  <c r="J24" i="49"/>
  <c r="L24" i="49"/>
  <c r="R24" i="49"/>
  <c r="S24" i="49"/>
  <c r="T24" i="49"/>
  <c r="U24" i="49"/>
  <c r="V24" i="49"/>
  <c r="W24" i="49"/>
  <c r="X24" i="49"/>
  <c r="Y24" i="49"/>
  <c r="AA24" i="49"/>
  <c r="AB24" i="49"/>
  <c r="AD24" i="49"/>
  <c r="AF24" i="49"/>
  <c r="AJ24" i="49"/>
  <c r="AK24" i="49"/>
  <c r="AL24" i="49"/>
  <c r="AM24" i="49"/>
  <c r="AN24" i="49"/>
  <c r="AO24" i="49"/>
  <c r="AP24" i="49"/>
  <c r="AQ24" i="49"/>
  <c r="AS24" i="49"/>
  <c r="AT24" i="49"/>
  <c r="AV24" i="49"/>
  <c r="AX24" i="49"/>
  <c r="BB24" i="49"/>
  <c r="BC24" i="49"/>
  <c r="BD24" i="49"/>
  <c r="BE24" i="49"/>
  <c r="BF24" i="49"/>
  <c r="BG24" i="49"/>
  <c r="BH24" i="49"/>
  <c r="BI24" i="49"/>
  <c r="BK24" i="49"/>
  <c r="BL24" i="49"/>
  <c r="BN24" i="49"/>
  <c r="BP24" i="49"/>
  <c r="BT24" i="49"/>
  <c r="BU24" i="49"/>
  <c r="BV24" i="49"/>
  <c r="CC24" i="49"/>
  <c r="CD24" i="49"/>
  <c r="CE24" i="49"/>
  <c r="CF24" i="49"/>
  <c r="CG24" i="49"/>
  <c r="CH24" i="49"/>
  <c r="BZ24" i="49"/>
  <c r="CA24" i="49"/>
  <c r="CB24" i="49"/>
  <c r="CI24" i="49"/>
  <c r="CJ24" i="49"/>
  <c r="CK24" i="49"/>
  <c r="DD24" i="49"/>
  <c r="DE24" i="49"/>
  <c r="DF24" i="49"/>
  <c r="CU24" i="49"/>
  <c r="CV24" i="49"/>
  <c r="CW24" i="49"/>
  <c r="DS24" i="49"/>
  <c r="DT24" i="49"/>
  <c r="DV24" i="49"/>
  <c r="DW24" i="49"/>
  <c r="DX24" i="49"/>
  <c r="C25" i="49"/>
  <c r="D25" i="49"/>
  <c r="I25" i="49"/>
  <c r="J25" i="49"/>
  <c r="K25" i="49"/>
  <c r="L25" i="49"/>
  <c r="R25" i="49"/>
  <c r="S25" i="49"/>
  <c r="U25" i="49"/>
  <c r="V25" i="49"/>
  <c r="X25" i="49"/>
  <c r="Y25" i="49"/>
  <c r="Z25" i="49"/>
  <c r="AA25" i="49"/>
  <c r="AB25" i="49"/>
  <c r="AD25" i="49"/>
  <c r="AE25" i="49"/>
  <c r="AJ25" i="49"/>
  <c r="AK25" i="49"/>
  <c r="AM25" i="49"/>
  <c r="AN25" i="49"/>
  <c r="AP25" i="49"/>
  <c r="AQ25" i="49"/>
  <c r="AR25" i="49"/>
  <c r="AS25" i="49"/>
  <c r="AT25" i="49"/>
  <c r="AV25" i="49"/>
  <c r="AW25" i="49"/>
  <c r="BB25" i="49"/>
  <c r="BC25" i="49"/>
  <c r="BE25" i="49"/>
  <c r="BF25" i="49"/>
  <c r="BH25" i="49"/>
  <c r="BI25" i="49"/>
  <c r="BJ25" i="49"/>
  <c r="BK25" i="49"/>
  <c r="BL25" i="49"/>
  <c r="BN25" i="49"/>
  <c r="BO25" i="49"/>
  <c r="BT25" i="49"/>
  <c r="BV25" i="49"/>
  <c r="CC25" i="49"/>
  <c r="CD25" i="49"/>
  <c r="CE25" i="49"/>
  <c r="CF25" i="49"/>
  <c r="CG25" i="49"/>
  <c r="CH25" i="49"/>
  <c r="BZ25" i="49"/>
  <c r="CA25" i="49"/>
  <c r="CB25" i="49"/>
  <c r="CI25" i="49"/>
  <c r="DD25" i="49"/>
  <c r="DE25" i="49"/>
  <c r="DF25" i="49"/>
  <c r="CU25" i="49"/>
  <c r="CV25" i="49"/>
  <c r="DS25" i="49"/>
  <c r="DT25" i="49"/>
  <c r="DU25" i="49"/>
  <c r="DV25" i="49"/>
  <c r="DD29" i="49"/>
  <c r="DD26" i="49"/>
  <c r="CI29" i="49"/>
  <c r="CJ28" i="49"/>
  <c r="CJ27" i="49"/>
  <c r="CI27" i="49"/>
  <c r="CF33" i="49"/>
  <c r="CF32" i="49"/>
  <c r="CF31" i="49"/>
  <c r="CF29" i="49"/>
  <c r="AA30" i="49"/>
  <c r="AA29" i="49"/>
  <c r="AA26" i="49"/>
  <c r="U27" i="49"/>
  <c r="DS31" i="49"/>
  <c r="DS29" i="49"/>
  <c r="BH29" i="49"/>
  <c r="AP29" i="49"/>
  <c r="X29" i="49"/>
  <c r="I29" i="49"/>
  <c r="DS28" i="49"/>
  <c r="BH28" i="49"/>
  <c r="AP28" i="49"/>
  <c r="X28" i="49"/>
  <c r="I28" i="49"/>
  <c r="DS27" i="49"/>
  <c r="BH27" i="49"/>
  <c r="AP27" i="49"/>
  <c r="X27" i="49"/>
  <c r="I27" i="49"/>
  <c r="DS26" i="49"/>
  <c r="CU26" i="49"/>
  <c r="BH26" i="49"/>
  <c r="BB26" i="49"/>
  <c r="AP26" i="49"/>
  <c r="AJ26" i="49"/>
  <c r="X26" i="49"/>
  <c r="R26" i="49"/>
  <c r="I26" i="49"/>
  <c r="A39" i="1" l="1"/>
  <c r="A43" i="1"/>
  <c r="A44" i="1"/>
  <c r="A45" i="1"/>
  <c r="A32" i="1"/>
  <c r="A37" i="1"/>
  <c r="A36" i="1"/>
  <c r="A38" i="1"/>
  <c r="A34" i="1"/>
  <c r="A31" i="1"/>
  <c r="A46" i="1"/>
  <c r="A30" i="1"/>
  <c r="A29" i="1"/>
  <c r="A35" i="1"/>
  <c r="A41" i="1"/>
  <c r="A40" i="1"/>
  <c r="A42" i="1"/>
  <c r="O43" i="41"/>
  <c r="A33" i="1" s="1"/>
  <c r="DE21" i="49"/>
  <c r="BO24" i="49"/>
  <c r="BO23" i="49"/>
  <c r="BO22" i="49"/>
  <c r="BO21" i="49"/>
  <c r="AW24" i="49"/>
  <c r="AW23" i="49"/>
  <c r="AW22" i="49"/>
  <c r="AW21" i="49"/>
  <c r="AE24" i="49"/>
  <c r="AE23" i="49"/>
  <c r="AE22" i="49"/>
  <c r="AE21" i="49"/>
  <c r="BO44" i="49" l="1"/>
  <c r="BO26" i="49" s="1"/>
  <c r="BN44" i="49"/>
  <c r="AV44" i="49"/>
  <c r="P23" i="6"/>
  <c r="BN26" i="49" l="1"/>
  <c r="BO27" i="49" s="1"/>
  <c r="BN45" i="49"/>
  <c r="BN27" i="49" s="1"/>
  <c r="AV26" i="49"/>
  <c r="AV45" i="49"/>
  <c r="AV27" i="49" s="1"/>
  <c r="AD44" i="49"/>
  <c r="AW44" i="49"/>
  <c r="AW26" i="49" s="1"/>
  <c r="AW27" i="49" l="1"/>
  <c r="AD26" i="49"/>
  <c r="AE44" i="49" l="1"/>
  <c r="AE26" i="49" s="1"/>
  <c r="AE27" i="49" s="1"/>
  <c r="BB21" i="49" l="1"/>
  <c r="AJ21" i="49"/>
  <c r="R21" i="49"/>
  <c r="AT21" i="49" l="1"/>
  <c r="BJ29" i="49" l="1"/>
  <c r="BI29" i="49"/>
  <c r="BJ28" i="49"/>
  <c r="BI28" i="49"/>
  <c r="BJ27" i="49"/>
  <c r="BI27" i="49"/>
  <c r="BJ26" i="49"/>
  <c r="BI26" i="49"/>
  <c r="AR29" i="49"/>
  <c r="AQ29" i="49"/>
  <c r="AR28" i="49"/>
  <c r="AQ28" i="49"/>
  <c r="AR27" i="49"/>
  <c r="AQ27" i="49"/>
  <c r="AR26" i="49"/>
  <c r="AQ26" i="49"/>
  <c r="AQ23" i="49"/>
  <c r="AQ21" i="49"/>
  <c r="BC26" i="49"/>
  <c r="AK26" i="49"/>
  <c r="BF21" i="49"/>
  <c r="AN21" i="49"/>
  <c r="D1" i="53"/>
  <c r="D2" i="53"/>
  <c r="DW26" i="49" l="1"/>
  <c r="DU31" i="49"/>
  <c r="DU29" i="49"/>
  <c r="DU28" i="49"/>
  <c r="DU27" i="49"/>
  <c r="DU26" i="49"/>
  <c r="DT31" i="49"/>
  <c r="DT29" i="49"/>
  <c r="DT28" i="49"/>
  <c r="DT27" i="49"/>
  <c r="DT26" i="49"/>
  <c r="DT23" i="49"/>
  <c r="DT21" i="49"/>
  <c r="CV26" i="49"/>
  <c r="CK27" i="49"/>
  <c r="CA21" i="49"/>
  <c r="CG21" i="49"/>
  <c r="CD21" i="49"/>
  <c r="BU21" i="49"/>
  <c r="AB21" i="49"/>
  <c r="Z29" i="49" l="1"/>
  <c r="Z28" i="49"/>
  <c r="Z27" i="49"/>
  <c r="Z26" i="49"/>
  <c r="Y29" i="49"/>
  <c r="Y28" i="49"/>
  <c r="Y27" i="49"/>
  <c r="Y26" i="49"/>
  <c r="Y23" i="49"/>
  <c r="Y21" i="49"/>
  <c r="V21" i="49"/>
  <c r="S26" i="49"/>
  <c r="K29" i="49"/>
  <c r="K26" i="49"/>
  <c r="J26" i="49"/>
  <c r="D24" i="49"/>
  <c r="D23" i="49"/>
  <c r="D22" i="49"/>
  <c r="D21" i="49"/>
  <c r="E18" i="40" l="1"/>
  <c r="E17" i="40"/>
  <c r="E18" i="37"/>
  <c r="E17" i="37"/>
  <c r="E18" i="36"/>
  <c r="E17" i="36"/>
  <c r="BL21" i="49" l="1"/>
  <c r="BI23" i="49" l="1"/>
  <c r="BI21" i="49"/>
  <c r="O23" i="6"/>
  <c r="N23" i="6"/>
  <c r="M23" i="6"/>
  <c r="L23" i="6"/>
  <c r="K23" i="6"/>
  <c r="J23" i="6"/>
  <c r="I23" i="6"/>
  <c r="H23" i="6"/>
  <c r="G23" i="6"/>
  <c r="P22" i="6"/>
  <c r="O22" i="6"/>
  <c r="N22" i="6"/>
  <c r="M22" i="6"/>
  <c r="L22" i="6"/>
  <c r="K22" i="6"/>
  <c r="J22" i="6"/>
  <c r="I22" i="6"/>
  <c r="H22" i="6"/>
  <c r="G22" i="6"/>
  <c r="P21" i="6"/>
  <c r="O21" i="6"/>
  <c r="N21" i="6"/>
  <c r="M21" i="6"/>
  <c r="L21" i="6"/>
  <c r="K21" i="6"/>
  <c r="I21" i="6"/>
  <c r="H21" i="6"/>
  <c r="G21" i="6"/>
  <c r="G30" i="6" l="1"/>
  <c r="J30" i="6" s="1"/>
  <c r="D44" i="49" s="1"/>
  <c r="D26" i="49" s="1"/>
  <c r="C44" i="49" l="1"/>
  <c r="C26" i="49" s="1"/>
  <c r="C19" i="1"/>
  <c r="AT29" i="49"/>
  <c r="AS29" i="49"/>
  <c r="AS30" i="49"/>
  <c r="AT26" i="49"/>
  <c r="AS26" i="49"/>
  <c r="AT30" i="4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Initialinstall</author>
    <author>福島　琢二</author>
  </authors>
  <commentList>
    <comment ref="AG5" authorId="0" shapeId="0" xr:uid="{00000000-0006-0000-0000-000001000000}">
      <text>
        <r>
          <rPr>
            <b/>
            <sz val="18"/>
            <color indexed="10"/>
            <rFont val="ＭＳ Ｐゴシック"/>
            <family val="3"/>
            <charset val="128"/>
          </rPr>
          <t>評価項目の設定がない場合、ここで編集</t>
        </r>
      </text>
    </comment>
    <comment ref="C6" authorId="0" shapeId="0" xr:uid="{00000000-0006-0000-0000-000002000000}">
      <text>
        <r>
          <rPr>
            <b/>
            <sz val="22"/>
            <color indexed="10"/>
            <rFont val="ＭＳ Ｐゴシック"/>
            <family val="3"/>
            <charset val="128"/>
          </rPr>
          <t>ここに入力</t>
        </r>
      </text>
    </comment>
    <comment ref="B8" authorId="1" shapeId="0" xr:uid="{00000000-0006-0000-0000-000003000000}">
      <text>
        <r>
          <rPr>
            <b/>
            <sz val="9"/>
            <color indexed="81"/>
            <rFont val="ＭＳ Ｐゴシック"/>
            <family val="3"/>
            <charset val="128"/>
          </rPr>
          <t>島根県が定める発注工事種別</t>
        </r>
      </text>
    </comment>
    <comment ref="AD8" authorId="0" shapeId="0" xr:uid="{00000000-0006-0000-0000-000004000000}">
      <text>
        <r>
          <rPr>
            <sz val="14"/>
            <color indexed="81"/>
            <rFont val="ＭＳ Ｐゴシック"/>
            <family val="3"/>
            <charset val="128"/>
          </rPr>
          <t>項目が不足する場合
ここに入力</t>
        </r>
      </text>
    </comment>
    <comment ref="B9" authorId="1" shapeId="0" xr:uid="{00000000-0006-0000-0000-000005000000}">
      <text>
        <r>
          <rPr>
            <b/>
            <sz val="9"/>
            <color indexed="81"/>
            <rFont val="ＭＳ Ｐゴシック"/>
            <family val="3"/>
            <charset val="128"/>
          </rPr>
          <t>建設業法に基づく許可業種</t>
        </r>
      </text>
    </comment>
    <comment ref="O11" authorId="0" shapeId="0" xr:uid="{00000000-0006-0000-0000-000006000000}">
      <text>
        <r>
          <rPr>
            <sz val="14"/>
            <color indexed="81"/>
            <rFont val="ＭＳ Ｐゴシック"/>
            <family val="3"/>
            <charset val="128"/>
          </rPr>
          <t>項目が不足する場合
ここに入力</t>
        </r>
      </text>
    </comment>
    <comment ref="M12" authorId="0" shapeId="0" xr:uid="{00000000-0006-0000-0000-000007000000}">
      <text>
        <r>
          <rPr>
            <sz val="14"/>
            <color indexed="81"/>
            <rFont val="ＭＳ Ｐゴシック"/>
            <family val="3"/>
            <charset val="128"/>
          </rPr>
          <t>項目が不足する場合
ここに入力</t>
        </r>
      </text>
    </comment>
    <comment ref="Q12" authorId="0" shapeId="0" xr:uid="{00000000-0006-0000-0000-000008000000}">
      <text>
        <r>
          <rPr>
            <sz val="14"/>
            <color indexed="81"/>
            <rFont val="ＭＳ Ｐゴシック"/>
            <family val="3"/>
            <charset val="128"/>
          </rPr>
          <t>項目が不足する場合
ここに入力</t>
        </r>
      </text>
    </comment>
    <comment ref="AG12" authorId="0" shapeId="0" xr:uid="{00000000-0006-0000-0000-000009000000}">
      <text>
        <r>
          <rPr>
            <sz val="14"/>
            <color indexed="81"/>
            <rFont val="ＭＳ Ｐゴシック"/>
            <family val="3"/>
            <charset val="128"/>
          </rPr>
          <t>項目が不足する場合
ここに入力</t>
        </r>
      </text>
    </comment>
    <comment ref="L13" authorId="0" shapeId="0" xr:uid="{00000000-0006-0000-0000-00000A000000}">
      <text>
        <r>
          <rPr>
            <sz val="14"/>
            <color indexed="81"/>
            <rFont val="ＭＳ Ｐゴシック"/>
            <family val="3"/>
            <charset val="128"/>
          </rPr>
          <t>項目が不足する場合
ここに入力</t>
        </r>
      </text>
    </comment>
    <comment ref="R16" authorId="0" shapeId="0" xr:uid="{00000000-0006-0000-0000-00000B000000}">
      <text>
        <r>
          <rPr>
            <sz val="14"/>
            <color indexed="81"/>
            <rFont val="ＭＳ Ｐゴシック"/>
            <family val="3"/>
            <charset val="128"/>
          </rPr>
          <t>項目が不足する場合
ここに入力</t>
        </r>
      </text>
    </comment>
    <comment ref="AC17" authorId="0" shapeId="0" xr:uid="{00000000-0006-0000-0000-00000C000000}">
      <text>
        <r>
          <rPr>
            <sz val="14"/>
            <color indexed="81"/>
            <rFont val="ＭＳ Ｐゴシック"/>
            <family val="3"/>
            <charset val="128"/>
          </rPr>
          <t>項目が不足する場合
ここに入力</t>
        </r>
      </text>
    </comment>
    <comment ref="G20" authorId="0" shapeId="0" xr:uid="{00000000-0006-0000-0000-00000D000000}">
      <text>
        <r>
          <rPr>
            <b/>
            <sz val="22"/>
            <color indexed="10"/>
            <rFont val="ＭＳ Ｐゴシック"/>
            <family val="3"/>
            <charset val="128"/>
          </rPr>
          <t>ここに入力</t>
        </r>
      </text>
    </comment>
    <comment ref="T22" authorId="0" shapeId="0" xr:uid="{00000000-0006-0000-0000-00000E000000}">
      <text>
        <r>
          <rPr>
            <sz val="14"/>
            <color indexed="81"/>
            <rFont val="ＭＳ Ｐゴシック"/>
            <family val="3"/>
            <charset val="128"/>
          </rPr>
          <t>項目が不足する場合
ここに入力</t>
        </r>
      </text>
    </comment>
    <comment ref="U22" authorId="0" shapeId="0" xr:uid="{00000000-0006-0000-0000-00000F000000}">
      <text>
        <r>
          <rPr>
            <sz val="14"/>
            <color indexed="81"/>
            <rFont val="ＭＳ Ｐゴシック"/>
            <family val="3"/>
            <charset val="128"/>
          </rPr>
          <t>項目が不足する場合
ここに入力</t>
        </r>
      </text>
    </comment>
    <comment ref="N27" authorId="0" shapeId="0" xr:uid="{00000000-0006-0000-0000-000010000000}">
      <text>
        <r>
          <rPr>
            <sz val="14"/>
            <color indexed="81"/>
            <rFont val="ＭＳ Ｐゴシック"/>
            <family val="3"/>
            <charset val="128"/>
          </rPr>
          <t>項目が不足する場合
ここに入力</t>
        </r>
      </text>
    </comment>
    <comment ref="P32" authorId="0" shapeId="0" xr:uid="{00000000-0006-0000-0000-000011000000}">
      <text>
        <r>
          <rPr>
            <sz val="14"/>
            <color indexed="81"/>
            <rFont val="ＭＳ Ｐゴシック"/>
            <family val="3"/>
            <charset val="128"/>
          </rPr>
          <t>項目が不足する場合
ここに入力</t>
        </r>
      </text>
    </comment>
    <comment ref="O40" authorId="0" shapeId="0" xr:uid="{00000000-0006-0000-0000-000012000000}">
      <text>
        <r>
          <rPr>
            <b/>
            <sz val="18"/>
            <color indexed="10"/>
            <rFont val="ＭＳ Ｐゴシック"/>
            <family val="3"/>
            <charset val="128"/>
          </rPr>
          <t>表紙記載文をここで編集（必要に応じて）</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福島　琢二</author>
    <author>嘉田　一貴</author>
  </authors>
  <commentList>
    <comment ref="D18" authorId="0" shapeId="0" xr:uid="{00000000-0006-0000-0100-000001000000}">
      <text>
        <r>
          <rPr>
            <b/>
            <sz val="9"/>
            <color indexed="81"/>
            <rFont val="ＭＳ Ｐゴシック"/>
            <family val="3"/>
            <charset val="128"/>
          </rPr>
          <t>配置予定技術者②、配置予定技術者③を申請しない場合は、「氏名記入欄」及び「生年月日欄」に何も記入しないで下さい</t>
        </r>
        <r>
          <rPr>
            <sz val="9"/>
            <color indexed="81"/>
            <rFont val="ＭＳ Ｐゴシック"/>
            <family val="3"/>
            <charset val="128"/>
          </rPr>
          <t xml:space="preserve">
</t>
        </r>
      </text>
    </comment>
    <comment ref="B25" authorId="1" shapeId="0" xr:uid="{1F78FC97-054A-48F3-9235-66DDAF4C9365}">
      <text>
        <r>
          <rPr>
            <b/>
            <sz val="9"/>
            <color indexed="81"/>
            <rFont val="ＭＳ Ｐゴシック"/>
            <family val="3"/>
            <charset val="128"/>
            <scheme val="minor"/>
          </rPr>
          <t>リストから「○」を選択してください。
証明書による申請をしない場合は、何も記入しないで下さい。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E17" authorId="0" shapeId="0" xr:uid="{00000000-0006-0000-0300-000001000000}">
      <text>
        <r>
          <rPr>
            <b/>
            <sz val="14"/>
            <color indexed="81"/>
            <rFont val="ＭＳ Ｐゴシック"/>
            <family val="3"/>
            <charset val="128"/>
          </rPr>
          <t>実績が少ない工種で適用</t>
        </r>
        <r>
          <rPr>
            <sz val="14"/>
            <color indexed="81"/>
            <rFont val="ＭＳ Ｐゴシック"/>
            <family val="3"/>
            <charset val="128"/>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F18" authorId="0" shapeId="0" xr:uid="{00000000-0006-0000-0500-000001000000}">
      <text>
        <r>
          <rPr>
            <b/>
            <sz val="14"/>
            <color indexed="81"/>
            <rFont val="ＭＳ Ｐゴシック"/>
            <family val="3"/>
            <charset val="128"/>
          </rPr>
          <t>実績が少ない工種で適用</t>
        </r>
      </text>
    </comment>
    <comment ref="L44" authorId="0" shapeId="0" xr:uid="{00000000-0006-0000-0500-000002000000}">
      <text>
        <r>
          <rPr>
            <b/>
            <sz val="12"/>
            <color indexed="81"/>
            <rFont val="ＭＳ Ｐゴシック"/>
            <family val="3"/>
            <charset val="128"/>
          </rPr>
          <t>工事名</t>
        </r>
      </text>
    </comment>
    <comment ref="R44" authorId="0" shapeId="0" xr:uid="{00000000-0006-0000-0500-000003000000}">
      <text>
        <r>
          <rPr>
            <b/>
            <sz val="12"/>
            <color indexed="81"/>
            <rFont val="ＭＳ Ｐゴシック"/>
            <family val="3"/>
            <charset val="128"/>
          </rPr>
          <t>ユニット数</t>
        </r>
      </text>
    </comment>
    <comment ref="U44" authorId="0" shapeId="0" xr:uid="{00000000-0006-0000-0500-000004000000}">
      <text>
        <r>
          <rPr>
            <b/>
            <sz val="12"/>
            <color indexed="81"/>
            <rFont val="ＭＳ Ｐゴシック"/>
            <family val="3"/>
            <charset val="128"/>
          </rPr>
          <t>名称</t>
        </r>
        <r>
          <rPr>
            <sz val="9"/>
            <color indexed="81"/>
            <rFont val="ＭＳ Ｐゴシック"/>
            <family val="3"/>
            <charset val="128"/>
          </rPr>
          <t xml:space="preserve">
</t>
        </r>
      </text>
    </comment>
    <comment ref="AA44" authorId="0" shapeId="0" xr:uid="{00000000-0006-0000-0500-000005000000}">
      <text>
        <r>
          <rPr>
            <b/>
            <sz val="12"/>
            <color indexed="81"/>
            <rFont val="ＭＳ Ｐゴシック"/>
            <family val="3"/>
            <charset val="128"/>
          </rPr>
          <t>工事名</t>
        </r>
        <r>
          <rPr>
            <sz val="9"/>
            <color indexed="81"/>
            <rFont val="ＭＳ Ｐゴシック"/>
            <family val="3"/>
            <charset val="128"/>
          </rPr>
          <t xml:space="preserve">
</t>
        </r>
      </text>
    </comment>
    <comment ref="AJ44" authorId="0" shapeId="0" xr:uid="{00000000-0006-0000-0500-000006000000}">
      <text>
        <r>
          <rPr>
            <b/>
            <sz val="12"/>
            <color indexed="81"/>
            <rFont val="ＭＳ Ｐゴシック"/>
            <family val="3"/>
            <charset val="128"/>
          </rPr>
          <t>ユニット数</t>
        </r>
      </text>
    </comment>
    <comment ref="AM44" authorId="0" shapeId="0" xr:uid="{00000000-0006-0000-0500-000007000000}">
      <text>
        <r>
          <rPr>
            <b/>
            <sz val="12"/>
            <color indexed="81"/>
            <rFont val="ＭＳ Ｐゴシック"/>
            <family val="3"/>
            <charset val="128"/>
          </rPr>
          <t>名称</t>
        </r>
        <r>
          <rPr>
            <sz val="9"/>
            <color indexed="81"/>
            <rFont val="ＭＳ Ｐゴシック"/>
            <family val="3"/>
            <charset val="128"/>
          </rPr>
          <t xml:space="preserve">
</t>
        </r>
      </text>
    </comment>
    <comment ref="AS44" authorId="0" shapeId="0" xr:uid="{00000000-0006-0000-0500-000008000000}">
      <text>
        <r>
          <rPr>
            <b/>
            <sz val="12"/>
            <color indexed="81"/>
            <rFont val="ＭＳ Ｐゴシック"/>
            <family val="3"/>
            <charset val="128"/>
          </rPr>
          <t>工事名</t>
        </r>
        <r>
          <rPr>
            <sz val="9"/>
            <color indexed="81"/>
            <rFont val="ＭＳ Ｐゴシック"/>
            <family val="3"/>
            <charset val="128"/>
          </rPr>
          <t xml:space="preserve">
</t>
        </r>
      </text>
    </comment>
    <comment ref="BB44" authorId="0" shapeId="0" xr:uid="{00000000-0006-0000-0500-000009000000}">
      <text>
        <r>
          <rPr>
            <b/>
            <sz val="12"/>
            <color indexed="81"/>
            <rFont val="ＭＳ Ｐゴシック"/>
            <family val="3"/>
            <charset val="128"/>
          </rPr>
          <t>ユニット数</t>
        </r>
      </text>
    </comment>
    <comment ref="BE44" authorId="0" shapeId="0" xr:uid="{00000000-0006-0000-0500-00000A000000}">
      <text>
        <r>
          <rPr>
            <b/>
            <sz val="12"/>
            <color indexed="81"/>
            <rFont val="ＭＳ Ｐゴシック"/>
            <family val="3"/>
            <charset val="128"/>
          </rPr>
          <t>名称</t>
        </r>
        <r>
          <rPr>
            <sz val="9"/>
            <color indexed="81"/>
            <rFont val="ＭＳ Ｐゴシック"/>
            <family val="3"/>
            <charset val="128"/>
          </rPr>
          <t xml:space="preserve">
</t>
        </r>
      </text>
    </comment>
    <comment ref="BK44" authorId="0" shapeId="0" xr:uid="{00000000-0006-0000-0500-00000B000000}">
      <text>
        <r>
          <rPr>
            <b/>
            <sz val="12"/>
            <color indexed="81"/>
            <rFont val="ＭＳ Ｐゴシック"/>
            <family val="3"/>
            <charset val="128"/>
          </rPr>
          <t>工事名</t>
        </r>
        <r>
          <rPr>
            <sz val="9"/>
            <color indexed="81"/>
            <rFont val="ＭＳ Ｐゴシック"/>
            <family val="3"/>
            <charset val="128"/>
          </rPr>
          <t xml:space="preserve">
</t>
        </r>
      </text>
    </comment>
    <comment ref="L45" authorId="0" shapeId="0" xr:uid="{00000000-0006-0000-0500-00000C000000}">
      <text>
        <r>
          <rPr>
            <b/>
            <sz val="12"/>
            <color indexed="81"/>
            <rFont val="ＭＳ Ｐゴシック"/>
            <family val="3"/>
            <charset val="128"/>
          </rPr>
          <t>表彰種類</t>
        </r>
        <r>
          <rPr>
            <sz val="9"/>
            <color indexed="81"/>
            <rFont val="ＭＳ Ｐゴシック"/>
            <family val="3"/>
            <charset val="128"/>
          </rPr>
          <t xml:space="preserve">
</t>
        </r>
      </text>
    </comment>
    <comment ref="AA45" authorId="0" shapeId="0" xr:uid="{00000000-0006-0000-0500-00000D000000}">
      <text>
        <r>
          <rPr>
            <b/>
            <sz val="12"/>
            <color indexed="81"/>
            <rFont val="ＭＳ Ｐゴシック"/>
            <family val="3"/>
            <charset val="128"/>
          </rPr>
          <t>表彰種類</t>
        </r>
      </text>
    </comment>
    <comment ref="AS45" authorId="0" shapeId="0" xr:uid="{00000000-0006-0000-0500-00000E000000}">
      <text>
        <r>
          <rPr>
            <b/>
            <sz val="12"/>
            <color indexed="81"/>
            <rFont val="ＭＳ Ｐゴシック"/>
            <family val="3"/>
            <charset val="128"/>
          </rPr>
          <t>表彰種類</t>
        </r>
      </text>
    </comment>
    <comment ref="BK45" authorId="0" shapeId="0" xr:uid="{00000000-0006-0000-0500-00000F000000}">
      <text>
        <r>
          <rPr>
            <b/>
            <sz val="12"/>
            <color indexed="81"/>
            <rFont val="ＭＳ Ｐゴシック"/>
            <family val="3"/>
            <charset val="128"/>
          </rPr>
          <t>表彰種類</t>
        </r>
      </text>
    </comment>
    <comment ref="BZ45" authorId="0" shapeId="0" xr:uid="{00000000-0006-0000-0500-000010000000}">
      <text>
        <r>
          <rPr>
            <b/>
            <sz val="12"/>
            <color indexed="81"/>
            <rFont val="ＭＳ Ｐゴシック"/>
            <family val="3"/>
            <charset val="128"/>
          </rPr>
          <t>活動日</t>
        </r>
      </text>
    </comment>
    <comment ref="CO45" authorId="0" shapeId="0" xr:uid="{00000000-0006-0000-0500-000011000000}">
      <text>
        <r>
          <rPr>
            <b/>
            <sz val="12"/>
            <color indexed="81"/>
            <rFont val="ＭＳ Ｐゴシック"/>
            <family val="3"/>
            <charset val="128"/>
          </rPr>
          <t>生年月日</t>
        </r>
      </text>
    </comment>
    <comment ref="L46" authorId="0" shapeId="0" xr:uid="{00000000-0006-0000-0500-000012000000}">
      <text>
        <r>
          <rPr>
            <b/>
            <sz val="12"/>
            <color indexed="81"/>
            <rFont val="ＭＳ Ｐゴシック"/>
            <family val="3"/>
            <charset val="128"/>
          </rPr>
          <t>受賞年度</t>
        </r>
      </text>
    </comment>
    <comment ref="AA46" authorId="0" shapeId="0" xr:uid="{00000000-0006-0000-0500-000013000000}">
      <text>
        <r>
          <rPr>
            <b/>
            <sz val="12"/>
            <color indexed="81"/>
            <rFont val="ＭＳ Ｐゴシック"/>
            <family val="3"/>
            <charset val="128"/>
          </rPr>
          <t>受賞年度</t>
        </r>
        <r>
          <rPr>
            <sz val="9"/>
            <color indexed="81"/>
            <rFont val="ＭＳ Ｐゴシック"/>
            <family val="3"/>
            <charset val="128"/>
          </rPr>
          <t xml:space="preserve">
</t>
        </r>
      </text>
    </comment>
    <comment ref="AS46" authorId="0" shapeId="0" xr:uid="{00000000-0006-0000-0500-000014000000}">
      <text>
        <r>
          <rPr>
            <b/>
            <sz val="12"/>
            <color indexed="81"/>
            <rFont val="ＭＳ Ｐゴシック"/>
            <family val="3"/>
            <charset val="128"/>
          </rPr>
          <t>受賞年度</t>
        </r>
        <r>
          <rPr>
            <sz val="9"/>
            <color indexed="81"/>
            <rFont val="ＭＳ Ｐゴシック"/>
            <family val="3"/>
            <charset val="128"/>
          </rPr>
          <t xml:space="preserve">
</t>
        </r>
      </text>
    </comment>
    <comment ref="BK46" authorId="0" shapeId="0" xr:uid="{00000000-0006-0000-0500-000015000000}">
      <text>
        <r>
          <rPr>
            <b/>
            <sz val="12"/>
            <color indexed="81"/>
            <rFont val="ＭＳ Ｐゴシック"/>
            <family val="3"/>
            <charset val="128"/>
          </rPr>
          <t>受賞年度</t>
        </r>
        <r>
          <rPr>
            <sz val="9"/>
            <color indexed="81"/>
            <rFont val="ＭＳ Ｐゴシック"/>
            <family val="3"/>
            <charset val="128"/>
          </rPr>
          <t xml:space="preserve">
</t>
        </r>
      </text>
    </comment>
    <comment ref="BZ46" authorId="0" shapeId="0" xr:uid="{00000000-0006-0000-0500-000016000000}">
      <text>
        <r>
          <rPr>
            <b/>
            <sz val="12"/>
            <color indexed="81"/>
            <rFont val="ＭＳ Ｐゴシック"/>
            <family val="3"/>
            <charset val="128"/>
          </rPr>
          <t>活動箇所</t>
        </r>
      </text>
    </comment>
    <comment ref="CO46" authorId="0" shapeId="0" xr:uid="{00000000-0006-0000-0500-000017000000}">
      <text>
        <r>
          <rPr>
            <b/>
            <sz val="12"/>
            <color indexed="81"/>
            <rFont val="ＭＳ Ｐゴシック"/>
            <family val="3"/>
            <charset val="128"/>
          </rPr>
          <t>新規雇用年月日</t>
        </r>
      </text>
    </comment>
    <comment ref="BZ47" authorId="0" shapeId="0" xr:uid="{00000000-0006-0000-0500-000018000000}">
      <text>
        <r>
          <rPr>
            <b/>
            <sz val="12"/>
            <color indexed="81"/>
            <rFont val="ＭＳ Ｐゴシック"/>
            <family val="3"/>
            <charset val="128"/>
          </rPr>
          <t>参加人数</t>
        </r>
      </text>
    </comment>
    <comment ref="BZ48" authorId="0" shapeId="0" xr:uid="{00000000-0006-0000-0500-000019000000}">
      <text>
        <r>
          <rPr>
            <b/>
            <sz val="12"/>
            <color indexed="81"/>
            <rFont val="ＭＳ Ｐゴシック"/>
            <family val="3"/>
            <charset val="128"/>
          </rPr>
          <t>従業員数</t>
        </r>
      </text>
    </comment>
    <comment ref="BZ50" authorId="0" shapeId="0" xr:uid="{00000000-0006-0000-0500-00001A000000}">
      <text>
        <r>
          <rPr>
            <b/>
            <sz val="12"/>
            <color indexed="81"/>
            <rFont val="ＭＳ Ｐゴシック"/>
            <family val="3"/>
            <charset val="128"/>
          </rPr>
          <t>活動箇所</t>
        </r>
      </text>
    </comment>
    <comment ref="BZ51" authorId="0" shapeId="0" xr:uid="{00000000-0006-0000-0500-00001B000000}">
      <text>
        <r>
          <rPr>
            <b/>
            <sz val="12"/>
            <color indexed="81"/>
            <rFont val="ＭＳ Ｐゴシック"/>
            <family val="3"/>
            <charset val="128"/>
          </rPr>
          <t>参加人数</t>
        </r>
      </text>
    </comment>
    <comment ref="BZ52" authorId="0" shapeId="0" xr:uid="{00000000-0006-0000-0500-00001C000000}">
      <text>
        <r>
          <rPr>
            <b/>
            <sz val="12"/>
            <color indexed="81"/>
            <rFont val="ＭＳ Ｐゴシック"/>
            <family val="3"/>
            <charset val="128"/>
          </rPr>
          <t>従業員数</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池谷　慎</author>
  </authors>
  <commentList>
    <comment ref="A7" authorId="0" shapeId="0" xr:uid="{DC8B65D7-5F70-449F-8A1D-9B404EF143CC}">
      <text>
        <r>
          <rPr>
            <b/>
            <sz val="9"/>
            <color indexed="81"/>
            <rFont val="ＭＳ ゴシック"/>
            <family val="3"/>
            <charset val="128"/>
          </rPr>
          <t>令和8年10月9日までに技術資料を提出される場合には、宛名を『島根県知事職務代理者　島根県副知事』として下さい。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H7" authorId="0" shapeId="0" xr:uid="{00000000-0006-0000-0800-000001000000}">
      <text>
        <r>
          <rPr>
            <b/>
            <sz val="9"/>
            <color indexed="81"/>
            <rFont val="ＭＳ Ｐゴシック"/>
            <family val="3"/>
            <charset val="128"/>
          </rPr>
          <t>「有」、「無」を選択</t>
        </r>
      </text>
    </comment>
    <comment ref="H9" authorId="0" shapeId="0" xr:uid="{00000000-0006-0000-0800-000002000000}">
      <text>
        <r>
          <rPr>
            <b/>
            <sz val="9"/>
            <color indexed="81"/>
            <rFont val="ＭＳ Ｐゴシック"/>
            <family val="3"/>
            <charset val="128"/>
          </rPr>
          <t>「有」、「無」を選択</t>
        </r>
        <r>
          <rPr>
            <sz val="9"/>
            <color indexed="81"/>
            <rFont val="ＭＳ Ｐゴシック"/>
            <family val="3"/>
            <charset val="128"/>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H7" authorId="0" shapeId="0" xr:uid="{00000000-0006-0000-0900-000001000000}">
      <text>
        <r>
          <rPr>
            <b/>
            <sz val="9"/>
            <color indexed="81"/>
            <rFont val="ＭＳ Ｐゴシック"/>
            <family val="3"/>
            <charset val="128"/>
          </rPr>
          <t>「有」、「無」を選択</t>
        </r>
        <r>
          <rPr>
            <sz val="9"/>
            <color indexed="81"/>
            <rFont val="ＭＳ Ｐゴシック"/>
            <family val="3"/>
            <charset val="128"/>
          </rPr>
          <t xml:space="preserve">
</t>
        </r>
      </text>
    </comment>
    <comment ref="H9" authorId="0" shapeId="0" xr:uid="{00000000-0006-0000-0900-000002000000}">
      <text>
        <r>
          <rPr>
            <b/>
            <sz val="9"/>
            <color indexed="81"/>
            <rFont val="ＭＳ Ｐゴシック"/>
            <family val="3"/>
            <charset val="128"/>
          </rPr>
          <t>「有」、「無」を選択</t>
        </r>
        <r>
          <rPr>
            <sz val="9"/>
            <color indexed="81"/>
            <rFont val="ＭＳ Ｐゴシック"/>
            <family val="3"/>
            <charset val="128"/>
          </rPr>
          <t xml:space="preserve">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H7" authorId="0" shapeId="0" xr:uid="{00000000-0006-0000-0A00-000001000000}">
      <text>
        <r>
          <rPr>
            <b/>
            <sz val="9"/>
            <color indexed="81"/>
            <rFont val="ＭＳ Ｐゴシック"/>
            <family val="3"/>
            <charset val="128"/>
          </rPr>
          <t>「有」、「無」を選択</t>
        </r>
      </text>
    </comment>
    <comment ref="H9" authorId="0" shapeId="0" xr:uid="{00000000-0006-0000-0A00-000002000000}">
      <text>
        <r>
          <rPr>
            <b/>
            <sz val="9"/>
            <color indexed="81"/>
            <rFont val="ＭＳ Ｐゴシック"/>
            <family val="3"/>
            <charset val="128"/>
          </rPr>
          <t>「有」、「無」を選択</t>
        </r>
        <r>
          <rPr>
            <sz val="9"/>
            <color indexed="81"/>
            <rFont val="ＭＳ Ｐゴシック"/>
            <family val="3"/>
            <charset val="128"/>
          </rPr>
          <t xml:space="preserve">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G30" authorId="0" shapeId="0" xr:uid="{00000000-0006-0000-0F00-000001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J30" authorId="0" shapeId="0" xr:uid="{00000000-0006-0000-0F00-000002000000}">
      <text>
        <r>
          <rPr>
            <b/>
            <sz val="9"/>
            <color indexed="81"/>
            <rFont val="ＭＳ Ｐゴシック"/>
            <family val="3"/>
            <charset val="128"/>
          </rPr>
          <t>一覧表（別紙）の入力内容が自動計算</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C8" authorId="0" shapeId="0" xr:uid="{00000000-0006-0000-1000-000001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 ref="E8" authorId="0" shapeId="0" xr:uid="{00000000-0006-0000-1000-000002000000}">
      <text>
        <r>
          <rPr>
            <b/>
            <sz val="9"/>
            <color indexed="81"/>
            <rFont val="ＭＳ Ｐゴシック"/>
            <family val="3"/>
            <charset val="128"/>
          </rPr>
          <t>契約時における「島根県土木工事仕様書」等において確認</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C8" authorId="0" shapeId="0" xr:uid="{00000000-0006-0000-1100-000001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 ref="E8" authorId="0" shapeId="0" xr:uid="{00000000-0006-0000-1100-000002000000}">
      <text>
        <r>
          <rPr>
            <b/>
            <sz val="9"/>
            <color indexed="81"/>
            <rFont val="ＭＳ Ｐゴシック"/>
            <family val="3"/>
            <charset val="128"/>
          </rPr>
          <t>契約時における「島根県土木工事仕様書」等において確認</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C8" authorId="0" shapeId="0" xr:uid="{00000000-0006-0000-1200-000001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 ref="E8" authorId="0" shapeId="0" xr:uid="{00000000-0006-0000-1200-000002000000}">
      <text>
        <r>
          <rPr>
            <b/>
            <sz val="9"/>
            <color indexed="81"/>
            <rFont val="ＭＳ Ｐゴシック"/>
            <family val="3"/>
            <charset val="128"/>
          </rPr>
          <t>契約時における「島根県土木工事仕様書」等で確認</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福島　琢二</author>
    <author>Windows ユーザー</author>
  </authors>
  <commentList>
    <comment ref="Q1" authorId="0" shapeId="0" xr:uid="{00000000-0006-0000-1500-000001000000}">
      <text>
        <r>
          <rPr>
            <b/>
            <sz val="9"/>
            <color indexed="81"/>
            <rFont val="ＭＳ Ｐゴシック"/>
            <family val="3"/>
            <charset val="128"/>
          </rPr>
          <t>地域密着型表示箇所</t>
        </r>
        <r>
          <rPr>
            <sz val="9"/>
            <color indexed="81"/>
            <rFont val="ＭＳ Ｐゴシック"/>
            <family val="3"/>
            <charset val="128"/>
          </rPr>
          <t xml:space="preserve">
</t>
        </r>
      </text>
    </comment>
    <comment ref="F25" authorId="1" shapeId="0" xr:uid="{00000000-0006-0000-1500-000002000000}">
      <text>
        <r>
          <rPr>
            <b/>
            <sz val="9"/>
            <color indexed="81"/>
            <rFont val="MS P ゴシック"/>
            <family val="3"/>
            <charset val="128"/>
          </rPr>
          <t>プルダウンから選んでください</t>
        </r>
      </text>
    </comment>
    <comment ref="M25" authorId="1" shapeId="0" xr:uid="{00000000-0006-0000-1500-000003000000}">
      <text>
        <r>
          <rPr>
            <b/>
            <sz val="9"/>
            <color indexed="81"/>
            <rFont val="MS P ゴシック"/>
            <family val="3"/>
            <charset val="128"/>
          </rPr>
          <t>プルダウンから選んでください</t>
        </r>
      </text>
    </comment>
    <comment ref="F26" authorId="1" shapeId="0" xr:uid="{00000000-0006-0000-1500-000004000000}">
      <text>
        <r>
          <rPr>
            <b/>
            <sz val="9"/>
            <color indexed="81"/>
            <rFont val="MS P ゴシック"/>
            <family val="3"/>
            <charset val="128"/>
          </rPr>
          <t>プルダウンから選んでください</t>
        </r>
      </text>
    </comment>
    <comment ref="M26" authorId="1" shapeId="0" xr:uid="{00000000-0006-0000-1500-000005000000}">
      <text>
        <r>
          <rPr>
            <b/>
            <sz val="9"/>
            <color indexed="81"/>
            <rFont val="MS P ゴシック"/>
            <family val="3"/>
            <charset val="128"/>
          </rPr>
          <t>プルダウンから選んでください</t>
        </r>
      </text>
    </comment>
    <comment ref="D95" authorId="1" shapeId="0" xr:uid="{00000000-0006-0000-1500-000006000000}">
      <text>
        <r>
          <rPr>
            <sz val="9"/>
            <color indexed="10"/>
            <rFont val="MS P ゴシック"/>
            <family val="3"/>
            <charset val="128"/>
          </rPr>
          <t>「コリンズ登録番号」欄には「別資料のみを提出」と記載。</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E12" authorId="0" shapeId="0" xr:uid="{00000000-0006-0000-1600-000001000000}">
      <text>
        <r>
          <rPr>
            <b/>
            <sz val="9"/>
            <color indexed="81"/>
            <rFont val="ＭＳ Ｐゴシック"/>
            <family val="3"/>
            <charset val="128"/>
          </rPr>
          <t>表彰者の区分を選択</t>
        </r>
      </text>
    </comment>
    <comment ref="E19" authorId="0" shapeId="0" xr:uid="{5EDEB76B-4D95-4FD9-B2A2-276DC5512F2D}">
      <text>
        <r>
          <rPr>
            <b/>
            <sz val="9"/>
            <color indexed="81"/>
            <rFont val="ＭＳ Ｐゴシック"/>
            <family val="3"/>
            <charset val="128"/>
          </rPr>
          <t>表彰者の区分を選択</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Windows ユーザー</author>
  </authors>
  <commentList>
    <comment ref="E10" authorId="0" shapeId="0" xr:uid="{00000000-0006-0000-1700-000001000000}">
      <text>
        <r>
          <rPr>
            <b/>
            <sz val="9"/>
            <color indexed="81"/>
            <rFont val="MS P ゴシック"/>
            <family val="3"/>
            <charset val="128"/>
          </rPr>
          <t>配置する人数を記入してください。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福島　琢二</author>
    <author>Windows ユーザー</author>
  </authors>
  <commentList>
    <comment ref="Q2" authorId="0" shapeId="0" xr:uid="{00000000-0006-0000-1A00-000001000000}">
      <text>
        <r>
          <rPr>
            <b/>
            <sz val="9"/>
            <color indexed="81"/>
            <rFont val="ＭＳ Ｐゴシック"/>
            <family val="3"/>
            <charset val="128"/>
          </rPr>
          <t>地域密着型表示箇所</t>
        </r>
        <r>
          <rPr>
            <sz val="9"/>
            <color indexed="81"/>
            <rFont val="ＭＳ Ｐゴシック"/>
            <family val="3"/>
            <charset val="128"/>
          </rPr>
          <t xml:space="preserve">
</t>
        </r>
      </text>
    </comment>
    <comment ref="F24" authorId="1" shapeId="0" xr:uid="{00000000-0006-0000-1A00-000002000000}">
      <text>
        <r>
          <rPr>
            <b/>
            <sz val="9"/>
            <color indexed="81"/>
            <rFont val="MS P ゴシック"/>
            <family val="3"/>
            <charset val="128"/>
          </rPr>
          <t>プルダウンで選んでください</t>
        </r>
      </text>
    </comment>
    <comment ref="M24" authorId="1" shapeId="0" xr:uid="{00000000-0006-0000-1A00-000003000000}">
      <text>
        <r>
          <rPr>
            <b/>
            <sz val="9"/>
            <color indexed="81"/>
            <rFont val="MS P ゴシック"/>
            <family val="3"/>
            <charset val="128"/>
          </rPr>
          <t>プルダウンで選んでください</t>
        </r>
      </text>
    </comment>
    <comment ref="F25" authorId="1" shapeId="0" xr:uid="{00000000-0006-0000-1A00-000004000000}">
      <text>
        <r>
          <rPr>
            <b/>
            <sz val="9"/>
            <color indexed="81"/>
            <rFont val="MS P ゴシック"/>
            <family val="3"/>
            <charset val="128"/>
          </rPr>
          <t>プルダウンで選んでください</t>
        </r>
      </text>
    </comment>
    <comment ref="M25" authorId="1" shapeId="0" xr:uid="{00000000-0006-0000-1A00-000005000000}">
      <text>
        <r>
          <rPr>
            <b/>
            <sz val="9"/>
            <color indexed="81"/>
            <rFont val="MS P ゴシック"/>
            <family val="3"/>
            <charset val="128"/>
          </rPr>
          <t>プルダウンで選んでください</t>
        </r>
      </text>
    </comment>
    <comment ref="F26" authorId="1" shapeId="0" xr:uid="{00000000-0006-0000-1A00-000006000000}">
      <text>
        <r>
          <rPr>
            <b/>
            <sz val="9"/>
            <color indexed="81"/>
            <rFont val="MS P ゴシック"/>
            <family val="3"/>
            <charset val="128"/>
          </rPr>
          <t>プルダウンで選んでください</t>
        </r>
      </text>
    </comment>
    <comment ref="M26" authorId="1" shapeId="0" xr:uid="{00000000-0006-0000-1A00-000007000000}">
      <text>
        <r>
          <rPr>
            <b/>
            <sz val="9"/>
            <color indexed="81"/>
            <rFont val="MS P ゴシック"/>
            <family val="3"/>
            <charset val="128"/>
          </rPr>
          <t>プルダウンで選んでください</t>
        </r>
      </text>
    </comment>
    <comment ref="F27" authorId="1" shapeId="0" xr:uid="{00000000-0006-0000-1A00-000008000000}">
      <text>
        <r>
          <rPr>
            <b/>
            <sz val="9"/>
            <color indexed="81"/>
            <rFont val="MS P ゴシック"/>
            <family val="3"/>
            <charset val="128"/>
          </rPr>
          <t>プルダウンで選んでください</t>
        </r>
      </text>
    </comment>
    <comment ref="M27" authorId="1" shapeId="0" xr:uid="{00000000-0006-0000-1A00-000009000000}">
      <text>
        <r>
          <rPr>
            <b/>
            <sz val="9"/>
            <color indexed="81"/>
            <rFont val="MS P ゴシック"/>
            <family val="3"/>
            <charset val="128"/>
          </rPr>
          <t>プルダウンで選んでください</t>
        </r>
      </text>
    </comment>
    <comment ref="F28" authorId="0" shapeId="0" xr:uid="{00000000-0006-0000-1A00-00000A000000}">
      <text>
        <r>
          <rPr>
            <b/>
            <sz val="9"/>
            <color indexed="81"/>
            <rFont val="ＭＳ Ｐゴシック"/>
            <family val="3"/>
            <charset val="128"/>
          </rPr>
          <t>従事時の役職を選択</t>
        </r>
      </text>
    </comment>
    <comment ref="M28" authorId="0" shapeId="0" xr:uid="{00000000-0006-0000-1A00-00000B000000}">
      <text>
        <r>
          <rPr>
            <b/>
            <sz val="9"/>
            <color indexed="81"/>
            <rFont val="ＭＳ Ｐゴシック"/>
            <family val="3"/>
            <charset val="128"/>
          </rPr>
          <t>従事時の役職を選択</t>
        </r>
      </text>
    </comment>
    <comment ref="Q130" authorId="0" shapeId="0" xr:uid="{00000000-0006-0000-1A00-00000C000000}">
      <text>
        <r>
          <rPr>
            <b/>
            <sz val="9"/>
            <color indexed="81"/>
            <rFont val="ＭＳ Ｐゴシック"/>
            <family val="3"/>
            <charset val="128"/>
          </rPr>
          <t>地域密着型表示箇所</t>
        </r>
        <r>
          <rPr>
            <sz val="9"/>
            <color indexed="81"/>
            <rFont val="ＭＳ Ｐゴシック"/>
            <family val="3"/>
            <charset val="128"/>
          </rPr>
          <t xml:space="preserve">
</t>
        </r>
      </text>
    </comment>
    <comment ref="F152" authorId="1" shapeId="0" xr:uid="{00000000-0006-0000-1A00-00000D000000}">
      <text>
        <r>
          <rPr>
            <b/>
            <sz val="9"/>
            <color indexed="81"/>
            <rFont val="MS P ゴシック"/>
            <family val="3"/>
            <charset val="128"/>
          </rPr>
          <t>プルダウンで選んでください</t>
        </r>
      </text>
    </comment>
    <comment ref="M152" authorId="1" shapeId="0" xr:uid="{00000000-0006-0000-1A00-00000E000000}">
      <text>
        <r>
          <rPr>
            <b/>
            <sz val="9"/>
            <color indexed="81"/>
            <rFont val="MS P ゴシック"/>
            <family val="3"/>
            <charset val="128"/>
          </rPr>
          <t>プルダウンで選んでください</t>
        </r>
      </text>
    </comment>
    <comment ref="F153" authorId="1" shapeId="0" xr:uid="{00000000-0006-0000-1A00-00000F000000}">
      <text>
        <r>
          <rPr>
            <b/>
            <sz val="9"/>
            <color indexed="81"/>
            <rFont val="MS P ゴシック"/>
            <family val="3"/>
            <charset val="128"/>
          </rPr>
          <t>プルダウンで選んでください</t>
        </r>
      </text>
    </comment>
    <comment ref="M153" authorId="1" shapeId="0" xr:uid="{00000000-0006-0000-1A00-000010000000}">
      <text>
        <r>
          <rPr>
            <b/>
            <sz val="9"/>
            <color indexed="81"/>
            <rFont val="MS P ゴシック"/>
            <family val="3"/>
            <charset val="128"/>
          </rPr>
          <t>プルダウンで選んでください</t>
        </r>
      </text>
    </comment>
    <comment ref="F154" authorId="1" shapeId="0" xr:uid="{00000000-0006-0000-1A00-000011000000}">
      <text>
        <r>
          <rPr>
            <b/>
            <sz val="9"/>
            <color indexed="81"/>
            <rFont val="MS P ゴシック"/>
            <family val="3"/>
            <charset val="128"/>
          </rPr>
          <t>プルダウンで選んでください</t>
        </r>
      </text>
    </comment>
    <comment ref="M154" authorId="1" shapeId="0" xr:uid="{00000000-0006-0000-1A00-000012000000}">
      <text>
        <r>
          <rPr>
            <b/>
            <sz val="9"/>
            <color indexed="81"/>
            <rFont val="MS P ゴシック"/>
            <family val="3"/>
            <charset val="128"/>
          </rPr>
          <t>プルダウンで選んでください</t>
        </r>
      </text>
    </comment>
    <comment ref="F155" authorId="1" shapeId="0" xr:uid="{00000000-0006-0000-1A00-000013000000}">
      <text>
        <r>
          <rPr>
            <b/>
            <sz val="9"/>
            <color indexed="81"/>
            <rFont val="MS P ゴシック"/>
            <family val="3"/>
            <charset val="128"/>
          </rPr>
          <t>プルダウンで選んでください</t>
        </r>
      </text>
    </comment>
    <comment ref="M155" authorId="1" shapeId="0" xr:uid="{00000000-0006-0000-1A00-000014000000}">
      <text>
        <r>
          <rPr>
            <b/>
            <sz val="9"/>
            <color indexed="81"/>
            <rFont val="MS P ゴシック"/>
            <family val="3"/>
            <charset val="128"/>
          </rPr>
          <t>プルダウンで選んでください</t>
        </r>
      </text>
    </comment>
    <comment ref="F156" authorId="0" shapeId="0" xr:uid="{00000000-0006-0000-1A00-000015000000}">
      <text>
        <r>
          <rPr>
            <b/>
            <sz val="9"/>
            <color indexed="81"/>
            <rFont val="ＭＳ Ｐゴシック"/>
            <family val="3"/>
            <charset val="128"/>
          </rPr>
          <t>従事時の役職を選択</t>
        </r>
      </text>
    </comment>
    <comment ref="M156" authorId="0" shapeId="0" xr:uid="{00000000-0006-0000-1A00-000016000000}">
      <text>
        <r>
          <rPr>
            <b/>
            <sz val="9"/>
            <color indexed="81"/>
            <rFont val="ＭＳ Ｐゴシック"/>
            <family val="3"/>
            <charset val="128"/>
          </rPr>
          <t>従事時の役職を選択</t>
        </r>
      </text>
    </comment>
    <comment ref="F157" authorId="0" shapeId="0" xr:uid="{00000000-0006-0000-1A00-000017000000}">
      <text>
        <r>
          <rPr>
            <b/>
            <sz val="9"/>
            <color indexed="81"/>
            <rFont val="ＭＳ Ｐゴシック"/>
            <family val="3"/>
            <charset val="128"/>
          </rPr>
          <t>受注形態を選択</t>
        </r>
      </text>
    </comment>
    <comment ref="M157" authorId="0" shapeId="0" xr:uid="{00000000-0006-0000-1A00-000018000000}">
      <text>
        <r>
          <rPr>
            <b/>
            <sz val="9"/>
            <color indexed="81"/>
            <rFont val="ＭＳ Ｐゴシック"/>
            <family val="3"/>
            <charset val="128"/>
          </rPr>
          <t>受注形態を選択</t>
        </r>
      </text>
    </comment>
    <comment ref="Q183" authorId="0" shapeId="0" xr:uid="{00000000-0006-0000-1A00-000019000000}">
      <text>
        <r>
          <rPr>
            <b/>
            <sz val="9"/>
            <color indexed="81"/>
            <rFont val="ＭＳ Ｐゴシック"/>
            <family val="3"/>
            <charset val="128"/>
          </rPr>
          <t>地域密着型表示箇所</t>
        </r>
        <r>
          <rPr>
            <sz val="9"/>
            <color indexed="81"/>
            <rFont val="ＭＳ Ｐゴシック"/>
            <family val="3"/>
            <charset val="128"/>
          </rPr>
          <t xml:space="preserve">
</t>
        </r>
      </text>
    </comment>
    <comment ref="F205" authorId="1" shapeId="0" xr:uid="{00000000-0006-0000-1A00-00001A000000}">
      <text>
        <r>
          <rPr>
            <b/>
            <sz val="9"/>
            <color indexed="81"/>
            <rFont val="MS P ゴシック"/>
            <family val="3"/>
            <charset val="128"/>
          </rPr>
          <t>プルダウンで選んでください</t>
        </r>
      </text>
    </comment>
    <comment ref="M205" authorId="1" shapeId="0" xr:uid="{00000000-0006-0000-1A00-00001B000000}">
      <text>
        <r>
          <rPr>
            <b/>
            <sz val="9"/>
            <color indexed="81"/>
            <rFont val="MS P ゴシック"/>
            <family val="3"/>
            <charset val="128"/>
          </rPr>
          <t>プルダウンで選んでください</t>
        </r>
      </text>
    </comment>
    <comment ref="F206" authorId="1" shapeId="0" xr:uid="{00000000-0006-0000-1A00-00001C000000}">
      <text>
        <r>
          <rPr>
            <b/>
            <sz val="9"/>
            <color indexed="81"/>
            <rFont val="MS P ゴシック"/>
            <family val="3"/>
            <charset val="128"/>
          </rPr>
          <t>プルダウンで選んでください</t>
        </r>
      </text>
    </comment>
    <comment ref="M206" authorId="1" shapeId="0" xr:uid="{00000000-0006-0000-1A00-00001D000000}">
      <text>
        <r>
          <rPr>
            <b/>
            <sz val="9"/>
            <color indexed="81"/>
            <rFont val="MS P ゴシック"/>
            <family val="3"/>
            <charset val="128"/>
          </rPr>
          <t>プルダウンで選んでください</t>
        </r>
      </text>
    </comment>
    <comment ref="F207" authorId="1" shapeId="0" xr:uid="{00000000-0006-0000-1A00-00001E000000}">
      <text>
        <r>
          <rPr>
            <b/>
            <sz val="9"/>
            <color indexed="81"/>
            <rFont val="MS P ゴシック"/>
            <family val="3"/>
            <charset val="128"/>
          </rPr>
          <t>プルダウンで選んでください</t>
        </r>
      </text>
    </comment>
    <comment ref="M207" authorId="1" shapeId="0" xr:uid="{00000000-0006-0000-1A00-00001F000000}">
      <text>
        <r>
          <rPr>
            <b/>
            <sz val="9"/>
            <color indexed="81"/>
            <rFont val="MS P ゴシック"/>
            <family val="3"/>
            <charset val="128"/>
          </rPr>
          <t>プルダウンで選んでください</t>
        </r>
      </text>
    </comment>
    <comment ref="F208" authorId="1" shapeId="0" xr:uid="{00000000-0006-0000-1A00-000020000000}">
      <text>
        <r>
          <rPr>
            <b/>
            <sz val="9"/>
            <color indexed="81"/>
            <rFont val="MS P ゴシック"/>
            <family val="3"/>
            <charset val="128"/>
          </rPr>
          <t>プルダウンで選んでください</t>
        </r>
      </text>
    </comment>
    <comment ref="M208" authorId="1" shapeId="0" xr:uid="{00000000-0006-0000-1A00-000021000000}">
      <text>
        <r>
          <rPr>
            <b/>
            <sz val="9"/>
            <color indexed="81"/>
            <rFont val="MS P ゴシック"/>
            <family val="3"/>
            <charset val="128"/>
          </rPr>
          <t>プルダウンで選んでください</t>
        </r>
      </text>
    </comment>
    <comment ref="F209" authorId="0" shapeId="0" xr:uid="{00000000-0006-0000-1A00-000022000000}">
      <text>
        <r>
          <rPr>
            <b/>
            <sz val="9"/>
            <color indexed="81"/>
            <rFont val="ＭＳ Ｐゴシック"/>
            <family val="3"/>
            <charset val="128"/>
          </rPr>
          <t>従事時の役職を選択</t>
        </r>
      </text>
    </comment>
    <comment ref="M209" authorId="0" shapeId="0" xr:uid="{00000000-0006-0000-1A00-000023000000}">
      <text>
        <r>
          <rPr>
            <b/>
            <sz val="9"/>
            <color indexed="81"/>
            <rFont val="ＭＳ Ｐゴシック"/>
            <family val="3"/>
            <charset val="128"/>
          </rPr>
          <t>従事時の役職を選択</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福島　琢二</author>
    <author>黒目　晃弘</author>
  </authors>
  <commentList>
    <comment ref="F14" authorId="0" shapeId="0" xr:uid="{00000000-0006-0000-1B00-000001000000}">
      <text>
        <r>
          <rPr>
            <b/>
            <sz val="9"/>
            <color indexed="81"/>
            <rFont val="ＭＳ Ｐゴシック"/>
            <family val="3"/>
            <charset val="128"/>
          </rPr>
          <t>表彰の区分を選択
注）県表彰の区分は、表彰を受けた当該工事で判断する。</t>
        </r>
      </text>
    </comment>
    <comment ref="F16" authorId="1" shapeId="0" xr:uid="{00000000-0006-0000-1B00-000003000000}">
      <text>
        <r>
          <rPr>
            <b/>
            <sz val="14"/>
            <color indexed="10"/>
            <rFont val="BIZ UDPゴシック"/>
            <family val="3"/>
            <charset val="128"/>
          </rPr>
          <t>注)契約工事名を記載</t>
        </r>
      </text>
    </comment>
    <comment ref="F22" authorId="0" shapeId="0" xr:uid="{4C7D199F-4E8D-448F-B2A1-24E08F24306B}">
      <text>
        <r>
          <rPr>
            <b/>
            <sz val="9"/>
            <color indexed="81"/>
            <rFont val="ＭＳ Ｐゴシック"/>
            <family val="3"/>
            <charset val="128"/>
          </rPr>
          <t>表彰の区分を選択
注）県表彰の区分は、表彰を受けた当該工事で判断する。</t>
        </r>
      </text>
    </comment>
    <comment ref="F24" authorId="1" shapeId="0" xr:uid="{8DCE858F-BB81-4708-B271-AD2600A4237D}">
      <text>
        <r>
          <rPr>
            <b/>
            <sz val="14"/>
            <color indexed="10"/>
            <rFont val="BIZ UDPゴシック"/>
            <family val="3"/>
            <charset val="128"/>
          </rPr>
          <t>注)契約工事名を記載</t>
        </r>
      </text>
    </comment>
    <comment ref="F30" authorId="0" shapeId="0" xr:uid="{864C489D-361C-49D4-BB9F-E8C118E3D298}">
      <text>
        <r>
          <rPr>
            <b/>
            <sz val="9"/>
            <color indexed="81"/>
            <rFont val="ＭＳ Ｐゴシック"/>
            <family val="3"/>
            <charset val="128"/>
          </rPr>
          <t>表彰の区分を選択
注）県表彰の区分は、表彰を受けた当該工事で判断する。</t>
        </r>
      </text>
    </comment>
    <comment ref="F32" authorId="1" shapeId="0" xr:uid="{E602292C-CE5E-4CAF-B8A5-5FB6BCC0A5C1}">
      <text>
        <r>
          <rPr>
            <b/>
            <sz val="14"/>
            <color indexed="10"/>
            <rFont val="BIZ UDPゴシック"/>
            <family val="3"/>
            <charset val="128"/>
          </rPr>
          <t>注)契約工事名を記載</t>
        </r>
      </text>
    </comment>
    <comment ref="F38" authorId="0" shapeId="0" xr:uid="{BFBE858E-EF09-4C22-9822-A4E1670EDFA6}">
      <text>
        <r>
          <rPr>
            <b/>
            <sz val="9"/>
            <color indexed="81"/>
            <rFont val="ＭＳ Ｐゴシック"/>
            <family val="3"/>
            <charset val="128"/>
          </rPr>
          <t>表彰の区分を選択
注）県表彰の区分は、表彰を受けた当該工事で判断する。</t>
        </r>
      </text>
    </comment>
    <comment ref="F40" authorId="1" shapeId="0" xr:uid="{3C2609C5-1ED3-4629-B887-E93E5F9DF90E}">
      <text>
        <r>
          <rPr>
            <b/>
            <sz val="14"/>
            <color indexed="10"/>
            <rFont val="BIZ UDPゴシック"/>
            <family val="3"/>
            <charset val="128"/>
          </rPr>
          <t>注)契約工事名を記載</t>
        </r>
      </text>
    </comment>
    <comment ref="F46" authorId="0" shapeId="0" xr:uid="{C8E68075-2102-4B96-B420-04510E696B4A}">
      <text>
        <r>
          <rPr>
            <b/>
            <sz val="9"/>
            <color indexed="81"/>
            <rFont val="ＭＳ Ｐゴシック"/>
            <family val="3"/>
            <charset val="128"/>
          </rPr>
          <t>表彰の区分を選択
注）県表彰の区分は、表彰を受けた当該工事で判断する。</t>
        </r>
      </text>
    </comment>
    <comment ref="F48" authorId="1" shapeId="0" xr:uid="{2C8272B0-ADED-4690-87F0-2C0968C2B2EC}">
      <text>
        <r>
          <rPr>
            <b/>
            <sz val="14"/>
            <color indexed="10"/>
            <rFont val="BIZ UDPゴシック"/>
            <family val="3"/>
            <charset val="128"/>
          </rPr>
          <t>注)契約工事名を記載</t>
        </r>
      </text>
    </comment>
    <comment ref="F54" authorId="0" shapeId="0" xr:uid="{85265897-0C8D-4C3D-B4CF-49285EB99CFF}">
      <text>
        <r>
          <rPr>
            <b/>
            <sz val="9"/>
            <color indexed="81"/>
            <rFont val="ＭＳ Ｐゴシック"/>
            <family val="3"/>
            <charset val="128"/>
          </rPr>
          <t>表彰の区分を選択
注）県表彰の区分は、表彰を受けた当該工事で判断する。</t>
        </r>
      </text>
    </comment>
    <comment ref="F56" authorId="1" shapeId="0" xr:uid="{0C099F61-18D4-45EA-93E8-0AE2CA2E58D3}">
      <text>
        <r>
          <rPr>
            <b/>
            <sz val="14"/>
            <color indexed="10"/>
            <rFont val="BIZ UDPゴシック"/>
            <family val="3"/>
            <charset val="128"/>
          </rPr>
          <t>注)契約工事名を記載</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A12" authorId="0" shapeId="0" xr:uid="{00000000-0006-0000-1F00-000001000000}">
      <text>
        <r>
          <rPr>
            <b/>
            <sz val="9"/>
            <color indexed="81"/>
            <rFont val="ＭＳ Ｐゴシック"/>
            <family val="3"/>
            <charset val="128"/>
          </rPr>
          <t>「有」、「無」を選択</t>
        </r>
      </text>
    </comment>
    <comment ref="G19" authorId="0" shapeId="0" xr:uid="{00000000-0006-0000-1F00-000002000000}">
      <text>
        <r>
          <rPr>
            <b/>
            <sz val="9"/>
            <color indexed="81"/>
            <rFont val="ＭＳ Ｐゴシック"/>
            <family val="3"/>
            <charset val="128"/>
          </rPr>
          <t>「有」、「無」を選択</t>
        </r>
      </text>
    </comment>
    <comment ref="G20" authorId="0" shapeId="0" xr:uid="{00000000-0006-0000-1F00-000003000000}">
      <text>
        <r>
          <rPr>
            <b/>
            <sz val="9"/>
            <color indexed="81"/>
            <rFont val="ＭＳ Ｐゴシック"/>
            <family val="3"/>
            <charset val="128"/>
          </rPr>
          <t>「有」、「無」を選択</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福島　琢二</author>
    <author>嘉田　一貴</author>
    <author>310361</author>
  </authors>
  <commentList>
    <comment ref="P1" authorId="0" shapeId="0" xr:uid="{00000000-0006-0000-2200-000001000000}">
      <text>
        <r>
          <rPr>
            <b/>
            <sz val="9"/>
            <color indexed="81"/>
            <rFont val="ＭＳ Ｐゴシック"/>
            <family val="3"/>
            <charset val="128"/>
          </rPr>
          <t>地域密着型表示箇所</t>
        </r>
        <r>
          <rPr>
            <sz val="9"/>
            <color indexed="81"/>
            <rFont val="ＭＳ Ｐゴシック"/>
            <family val="3"/>
            <charset val="128"/>
          </rPr>
          <t xml:space="preserve">
</t>
        </r>
      </text>
    </comment>
    <comment ref="C10" authorId="1" shapeId="0" xr:uid="{00000000-0006-0000-2200-000002000000}">
      <text>
        <r>
          <rPr>
            <b/>
            <sz val="9"/>
            <color indexed="10"/>
            <rFont val="MS P ゴシック"/>
            <family val="3"/>
            <charset val="128"/>
          </rPr>
          <t>１つの活動を複数日で行った場合、
全ての活動日を記入する。</t>
        </r>
      </text>
    </comment>
    <comment ref="K10" authorId="2" shapeId="0" xr:uid="{00000000-0006-0000-2200-000003000000}">
      <text>
        <r>
          <rPr>
            <b/>
            <sz val="9"/>
            <color indexed="81"/>
            <rFont val="ＭＳ Ｐゴシック"/>
            <family val="3"/>
            <charset val="128"/>
          </rPr>
          <t>評価対象地域内であることが分かるよう記載
(例)○○市△△町</t>
        </r>
      </text>
    </comment>
    <comment ref="K13" authorId="2" shapeId="0" xr:uid="{00000000-0006-0000-2200-000005000000}">
      <text>
        <r>
          <rPr>
            <b/>
            <sz val="9"/>
            <color indexed="81"/>
            <rFont val="ＭＳ Ｐゴシック"/>
            <family val="3"/>
            <charset val="128"/>
          </rPr>
          <t>評価対象地域内であることが分かるよう記載
(例)○○市△△町</t>
        </r>
      </text>
    </comment>
    <comment ref="C24" authorId="2" shapeId="0" xr:uid="{00000000-0006-0000-2200-000006000000}">
      <text>
        <r>
          <rPr>
            <b/>
            <sz val="9"/>
            <color indexed="81"/>
            <rFont val="ＭＳ Ｐゴシック"/>
            <family val="3"/>
            <charset val="128"/>
          </rPr>
          <t>評価対象地域内であることが分かるよう記載
(例)○○市△△町</t>
        </r>
      </text>
    </comment>
    <comment ref="C25" authorId="2" shapeId="0" xr:uid="{00000000-0006-0000-2200-000007000000}">
      <text>
        <r>
          <rPr>
            <b/>
            <sz val="9"/>
            <color indexed="81"/>
            <rFont val="ＭＳ Ｐゴシック"/>
            <family val="3"/>
            <charset val="128"/>
          </rPr>
          <t>評価対象地域内であることが分かるよう記載
(例)○○市△△町</t>
        </r>
      </text>
    </comment>
    <comment ref="C26" authorId="2" shapeId="0" xr:uid="{00000000-0006-0000-2200-000008000000}">
      <text>
        <r>
          <rPr>
            <b/>
            <sz val="9"/>
            <color indexed="81"/>
            <rFont val="ＭＳ Ｐゴシック"/>
            <family val="3"/>
            <charset val="128"/>
          </rPr>
          <t>愛護団体認定証記載の団体名を記入</t>
        </r>
        <r>
          <rPr>
            <sz val="9"/>
            <color indexed="81"/>
            <rFont val="ＭＳ Ｐゴシック"/>
            <family val="3"/>
            <charset val="128"/>
          </rPr>
          <t xml:space="preserve">
</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福島　琢二</author>
    <author>310361</author>
  </authors>
  <commentList>
    <comment ref="O1" authorId="0" shapeId="0" xr:uid="{00000000-0006-0000-2000-000001000000}">
      <text>
        <r>
          <rPr>
            <b/>
            <sz val="9"/>
            <color indexed="81"/>
            <rFont val="ＭＳ Ｐゴシック"/>
            <family val="3"/>
            <charset val="128"/>
          </rPr>
          <t>地域密着型表示箇所</t>
        </r>
        <r>
          <rPr>
            <sz val="9"/>
            <color indexed="81"/>
            <rFont val="ＭＳ Ｐゴシック"/>
            <family val="3"/>
            <charset val="128"/>
          </rPr>
          <t xml:space="preserve">
</t>
        </r>
      </text>
    </comment>
    <comment ref="A15" authorId="0" shapeId="0" xr:uid="{00000000-0006-0000-2000-000002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 ref="N15" authorId="1" shapeId="0" xr:uid="{00000000-0006-0000-2000-000003000000}">
      <text>
        <r>
          <rPr>
            <b/>
            <sz val="12"/>
            <color indexed="81"/>
            <rFont val="ＭＳ Ｐゴシック"/>
            <family val="3"/>
            <charset val="128"/>
          </rPr>
          <t>旧市町村名等を記入</t>
        </r>
      </text>
    </comment>
    <comment ref="A20" authorId="0" shapeId="0" xr:uid="{00000000-0006-0000-2000-000004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 ref="N20" authorId="1" shapeId="0" xr:uid="{00000000-0006-0000-2000-000005000000}">
      <text>
        <r>
          <rPr>
            <b/>
            <sz val="12"/>
            <color indexed="81"/>
            <rFont val="ＭＳ Ｐゴシック"/>
            <family val="3"/>
            <charset val="128"/>
          </rPr>
          <t>旧市町村名等を記入</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福島　琢二</author>
    <author>Windows ユーザー</author>
    <author>310361</author>
  </authors>
  <commentList>
    <comment ref="O1" authorId="0" shapeId="0" xr:uid="{00000000-0006-0000-2100-000001000000}">
      <text>
        <r>
          <rPr>
            <b/>
            <sz val="9"/>
            <color indexed="81"/>
            <rFont val="ＭＳ Ｐゴシック"/>
            <family val="3"/>
            <charset val="128"/>
          </rPr>
          <t>地域密着型表示箇所</t>
        </r>
        <r>
          <rPr>
            <sz val="9"/>
            <color indexed="81"/>
            <rFont val="ＭＳ Ｐゴシック"/>
            <family val="3"/>
            <charset val="128"/>
          </rPr>
          <t xml:space="preserve">
</t>
        </r>
      </text>
    </comment>
    <comment ref="A16" authorId="0" shapeId="0" xr:uid="{00000000-0006-0000-2100-000002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 ref="I16" authorId="1" shapeId="0" xr:uid="{00000000-0006-0000-2100-000003000000}">
      <text>
        <r>
          <rPr>
            <b/>
            <sz val="11"/>
            <color indexed="81"/>
            <rFont val="MS P ゴシック"/>
            <family val="3"/>
            <charset val="128"/>
          </rPr>
          <t>プルダウンから選択</t>
        </r>
      </text>
    </comment>
    <comment ref="N16" authorId="2" shapeId="0" xr:uid="{00000000-0006-0000-2100-000004000000}">
      <text>
        <r>
          <rPr>
            <b/>
            <sz val="12"/>
            <color indexed="81"/>
            <rFont val="ＭＳ Ｐゴシック"/>
            <family val="3"/>
            <charset val="128"/>
          </rPr>
          <t>旧市町村名等を記入</t>
        </r>
      </text>
    </comment>
    <comment ref="A21" authorId="0" shapeId="0" xr:uid="{00000000-0006-0000-2100-000005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 ref="I21" authorId="1" shapeId="0" xr:uid="{00000000-0006-0000-2100-000006000000}">
      <text>
        <r>
          <rPr>
            <b/>
            <sz val="11"/>
            <color indexed="81"/>
            <rFont val="MS P ゴシック"/>
            <family val="3"/>
            <charset val="128"/>
          </rPr>
          <t>プルダウンから選択</t>
        </r>
      </text>
    </comment>
    <comment ref="N21" authorId="2" shapeId="0" xr:uid="{00000000-0006-0000-2100-000007000000}">
      <text>
        <r>
          <rPr>
            <b/>
            <sz val="12"/>
            <color indexed="81"/>
            <rFont val="ＭＳ Ｐゴシック"/>
            <family val="3"/>
            <charset val="128"/>
          </rPr>
          <t>旧市町村名等を記入</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310361</author>
  </authors>
  <commentList>
    <comment ref="E11" authorId="0" shapeId="0" xr:uid="{00000000-0006-0000-2900-000001000000}">
      <text>
        <r>
          <rPr>
            <b/>
            <sz val="9"/>
            <color indexed="81"/>
            <rFont val="ＭＳ Ｐゴシック"/>
            <family val="3"/>
            <charset val="128"/>
          </rPr>
          <t>「有」、「無」を選択</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<sst xmlns="http://schemas.openxmlformats.org/spreadsheetml/2006/main" count="3278" uniqueCount="1240">
  <si>
    <t>発注者</t>
  </si>
  <si>
    <t>１　工事名</t>
  </si>
  <si>
    <t>３　問い合わせ先</t>
  </si>
  <si>
    <t>技術提案</t>
  </si>
  <si>
    <t>技術提案の有無</t>
  </si>
  <si>
    <t>（会社記載欄：必須）</t>
  </si>
  <si>
    <t>（発注者記載欄）</t>
  </si>
  <si>
    <t>技術提案の記載方法等について</t>
  </si>
  <si>
    <t>①</t>
  </si>
  <si>
    <t>②</t>
  </si>
  <si>
    <t>③</t>
  </si>
  <si>
    <t>※備考</t>
  </si>
  <si>
    <t>技術提案が採用されなかった場合の標準案での施工の意志の有無</t>
  </si>
  <si>
    <t>※印の欄には記入しないでください。（発注者記入欄）</t>
  </si>
  <si>
    <t>※「○（評価する）」とした提案以外については、履行義務なしとする。「×」とした提案は実施を認めない。</t>
  </si>
  <si>
    <t>技術提案がある場合、以下に記載する（会社記載欄）</t>
  </si>
  <si>
    <t>対象工事</t>
  </si>
  <si>
    <t>各工事成績評定点</t>
  </si>
  <si>
    <t>工事成績評定点の平均</t>
  </si>
  <si>
    <t>（小数第２位を四捨五入）</t>
  </si>
  <si>
    <t>申請</t>
  </si>
  <si>
    <t>番号</t>
  </si>
  <si>
    <t>完成</t>
  </si>
  <si>
    <t>年度</t>
  </si>
  <si>
    <t>発注機関名</t>
  </si>
  <si>
    <t>工事種別</t>
  </si>
  <si>
    <t>工事名</t>
  </si>
  <si>
    <t>工事成績評定点</t>
  </si>
  <si>
    <t>企業の同種工事の施工実績</t>
  </si>
  <si>
    <t>工事名称等</t>
  </si>
  <si>
    <t>工　　事　　名</t>
  </si>
  <si>
    <t>施工場所</t>
  </si>
  <si>
    <t>受注形態</t>
  </si>
  <si>
    <t>工事概要</t>
  </si>
  <si>
    <t>配置予定技術者氏名</t>
  </si>
  <si>
    <t>※評価結果</t>
  </si>
  <si>
    <t>配置予定技術者の同種工事の施工経験</t>
  </si>
  <si>
    <t>配置予定技術者　氏名</t>
  </si>
  <si>
    <t>従事期間</t>
  </si>
  <si>
    <t>従事時の役職</t>
  </si>
  <si>
    <t>対象年度</t>
  </si>
  <si>
    <t>活動内容</t>
  </si>
  <si>
    <t>　様</t>
  </si>
  <si>
    <t>（発注者）</t>
  </si>
  <si>
    <t>下記工事について、技術提案に対する審査結果を別紙※のとおり通知します。</t>
  </si>
  <si>
    <t>記</t>
  </si>
  <si>
    <t>入札公告日</t>
  </si>
  <si>
    <t>特記事項（例）</t>
  </si>
  <si>
    <t>評価の種類</t>
  </si>
  <si>
    <t>表示記号等</t>
  </si>
  <si>
    <t>内容等</t>
  </si>
  <si>
    <t>評価する</t>
  </si>
  <si>
    <t>○</t>
  </si>
  <si>
    <t>・加点評価の対象とした事項。</t>
  </si>
  <si>
    <t>・履行義務あり</t>
  </si>
  <si>
    <t>評価しない</t>
  </si>
  <si>
    <t>△</t>
  </si>
  <si>
    <t>・加点評価の対象としなかった事項。</t>
  </si>
  <si>
    <t>・履行義務なし（注１、注２）</t>
  </si>
  <si>
    <t>不採用</t>
  </si>
  <si>
    <t>×</t>
  </si>
  <si>
    <t>（理由：別紙に記載する）</t>
  </si>
  <si>
    <t>・施工にあたっては、実施を認めない事項。</t>
  </si>
  <si>
    <t>　　　</t>
  </si>
  <si>
    <t>技術提案不採用理由説明要求書の提出期日</t>
  </si>
  <si>
    <t>持参または郵送（必着）</t>
  </si>
  <si>
    <t>※別紙資料として、技術提案の様式（評価結果付き）を添付する。</t>
  </si>
  <si>
    <t>（提案者）</t>
  </si>
  <si>
    <t>不採用理由の説明を求める技術提案項目及び要求の要旨</t>
  </si>
  <si>
    <t>技術提案項目</t>
  </si>
  <si>
    <t>説明を求める要旨</t>
  </si>
  <si>
    <t>不採用理由の説明要求に対する回答</t>
  </si>
  <si>
    <t>回答</t>
  </si>
  <si>
    <t>評価内容の説明要求に対する回答</t>
  </si>
  <si>
    <t>　　　　　　　　　　　　　　　　　　　　　　　　　</t>
  </si>
  <si>
    <t>質問事項</t>
  </si>
  <si>
    <t>要旨</t>
  </si>
  <si>
    <t>設計図書、技術資料作成に対する質問の回答書</t>
  </si>
  <si>
    <t>　　　　　　　　　　　　　　　　　　　</t>
  </si>
  <si>
    <t>改善を要請する技術提案項目及びその要旨</t>
  </si>
  <si>
    <t>改善を求める内容等</t>
  </si>
  <si>
    <t>改善する技術提案項目</t>
  </si>
  <si>
    <t>改善の有無</t>
  </si>
  <si>
    <t>（どちらかに○印）</t>
  </si>
  <si>
    <t>有　　　　　　　　無（改善前の技術提案での施工又は標準案での施工）</t>
  </si>
  <si>
    <t>改善技術提案の内容及び説明</t>
  </si>
  <si>
    <t>改善技術提案が採用されなかった場合の施工意志</t>
  </si>
  <si>
    <t>・　標準案での施工</t>
  </si>
  <si>
    <t>総   合   評   価   技   術   資   料</t>
    <phoneticPr fontId="2"/>
  </si>
  <si>
    <t>部署</t>
    <phoneticPr fontId="2"/>
  </si>
  <si>
    <t>担当者</t>
    <phoneticPr fontId="2"/>
  </si>
  <si>
    <t>電話番号</t>
    <phoneticPr fontId="2"/>
  </si>
  <si>
    <t>FAX番号</t>
    <phoneticPr fontId="2"/>
  </si>
  <si>
    <t>Ｅ－ｍａｉｌ</t>
    <phoneticPr fontId="2"/>
  </si>
  <si>
    <t>(1)</t>
    <phoneticPr fontId="2"/>
  </si>
  <si>
    <t>(2)</t>
    <phoneticPr fontId="2"/>
  </si>
  <si>
    <t>(3)</t>
    <phoneticPr fontId="2"/>
  </si>
  <si>
    <t>評定点</t>
    <phoneticPr fontId="2"/>
  </si>
  <si>
    <t>工事成績</t>
    <phoneticPr fontId="2"/>
  </si>
  <si>
    <t>配置予定技術者の継続学習</t>
    <phoneticPr fontId="2"/>
  </si>
  <si>
    <t>(2)</t>
  </si>
  <si>
    <t>(3)</t>
  </si>
  <si>
    <t>(4)</t>
  </si>
  <si>
    <t>上記事項の外、入札説明書本文にある要件を必ず確認すること。</t>
    <phoneticPr fontId="2"/>
  </si>
  <si>
    <t>(4)</t>
    <phoneticPr fontId="2"/>
  </si>
  <si>
    <t>(5)</t>
    <phoneticPr fontId="2"/>
  </si>
  <si>
    <t>(6)</t>
    <phoneticPr fontId="2"/>
  </si>
  <si>
    <t>上記事項の外、入札説明書本文にある要件を必ず確認すること。</t>
    <rPh sb="0" eb="2">
      <t>ジョウキ</t>
    </rPh>
    <rPh sb="2" eb="4">
      <t>ジコウ</t>
    </rPh>
    <rPh sb="5" eb="6">
      <t>ホカ</t>
    </rPh>
    <rPh sb="7" eb="9">
      <t>ニュウサツ</t>
    </rPh>
    <rPh sb="9" eb="12">
      <t>セツメイショ</t>
    </rPh>
    <rPh sb="12" eb="14">
      <t>ホンブン</t>
    </rPh>
    <rPh sb="17" eb="19">
      <t>ヨウケン</t>
    </rPh>
    <rPh sb="20" eb="21">
      <t>カナラ</t>
    </rPh>
    <rPh sb="22" eb="24">
      <t>カクニン</t>
    </rPh>
    <phoneticPr fontId="2"/>
  </si>
  <si>
    <t>工事種別、工事の種類は、各工事の契約時における「島根県土木工事仕様書」等において確認すること。</t>
    <rPh sb="0" eb="2">
      <t>コウジ</t>
    </rPh>
    <rPh sb="2" eb="4">
      <t>シュベツ</t>
    </rPh>
    <rPh sb="5" eb="7">
      <t>コウジ</t>
    </rPh>
    <rPh sb="8" eb="10">
      <t>シュルイ</t>
    </rPh>
    <rPh sb="12" eb="15">
      <t>カクコウジ</t>
    </rPh>
    <rPh sb="16" eb="18">
      <t>ケイヤク</t>
    </rPh>
    <rPh sb="18" eb="19">
      <t>ジ</t>
    </rPh>
    <rPh sb="24" eb="27">
      <t>シマネケン</t>
    </rPh>
    <rPh sb="27" eb="29">
      <t>ドボク</t>
    </rPh>
    <rPh sb="29" eb="31">
      <t>コウジ</t>
    </rPh>
    <rPh sb="31" eb="34">
      <t>シヨウショ</t>
    </rPh>
    <rPh sb="35" eb="36">
      <t>トウ</t>
    </rPh>
    <rPh sb="40" eb="42">
      <t>カクニン</t>
    </rPh>
    <phoneticPr fontId="2"/>
  </si>
  <si>
    <t>対象：</t>
    <phoneticPr fontId="2"/>
  </si>
  <si>
    <t>入札説明書本文にある要件を必ず確認すること。</t>
    <phoneticPr fontId="2"/>
  </si>
  <si>
    <t>· </t>
    <phoneticPr fontId="2"/>
  </si>
  <si>
    <t>不採用とされた内容がある場合、不採用になった理由について説明を要求することができる。</t>
    <phoneticPr fontId="2"/>
  </si>
  <si>
    <t>通知する採否結果等は次のとおりとする。</t>
    <phoneticPr fontId="2"/>
  </si>
  <si>
    <t>·</t>
    <phoneticPr fontId="2"/>
  </si>
  <si>
    <t>落札者となった場合、履行義務のある事項等について、契約時に必ず確認を行うこと。</t>
    <phoneticPr fontId="2"/>
  </si>
  <si>
    <t>注１）</t>
    <phoneticPr fontId="2"/>
  </si>
  <si>
    <t>「履行義務なし」の提案であっても、仕様書等で規定される事項は実施しなければならない。</t>
    <phoneticPr fontId="2"/>
  </si>
  <si>
    <t>注２）</t>
  </si>
  <si>
    <t>様</t>
    <phoneticPr fontId="2"/>
  </si>
  <si>
    <t>①</t>
    <phoneticPr fontId="2"/>
  </si>
  <si>
    <t>②</t>
    <phoneticPr fontId="2"/>
  </si>
  <si>
    <t>③</t>
    <phoneticPr fontId="2"/>
  </si>
  <si>
    <t>様</t>
    <phoneticPr fontId="2"/>
  </si>
  <si>
    <t>　様</t>
    <phoneticPr fontId="2"/>
  </si>
  <si>
    <t>（又はしません。）</t>
  </si>
  <si>
    <t>代表者氏名</t>
    <phoneticPr fontId="2"/>
  </si>
  <si>
    <t>(3)</t>
    <phoneticPr fontId="2"/>
  </si>
  <si>
    <t>上記事項の外、入札説明書本文にある要件を必ず確認すること。</t>
    <phoneticPr fontId="2"/>
  </si>
  <si>
    <t>(4)</t>
    <phoneticPr fontId="2"/>
  </si>
  <si>
    <t>(2)</t>
    <phoneticPr fontId="2"/>
  </si>
  <si>
    <t>保有CPDSユニットが確認できる資料として、一般社団法人　全国土木施工管理技士会連合会が発行した「継続学習制度（CPDS）学習履歴証明書」を添付すること。</t>
    <phoneticPr fontId="2"/>
  </si>
  <si>
    <t>受発注者協議により履行義務無の提案を実施することも可能であり、実施した結果、品質向上等の効果が確認できた時は、工事成績評定で評価する場合がある。</t>
    <phoneticPr fontId="2"/>
  </si>
  <si>
    <t>（理由：標準案と同程度、実施回数や確認方法等が不明確、通 常行う対策の範疇　等）</t>
    <phoneticPr fontId="2"/>
  </si>
  <si>
    <t>対象工事の工事成績評定点一覧表（別紙）を添付すること。</t>
    <phoneticPr fontId="2"/>
  </si>
  <si>
    <t>工事種別については、各工事の契約時における「島根県土木工事仕様書」等において確認すること。</t>
    <phoneticPr fontId="2"/>
  </si>
  <si>
    <t>発注事務所名</t>
    <rPh sb="0" eb="2">
      <t>ハッチュウ</t>
    </rPh>
    <rPh sb="2" eb="4">
      <t>ジム</t>
    </rPh>
    <rPh sb="4" eb="5">
      <t>ショ</t>
    </rPh>
    <rPh sb="5" eb="6">
      <t>メイ</t>
    </rPh>
    <phoneticPr fontId="2"/>
  </si>
  <si>
    <t>入札公告日</t>
    <rPh sb="0" eb="2">
      <t>ニュウサツ</t>
    </rPh>
    <rPh sb="2" eb="4">
      <t>コウコク</t>
    </rPh>
    <rPh sb="4" eb="5">
      <t>ビ</t>
    </rPh>
    <phoneticPr fontId="2"/>
  </si>
  <si>
    <t>工事名</t>
    <rPh sb="0" eb="2">
      <t>コウジ</t>
    </rPh>
    <rPh sb="2" eb="3">
      <t>メイ</t>
    </rPh>
    <phoneticPr fontId="2"/>
  </si>
  <si>
    <t>担当者</t>
    <rPh sb="0" eb="3">
      <t>タントウシャ</t>
    </rPh>
    <phoneticPr fontId="2"/>
  </si>
  <si>
    <t>部署</t>
    <rPh sb="0" eb="2">
      <t>ブショ</t>
    </rPh>
    <phoneticPr fontId="2"/>
  </si>
  <si>
    <t>電話番号</t>
    <rPh sb="0" eb="2">
      <t>デンワ</t>
    </rPh>
    <rPh sb="2" eb="4">
      <t>バンゴウ</t>
    </rPh>
    <phoneticPr fontId="2"/>
  </si>
  <si>
    <t>ＦＡＸ番号</t>
    <rPh sb="3" eb="5">
      <t>バンゴウ</t>
    </rPh>
    <phoneticPr fontId="2"/>
  </si>
  <si>
    <t>Ｅ－mail</t>
    <phoneticPr fontId="2"/>
  </si>
  <si>
    <t>提出日</t>
    <rPh sb="0" eb="2">
      <t>テイシュツ</t>
    </rPh>
    <rPh sb="2" eb="3">
      <t>ビ</t>
    </rPh>
    <phoneticPr fontId="2"/>
  </si>
  <si>
    <t>住所</t>
    <rPh sb="0" eb="2">
      <t>ジュウショ</t>
    </rPh>
    <phoneticPr fontId="2"/>
  </si>
  <si>
    <t>代表者</t>
    <rPh sb="0" eb="3">
      <t>ダイヒョウシャ</t>
    </rPh>
    <phoneticPr fontId="2"/>
  </si>
  <si>
    <t>完成年度</t>
    <rPh sb="0" eb="2">
      <t>カンセイ</t>
    </rPh>
    <rPh sb="2" eb="4">
      <t>ネンド</t>
    </rPh>
    <phoneticPr fontId="2"/>
  </si>
  <si>
    <t>工事種別</t>
    <rPh sb="0" eb="2">
      <t>コウジ</t>
    </rPh>
    <rPh sb="2" eb="4">
      <t>シュベツ</t>
    </rPh>
    <phoneticPr fontId="2"/>
  </si>
  <si>
    <t>施工実績</t>
    <rPh sb="0" eb="2">
      <t>セコウ</t>
    </rPh>
    <rPh sb="2" eb="4">
      <t>ジッセキ</t>
    </rPh>
    <phoneticPr fontId="2"/>
  </si>
  <si>
    <t>施工場所</t>
    <rPh sb="0" eb="2">
      <t>セコウ</t>
    </rPh>
    <rPh sb="2" eb="4">
      <t>バショ</t>
    </rPh>
    <phoneticPr fontId="2"/>
  </si>
  <si>
    <t>施工規模</t>
    <rPh sb="0" eb="2">
      <t>セコウ</t>
    </rPh>
    <rPh sb="2" eb="4">
      <t>キボ</t>
    </rPh>
    <phoneticPr fontId="2"/>
  </si>
  <si>
    <t xml:space="preserve">                                                                           　　　　　　　　　　　　　　　　　</t>
    <phoneticPr fontId="2"/>
  </si>
  <si>
    <t>施工経験</t>
    <rPh sb="0" eb="2">
      <t>セコウ</t>
    </rPh>
    <rPh sb="2" eb="4">
      <t>ケイケン</t>
    </rPh>
    <phoneticPr fontId="2"/>
  </si>
  <si>
    <t>請負金額</t>
    <rPh sb="0" eb="2">
      <t>ウケオイ</t>
    </rPh>
    <rPh sb="2" eb="4">
      <t>キンガク</t>
    </rPh>
    <phoneticPr fontId="2"/>
  </si>
  <si>
    <t>役職</t>
    <rPh sb="0" eb="2">
      <t>ヤクショク</t>
    </rPh>
    <phoneticPr fontId="2"/>
  </si>
  <si>
    <t>入力項目名</t>
    <rPh sb="0" eb="2">
      <t>ニュウリョク</t>
    </rPh>
    <rPh sb="2" eb="4">
      <t>コウモク</t>
    </rPh>
    <rPh sb="4" eb="5">
      <t>メイ</t>
    </rPh>
    <phoneticPr fontId="2"/>
  </si>
  <si>
    <t>入力欄</t>
    <rPh sb="0" eb="2">
      <t>ニュウリョク</t>
    </rPh>
    <rPh sb="2" eb="3">
      <t>ラン</t>
    </rPh>
    <phoneticPr fontId="2"/>
  </si>
  <si>
    <t>工事成績評定点一覧表(別紙１枚目)</t>
    <rPh sb="14" eb="16">
      <t>マイメ</t>
    </rPh>
    <phoneticPr fontId="2"/>
  </si>
  <si>
    <t>工事成績評定点一覧表(別紙２枚目)</t>
    <rPh sb="14" eb="16">
      <t>マイメ</t>
    </rPh>
    <phoneticPr fontId="2"/>
  </si>
  <si>
    <t>工事成績評定点一覧表(別紙３枚目)</t>
    <rPh sb="14" eb="16">
      <t>マイメ</t>
    </rPh>
    <phoneticPr fontId="2"/>
  </si>
  <si>
    <t>点</t>
    <rPh sb="0" eb="1">
      <t>テン</t>
    </rPh>
    <phoneticPr fontId="2"/>
  </si>
  <si>
    <t>円</t>
    <phoneticPr fontId="2"/>
  </si>
  <si>
    <t>%</t>
    <phoneticPr fontId="2"/>
  </si>
  <si>
    <t>ユニット</t>
    <phoneticPr fontId="2"/>
  </si>
  <si>
    <t>①</t>
    <phoneticPr fontId="2"/>
  </si>
  <si>
    <t>提出日</t>
    <phoneticPr fontId="2"/>
  </si>
  <si>
    <t>企業</t>
    <rPh sb="0" eb="2">
      <t>キギョウ</t>
    </rPh>
    <phoneticPr fontId="2"/>
  </si>
  <si>
    <t>【企業】評価項目</t>
    <rPh sb="1" eb="3">
      <t>キギョウ</t>
    </rPh>
    <rPh sb="4" eb="6">
      <t>ヒョウカ</t>
    </rPh>
    <rPh sb="6" eb="8">
      <t>コウモク</t>
    </rPh>
    <phoneticPr fontId="12"/>
  </si>
  <si>
    <t>【技術者】評価項目</t>
    <rPh sb="1" eb="4">
      <t>ギジュツシャ</t>
    </rPh>
    <rPh sb="5" eb="7">
      <t>ヒョウカ</t>
    </rPh>
    <rPh sb="7" eb="9">
      <t>コウモク</t>
    </rPh>
    <phoneticPr fontId="12"/>
  </si>
  <si>
    <t>【地理的条件】評価項目</t>
    <rPh sb="1" eb="4">
      <t>チリテキ</t>
    </rPh>
    <rPh sb="4" eb="6">
      <t>ジョウケン</t>
    </rPh>
    <rPh sb="7" eb="9">
      <t>ヒョウカ</t>
    </rPh>
    <rPh sb="9" eb="11">
      <t>コウモク</t>
    </rPh>
    <phoneticPr fontId="12"/>
  </si>
  <si>
    <t>工事成績</t>
    <rPh sb="0" eb="2">
      <t>コウジ</t>
    </rPh>
    <rPh sb="2" eb="4">
      <t>セイセキ</t>
    </rPh>
    <phoneticPr fontId="12"/>
  </si>
  <si>
    <t>保有資格</t>
    <rPh sb="0" eb="2">
      <t>ホユウ</t>
    </rPh>
    <rPh sb="2" eb="4">
      <t>シカク</t>
    </rPh>
    <phoneticPr fontId="12"/>
  </si>
  <si>
    <t>同種工事実績</t>
    <rPh sb="0" eb="2">
      <t>ドウシュ</t>
    </rPh>
    <rPh sb="2" eb="4">
      <t>コウジ</t>
    </rPh>
    <rPh sb="4" eb="6">
      <t>ジッセキ</t>
    </rPh>
    <phoneticPr fontId="12"/>
  </si>
  <si>
    <t>同種工事経験</t>
    <rPh sb="0" eb="2">
      <t>ドウシュ</t>
    </rPh>
    <rPh sb="2" eb="4">
      <t>コウジ</t>
    </rPh>
    <rPh sb="4" eb="6">
      <t>ケイケン</t>
    </rPh>
    <phoneticPr fontId="12"/>
  </si>
  <si>
    <t>近隣施工実績</t>
    <rPh sb="0" eb="2">
      <t>キンリン</t>
    </rPh>
    <rPh sb="2" eb="4">
      <t>セコウ</t>
    </rPh>
    <rPh sb="4" eb="6">
      <t>ジッセキ</t>
    </rPh>
    <phoneticPr fontId="12"/>
  </si>
  <si>
    <t>優良工事表彰</t>
    <rPh sb="0" eb="2">
      <t>ユウリョウ</t>
    </rPh>
    <rPh sb="2" eb="4">
      <t>コウジ</t>
    </rPh>
    <rPh sb="4" eb="6">
      <t>ヒョウショウ</t>
    </rPh>
    <phoneticPr fontId="12"/>
  </si>
  <si>
    <t>技術者の表彰</t>
    <rPh sb="0" eb="3">
      <t>ギジュツシャ</t>
    </rPh>
    <rPh sb="4" eb="6">
      <t>ヒョウショウ</t>
    </rPh>
    <phoneticPr fontId="12"/>
  </si>
  <si>
    <t>維持管理業務</t>
    <rPh sb="0" eb="2">
      <t>イジ</t>
    </rPh>
    <rPh sb="2" eb="4">
      <t>カンリ</t>
    </rPh>
    <rPh sb="4" eb="6">
      <t>ギョウム</t>
    </rPh>
    <phoneticPr fontId="12"/>
  </si>
  <si>
    <t>プラント保有</t>
    <rPh sb="4" eb="6">
      <t>ホユウ</t>
    </rPh>
    <phoneticPr fontId="12"/>
  </si>
  <si>
    <t>継続学習</t>
    <rPh sb="0" eb="2">
      <t>ケイゾク</t>
    </rPh>
    <rPh sb="2" eb="4">
      <t>ガクシュウ</t>
    </rPh>
    <phoneticPr fontId="12"/>
  </si>
  <si>
    <t>会社所在地</t>
    <rPh sb="0" eb="2">
      <t>カイシャ</t>
    </rPh>
    <rPh sb="2" eb="5">
      <t>ショザイチ</t>
    </rPh>
    <phoneticPr fontId="12"/>
  </si>
  <si>
    <t>技術者の成績</t>
    <rPh sb="0" eb="3">
      <t>ギジュツシャ</t>
    </rPh>
    <rPh sb="4" eb="6">
      <t>セイセキ</t>
    </rPh>
    <phoneticPr fontId="12"/>
  </si>
  <si>
    <t>除雪業務</t>
    <rPh sb="0" eb="2">
      <t>ジョセツ</t>
    </rPh>
    <rPh sb="2" eb="4">
      <t>ギョウム</t>
    </rPh>
    <phoneticPr fontId="12"/>
  </si>
  <si>
    <t>-</t>
    <phoneticPr fontId="12"/>
  </si>
  <si>
    <t>消防団協力事業所</t>
    <rPh sb="0" eb="3">
      <t>ショウボウダン</t>
    </rPh>
    <rPh sb="3" eb="5">
      <t>キョウリョク</t>
    </rPh>
    <rPh sb="5" eb="8">
      <t>ジギョウショ</t>
    </rPh>
    <phoneticPr fontId="12"/>
  </si>
  <si>
    <t>海上援助活動</t>
    <rPh sb="0" eb="2">
      <t>カイジョウ</t>
    </rPh>
    <rPh sb="2" eb="4">
      <t>エンジョ</t>
    </rPh>
    <rPh sb="4" eb="6">
      <t>カツドウ</t>
    </rPh>
    <phoneticPr fontId="12"/>
  </si>
  <si>
    <t>応急危険度判定士</t>
    <rPh sb="0" eb="2">
      <t>オウキュウ</t>
    </rPh>
    <rPh sb="2" eb="5">
      <t>キケンド</t>
    </rPh>
    <rPh sb="5" eb="8">
      <t>ハンテイシ</t>
    </rPh>
    <phoneticPr fontId="12"/>
  </si>
  <si>
    <t>配置予定技術者</t>
    <rPh sb="0" eb="2">
      <t>ハイチ</t>
    </rPh>
    <rPh sb="2" eb="4">
      <t>ヨテイ</t>
    </rPh>
    <rPh sb="4" eb="7">
      <t>ギジュツシャ</t>
    </rPh>
    <phoneticPr fontId="2"/>
  </si>
  <si>
    <t>地理的条件</t>
    <rPh sb="0" eb="3">
      <t>チリテキ</t>
    </rPh>
    <rPh sb="3" eb="5">
      <t>ジョウケン</t>
    </rPh>
    <phoneticPr fontId="2"/>
  </si>
  <si>
    <t>評価項目</t>
    <rPh sb="0" eb="2">
      <t>ヒョウカ</t>
    </rPh>
    <rPh sb="2" eb="4">
      <t>コウモク</t>
    </rPh>
    <phoneticPr fontId="2"/>
  </si>
  <si>
    <t>区分</t>
    <rPh sb="0" eb="2">
      <t>クブン</t>
    </rPh>
    <phoneticPr fontId="2"/>
  </si>
  <si>
    <t>家畜伝染防疫病協定</t>
    <rPh sb="0" eb="2">
      <t>カチク</t>
    </rPh>
    <rPh sb="2" eb="4">
      <t>デンセン</t>
    </rPh>
    <rPh sb="4" eb="6">
      <t>ボウエキ</t>
    </rPh>
    <rPh sb="6" eb="7">
      <t>ビョウ</t>
    </rPh>
    <rPh sb="7" eb="9">
      <t>キョウテイ</t>
    </rPh>
    <phoneticPr fontId="12"/>
  </si>
  <si>
    <t>課題：</t>
    <phoneticPr fontId="2"/>
  </si>
  <si>
    <t>発注機関</t>
    <rPh sb="0" eb="2">
      <t>ハッチュウ</t>
    </rPh>
    <rPh sb="2" eb="4">
      <t>キカン</t>
    </rPh>
    <phoneticPr fontId="2"/>
  </si>
  <si>
    <t>完成年度</t>
    <rPh sb="0" eb="2">
      <t>カンセイ</t>
    </rPh>
    <rPh sb="2" eb="4">
      <t>ネンド</t>
    </rPh>
    <phoneticPr fontId="2"/>
  </si>
  <si>
    <t>工事種別</t>
    <rPh sb="0" eb="2">
      <t>コウジ</t>
    </rPh>
    <rPh sb="2" eb="4">
      <t>シュベツ</t>
    </rPh>
    <phoneticPr fontId="2"/>
  </si>
  <si>
    <t>建設工事の種類</t>
    <phoneticPr fontId="2"/>
  </si>
  <si>
    <t>点</t>
    <rPh sb="0" eb="1">
      <t>テン</t>
    </rPh>
    <phoneticPr fontId="2"/>
  </si>
  <si>
    <t>1.企業情報</t>
    <rPh sb="2" eb="4">
      <t>キギョウ</t>
    </rPh>
    <rPh sb="4" eb="6">
      <t>ジョウホウ</t>
    </rPh>
    <phoneticPr fontId="2"/>
  </si>
  <si>
    <t>配置予定技術者①</t>
    <phoneticPr fontId="2"/>
  </si>
  <si>
    <t>配置予定技術者②</t>
    <phoneticPr fontId="2"/>
  </si>
  <si>
    <t>配置予定技術者③</t>
    <phoneticPr fontId="2"/>
  </si>
  <si>
    <t>2.配置予定技術者の氏名</t>
    <rPh sb="2" eb="4">
      <t>ハイチ</t>
    </rPh>
    <rPh sb="4" eb="6">
      <t>ヨテイ</t>
    </rPh>
    <rPh sb="6" eb="9">
      <t>ギジュツシャ</t>
    </rPh>
    <rPh sb="10" eb="12">
      <t>シメイ</t>
    </rPh>
    <phoneticPr fontId="2"/>
  </si>
  <si>
    <t>件</t>
    <rPh sb="0" eb="1">
      <t>ケン</t>
    </rPh>
    <phoneticPr fontId="2"/>
  </si>
  <si>
    <t>③</t>
    <phoneticPr fontId="2"/>
  </si>
  <si>
    <t>②</t>
    <phoneticPr fontId="2"/>
  </si>
  <si>
    <t>対象：</t>
    <phoneticPr fontId="2"/>
  </si>
  <si>
    <t>○企業としてのボランティア活動への参加実績</t>
    <phoneticPr fontId="2"/>
  </si>
  <si>
    <t>・　改善前の技術提案での施工</t>
    <phoneticPr fontId="2"/>
  </si>
  <si>
    <t>技術提案</t>
    <rPh sb="0" eb="2">
      <t>ギジュツ</t>
    </rPh>
    <rPh sb="2" eb="4">
      <t>テイアン</t>
    </rPh>
    <phoneticPr fontId="2"/>
  </si>
  <si>
    <t>技術提案①</t>
    <rPh sb="0" eb="2">
      <t>ギジュツ</t>
    </rPh>
    <rPh sb="2" eb="4">
      <t>テイアン</t>
    </rPh>
    <phoneticPr fontId="2"/>
  </si>
  <si>
    <t>技術提案②</t>
    <rPh sb="0" eb="2">
      <t>ギジュツ</t>
    </rPh>
    <rPh sb="2" eb="4">
      <t>テイアン</t>
    </rPh>
    <phoneticPr fontId="2"/>
  </si>
  <si>
    <t>技術提案③</t>
    <rPh sb="0" eb="2">
      <t>ギジュツ</t>
    </rPh>
    <rPh sb="2" eb="4">
      <t>テイアン</t>
    </rPh>
    <phoneticPr fontId="2"/>
  </si>
  <si>
    <t>技術提案④</t>
    <rPh sb="0" eb="2">
      <t>ギジュツ</t>
    </rPh>
    <rPh sb="2" eb="4">
      <t>テイアン</t>
    </rPh>
    <phoneticPr fontId="2"/>
  </si>
  <si>
    <t>技術提案⑤</t>
    <rPh sb="0" eb="2">
      <t>ギジュツ</t>
    </rPh>
    <rPh sb="2" eb="4">
      <t>テイアン</t>
    </rPh>
    <phoneticPr fontId="2"/>
  </si>
  <si>
    <t>工事成績評定点</t>
    <rPh sb="0" eb="2">
      <t>コウジ</t>
    </rPh>
    <rPh sb="2" eb="4">
      <t>セイセキ</t>
    </rPh>
    <rPh sb="4" eb="6">
      <t>ヒョウテイ</t>
    </rPh>
    <rPh sb="6" eb="7">
      <t>テン</t>
    </rPh>
    <phoneticPr fontId="2"/>
  </si>
  <si>
    <t>完成年度</t>
    <rPh sb="0" eb="2">
      <t>カンセイ</t>
    </rPh>
    <rPh sb="2" eb="4">
      <t>ネンド</t>
    </rPh>
    <phoneticPr fontId="2"/>
  </si>
  <si>
    <t>発注機関</t>
    <rPh sb="0" eb="2">
      <t>ハッチュウ</t>
    </rPh>
    <rPh sb="2" eb="4">
      <t>キカン</t>
    </rPh>
    <phoneticPr fontId="2"/>
  </si>
  <si>
    <t>工事種別</t>
    <rPh sb="0" eb="2">
      <t>コウジ</t>
    </rPh>
    <rPh sb="2" eb="4">
      <t>シュベツ</t>
    </rPh>
    <phoneticPr fontId="2"/>
  </si>
  <si>
    <t>建設工事の種類</t>
    <rPh sb="0" eb="2">
      <t>ケンセツ</t>
    </rPh>
    <rPh sb="2" eb="4">
      <t>コウジ</t>
    </rPh>
    <rPh sb="5" eb="7">
      <t>シュルイ</t>
    </rPh>
    <phoneticPr fontId="2"/>
  </si>
  <si>
    <t>該当件数</t>
    <rPh sb="0" eb="2">
      <t>ガイトウ</t>
    </rPh>
    <rPh sb="2" eb="4">
      <t>ケンスウ</t>
    </rPh>
    <phoneticPr fontId="2"/>
  </si>
  <si>
    <t>企業の工事成績評定点</t>
    <phoneticPr fontId="2"/>
  </si>
  <si>
    <t>平均点</t>
    <rPh sb="0" eb="3">
      <t>ヘイキンテン</t>
    </rPh>
    <phoneticPr fontId="2"/>
  </si>
  <si>
    <t>施工実績</t>
    <rPh sb="0" eb="2">
      <t>セコウ</t>
    </rPh>
    <rPh sb="2" eb="4">
      <t>ジッセキ</t>
    </rPh>
    <phoneticPr fontId="2"/>
  </si>
  <si>
    <t>対象期間</t>
    <rPh sb="0" eb="2">
      <t>タイショウ</t>
    </rPh>
    <rPh sb="2" eb="4">
      <t>キカン</t>
    </rPh>
    <phoneticPr fontId="2"/>
  </si>
  <si>
    <t>同種工事</t>
    <rPh sb="0" eb="2">
      <t>ドウシュ</t>
    </rPh>
    <rPh sb="2" eb="4">
      <t>コウジ</t>
    </rPh>
    <phoneticPr fontId="2"/>
  </si>
  <si>
    <t>工事名</t>
    <rPh sb="0" eb="2">
      <t>コウジ</t>
    </rPh>
    <rPh sb="2" eb="3">
      <t>メイ</t>
    </rPh>
    <phoneticPr fontId="2"/>
  </si>
  <si>
    <t>施工場所</t>
    <rPh sb="0" eb="2">
      <t>セコウ</t>
    </rPh>
    <rPh sb="2" eb="4">
      <t>バショ</t>
    </rPh>
    <phoneticPr fontId="2"/>
  </si>
  <si>
    <t>請負金額</t>
    <rPh sb="0" eb="2">
      <t>ウケオイ</t>
    </rPh>
    <rPh sb="2" eb="4">
      <t>キンガク</t>
    </rPh>
    <phoneticPr fontId="2"/>
  </si>
  <si>
    <t>施工規模</t>
    <rPh sb="0" eb="2">
      <t>セコウ</t>
    </rPh>
    <rPh sb="2" eb="4">
      <t>キボ</t>
    </rPh>
    <phoneticPr fontId="2"/>
  </si>
  <si>
    <t>型式</t>
    <rPh sb="0" eb="2">
      <t>ケイシキ</t>
    </rPh>
    <phoneticPr fontId="2"/>
  </si>
  <si>
    <t>工事①</t>
    <rPh sb="0" eb="2">
      <t>コウジ</t>
    </rPh>
    <phoneticPr fontId="2"/>
  </si>
  <si>
    <t>工事②</t>
    <rPh sb="0" eb="2">
      <t>コウジ</t>
    </rPh>
    <phoneticPr fontId="2"/>
  </si>
  <si>
    <t>優良工事表彰</t>
    <rPh sb="0" eb="2">
      <t>ユウリョウ</t>
    </rPh>
    <rPh sb="2" eb="4">
      <t>コウジ</t>
    </rPh>
    <rPh sb="4" eb="6">
      <t>ヒョウショウ</t>
    </rPh>
    <phoneticPr fontId="2"/>
  </si>
  <si>
    <t>対象年度・機関等</t>
    <rPh sb="0" eb="2">
      <t>タイショウ</t>
    </rPh>
    <rPh sb="2" eb="4">
      <t>ネンド</t>
    </rPh>
    <rPh sb="5" eb="7">
      <t>キカン</t>
    </rPh>
    <rPh sb="7" eb="8">
      <t>トウ</t>
    </rPh>
    <phoneticPr fontId="2"/>
  </si>
  <si>
    <t>配置予定技術者</t>
    <rPh sb="0" eb="2">
      <t>ハイチ</t>
    </rPh>
    <rPh sb="2" eb="4">
      <t>ヨテイ</t>
    </rPh>
    <rPh sb="4" eb="6">
      <t>ギジュツ</t>
    </rPh>
    <rPh sb="6" eb="7">
      <t>シャ</t>
    </rPh>
    <phoneticPr fontId="2"/>
  </si>
  <si>
    <t>継続学習</t>
    <rPh sb="0" eb="2">
      <t>ケイゾク</t>
    </rPh>
    <rPh sb="2" eb="4">
      <t>ガクシュウ</t>
    </rPh>
    <phoneticPr fontId="2"/>
  </si>
  <si>
    <t>資格</t>
    <rPh sb="0" eb="2">
      <t>シカク</t>
    </rPh>
    <phoneticPr fontId="2"/>
  </si>
  <si>
    <t>施工経験</t>
    <rPh sb="0" eb="2">
      <t>セコウ</t>
    </rPh>
    <rPh sb="2" eb="4">
      <t>ケイケン</t>
    </rPh>
    <phoneticPr fontId="2"/>
  </si>
  <si>
    <t>役職</t>
    <rPh sb="0" eb="2">
      <t>ヤクショク</t>
    </rPh>
    <phoneticPr fontId="2"/>
  </si>
  <si>
    <t>優秀建設技術者表彰</t>
    <rPh sb="0" eb="2">
      <t>ユウシュウ</t>
    </rPh>
    <rPh sb="2" eb="4">
      <t>ケンセツ</t>
    </rPh>
    <rPh sb="4" eb="7">
      <t>ギジュツシャ</t>
    </rPh>
    <rPh sb="7" eb="9">
      <t>ヒョウショウ</t>
    </rPh>
    <phoneticPr fontId="2"/>
  </si>
  <si>
    <t>防災協定</t>
    <rPh sb="0" eb="2">
      <t>ボウサイ</t>
    </rPh>
    <rPh sb="2" eb="4">
      <t>キョウテイ</t>
    </rPh>
    <phoneticPr fontId="2"/>
  </si>
  <si>
    <t>対象</t>
    <rPh sb="0" eb="2">
      <t>タイショウ</t>
    </rPh>
    <phoneticPr fontId="2"/>
  </si>
  <si>
    <t>家畜伝染病防疫協定</t>
    <phoneticPr fontId="2"/>
  </si>
  <si>
    <t>除雪業務</t>
    <rPh sb="0" eb="2">
      <t>ジョセツ</t>
    </rPh>
    <rPh sb="2" eb="4">
      <t>ギョウム</t>
    </rPh>
    <phoneticPr fontId="2"/>
  </si>
  <si>
    <t>労働福祉関連</t>
    <rPh sb="0" eb="2">
      <t>ロウドウ</t>
    </rPh>
    <rPh sb="2" eb="4">
      <t>フクシ</t>
    </rPh>
    <rPh sb="4" eb="6">
      <t>カンレン</t>
    </rPh>
    <phoneticPr fontId="2"/>
  </si>
  <si>
    <t>育児・介護休業制度</t>
    <rPh sb="0" eb="2">
      <t>イクジ</t>
    </rPh>
    <rPh sb="3" eb="5">
      <t>カイゴ</t>
    </rPh>
    <rPh sb="5" eb="7">
      <t>キュウギョウ</t>
    </rPh>
    <rPh sb="7" eb="9">
      <t>セイド</t>
    </rPh>
    <phoneticPr fontId="2"/>
  </si>
  <si>
    <t>こっころ認定</t>
    <rPh sb="4" eb="6">
      <t>ニンテイ</t>
    </rPh>
    <phoneticPr fontId="2"/>
  </si>
  <si>
    <t>障がい者雇用</t>
    <rPh sb="0" eb="1">
      <t>ショウ</t>
    </rPh>
    <rPh sb="3" eb="4">
      <t>シャ</t>
    </rPh>
    <rPh sb="4" eb="6">
      <t>コヨウ</t>
    </rPh>
    <phoneticPr fontId="2"/>
  </si>
  <si>
    <t>障がい者雇用数</t>
    <rPh sb="0" eb="1">
      <t>ショウ</t>
    </rPh>
    <rPh sb="3" eb="4">
      <t>シャ</t>
    </rPh>
    <rPh sb="4" eb="6">
      <t>コヨウ</t>
    </rPh>
    <rPh sb="6" eb="7">
      <t>スウ</t>
    </rPh>
    <phoneticPr fontId="2"/>
  </si>
  <si>
    <t>法定雇用義務数</t>
    <rPh sb="0" eb="2">
      <t>ホウテイ</t>
    </rPh>
    <rPh sb="2" eb="4">
      <t>コヨウ</t>
    </rPh>
    <rPh sb="4" eb="6">
      <t>ギム</t>
    </rPh>
    <rPh sb="6" eb="7">
      <t>スウ</t>
    </rPh>
    <phoneticPr fontId="2"/>
  </si>
  <si>
    <t>消防団協力事業所</t>
    <rPh sb="0" eb="3">
      <t>ショウボウダン</t>
    </rPh>
    <rPh sb="3" eb="5">
      <t>キョウリョク</t>
    </rPh>
    <rPh sb="5" eb="8">
      <t>ジギョウショ</t>
    </rPh>
    <phoneticPr fontId="2"/>
  </si>
  <si>
    <t>近隣地域での施工実績</t>
    <rPh sb="0" eb="2">
      <t>キンリン</t>
    </rPh>
    <rPh sb="2" eb="4">
      <t>チイキ</t>
    </rPh>
    <rPh sb="6" eb="8">
      <t>セコウ</t>
    </rPh>
    <rPh sb="8" eb="10">
      <t>ジッセキ</t>
    </rPh>
    <phoneticPr fontId="2"/>
  </si>
  <si>
    <t>対象工事</t>
    <rPh sb="0" eb="2">
      <t>タイショウ</t>
    </rPh>
    <rPh sb="2" eb="4">
      <t>コウジ</t>
    </rPh>
    <phoneticPr fontId="2"/>
  </si>
  <si>
    <t>会社所在地</t>
    <rPh sb="0" eb="2">
      <t>カイシャ</t>
    </rPh>
    <rPh sb="2" eb="5">
      <t>ショザイチ</t>
    </rPh>
    <phoneticPr fontId="2"/>
  </si>
  <si>
    <t>種類</t>
    <rPh sb="0" eb="2">
      <t>シュルイ</t>
    </rPh>
    <phoneticPr fontId="2"/>
  </si>
  <si>
    <t>対象資格</t>
    <rPh sb="0" eb="2">
      <t>タイショウ</t>
    </rPh>
    <rPh sb="2" eb="4">
      <t>シカク</t>
    </rPh>
    <phoneticPr fontId="2"/>
  </si>
  <si>
    <t>対象年度・機関等</t>
  </si>
  <si>
    <t>評価対象事項</t>
    <rPh sb="0" eb="2">
      <t>ヒョウカ</t>
    </rPh>
    <rPh sb="4" eb="6">
      <t>ジコウ</t>
    </rPh>
    <phoneticPr fontId="2"/>
  </si>
  <si>
    <t>項目名</t>
    <rPh sb="0" eb="2">
      <t>コウモク</t>
    </rPh>
    <rPh sb="2" eb="3">
      <t>メイ</t>
    </rPh>
    <phoneticPr fontId="2"/>
  </si>
  <si>
    <t>実績</t>
    <rPh sb="0" eb="2">
      <t>ジッセキ</t>
    </rPh>
    <phoneticPr fontId="2"/>
  </si>
  <si>
    <t>対象：</t>
    <phoneticPr fontId="2"/>
  </si>
  <si>
    <t>ユニット数</t>
    <rPh sb="4" eb="5">
      <t>スウ</t>
    </rPh>
    <phoneticPr fontId="2"/>
  </si>
  <si>
    <t>対象資格</t>
    <rPh sb="0" eb="2">
      <t>タイショウ</t>
    </rPh>
    <rPh sb="2" eb="4">
      <t>シカク</t>
    </rPh>
    <phoneticPr fontId="2"/>
  </si>
  <si>
    <t>表彰区分</t>
    <rPh sb="0" eb="2">
      <t>ヒョウショウ</t>
    </rPh>
    <rPh sb="2" eb="4">
      <t>クブン</t>
    </rPh>
    <phoneticPr fontId="2"/>
  </si>
  <si>
    <t>状況</t>
    <rPh sb="0" eb="2">
      <t>ジョウキョウ</t>
    </rPh>
    <phoneticPr fontId="2"/>
  </si>
  <si>
    <t>入札公告日前日時点での取り組み状況</t>
    <rPh sb="0" eb="2">
      <t>ニュウサツ</t>
    </rPh>
    <rPh sb="2" eb="4">
      <t>コウコク</t>
    </rPh>
    <rPh sb="4" eb="5">
      <t>ビ</t>
    </rPh>
    <rPh sb="5" eb="7">
      <t>ゼンジツ</t>
    </rPh>
    <rPh sb="7" eb="9">
      <t>ジテン</t>
    </rPh>
    <rPh sb="11" eb="12">
      <t>ト</t>
    </rPh>
    <rPh sb="13" eb="14">
      <t>ク</t>
    </rPh>
    <rPh sb="15" eb="17">
      <t>ジョウキョウ</t>
    </rPh>
    <phoneticPr fontId="2"/>
  </si>
  <si>
    <t>企業</t>
    <rPh sb="0" eb="2">
      <t>キギョウ</t>
    </rPh>
    <phoneticPr fontId="2"/>
  </si>
  <si>
    <t>配置予定技術者①</t>
    <phoneticPr fontId="2"/>
  </si>
  <si>
    <t>配置予定技術者②</t>
    <phoneticPr fontId="2"/>
  </si>
  <si>
    <t>配置予定技術者③</t>
    <phoneticPr fontId="2"/>
  </si>
  <si>
    <t>地理的条件</t>
    <phoneticPr fontId="2"/>
  </si>
  <si>
    <t>（始）</t>
    <rPh sb="1" eb="2">
      <t>ハジ</t>
    </rPh>
    <phoneticPr fontId="2"/>
  </si>
  <si>
    <t>（終）</t>
    <rPh sb="1" eb="2">
      <t>オ</t>
    </rPh>
    <phoneticPr fontId="2"/>
  </si>
  <si>
    <t>工期(始)</t>
    <rPh sb="0" eb="2">
      <t>コウキ</t>
    </rPh>
    <rPh sb="3" eb="4">
      <t>ハジ</t>
    </rPh>
    <phoneticPr fontId="2"/>
  </si>
  <si>
    <t>工期(終)</t>
    <rPh sb="0" eb="2">
      <t>コウキ</t>
    </rPh>
    <rPh sb="3" eb="4">
      <t>オ</t>
    </rPh>
    <phoneticPr fontId="2"/>
  </si>
  <si>
    <t>工事成績</t>
    <rPh sb="0" eb="2">
      <t>コウジ</t>
    </rPh>
    <rPh sb="2" eb="4">
      <t>セイセキ</t>
    </rPh>
    <phoneticPr fontId="2"/>
  </si>
  <si>
    <t>障がい者</t>
    <phoneticPr fontId="2"/>
  </si>
  <si>
    <t>育児介護</t>
    <phoneticPr fontId="2"/>
  </si>
  <si>
    <t>認定有無</t>
    <rPh sb="0" eb="2">
      <t>ニンテイ</t>
    </rPh>
    <rPh sb="2" eb="4">
      <t>ウム</t>
    </rPh>
    <phoneticPr fontId="2"/>
  </si>
  <si>
    <t>工期(終)</t>
    <rPh sb="0" eb="2">
      <t>コウキ</t>
    </rPh>
    <rPh sb="3" eb="4">
      <t>シュウ</t>
    </rPh>
    <phoneticPr fontId="2"/>
  </si>
  <si>
    <t>（２）</t>
  </si>
  <si>
    <t>（３）</t>
  </si>
  <si>
    <t>（４）</t>
  </si>
  <si>
    <t>（５）</t>
  </si>
  <si>
    <t>（６）</t>
  </si>
  <si>
    <t>（１）</t>
  </si>
  <si>
    <t>対象：</t>
    <rPh sb="0" eb="2">
      <t>タイショウ</t>
    </rPh>
    <phoneticPr fontId="2"/>
  </si>
  <si>
    <t>会社（企業体）名：</t>
    <rPh sb="3" eb="6">
      <t>キギョウタイ</t>
    </rPh>
    <phoneticPr fontId="2"/>
  </si>
  <si>
    <t>a</t>
    <phoneticPr fontId="2"/>
  </si>
  <si>
    <t>※評価結果</t>
    <phoneticPr fontId="2"/>
  </si>
  <si>
    <t>一つの提案内容（同一枠内）に複数提案が記載されている場合、「受発注者協議による実施の可能性」について、備考欄へ詳細に記入すること。（発注者）</t>
    <phoneticPr fontId="2"/>
  </si>
  <si>
    <t>例</t>
  </si>
  <si>
    <t>評価</t>
  </si>
  <si>
    <t>履行義務</t>
  </si>
  <si>
    <t>受発注者協議による実施の可能性</t>
  </si>
  <si>
    <t>すべて履行義務あり</t>
  </si>
  <si>
    <t>　　－</t>
  </si>
  <si>
    <t>○、△</t>
  </si>
  <si>
    <t>履行義務なし</t>
  </si>
  <si>
    <t>すべて実施可能。</t>
  </si>
  <si>
    <t>○、×</t>
  </si>
  <si>
    <t>×は実施を認めない。○は実施可能。</t>
  </si>
  <si>
    <t>△、×</t>
  </si>
  <si>
    <t>×は実施を認めない。△は実施可能。</t>
  </si>
  <si>
    <t>【複数提案で○、△、×が混在する場合】</t>
    <phoneticPr fontId="2"/>
  </si>
  <si>
    <t>技術提案b①</t>
    <rPh sb="0" eb="2">
      <t>ギジュツ</t>
    </rPh>
    <rPh sb="2" eb="4">
      <t>テイアン</t>
    </rPh>
    <phoneticPr fontId="2"/>
  </si>
  <si>
    <t>島根県（総務部、農林水産部、土木部）</t>
    <phoneticPr fontId="2"/>
  </si>
  <si>
    <t>状況</t>
    <phoneticPr fontId="2"/>
  </si>
  <si>
    <t>実績①</t>
    <rPh sb="0" eb="2">
      <t>ジッセキ</t>
    </rPh>
    <phoneticPr fontId="2"/>
  </si>
  <si>
    <t>実績②</t>
    <rPh sb="0" eb="2">
      <t>ジッセキ</t>
    </rPh>
    <phoneticPr fontId="2"/>
  </si>
  <si>
    <t>b</t>
    <phoneticPr fontId="2"/>
  </si>
  <si>
    <t>c</t>
    <phoneticPr fontId="2"/>
  </si>
  <si>
    <t>d</t>
    <phoneticPr fontId="2"/>
  </si>
  <si>
    <t>e</t>
    <phoneticPr fontId="2"/>
  </si>
  <si>
    <t>法律超える制度</t>
    <rPh sb="0" eb="2">
      <t>ホウリツ</t>
    </rPh>
    <rPh sb="2" eb="3">
      <t>コ</t>
    </rPh>
    <rPh sb="5" eb="7">
      <t>セイド</t>
    </rPh>
    <phoneticPr fontId="2"/>
  </si>
  <si>
    <t>a0</t>
    <phoneticPr fontId="2"/>
  </si>
  <si>
    <t>配置予定技術者①</t>
    <phoneticPr fontId="2"/>
  </si>
  <si>
    <t>配置予定技術者②</t>
    <phoneticPr fontId="2"/>
  </si>
  <si>
    <t>配置予定技術者③</t>
    <phoneticPr fontId="2"/>
  </si>
  <si>
    <t>地理的条件</t>
    <phoneticPr fontId="2"/>
  </si>
  <si>
    <t>a1</t>
    <phoneticPr fontId="2"/>
  </si>
  <si>
    <t>a</t>
    <phoneticPr fontId="2"/>
  </si>
  <si>
    <t>b</t>
    <phoneticPr fontId="2"/>
  </si>
  <si>
    <t>c</t>
    <phoneticPr fontId="2"/>
  </si>
  <si>
    <t>d</t>
    <phoneticPr fontId="2"/>
  </si>
  <si>
    <t>OPD制度参加登録</t>
    <rPh sb="3" eb="5">
      <t>セイド</t>
    </rPh>
    <rPh sb="5" eb="7">
      <t>サンカ</t>
    </rPh>
    <rPh sb="7" eb="9">
      <t>トウロク</t>
    </rPh>
    <phoneticPr fontId="2"/>
  </si>
  <si>
    <t>←直接入力</t>
    <rPh sb="1" eb="3">
      <t>チョクセツ</t>
    </rPh>
    <rPh sb="3" eb="5">
      <t>ニュウリョク</t>
    </rPh>
    <phoneticPr fontId="2"/>
  </si>
  <si>
    <t>様式－</t>
    <phoneticPr fontId="2"/>
  </si>
  <si>
    <t>様式－○</t>
    <rPh sb="0" eb="2">
      <t>ヨウシキ</t>
    </rPh>
    <phoneticPr fontId="2"/>
  </si>
  <si>
    <t>様式番号</t>
    <rPh sb="0" eb="2">
      <t>ヨウシキ</t>
    </rPh>
    <rPh sb="2" eb="4">
      <t>バンゴウ</t>
    </rPh>
    <phoneticPr fontId="2"/>
  </si>
  <si>
    <t>（１）</t>
    <phoneticPr fontId="2"/>
  </si>
  <si>
    <t>２</t>
    <phoneticPr fontId="2"/>
  </si>
  <si>
    <t>３</t>
    <phoneticPr fontId="2"/>
  </si>
  <si>
    <t>４</t>
    <phoneticPr fontId="2"/>
  </si>
  <si>
    <t>５</t>
    <phoneticPr fontId="2"/>
  </si>
  <si>
    <t>６</t>
    <phoneticPr fontId="2"/>
  </si>
  <si>
    <t>７</t>
    <phoneticPr fontId="2"/>
  </si>
  <si>
    <t>８</t>
    <phoneticPr fontId="2"/>
  </si>
  <si>
    <t>９</t>
    <phoneticPr fontId="2"/>
  </si>
  <si>
    <t>１０</t>
    <phoneticPr fontId="2"/>
  </si>
  <si>
    <t>１１</t>
    <phoneticPr fontId="2"/>
  </si>
  <si>
    <t>１２</t>
    <phoneticPr fontId="2"/>
  </si>
  <si>
    <t>１３</t>
    <phoneticPr fontId="2"/>
  </si>
  <si>
    <t>１４</t>
    <phoneticPr fontId="2"/>
  </si>
  <si>
    <t>１５</t>
    <phoneticPr fontId="2"/>
  </si>
  <si>
    <t>１６</t>
  </si>
  <si>
    <t>１７</t>
  </si>
  <si>
    <t>１８</t>
  </si>
  <si>
    <t>１９</t>
  </si>
  <si>
    <t>２０</t>
  </si>
  <si>
    <t>評価項目番号</t>
    <rPh sb="0" eb="2">
      <t>ヒョウカ</t>
    </rPh>
    <rPh sb="2" eb="4">
      <t>コウモク</t>
    </rPh>
    <rPh sb="4" eb="6">
      <t>バンゴウ</t>
    </rPh>
    <phoneticPr fontId="2"/>
  </si>
  <si>
    <t>評価項目番号（枝番）</t>
    <rPh sb="0" eb="2">
      <t>ヒョウカ</t>
    </rPh>
    <rPh sb="2" eb="4">
      <t>コウモク</t>
    </rPh>
    <rPh sb="4" eb="6">
      <t>バンゴウ</t>
    </rPh>
    <rPh sb="7" eb="9">
      <t>エダバン</t>
    </rPh>
    <phoneticPr fontId="2"/>
  </si>
  <si>
    <t>①</t>
    <phoneticPr fontId="2"/>
  </si>
  <si>
    <t>②</t>
    <phoneticPr fontId="2"/>
  </si>
  <si>
    <t>③</t>
    <phoneticPr fontId="2"/>
  </si>
  <si>
    <t>④</t>
    <phoneticPr fontId="2"/>
  </si>
  <si>
    <t>⑤</t>
    <phoneticPr fontId="2"/>
  </si>
  <si>
    <t>⑥</t>
    <phoneticPr fontId="2"/>
  </si>
  <si>
    <t>⑦</t>
    <phoneticPr fontId="2"/>
  </si>
  <si>
    <t>⑧</t>
    <phoneticPr fontId="2"/>
  </si>
  <si>
    <t>⑨</t>
    <phoneticPr fontId="2"/>
  </si>
  <si>
    <t>⑩</t>
    <phoneticPr fontId="2"/>
  </si>
  <si>
    <t>区分</t>
    <rPh sb="0" eb="2">
      <t>クブン</t>
    </rPh>
    <phoneticPr fontId="2"/>
  </si>
  <si>
    <t>企業</t>
    <rPh sb="0" eb="2">
      <t>キギョウ</t>
    </rPh>
    <phoneticPr fontId="2"/>
  </si>
  <si>
    <t>技術者</t>
    <rPh sb="0" eb="3">
      <t>ギジュツシャ</t>
    </rPh>
    <phoneticPr fontId="2"/>
  </si>
  <si>
    <t>地理的条件</t>
    <rPh sb="0" eb="3">
      <t>チリテキ</t>
    </rPh>
    <rPh sb="3" eb="5">
      <t>ジョウケン</t>
    </rPh>
    <phoneticPr fontId="2"/>
  </si>
  <si>
    <t>評価項目名</t>
    <rPh sb="0" eb="2">
      <t>ヒョウカ</t>
    </rPh>
    <rPh sb="2" eb="4">
      <t>コウモク</t>
    </rPh>
    <rPh sb="4" eb="5">
      <t>メイ</t>
    </rPh>
    <phoneticPr fontId="2"/>
  </si>
  <si>
    <t>表紙記載文</t>
    <rPh sb="0" eb="2">
      <t>ヒョウシ</t>
    </rPh>
    <rPh sb="2" eb="4">
      <t>キサイ</t>
    </rPh>
    <rPh sb="4" eb="5">
      <t>ブン</t>
    </rPh>
    <phoneticPr fontId="2"/>
  </si>
  <si>
    <t>対象外</t>
    <rPh sb="0" eb="2">
      <t>タイショウ</t>
    </rPh>
    <rPh sb="2" eb="3">
      <t>ガイ</t>
    </rPh>
    <phoneticPr fontId="2"/>
  </si>
  <si>
    <t>防災協定</t>
    <rPh sb="0" eb="2">
      <t>ボウサイ</t>
    </rPh>
    <rPh sb="2" eb="4">
      <t>キョウテイ</t>
    </rPh>
    <phoneticPr fontId="12"/>
  </si>
  <si>
    <t>サポート拠点</t>
    <rPh sb="4" eb="6">
      <t>キョテン</t>
    </rPh>
    <phoneticPr fontId="12"/>
  </si>
  <si>
    <t>サポート拠点</t>
    <rPh sb="4" eb="6">
      <t>キョテン</t>
    </rPh>
    <phoneticPr fontId="2"/>
  </si>
  <si>
    <t>工場・会社所在地</t>
    <rPh sb="0" eb="2">
      <t>コウジョウ</t>
    </rPh>
    <rPh sb="3" eb="5">
      <t>カイシャ</t>
    </rPh>
    <rPh sb="5" eb="8">
      <t>ショザイチ</t>
    </rPh>
    <phoneticPr fontId="2"/>
  </si>
  <si>
    <t>項目名</t>
    <rPh sb="0" eb="2">
      <t>コウモク</t>
    </rPh>
    <phoneticPr fontId="2"/>
  </si>
  <si>
    <t>所在地1</t>
    <rPh sb="0" eb="3">
      <t>ショザイチ</t>
    </rPh>
    <phoneticPr fontId="2"/>
  </si>
  <si>
    <t>技術者数1</t>
    <rPh sb="0" eb="3">
      <t>ギジュツシャ</t>
    </rPh>
    <rPh sb="3" eb="4">
      <t>スウ</t>
    </rPh>
    <phoneticPr fontId="2"/>
  </si>
  <si>
    <t>所在地2</t>
    <rPh sb="0" eb="3">
      <t>ショザイチ</t>
    </rPh>
    <phoneticPr fontId="2"/>
  </si>
  <si>
    <t>技術者数2</t>
    <rPh sb="0" eb="3">
      <t>ギジュツシャ</t>
    </rPh>
    <rPh sb="3" eb="4">
      <t>スウ</t>
    </rPh>
    <phoneticPr fontId="2"/>
  </si>
  <si>
    <t>営業所住所</t>
    <rPh sb="0" eb="3">
      <t>エイギョウショ</t>
    </rPh>
    <rPh sb="3" eb="5">
      <t>ジュウショ</t>
    </rPh>
    <phoneticPr fontId="2"/>
  </si>
  <si>
    <t>営業所種類</t>
    <rPh sb="0" eb="3">
      <t>エイギョウショ</t>
    </rPh>
    <rPh sb="3" eb="5">
      <t>シュルイ</t>
    </rPh>
    <phoneticPr fontId="2"/>
  </si>
  <si>
    <t>工場住所</t>
    <rPh sb="0" eb="2">
      <t>コウジョウ</t>
    </rPh>
    <rPh sb="2" eb="4">
      <t>ジュウショ</t>
    </rPh>
    <phoneticPr fontId="2"/>
  </si>
  <si>
    <t>拠点名1</t>
    <rPh sb="0" eb="2">
      <t>キョテン</t>
    </rPh>
    <rPh sb="2" eb="3">
      <t>メイ</t>
    </rPh>
    <phoneticPr fontId="2"/>
  </si>
  <si>
    <t>拠点名2</t>
    <rPh sb="0" eb="2">
      <t>キョテン</t>
    </rPh>
    <rPh sb="2" eb="3">
      <t>メイ</t>
    </rPh>
    <phoneticPr fontId="2"/>
  </si>
  <si>
    <t>工場・会社所在地</t>
    <rPh sb="0" eb="2">
      <t>コウジョウ</t>
    </rPh>
    <rPh sb="3" eb="5">
      <t>カイシャ</t>
    </rPh>
    <rPh sb="5" eb="8">
      <t>ショザイチ</t>
    </rPh>
    <phoneticPr fontId="12"/>
  </si>
  <si>
    <t>評価項目（１）－①（例）</t>
    <rPh sb="10" eb="11">
      <t>レイ</t>
    </rPh>
    <phoneticPr fontId="2"/>
  </si>
  <si>
    <t>様式番号</t>
    <phoneticPr fontId="2"/>
  </si>
  <si>
    <t>【表３】プルダウンリスト</t>
    <rPh sb="1" eb="2">
      <t>ヒョウ</t>
    </rPh>
    <phoneticPr fontId="2"/>
  </si>
  <si>
    <t>表３【企業】評価項目の着色セルに項目を記入した場合、ここに記載文を直接入力！</t>
    <rPh sb="0" eb="1">
      <t>ヒョウ</t>
    </rPh>
    <rPh sb="3" eb="5">
      <t>キギョウ</t>
    </rPh>
    <rPh sb="6" eb="8">
      <t>ヒョウカ</t>
    </rPh>
    <rPh sb="8" eb="10">
      <t>コウモク</t>
    </rPh>
    <rPh sb="11" eb="13">
      <t>チャクショク</t>
    </rPh>
    <rPh sb="16" eb="18">
      <t>コウモク</t>
    </rPh>
    <rPh sb="19" eb="21">
      <t>キニュウ</t>
    </rPh>
    <rPh sb="23" eb="25">
      <t>バアイ</t>
    </rPh>
    <rPh sb="29" eb="31">
      <t>キサイ</t>
    </rPh>
    <rPh sb="31" eb="32">
      <t>ブン</t>
    </rPh>
    <rPh sb="33" eb="35">
      <t>チョクセツ</t>
    </rPh>
    <rPh sb="35" eb="37">
      <t>ニュウリョク</t>
    </rPh>
    <phoneticPr fontId="2"/>
  </si>
  <si>
    <t>表３【技術者】評価項目の着色セルに項目を記入した場合、ここに記載文を直接入力！</t>
    <rPh sb="3" eb="6">
      <t>ギジュツシャ</t>
    </rPh>
    <rPh sb="7" eb="9">
      <t>ヒョウカ</t>
    </rPh>
    <rPh sb="9" eb="11">
      <t>コウモク</t>
    </rPh>
    <rPh sb="12" eb="14">
      <t>チャクショク</t>
    </rPh>
    <rPh sb="17" eb="19">
      <t>コウモク</t>
    </rPh>
    <rPh sb="20" eb="22">
      <t>キニュウ</t>
    </rPh>
    <rPh sb="24" eb="26">
      <t>バアイ</t>
    </rPh>
    <rPh sb="30" eb="32">
      <t>キサイ</t>
    </rPh>
    <rPh sb="32" eb="33">
      <t>ブン</t>
    </rPh>
    <rPh sb="34" eb="36">
      <t>チョクセツ</t>
    </rPh>
    <rPh sb="36" eb="38">
      <t>ニュウリョク</t>
    </rPh>
    <phoneticPr fontId="2"/>
  </si>
  <si>
    <t>表３【地理的条件】評価項目の着色セルに項目を記入した場合、ここに記載文を直接入力！</t>
    <rPh sb="0" eb="1">
      <t>ヒョウ</t>
    </rPh>
    <rPh sb="3" eb="6">
      <t>チリテキ</t>
    </rPh>
    <rPh sb="6" eb="8">
      <t>ジョウケン</t>
    </rPh>
    <rPh sb="9" eb="11">
      <t>ヒョウカ</t>
    </rPh>
    <rPh sb="11" eb="13">
      <t>コウモク</t>
    </rPh>
    <rPh sb="14" eb="16">
      <t>チャクショク</t>
    </rPh>
    <rPh sb="19" eb="21">
      <t>コウモク</t>
    </rPh>
    <rPh sb="22" eb="24">
      <t>キニュウ</t>
    </rPh>
    <rPh sb="26" eb="28">
      <t>バアイ</t>
    </rPh>
    <rPh sb="32" eb="34">
      <t>キサイ</t>
    </rPh>
    <rPh sb="34" eb="35">
      <t>ブン</t>
    </rPh>
    <rPh sb="36" eb="38">
      <t>チョクセツ</t>
    </rPh>
    <rPh sb="38" eb="40">
      <t>ニュウリョク</t>
    </rPh>
    <phoneticPr fontId="2"/>
  </si>
  <si>
    <t>技術提案b②</t>
    <rPh sb="0" eb="2">
      <t>ギジュツ</t>
    </rPh>
    <rPh sb="2" eb="4">
      <t>テイアン</t>
    </rPh>
    <phoneticPr fontId="2"/>
  </si>
  <si>
    <t>着色セルの凡例</t>
    <rPh sb="0" eb="2">
      <t>チャクショク</t>
    </rPh>
    <rPh sb="5" eb="7">
      <t>ハンレイ</t>
    </rPh>
    <phoneticPr fontId="2"/>
  </si>
  <si>
    <t>（企業）</t>
    <rPh sb="1" eb="3">
      <t>キギョウ</t>
    </rPh>
    <phoneticPr fontId="2"/>
  </si>
  <si>
    <t>：「企業入力シート」で入力（数式リンク有）</t>
    <rPh sb="2" eb="4">
      <t>キギョウ</t>
    </rPh>
    <rPh sb="4" eb="6">
      <t>ニュウリョク</t>
    </rPh>
    <rPh sb="11" eb="13">
      <t>ニュウリョク</t>
    </rPh>
    <rPh sb="14" eb="16">
      <t>スウシキ</t>
    </rPh>
    <rPh sb="19" eb="20">
      <t>アリ</t>
    </rPh>
    <phoneticPr fontId="2"/>
  </si>
  <si>
    <t>：セルに直接入力が必要な箇所</t>
    <rPh sb="4" eb="6">
      <t>チョクセツ</t>
    </rPh>
    <rPh sb="6" eb="8">
      <t>ニュウリョク</t>
    </rPh>
    <rPh sb="9" eb="11">
      <t>ヒツヨウ</t>
    </rPh>
    <rPh sb="12" eb="14">
      <t>カショ</t>
    </rPh>
    <phoneticPr fontId="2"/>
  </si>
  <si>
    <t>（発注者）</t>
    <rPh sb="1" eb="4">
      <t>ハッチュウシャ</t>
    </rPh>
    <phoneticPr fontId="2"/>
  </si>
  <si>
    <t>：「発注者入力シート」で入力（数式リンク有）</t>
    <rPh sb="2" eb="5">
      <t>ハッチュウシャ</t>
    </rPh>
    <rPh sb="5" eb="7">
      <t>ニュウリョク</t>
    </rPh>
    <rPh sb="12" eb="14">
      <t>ニュウリョク</t>
    </rPh>
    <rPh sb="15" eb="17">
      <t>スウシキ</t>
    </rPh>
    <rPh sb="20" eb="21">
      <t>アリ</t>
    </rPh>
    <phoneticPr fontId="2"/>
  </si>
  <si>
    <t>【印刷について】</t>
    <rPh sb="1" eb="3">
      <t>インサツ</t>
    </rPh>
    <phoneticPr fontId="2"/>
  </si>
  <si>
    <t>このシートは「ページ設定」で「白黒印刷」と「印刷範囲」が設定されています。</t>
    <rPh sb="10" eb="12">
      <t>セッテイ</t>
    </rPh>
    <rPh sb="15" eb="17">
      <t>シロクロ</t>
    </rPh>
    <rPh sb="17" eb="19">
      <t>インサツ</t>
    </rPh>
    <rPh sb="22" eb="24">
      <t>インサツ</t>
    </rPh>
    <rPh sb="24" eb="26">
      <t>ハンイ</t>
    </rPh>
    <rPh sb="28" eb="30">
      <t>セッテイ</t>
    </rPh>
    <phoneticPr fontId="2"/>
  </si>
  <si>
    <t>：「企業入力シート」、一覧表（別紙）で入力（数式リンク有）</t>
    <rPh sb="2" eb="4">
      <t>キギョウ</t>
    </rPh>
    <rPh sb="4" eb="6">
      <t>ニュウリョク</t>
    </rPh>
    <rPh sb="11" eb="13">
      <t>イチラン</t>
    </rPh>
    <rPh sb="13" eb="14">
      <t>ヒョウ</t>
    </rPh>
    <rPh sb="15" eb="17">
      <t>ベッシ</t>
    </rPh>
    <rPh sb="19" eb="21">
      <t>ニュウリョク</t>
    </rPh>
    <rPh sb="22" eb="24">
      <t>スウシキ</t>
    </rPh>
    <rPh sb="27" eb="28">
      <t>アリ</t>
    </rPh>
    <phoneticPr fontId="2"/>
  </si>
  <si>
    <t>：自動計算</t>
    <rPh sb="1" eb="3">
      <t>ジドウ</t>
    </rPh>
    <rPh sb="3" eb="5">
      <t>ケイサン</t>
    </rPh>
    <phoneticPr fontId="2"/>
  </si>
  <si>
    <t>：配置予定技術者①のシートとリンク</t>
    <rPh sb="1" eb="3">
      <t>ハイチ</t>
    </rPh>
    <rPh sb="3" eb="5">
      <t>ヨテイ</t>
    </rPh>
    <rPh sb="5" eb="8">
      <t>ギジュツシャ</t>
    </rPh>
    <phoneticPr fontId="2"/>
  </si>
  <si>
    <t>：「企業入力シートで入力（数式リンク有）</t>
    <rPh sb="2" eb="4">
      <t>キギョウ</t>
    </rPh>
    <rPh sb="4" eb="6">
      <t>ニュウリョク</t>
    </rPh>
    <rPh sb="10" eb="12">
      <t>ニュウリョク</t>
    </rPh>
    <rPh sb="13" eb="15">
      <t>スウシキ</t>
    </rPh>
    <rPh sb="18" eb="19">
      <t>アリ</t>
    </rPh>
    <phoneticPr fontId="2"/>
  </si>
  <si>
    <t>　　（様式番号は表紙が1になるため、2から始まります。評価項目の番号は、入札説明書に記載する見出し番号とあわせてください）</t>
    <rPh sb="3" eb="5">
      <t>ヨウシキ</t>
    </rPh>
    <rPh sb="5" eb="7">
      <t>バンゴウ</t>
    </rPh>
    <rPh sb="8" eb="10">
      <t>ヒョウシ</t>
    </rPh>
    <rPh sb="21" eb="22">
      <t>ハジ</t>
    </rPh>
    <rPh sb="27" eb="29">
      <t>ヒョウカ</t>
    </rPh>
    <rPh sb="29" eb="31">
      <t>コウモク</t>
    </rPh>
    <rPh sb="32" eb="34">
      <t>バンゴウ</t>
    </rPh>
    <rPh sb="36" eb="38">
      <t>ニュウサツ</t>
    </rPh>
    <rPh sb="38" eb="41">
      <t>セツメイショ</t>
    </rPh>
    <rPh sb="42" eb="44">
      <t>キサイ</t>
    </rPh>
    <rPh sb="46" eb="48">
      <t>ミダ</t>
    </rPh>
    <rPh sb="49" eb="51">
      <t>バンゴウ</t>
    </rPh>
    <phoneticPr fontId="2"/>
  </si>
  <si>
    <t>【表３】</t>
    <rPh sb="1" eb="2">
      <t>ヒョウ</t>
    </rPh>
    <phoneticPr fontId="2"/>
  </si>
  <si>
    <t>【表１】</t>
    <phoneticPr fontId="2"/>
  </si>
  <si>
    <t>【表２】</t>
    <phoneticPr fontId="2"/>
  </si>
  <si>
    <t>【表４】</t>
    <rPh sb="1" eb="2">
      <t>ヒョウ</t>
    </rPh>
    <phoneticPr fontId="2"/>
  </si>
  <si>
    <t>発注までに必要な作業</t>
    <rPh sb="0" eb="2">
      <t>ハッチュウ</t>
    </rPh>
    <rPh sb="5" eb="7">
      <t>ヒツヨウ</t>
    </rPh>
    <rPh sb="8" eb="10">
      <t>サギョウ</t>
    </rPh>
    <phoneticPr fontId="2"/>
  </si>
  <si>
    <t>（３）確認・修正作業【重要】</t>
    <rPh sb="3" eb="5">
      <t>カクニン</t>
    </rPh>
    <rPh sb="6" eb="8">
      <t>シュウセイ</t>
    </rPh>
    <rPh sb="8" eb="10">
      <t>サギョウ</t>
    </rPh>
    <rPh sb="11" eb="13">
      <t>ジュウヨウ</t>
    </rPh>
    <phoneticPr fontId="2"/>
  </si>
  <si>
    <t>③その他箇所の記載文や文字切れなど不備がないか確認し、必要に応じて修正してください</t>
    <rPh sb="3" eb="4">
      <t>タ</t>
    </rPh>
    <rPh sb="4" eb="6">
      <t>カショ</t>
    </rPh>
    <rPh sb="7" eb="9">
      <t>キサイ</t>
    </rPh>
    <rPh sb="9" eb="10">
      <t>ブン</t>
    </rPh>
    <rPh sb="11" eb="13">
      <t>モジ</t>
    </rPh>
    <rPh sb="13" eb="14">
      <t>キ</t>
    </rPh>
    <rPh sb="17" eb="19">
      <t>フビ</t>
    </rPh>
    <rPh sb="23" eb="25">
      <t>カクニン</t>
    </rPh>
    <rPh sb="27" eb="29">
      <t>ヒツヨウ</t>
    </rPh>
    <rPh sb="30" eb="31">
      <t>オウ</t>
    </rPh>
    <rPh sb="33" eb="35">
      <t>シュウセイ</t>
    </rPh>
    <phoneticPr fontId="2"/>
  </si>
  <si>
    <t>①「発注者設定内容確認シート」で入札説明書に記載した内容と様式に記載した内容が一致しているか確認してください</t>
    <rPh sb="2" eb="5">
      <t>ハッチュウシャ</t>
    </rPh>
    <rPh sb="5" eb="7">
      <t>セッテイ</t>
    </rPh>
    <rPh sb="7" eb="9">
      <t>ナイヨウ</t>
    </rPh>
    <rPh sb="9" eb="11">
      <t>カクニン</t>
    </rPh>
    <rPh sb="16" eb="18">
      <t>ニュウサツ</t>
    </rPh>
    <rPh sb="18" eb="21">
      <t>セツメイショ</t>
    </rPh>
    <rPh sb="22" eb="24">
      <t>キサイ</t>
    </rPh>
    <rPh sb="26" eb="28">
      <t>ナイヨウ</t>
    </rPh>
    <rPh sb="29" eb="31">
      <t>ヨウシキ</t>
    </rPh>
    <rPh sb="32" eb="34">
      <t>キサイ</t>
    </rPh>
    <rPh sb="36" eb="38">
      <t>ナイヨウ</t>
    </rPh>
    <rPh sb="39" eb="41">
      <t>イッチ</t>
    </rPh>
    <rPh sb="46" eb="48">
      <t>カクニン</t>
    </rPh>
    <phoneticPr fontId="2"/>
  </si>
  <si>
    <r>
      <t>（１）</t>
    </r>
    <r>
      <rPr>
        <sz val="12"/>
        <color theme="1"/>
        <rFont val="ＭＳ Ｐゴシック"/>
        <family val="3"/>
        <charset val="128"/>
        <scheme val="minor"/>
      </rPr>
      <t>発注工事の基本情報</t>
    </r>
    <rPh sb="3" eb="5">
      <t>ハッチュウ</t>
    </rPh>
    <rPh sb="5" eb="7">
      <t>コウジ</t>
    </rPh>
    <rPh sb="8" eb="10">
      <t>キホン</t>
    </rPh>
    <rPh sb="10" eb="12">
      <t>ジョウホウ</t>
    </rPh>
    <phoneticPr fontId="2"/>
  </si>
  <si>
    <r>
      <t>（２）</t>
    </r>
    <r>
      <rPr>
        <sz val="12"/>
        <color theme="1"/>
        <rFont val="ＭＳ Ｐゴシック"/>
        <family val="3"/>
        <charset val="128"/>
        <scheme val="minor"/>
      </rPr>
      <t>総合評価方式の</t>
    </r>
    <r>
      <rPr>
        <sz val="12"/>
        <color rgb="FFFF0000"/>
        <rFont val="ＭＳ Ｐゴシック"/>
        <family val="3"/>
        <charset val="128"/>
        <scheme val="minor"/>
      </rPr>
      <t>評価項目</t>
    </r>
    <r>
      <rPr>
        <sz val="12"/>
        <color theme="1"/>
        <rFont val="ＭＳ Ｐゴシック"/>
        <family val="3"/>
        <charset val="128"/>
        <scheme val="minor"/>
      </rPr>
      <t>、</t>
    </r>
    <r>
      <rPr>
        <sz val="12"/>
        <color rgb="FFFF0000"/>
        <rFont val="ＭＳ Ｐゴシック"/>
        <family val="3"/>
        <charset val="128"/>
        <scheme val="minor"/>
      </rPr>
      <t>技術資料様式の番号</t>
    </r>
    <r>
      <rPr>
        <sz val="12"/>
        <color theme="1"/>
        <rFont val="ＭＳ Ｐゴシック"/>
        <family val="3"/>
        <charset val="128"/>
        <scheme val="minor"/>
      </rPr>
      <t>情報</t>
    </r>
    <rPh sb="3" eb="7">
      <t>ソウゴウヒョウカ</t>
    </rPh>
    <rPh sb="7" eb="9">
      <t>ホウシキ</t>
    </rPh>
    <rPh sb="10" eb="12">
      <t>ヒョウカ</t>
    </rPh>
    <rPh sb="12" eb="14">
      <t>コウモク</t>
    </rPh>
    <rPh sb="15" eb="17">
      <t>ギジュツ</t>
    </rPh>
    <rPh sb="17" eb="19">
      <t>シリョウ</t>
    </rPh>
    <rPh sb="19" eb="21">
      <t>ヨウシキ</t>
    </rPh>
    <rPh sb="22" eb="24">
      <t>バンゴウ</t>
    </rPh>
    <rPh sb="24" eb="26">
      <t>ジョウホウ</t>
    </rPh>
    <phoneticPr fontId="2"/>
  </si>
  <si>
    <r>
      <t>①技術資料の</t>
    </r>
    <r>
      <rPr>
        <sz val="11"/>
        <color rgb="FFFF0000"/>
        <rFont val="ＭＳ Ｐゴシック"/>
        <family val="3"/>
        <charset val="128"/>
        <scheme val="minor"/>
      </rPr>
      <t>緑着色セル</t>
    </r>
    <r>
      <rPr>
        <sz val="11"/>
        <color theme="1"/>
        <rFont val="ＭＳ Ｐゴシック"/>
        <family val="2"/>
        <charset val="128"/>
        <scheme val="minor"/>
      </rPr>
      <t>に正しく情報が</t>
    </r>
    <r>
      <rPr>
        <sz val="11"/>
        <color rgb="FFFF0000"/>
        <rFont val="ＭＳ Ｐゴシック"/>
        <family val="3"/>
        <charset val="128"/>
        <scheme val="minor"/>
      </rPr>
      <t>転記</t>
    </r>
    <r>
      <rPr>
        <sz val="11"/>
        <color theme="1"/>
        <rFont val="ＭＳ Ｐゴシック"/>
        <family val="2"/>
        <charset val="128"/>
        <scheme val="minor"/>
      </rPr>
      <t>されているか</t>
    </r>
    <r>
      <rPr>
        <sz val="11"/>
        <color rgb="FFFF0000"/>
        <rFont val="ＭＳ Ｐゴシック"/>
        <family val="3"/>
        <charset val="128"/>
        <scheme val="minor"/>
      </rPr>
      <t>確認</t>
    </r>
    <r>
      <rPr>
        <sz val="11"/>
        <color theme="1"/>
        <rFont val="ＭＳ Ｐゴシック"/>
        <family val="2"/>
        <charset val="128"/>
        <scheme val="minor"/>
      </rPr>
      <t>してください</t>
    </r>
    <rPh sb="1" eb="3">
      <t>ギジュツ</t>
    </rPh>
    <rPh sb="3" eb="5">
      <t>シリョウ</t>
    </rPh>
    <rPh sb="6" eb="7">
      <t>ミドリ</t>
    </rPh>
    <rPh sb="7" eb="9">
      <t>チャクショク</t>
    </rPh>
    <rPh sb="12" eb="13">
      <t>タダ</t>
    </rPh>
    <rPh sb="15" eb="17">
      <t>ジョウホウ</t>
    </rPh>
    <rPh sb="18" eb="20">
      <t>テンキ</t>
    </rPh>
    <rPh sb="26" eb="28">
      <t>カクニン</t>
    </rPh>
    <phoneticPr fontId="2"/>
  </si>
  <si>
    <r>
      <t>　（転記されていない場合は、もう一度【表１～４】の入力条件を確認後、</t>
    </r>
    <r>
      <rPr>
        <sz val="11"/>
        <color rgb="FFFF0000"/>
        <rFont val="ＭＳ Ｐゴシック"/>
        <family val="3"/>
        <charset val="128"/>
        <scheme val="minor"/>
      </rPr>
      <t>必要に応じ緑着色セルを直接入力</t>
    </r>
    <r>
      <rPr>
        <sz val="11"/>
        <color theme="1"/>
        <rFont val="ＭＳ Ｐゴシック"/>
        <family val="3"/>
        <charset val="128"/>
        <scheme val="minor"/>
      </rPr>
      <t>により修正してください）</t>
    </r>
    <rPh sb="2" eb="4">
      <t>テンキ</t>
    </rPh>
    <rPh sb="10" eb="12">
      <t>バアイ</t>
    </rPh>
    <rPh sb="16" eb="18">
      <t>イチド</t>
    </rPh>
    <rPh sb="19" eb="20">
      <t>ヒョウ</t>
    </rPh>
    <rPh sb="25" eb="27">
      <t>ニュウリョク</t>
    </rPh>
    <rPh sb="27" eb="29">
      <t>ジョウケン</t>
    </rPh>
    <rPh sb="30" eb="32">
      <t>カクニン</t>
    </rPh>
    <rPh sb="32" eb="33">
      <t>ゴ</t>
    </rPh>
    <rPh sb="34" eb="36">
      <t>ヒツヨウ</t>
    </rPh>
    <rPh sb="37" eb="38">
      <t>オウ</t>
    </rPh>
    <rPh sb="39" eb="40">
      <t>ミドリ</t>
    </rPh>
    <rPh sb="40" eb="42">
      <t>チャクショク</t>
    </rPh>
    <phoneticPr fontId="2"/>
  </si>
  <si>
    <r>
      <t>②技術資料の</t>
    </r>
    <r>
      <rPr>
        <sz val="11"/>
        <color rgb="FFFF0000"/>
        <rFont val="ＭＳ Ｐゴシック"/>
        <family val="3"/>
        <charset val="128"/>
        <scheme val="minor"/>
      </rPr>
      <t>黄色着色セル</t>
    </r>
    <r>
      <rPr>
        <sz val="11"/>
        <color theme="1"/>
        <rFont val="ＭＳ Ｐゴシック"/>
        <family val="3"/>
        <charset val="128"/>
        <scheme val="minor"/>
      </rPr>
      <t>に必要な情報を</t>
    </r>
    <r>
      <rPr>
        <sz val="11"/>
        <color rgb="FFFF0000"/>
        <rFont val="ＭＳ Ｐゴシック"/>
        <family val="3"/>
        <charset val="128"/>
        <scheme val="minor"/>
      </rPr>
      <t>直接入力</t>
    </r>
    <r>
      <rPr>
        <sz val="11"/>
        <color theme="1"/>
        <rFont val="ＭＳ Ｐゴシック"/>
        <family val="3"/>
        <charset val="128"/>
        <scheme val="minor"/>
      </rPr>
      <t>してください</t>
    </r>
    <rPh sb="1" eb="3">
      <t>ギジュツ</t>
    </rPh>
    <rPh sb="3" eb="5">
      <t>シリョウ</t>
    </rPh>
    <rPh sb="6" eb="8">
      <t>キイロ</t>
    </rPh>
    <rPh sb="8" eb="10">
      <t>チャクショク</t>
    </rPh>
    <rPh sb="13" eb="15">
      <t>ヒツヨウ</t>
    </rPh>
    <rPh sb="16" eb="18">
      <t>ジョウホウ</t>
    </rPh>
    <rPh sb="19" eb="21">
      <t>チョクセツ</t>
    </rPh>
    <rPh sb="21" eb="23">
      <t>ニュウリョク</t>
    </rPh>
    <phoneticPr fontId="2"/>
  </si>
  <si>
    <r>
      <t>↓</t>
    </r>
    <r>
      <rPr>
        <sz val="11"/>
        <color rgb="FFFF0000"/>
        <rFont val="ＭＳ Ｐゴシック"/>
        <family val="3"/>
        <charset val="128"/>
        <scheme val="minor"/>
      </rPr>
      <t>【重要】表２のD列で項目を記載したもの以外は、エラー表示される【編集厳禁】</t>
    </r>
    <rPh sb="2" eb="4">
      <t>ジュウヨウ</t>
    </rPh>
    <rPh sb="5" eb="6">
      <t>ヒョウ</t>
    </rPh>
    <rPh sb="9" eb="10">
      <t>レツ</t>
    </rPh>
    <rPh sb="11" eb="13">
      <t>コウモク</t>
    </rPh>
    <rPh sb="14" eb="16">
      <t>キサイ</t>
    </rPh>
    <rPh sb="20" eb="22">
      <t>イガイ</t>
    </rPh>
    <rPh sb="27" eb="29">
      <t>ヒョウジ</t>
    </rPh>
    <rPh sb="33" eb="35">
      <t>ヘンシュウ</t>
    </rPh>
    <rPh sb="35" eb="37">
      <t>ゲンキン</t>
    </rPh>
    <phoneticPr fontId="2"/>
  </si>
  <si>
    <t>②不要な技術資料様式は、シート毎削除してください</t>
    <rPh sb="1" eb="3">
      <t>フヨウ</t>
    </rPh>
    <rPh sb="4" eb="6">
      <t>ギジュツ</t>
    </rPh>
    <rPh sb="6" eb="8">
      <t>シリョウ</t>
    </rPh>
    <rPh sb="8" eb="10">
      <t>ヨウシキ</t>
    </rPh>
    <rPh sb="15" eb="16">
      <t>ゴト</t>
    </rPh>
    <rPh sb="16" eb="18">
      <t>サクジョ</t>
    </rPh>
    <phoneticPr fontId="2"/>
  </si>
  <si>
    <t>企業情報記入欄</t>
    <rPh sb="0" eb="2">
      <t>キギョウ</t>
    </rPh>
    <rPh sb="2" eb="4">
      <t>ジョウホウ</t>
    </rPh>
    <rPh sb="4" eb="6">
      <t>キニュウ</t>
    </rPh>
    <rPh sb="6" eb="7">
      <t>ラン</t>
    </rPh>
    <phoneticPr fontId="2"/>
  </si>
  <si>
    <t>氏名記入欄</t>
    <rPh sb="0" eb="2">
      <t>シメイ</t>
    </rPh>
    <rPh sb="2" eb="4">
      <t>キニュウ</t>
    </rPh>
    <rPh sb="4" eb="5">
      <t>ラン</t>
    </rPh>
    <phoneticPr fontId="2"/>
  </si>
  <si>
    <t>（収受印を発行しない発注機関は、「３提出資料確認欄」を全て削除）</t>
    <rPh sb="1" eb="3">
      <t>シュウジュ</t>
    </rPh>
    <rPh sb="3" eb="4">
      <t>イン</t>
    </rPh>
    <rPh sb="5" eb="7">
      <t>ハッコウ</t>
    </rPh>
    <rPh sb="10" eb="12">
      <t>ハッチュウ</t>
    </rPh>
    <rPh sb="12" eb="14">
      <t>キカン</t>
    </rPh>
    <rPh sb="18" eb="20">
      <t>テイシュツ</t>
    </rPh>
    <rPh sb="20" eb="22">
      <t>シリョウ</t>
    </rPh>
    <rPh sb="22" eb="24">
      <t>カクニン</t>
    </rPh>
    <rPh sb="24" eb="25">
      <t>ラン</t>
    </rPh>
    <rPh sb="27" eb="28">
      <t>スベ</t>
    </rPh>
    <rPh sb="29" eb="31">
      <t>サクジョ</t>
    </rPh>
    <phoneticPr fontId="2"/>
  </si>
  <si>
    <t>配置予定技術者の工事成績評定点</t>
    <phoneticPr fontId="2"/>
  </si>
  <si>
    <t>工場・会社所在地</t>
  </si>
  <si>
    <t>サポート拠点</t>
  </si>
  <si>
    <t>評価項目番号</t>
    <rPh sb="0" eb="2">
      <t>ヒョウカ</t>
    </rPh>
    <rPh sb="2" eb="4">
      <t>コウモク</t>
    </rPh>
    <rPh sb="4" eb="6">
      <t>バンゴウ</t>
    </rPh>
    <phoneticPr fontId="2"/>
  </si>
  <si>
    <t>-</t>
    <phoneticPr fontId="2"/>
  </si>
  <si>
    <t>評価基準（様式記載内容）</t>
    <rPh sb="0" eb="2">
      <t>ヒョウカ</t>
    </rPh>
    <rPh sb="2" eb="4">
      <t>キジュン</t>
    </rPh>
    <rPh sb="5" eb="7">
      <t>ヨウシキ</t>
    </rPh>
    <rPh sb="7" eb="9">
      <t>キサイ</t>
    </rPh>
    <rPh sb="9" eb="11">
      <t>ナイヨウ</t>
    </rPh>
    <phoneticPr fontId="2"/>
  </si>
  <si>
    <t>表中の着色セルを予備欄です。項目が不足する場合ここに入力すれば、プルダウンリストを追加できます。</t>
    <phoneticPr fontId="2"/>
  </si>
  <si>
    <t>【表４】表紙記載文リスト</t>
    <rPh sb="1" eb="2">
      <t>ヒョウ</t>
    </rPh>
    <rPh sb="4" eb="6">
      <t>ヒョウシ</t>
    </rPh>
    <rPh sb="6" eb="8">
      <t>キサイ</t>
    </rPh>
    <rPh sb="8" eb="9">
      <t>ブン</t>
    </rPh>
    <phoneticPr fontId="2"/>
  </si>
  <si>
    <t>法面機械保有</t>
    <rPh sb="0" eb="2">
      <t>ノリメン</t>
    </rPh>
    <rPh sb="2" eb="4">
      <t>キカイ</t>
    </rPh>
    <rPh sb="4" eb="6">
      <t>ホユウ</t>
    </rPh>
    <phoneticPr fontId="12"/>
  </si>
  <si>
    <t>建設機械保有状況</t>
    <rPh sb="0" eb="2">
      <t>ケンセツ</t>
    </rPh>
    <rPh sb="2" eb="4">
      <t>キカイ</t>
    </rPh>
    <rPh sb="4" eb="6">
      <t>ホユウ</t>
    </rPh>
    <rPh sb="6" eb="8">
      <t>ジョウキョウ</t>
    </rPh>
    <phoneticPr fontId="2"/>
  </si>
  <si>
    <t>労働福祉（障がい者雇用）</t>
    <rPh sb="0" eb="2">
      <t>ロウドウ</t>
    </rPh>
    <rPh sb="2" eb="4">
      <t>フクシ</t>
    </rPh>
    <rPh sb="5" eb="6">
      <t>ショウ</t>
    </rPh>
    <rPh sb="8" eb="9">
      <t>シャ</t>
    </rPh>
    <rPh sb="9" eb="11">
      <t>コヨウ</t>
    </rPh>
    <phoneticPr fontId="12"/>
  </si>
  <si>
    <t>労働福祉（育児介護制度）</t>
    <rPh sb="0" eb="2">
      <t>ロウドウ</t>
    </rPh>
    <rPh sb="2" eb="4">
      <t>フクシ</t>
    </rPh>
    <rPh sb="5" eb="7">
      <t>イクジ</t>
    </rPh>
    <rPh sb="7" eb="9">
      <t>カイゴ</t>
    </rPh>
    <rPh sb="9" eb="11">
      <t>セイド</t>
    </rPh>
    <phoneticPr fontId="12"/>
  </si>
  <si>
    <t>育児介護チェック表</t>
    <rPh sb="0" eb="2">
      <t>イクジ</t>
    </rPh>
    <rPh sb="2" eb="4">
      <t>カイゴ</t>
    </rPh>
    <rPh sb="8" eb="9">
      <t>ヒョウ</t>
    </rPh>
    <phoneticPr fontId="12"/>
  </si>
  <si>
    <t>（【隠岐】企業の法面機械保有は、機械名が○○になっていますので、必ず編集が必要です。）</t>
    <rPh sb="8" eb="10">
      <t>ノリメン</t>
    </rPh>
    <rPh sb="10" eb="12">
      <t>キカイ</t>
    </rPh>
    <phoneticPr fontId="2"/>
  </si>
  <si>
    <r>
      <t>（【隠岐】</t>
    </r>
    <r>
      <rPr>
        <sz val="11"/>
        <color rgb="FFFF0000"/>
        <rFont val="ＭＳ Ｐゴシック"/>
        <family val="3"/>
        <charset val="128"/>
        <scheme val="minor"/>
      </rPr>
      <t>企業の法面機械保有</t>
    </r>
    <r>
      <rPr>
        <sz val="11"/>
        <color theme="1"/>
        <rFont val="ＭＳ Ｐゴシック"/>
        <family val="3"/>
        <charset val="128"/>
        <scheme val="minor"/>
      </rPr>
      <t>は、機械名が○○になっていますので、</t>
    </r>
    <r>
      <rPr>
        <sz val="11"/>
        <color rgb="FFFF0000"/>
        <rFont val="ＭＳ Ｐゴシック"/>
        <family val="3"/>
        <charset val="128"/>
        <scheme val="minor"/>
      </rPr>
      <t>必ず編集</t>
    </r>
    <r>
      <rPr>
        <sz val="11"/>
        <color theme="1"/>
        <rFont val="ＭＳ Ｐゴシック"/>
        <family val="3"/>
        <charset val="128"/>
        <scheme val="minor"/>
      </rPr>
      <t>が必要です。）</t>
    </r>
    <rPh sb="2" eb="4">
      <t>オキ</t>
    </rPh>
    <rPh sb="5" eb="7">
      <t>キギョウ</t>
    </rPh>
    <rPh sb="8" eb="10">
      <t>ノリメン</t>
    </rPh>
    <rPh sb="10" eb="12">
      <t>キカイ</t>
    </rPh>
    <rPh sb="12" eb="14">
      <t>ホユウ</t>
    </rPh>
    <rPh sb="16" eb="18">
      <t>キカイ</t>
    </rPh>
    <rPh sb="18" eb="19">
      <t>メイ</t>
    </rPh>
    <rPh sb="32" eb="33">
      <t>カナラ</t>
    </rPh>
    <rPh sb="34" eb="36">
      <t>ヘンシュウ</t>
    </rPh>
    <rPh sb="37" eb="39">
      <t>ヒツヨウ</t>
    </rPh>
    <phoneticPr fontId="2"/>
  </si>
  <si>
    <t>【表４】を編集すると技術資料（表紙）「2　提出書類（必要な項目について）」で記載する様式の名称変更ができます。</t>
    <rPh sb="10" eb="12">
      <t>ギジュツ</t>
    </rPh>
    <rPh sb="12" eb="14">
      <t>シリョウ</t>
    </rPh>
    <rPh sb="15" eb="17">
      <t>ヒョウシ</t>
    </rPh>
    <rPh sb="38" eb="40">
      <t>キサイ</t>
    </rPh>
    <rPh sb="42" eb="44">
      <t>ヨウシキ</t>
    </rPh>
    <rPh sb="45" eb="47">
      <t>メイショウ</t>
    </rPh>
    <rPh sb="47" eb="49">
      <t>ヘンコウ</t>
    </rPh>
    <phoneticPr fontId="2"/>
  </si>
  <si>
    <t>a0</t>
  </si>
  <si>
    <t>a1</t>
  </si>
  <si>
    <t>①「発注者審査作業用」シートに記載されている表中の不要な項目の列全体を削除してください</t>
    <rPh sb="2" eb="5">
      <t>ハッチュウシャ</t>
    </rPh>
    <rPh sb="5" eb="7">
      <t>シンサ</t>
    </rPh>
    <rPh sb="7" eb="10">
      <t>サギョウヨウ</t>
    </rPh>
    <rPh sb="15" eb="17">
      <t>キサイ</t>
    </rPh>
    <rPh sb="22" eb="23">
      <t>ヒョウ</t>
    </rPh>
    <rPh sb="23" eb="24">
      <t>チュウ</t>
    </rPh>
    <rPh sb="25" eb="27">
      <t>フヨウ</t>
    </rPh>
    <rPh sb="28" eb="30">
      <t>コウモク</t>
    </rPh>
    <rPh sb="31" eb="32">
      <t>レツ</t>
    </rPh>
    <rPh sb="32" eb="34">
      <t>ゼンタイ</t>
    </rPh>
    <rPh sb="35" eb="37">
      <t>サクジョ</t>
    </rPh>
    <rPh sb="37" eb="39">
      <t>ゼンサクジョ</t>
    </rPh>
    <phoneticPr fontId="2"/>
  </si>
  <si>
    <t>※「発注者審査作業用」シート</t>
    <rPh sb="2" eb="5">
      <t>ハッチュウシャ</t>
    </rPh>
    <rPh sb="5" eb="7">
      <t>シンサ</t>
    </rPh>
    <rPh sb="7" eb="9">
      <t>サギョウ</t>
    </rPh>
    <rPh sb="9" eb="10">
      <t>ヨウ</t>
    </rPh>
    <phoneticPr fontId="2"/>
  </si>
  <si>
    <t>※技術審査用ファイル</t>
    <rPh sb="1" eb="3">
      <t>ギジュツ</t>
    </rPh>
    <rPh sb="3" eb="6">
      <t>シンサヨウ</t>
    </rPh>
    <phoneticPr fontId="2"/>
  </si>
  <si>
    <t>（文字のサイズ、セルの結合、列幅の調整などは、「技術審査用ファイル」で行うため、「発注者作業用シート」では、体裁を整える必要はありません）</t>
    <rPh sb="1" eb="3">
      <t>モジ</t>
    </rPh>
    <rPh sb="11" eb="13">
      <t>ケツゴウ</t>
    </rPh>
    <rPh sb="14" eb="16">
      <t>レツハバ</t>
    </rPh>
    <rPh sb="17" eb="19">
      <t>チョウセイ</t>
    </rPh>
    <rPh sb="24" eb="26">
      <t>ギジュツ</t>
    </rPh>
    <rPh sb="26" eb="29">
      <t>シンサヨウ</t>
    </rPh>
    <rPh sb="35" eb="36">
      <t>オコナ</t>
    </rPh>
    <rPh sb="41" eb="44">
      <t>ハッチュウシャ</t>
    </rPh>
    <rPh sb="44" eb="47">
      <t>サギョウヨウ</t>
    </rPh>
    <rPh sb="54" eb="56">
      <t>テイサイ</t>
    </rPh>
    <rPh sb="57" eb="58">
      <t>トトノ</t>
    </rPh>
    <rPh sb="60" eb="62">
      <t>ヒツヨウ</t>
    </rPh>
    <phoneticPr fontId="2"/>
  </si>
  <si>
    <t>　企業の申請内容を数式でリンクさせて評価項目毎に一覧表で整理。指定された範囲を「技術審査用ファイル」の「作業用シート」に一括コピーすることで、</t>
    <rPh sb="31" eb="33">
      <t>シテイ</t>
    </rPh>
    <rPh sb="36" eb="38">
      <t>ハンイ</t>
    </rPh>
    <rPh sb="60" eb="62">
      <t>イッカツ</t>
    </rPh>
    <phoneticPr fontId="2"/>
  </si>
  <si>
    <t>　１．【技術資料（表紙）の確認・修正事項】</t>
    <rPh sb="4" eb="6">
      <t>ギジュツ</t>
    </rPh>
    <rPh sb="6" eb="8">
      <t>シリョウ</t>
    </rPh>
    <rPh sb="9" eb="11">
      <t>ヒョウシ</t>
    </rPh>
    <rPh sb="13" eb="15">
      <t>カクニン</t>
    </rPh>
    <rPh sb="16" eb="18">
      <t>シュウセイ</t>
    </rPh>
    <rPh sb="18" eb="20">
      <t>ジコウ</t>
    </rPh>
    <phoneticPr fontId="2"/>
  </si>
  <si>
    <t>　２．【技術資料（各種様式）の確認・修正事項】</t>
    <rPh sb="4" eb="6">
      <t>ギジュツ</t>
    </rPh>
    <rPh sb="6" eb="8">
      <t>シリョウ</t>
    </rPh>
    <rPh sb="9" eb="11">
      <t>カクシュ</t>
    </rPh>
    <rPh sb="11" eb="13">
      <t>ヨウシキ</t>
    </rPh>
    <rPh sb="15" eb="17">
      <t>カクニン</t>
    </rPh>
    <rPh sb="18" eb="20">
      <t>シュウセイ</t>
    </rPh>
    <rPh sb="20" eb="22">
      <t>ジコウ</t>
    </rPh>
    <phoneticPr fontId="2"/>
  </si>
  <si>
    <t>　３．【評価基準の確認】</t>
    <rPh sb="4" eb="6">
      <t>ヒョウカ</t>
    </rPh>
    <rPh sb="6" eb="8">
      <t>キジュン</t>
    </rPh>
    <rPh sb="9" eb="11">
      <t>カクニン</t>
    </rPh>
    <phoneticPr fontId="2"/>
  </si>
  <si>
    <t>　４．【PPI掲載用ファイルの作成】</t>
    <rPh sb="7" eb="10">
      <t>ケイサイヨウ</t>
    </rPh>
    <rPh sb="15" eb="17">
      <t>サクセイ</t>
    </rPh>
    <phoneticPr fontId="2"/>
  </si>
  <si>
    <t>＜発注準備から入札結果調書作成までの全体イメージ＞</t>
    <rPh sb="1" eb="3">
      <t>ハッチュウ</t>
    </rPh>
    <rPh sb="3" eb="5">
      <t>ジュンビ</t>
    </rPh>
    <rPh sb="7" eb="9">
      <t>ニュウサツ</t>
    </rPh>
    <rPh sb="9" eb="11">
      <t>ケッカ</t>
    </rPh>
    <rPh sb="11" eb="13">
      <t>チョウショ</t>
    </rPh>
    <rPh sb="13" eb="15">
      <t>サクセイ</t>
    </rPh>
    <rPh sb="18" eb="20">
      <t>ゼンタイ</t>
    </rPh>
    <phoneticPr fontId="2"/>
  </si>
  <si>
    <r>
      <t>②</t>
    </r>
    <r>
      <rPr>
        <sz val="11"/>
        <color rgb="FFFF0000"/>
        <rFont val="ＭＳ Ｐゴシック"/>
        <family val="3"/>
        <charset val="128"/>
        <scheme val="minor"/>
      </rPr>
      <t>エラー表示</t>
    </r>
    <r>
      <rPr>
        <sz val="11"/>
        <color theme="1"/>
        <rFont val="ＭＳ Ｐゴシック"/>
        <family val="3"/>
        <charset val="128"/>
        <scheme val="minor"/>
      </rPr>
      <t>がでている</t>
    </r>
    <r>
      <rPr>
        <sz val="11"/>
        <color rgb="FFFF0000"/>
        <rFont val="ＭＳ Ｐゴシック"/>
        <family val="3"/>
        <charset val="128"/>
        <scheme val="minor"/>
      </rPr>
      <t>行を非表示</t>
    </r>
    <r>
      <rPr>
        <sz val="11"/>
        <color theme="1"/>
        <rFont val="ＭＳ Ｐゴシック"/>
        <family val="3"/>
        <charset val="128"/>
        <scheme val="minor"/>
      </rPr>
      <t>にしてください（</t>
    </r>
    <r>
      <rPr>
        <sz val="11"/>
        <color rgb="FFFF0000"/>
        <rFont val="ＭＳ Ｐゴシック"/>
        <family val="3"/>
        <charset val="128"/>
        <scheme val="minor"/>
      </rPr>
      <t>行の削除厳禁</t>
    </r>
    <r>
      <rPr>
        <sz val="11"/>
        <color theme="1"/>
        <rFont val="ＭＳ Ｐゴシック"/>
        <family val="3"/>
        <charset val="128"/>
        <scheme val="minor"/>
      </rPr>
      <t>）。</t>
    </r>
    <rPh sb="4" eb="6">
      <t>ヒョウジ</t>
    </rPh>
    <rPh sb="11" eb="12">
      <t>ギョウ</t>
    </rPh>
    <rPh sb="13" eb="16">
      <t>ヒヒョウジ</t>
    </rPh>
    <phoneticPr fontId="2"/>
  </si>
  <si>
    <r>
      <t>１．</t>
    </r>
    <r>
      <rPr>
        <sz val="12"/>
        <color rgb="FFFF0000"/>
        <rFont val="ＭＳ Ｐゴシック"/>
        <family val="3"/>
        <charset val="128"/>
        <scheme val="minor"/>
      </rPr>
      <t>【表１】のC列</t>
    </r>
    <r>
      <rPr>
        <sz val="12"/>
        <color theme="1"/>
        <rFont val="ＭＳ Ｐゴシック"/>
        <family val="2"/>
        <charset val="128"/>
        <scheme val="minor"/>
      </rPr>
      <t>に基本情報を直接入力してください</t>
    </r>
    <rPh sb="3" eb="4">
      <t>ヒョウ</t>
    </rPh>
    <rPh sb="8" eb="9">
      <t>レツ</t>
    </rPh>
    <rPh sb="10" eb="12">
      <t>キホン</t>
    </rPh>
    <rPh sb="12" eb="14">
      <t>ジョウホウ</t>
    </rPh>
    <rPh sb="15" eb="17">
      <t>チョクセツ</t>
    </rPh>
    <rPh sb="17" eb="19">
      <t>ニュウリョク</t>
    </rPh>
    <phoneticPr fontId="2"/>
  </si>
  <si>
    <r>
      <t>１．</t>
    </r>
    <r>
      <rPr>
        <sz val="12"/>
        <color rgb="FFFF0000"/>
        <rFont val="ＭＳ Ｐゴシック"/>
        <family val="3"/>
        <charset val="128"/>
        <scheme val="minor"/>
      </rPr>
      <t>【表２】C列</t>
    </r>
    <r>
      <rPr>
        <sz val="12"/>
        <color theme="1"/>
        <rFont val="ＭＳ Ｐゴシック"/>
        <family val="2"/>
        <charset val="128"/>
        <scheme val="minor"/>
      </rPr>
      <t>に発注工事の</t>
    </r>
    <r>
      <rPr>
        <sz val="12"/>
        <color rgb="FFFF0000"/>
        <rFont val="ＭＳ Ｐゴシック"/>
        <family val="3"/>
        <charset val="128"/>
        <scheme val="minor"/>
      </rPr>
      <t>評価項目を入力</t>
    </r>
    <r>
      <rPr>
        <sz val="12"/>
        <color theme="1"/>
        <rFont val="ＭＳ Ｐゴシック"/>
        <family val="2"/>
        <charset val="128"/>
        <scheme val="minor"/>
      </rPr>
      <t>してください（技術提案は、直接入力、その他の項目はプルダウンリストから選択）</t>
    </r>
    <rPh sb="3" eb="4">
      <t>ヒョウ</t>
    </rPh>
    <rPh sb="28" eb="30">
      <t>ギジュツ</t>
    </rPh>
    <rPh sb="30" eb="32">
      <t>テイアン</t>
    </rPh>
    <rPh sb="34" eb="36">
      <t>チョクセツ</t>
    </rPh>
    <rPh sb="36" eb="38">
      <t>ニュウリョク</t>
    </rPh>
    <rPh sb="41" eb="42">
      <t>タ</t>
    </rPh>
    <rPh sb="43" eb="45">
      <t>コウモク</t>
    </rPh>
    <rPh sb="56" eb="58">
      <t>センタク</t>
    </rPh>
    <phoneticPr fontId="2"/>
  </si>
  <si>
    <t>対象外</t>
    <phoneticPr fontId="2"/>
  </si>
  <si>
    <r>
      <t>【表３】を編集すると評価項目（C列）のリストが変更できます（</t>
    </r>
    <r>
      <rPr>
        <sz val="11"/>
        <color rgb="FFFF0000"/>
        <rFont val="ＭＳ Ｐゴシック"/>
        <family val="3"/>
        <charset val="128"/>
        <scheme val="minor"/>
      </rPr>
      <t>原則、着色セル以外編集不可</t>
    </r>
    <r>
      <rPr>
        <sz val="11"/>
        <color theme="1"/>
        <rFont val="ＭＳ Ｐゴシック"/>
        <family val="2"/>
        <charset val="128"/>
        <scheme val="minor"/>
      </rPr>
      <t>）。</t>
    </r>
    <rPh sb="1" eb="2">
      <t>ヒョウ</t>
    </rPh>
    <rPh sb="30" eb="32">
      <t>ゲンソク</t>
    </rPh>
    <rPh sb="33" eb="35">
      <t>チャクショク</t>
    </rPh>
    <rPh sb="37" eb="39">
      <t>イガイ</t>
    </rPh>
    <rPh sb="39" eb="41">
      <t>ヘンシュウ</t>
    </rPh>
    <rPh sb="41" eb="43">
      <t>フカ</t>
    </rPh>
    <phoneticPr fontId="2"/>
  </si>
  <si>
    <t>配置予定技術者の同種工事の施工経験</t>
    <phoneticPr fontId="2"/>
  </si>
  <si>
    <t>企業</t>
    <phoneticPr fontId="2"/>
  </si>
  <si>
    <t>企業</t>
    <phoneticPr fontId="2"/>
  </si>
  <si>
    <t>地理的条件</t>
    <phoneticPr fontId="2"/>
  </si>
  <si>
    <t>入札公告日：</t>
    <rPh sb="0" eb="2">
      <t>ニュウサツ</t>
    </rPh>
    <rPh sb="2" eb="4">
      <t>コウコク</t>
    </rPh>
    <rPh sb="4" eb="5">
      <t>ビ</t>
    </rPh>
    <phoneticPr fontId="2"/>
  </si>
  <si>
    <t>工事名：</t>
    <rPh sb="0" eb="2">
      <t>コウジ</t>
    </rPh>
    <rPh sb="2" eb="3">
      <t>メイ</t>
    </rPh>
    <phoneticPr fontId="2"/>
  </si>
  <si>
    <r>
      <rPr>
        <sz val="11"/>
        <color rgb="FFFF0000"/>
        <rFont val="ＭＳ Ｐゴシック"/>
        <family val="3"/>
        <charset val="128"/>
        <scheme val="minor"/>
      </rPr>
      <t>不要な項目</t>
    </r>
    <r>
      <rPr>
        <sz val="11"/>
        <color theme="1"/>
        <rFont val="ＭＳ Ｐゴシック"/>
        <family val="2"/>
        <charset val="128"/>
        <scheme val="minor"/>
      </rPr>
      <t>は、</t>
    </r>
    <r>
      <rPr>
        <sz val="11"/>
        <color rgb="FFFF0000"/>
        <rFont val="ＭＳ Ｐゴシック"/>
        <family val="3"/>
        <charset val="128"/>
        <scheme val="minor"/>
      </rPr>
      <t>非表示に</t>
    </r>
    <r>
      <rPr>
        <sz val="11"/>
        <color theme="1"/>
        <rFont val="ＭＳ Ｐゴシック"/>
        <family val="2"/>
        <charset val="128"/>
        <scheme val="minor"/>
      </rPr>
      <t>してください（</t>
    </r>
    <r>
      <rPr>
        <sz val="11"/>
        <color rgb="FFFF0000"/>
        <rFont val="ＭＳ Ｐゴシック"/>
        <family val="3"/>
        <charset val="128"/>
        <scheme val="minor"/>
      </rPr>
      <t>行の削除厳禁</t>
    </r>
    <r>
      <rPr>
        <sz val="11"/>
        <color theme="1"/>
        <rFont val="ＭＳ Ｐゴシック"/>
        <family val="2"/>
        <charset val="128"/>
        <scheme val="minor"/>
      </rPr>
      <t>）</t>
    </r>
    <rPh sb="0" eb="2">
      <t>フヨウ</t>
    </rPh>
    <rPh sb="3" eb="5">
      <t>コウモク</t>
    </rPh>
    <rPh sb="7" eb="10">
      <t>ヒヒョウジ</t>
    </rPh>
    <rPh sb="18" eb="19">
      <t>ギョウ</t>
    </rPh>
    <rPh sb="20" eb="22">
      <t>サクジョ</t>
    </rPh>
    <rPh sb="22" eb="24">
      <t>ゲンキン</t>
    </rPh>
    <phoneticPr fontId="2"/>
  </si>
  <si>
    <t>発注者入力シートで選択していない項目は、エラー表示になります</t>
    <rPh sb="0" eb="3">
      <t>ハッチュウシャ</t>
    </rPh>
    <rPh sb="3" eb="5">
      <t>ニュウリョク</t>
    </rPh>
    <rPh sb="9" eb="11">
      <t>センタク</t>
    </rPh>
    <rPh sb="16" eb="18">
      <t>コウモク</t>
    </rPh>
    <rPh sb="23" eb="25">
      <t>ヒョウジ</t>
    </rPh>
    <phoneticPr fontId="2"/>
  </si>
  <si>
    <t>　５．【技術審査（競争参加資格委員会）の準備作業】</t>
    <rPh sb="4" eb="6">
      <t>ギジュツ</t>
    </rPh>
    <rPh sb="6" eb="8">
      <t>シンサ</t>
    </rPh>
    <rPh sb="9" eb="11">
      <t>キョウソウ</t>
    </rPh>
    <rPh sb="11" eb="13">
      <t>サンカ</t>
    </rPh>
    <rPh sb="13" eb="15">
      <t>シカク</t>
    </rPh>
    <rPh sb="15" eb="18">
      <t>イインカイ</t>
    </rPh>
    <rPh sb="20" eb="22">
      <t>ジュンビ</t>
    </rPh>
    <rPh sb="22" eb="24">
      <t>サギョウ</t>
    </rPh>
    <phoneticPr fontId="2"/>
  </si>
  <si>
    <t>技術審査（競争参加資格委員会）や入札結果調書を簡単に作成することが可能</t>
    <rPh sb="5" eb="7">
      <t>キョウソウ</t>
    </rPh>
    <rPh sb="7" eb="9">
      <t>サンカ</t>
    </rPh>
    <rPh sb="9" eb="11">
      <t>シカク</t>
    </rPh>
    <rPh sb="11" eb="14">
      <t>イインカイ</t>
    </rPh>
    <phoneticPr fontId="2"/>
  </si>
  <si>
    <t>　このファイルの「発注者作業用シート」から各企業の申請内容を一括コピーし、「技術審査用ファイル」で集計することで、技術審査（競争参加資格委員会）</t>
    <rPh sb="9" eb="12">
      <t>ハッチュウシャ</t>
    </rPh>
    <rPh sb="12" eb="15">
      <t>サギョウヨウ</t>
    </rPh>
    <rPh sb="21" eb="22">
      <t>カク</t>
    </rPh>
    <rPh sb="22" eb="24">
      <t>キギョウ</t>
    </rPh>
    <rPh sb="25" eb="27">
      <t>シンセイ</t>
    </rPh>
    <rPh sb="27" eb="29">
      <t>ナイヨウ</t>
    </rPh>
    <rPh sb="30" eb="32">
      <t>イッカツ</t>
    </rPh>
    <rPh sb="38" eb="40">
      <t>ギジュツ</t>
    </rPh>
    <rPh sb="40" eb="43">
      <t>シンサヨウ</t>
    </rPh>
    <rPh sb="49" eb="51">
      <t>シュウケイ</t>
    </rPh>
    <rPh sb="57" eb="59">
      <t>ギジュツ</t>
    </rPh>
    <rPh sb="59" eb="61">
      <t>シンサ</t>
    </rPh>
    <rPh sb="62" eb="64">
      <t>キョウソウ</t>
    </rPh>
    <rPh sb="64" eb="66">
      <t>サンカ</t>
    </rPh>
    <rPh sb="66" eb="68">
      <t>シカク</t>
    </rPh>
    <rPh sb="68" eb="71">
      <t>イインカイ</t>
    </rPh>
    <phoneticPr fontId="2"/>
  </si>
  <si>
    <t>用の資料や入札結果調書が簡単に作成可能</t>
    <phoneticPr fontId="2"/>
  </si>
  <si>
    <t>登録基幹技能者</t>
    <rPh sb="0" eb="2">
      <t>トウロク</t>
    </rPh>
    <rPh sb="2" eb="4">
      <t>キカン</t>
    </rPh>
    <rPh sb="4" eb="7">
      <t>ギノウシャ</t>
    </rPh>
    <phoneticPr fontId="2"/>
  </si>
  <si>
    <t>予備欄</t>
    <rPh sb="0" eb="2">
      <t>ヨビ</t>
    </rPh>
    <rPh sb="2" eb="3">
      <t>ラン</t>
    </rPh>
    <phoneticPr fontId="2"/>
  </si>
  <si>
    <t>企業</t>
    <phoneticPr fontId="2"/>
  </si>
  <si>
    <t>予備欄</t>
    <phoneticPr fontId="2"/>
  </si>
  <si>
    <t>配置予定技術者①</t>
    <rPh sb="0" eb="2">
      <t>ハイチ</t>
    </rPh>
    <rPh sb="2" eb="4">
      <t>ヨテイ</t>
    </rPh>
    <rPh sb="4" eb="7">
      <t>ギジュツシャ</t>
    </rPh>
    <phoneticPr fontId="2"/>
  </si>
  <si>
    <t>配置予定技術者②</t>
    <rPh sb="0" eb="2">
      <t>ハイチ</t>
    </rPh>
    <rPh sb="2" eb="4">
      <t>ヨテイ</t>
    </rPh>
    <rPh sb="4" eb="7">
      <t>ギジュツシャ</t>
    </rPh>
    <phoneticPr fontId="2"/>
  </si>
  <si>
    <t>配置予定技術者②</t>
    <phoneticPr fontId="2"/>
  </si>
  <si>
    <t>配置予定技術者③</t>
    <rPh sb="0" eb="2">
      <t>ハイチ</t>
    </rPh>
    <rPh sb="2" eb="4">
      <t>ヨテイ</t>
    </rPh>
    <rPh sb="4" eb="7">
      <t>ギジュツシャ</t>
    </rPh>
    <phoneticPr fontId="2"/>
  </si>
  <si>
    <t>建設機械保有状況</t>
    <phoneticPr fontId="2"/>
  </si>
  <si>
    <t>＜シートの説明＞</t>
    <rPh sb="5" eb="7">
      <t>セツメイ</t>
    </rPh>
    <phoneticPr fontId="2"/>
  </si>
  <si>
    <t>行番号</t>
    <rPh sb="0" eb="1">
      <t>ギョウ</t>
    </rPh>
    <rPh sb="1" eb="3">
      <t>バンゴウ</t>
    </rPh>
    <phoneticPr fontId="2"/>
  </si>
  <si>
    <t>平成</t>
    <rPh sb="0" eb="2">
      <t>ヘイセイ</t>
    </rPh>
    <phoneticPr fontId="2"/>
  </si>
  <si>
    <t>年</t>
    <rPh sb="0" eb="1">
      <t>ネン</t>
    </rPh>
    <phoneticPr fontId="2"/>
  </si>
  <si>
    <t>日</t>
    <rPh sb="0" eb="1">
      <t>ニチ</t>
    </rPh>
    <phoneticPr fontId="2"/>
  </si>
  <si>
    <t>工期</t>
    <rPh sb="0" eb="2">
      <t>コウキ</t>
    </rPh>
    <phoneticPr fontId="2"/>
  </si>
  <si>
    <t>月</t>
    <rPh sb="0" eb="1">
      <t>ガツ</t>
    </rPh>
    <phoneticPr fontId="2"/>
  </si>
  <si>
    <t>月</t>
    <rPh sb="0" eb="1">
      <t>ツキ</t>
    </rPh>
    <phoneticPr fontId="2"/>
  </si>
  <si>
    <t>工期</t>
    <phoneticPr fontId="2"/>
  </si>
  <si>
    <t>従事期間</t>
    <rPh sb="0" eb="2">
      <t>ジュウジ</t>
    </rPh>
    <rPh sb="2" eb="4">
      <t>キカン</t>
    </rPh>
    <phoneticPr fontId="2"/>
  </si>
  <si>
    <t>有</t>
    <rPh sb="0" eb="1">
      <t>アリ</t>
    </rPh>
    <phoneticPr fontId="2"/>
  </si>
  <si>
    <t>無</t>
    <rPh sb="0" eb="1">
      <t>ナシ</t>
    </rPh>
    <phoneticPr fontId="2"/>
  </si>
  <si>
    <t>無の場合（標準案での施工）</t>
    <rPh sb="2" eb="4">
      <t>バアイ</t>
    </rPh>
    <phoneticPr fontId="2"/>
  </si>
  <si>
    <t>：セルに直接入力もしくはリストから選択が必要な箇所</t>
    <rPh sb="4" eb="6">
      <t>チョクセツ</t>
    </rPh>
    <rPh sb="6" eb="8">
      <t>ニュウリョク</t>
    </rPh>
    <rPh sb="17" eb="19">
      <t>センタク</t>
    </rPh>
    <rPh sb="20" eb="22">
      <t>ヒツヨウ</t>
    </rPh>
    <rPh sb="23" eb="25">
      <t>カショ</t>
    </rPh>
    <phoneticPr fontId="2"/>
  </si>
  <si>
    <t>受注形態</t>
    <phoneticPr fontId="2"/>
  </si>
  <si>
    <t>出資比率</t>
    <phoneticPr fontId="2"/>
  </si>
  <si>
    <t>コリンズ</t>
    <phoneticPr fontId="2"/>
  </si>
  <si>
    <t>受注形態</t>
    <rPh sb="0" eb="2">
      <t>ジュチュウ</t>
    </rPh>
    <rPh sb="2" eb="4">
      <t>ケイタイ</t>
    </rPh>
    <phoneticPr fontId="2"/>
  </si>
  <si>
    <t>出資比率</t>
    <rPh sb="0" eb="2">
      <t>シュッシ</t>
    </rPh>
    <rPh sb="2" eb="4">
      <t>ヒリツ</t>
    </rPh>
    <phoneticPr fontId="2"/>
  </si>
  <si>
    <t>役職
工事成績</t>
    <rPh sb="0" eb="2">
      <t>ヤクショク</t>
    </rPh>
    <rPh sb="3" eb="5">
      <t>コウジ</t>
    </rPh>
    <rPh sb="5" eb="7">
      <t>セイセキ</t>
    </rPh>
    <phoneticPr fontId="2"/>
  </si>
  <si>
    <t>ボランティア活動内容</t>
    <rPh sb="6" eb="8">
      <t>カツドウ</t>
    </rPh>
    <rPh sb="8" eb="10">
      <t>ナイヨウ</t>
    </rPh>
    <phoneticPr fontId="2"/>
  </si>
  <si>
    <t>対象工事が６０件を超える場合は、本様式を複写し申請番号を修正のうえ、提出すること。</t>
    <rPh sb="0" eb="2">
      <t>タイショウ</t>
    </rPh>
    <rPh sb="2" eb="4">
      <t>コウジ</t>
    </rPh>
    <rPh sb="7" eb="8">
      <t>ケン</t>
    </rPh>
    <rPh sb="9" eb="10">
      <t>コ</t>
    </rPh>
    <rPh sb="12" eb="14">
      <t>バアイ</t>
    </rPh>
    <rPh sb="16" eb="17">
      <t>ホン</t>
    </rPh>
    <rPh sb="17" eb="19">
      <t>ヨウシキ</t>
    </rPh>
    <rPh sb="20" eb="22">
      <t>フクシャ</t>
    </rPh>
    <rPh sb="23" eb="25">
      <t>シンセイ</t>
    </rPh>
    <rPh sb="25" eb="27">
      <t>バンゴウ</t>
    </rPh>
    <rPh sb="28" eb="30">
      <t>シュウセイ</t>
    </rPh>
    <rPh sb="34" eb="36">
      <t>テイシュツ</t>
    </rPh>
    <phoneticPr fontId="2"/>
  </si>
  <si>
    <t>（1）</t>
    <phoneticPr fontId="2"/>
  </si>
  <si>
    <t>認定の有無</t>
    <rPh sb="0" eb="2">
      <t>ニンテイ</t>
    </rPh>
    <rPh sb="3" eb="5">
      <t>ウム</t>
    </rPh>
    <phoneticPr fontId="2"/>
  </si>
  <si>
    <t>認定年月日</t>
    <rPh sb="0" eb="2">
      <t>ニンテイ</t>
    </rPh>
    <rPh sb="2" eb="5">
      <t>ネンガッピ</t>
    </rPh>
    <phoneticPr fontId="2"/>
  </si>
  <si>
    <t>認定の有効期限</t>
    <rPh sb="0" eb="2">
      <t>ニンテイ</t>
    </rPh>
    <rPh sb="3" eb="5">
      <t>ユウコウ</t>
    </rPh>
    <rPh sb="5" eb="7">
      <t>キゲン</t>
    </rPh>
    <phoneticPr fontId="2"/>
  </si>
  <si>
    <t>若手・中堅技術者配置</t>
    <rPh sb="0" eb="2">
      <t>ワカテ</t>
    </rPh>
    <rPh sb="3" eb="5">
      <t>チュウケン</t>
    </rPh>
    <rPh sb="5" eb="8">
      <t>ギジュツシャ</t>
    </rPh>
    <rPh sb="8" eb="10">
      <t>ハイチ</t>
    </rPh>
    <phoneticPr fontId="2"/>
  </si>
  <si>
    <t>生年月日</t>
    <rPh sb="0" eb="2">
      <t>セイネン</t>
    </rPh>
    <rPh sb="2" eb="4">
      <t>ガッピ</t>
    </rPh>
    <phoneticPr fontId="2"/>
  </si>
  <si>
    <t>技術資料提出時に配置予定技術者が特定できない場合は、複数の候補者を記入できる。その場合、審査は候補者のうち配置予定技術者の評価点合計が最も低い者で評価する。</t>
    <rPh sb="53" eb="55">
      <t>ハイチ</t>
    </rPh>
    <rPh sb="55" eb="57">
      <t>ヨテイ</t>
    </rPh>
    <rPh sb="57" eb="60">
      <t>ギジュツシャ</t>
    </rPh>
    <rPh sb="61" eb="63">
      <t>ヒョウカ</t>
    </rPh>
    <rPh sb="63" eb="64">
      <t>テン</t>
    </rPh>
    <rPh sb="64" eb="66">
      <t>ゴウケイ</t>
    </rPh>
    <phoneticPr fontId="2"/>
  </si>
  <si>
    <t>有効期限</t>
    <phoneticPr fontId="2"/>
  </si>
  <si>
    <t>技術者①</t>
    <rPh sb="0" eb="3">
      <t>ギジュツシャ</t>
    </rPh>
    <phoneticPr fontId="2"/>
  </si>
  <si>
    <t>技術者②</t>
    <phoneticPr fontId="2"/>
  </si>
  <si>
    <t>技術者③</t>
    <phoneticPr fontId="2"/>
  </si>
  <si>
    <t>生年月日</t>
    <phoneticPr fontId="2"/>
  </si>
  <si>
    <t>年齢</t>
    <phoneticPr fontId="2"/>
  </si>
  <si>
    <t>状況</t>
    <rPh sb="0" eb="2">
      <t>ジョウキョウ</t>
    </rPh>
    <phoneticPr fontId="2"/>
  </si>
  <si>
    <t>若手・中堅技術者配置</t>
    <rPh sb="3" eb="5">
      <t>チュウケン</t>
    </rPh>
    <phoneticPr fontId="2"/>
  </si>
  <si>
    <t>認定年月日</t>
    <phoneticPr fontId="2"/>
  </si>
  <si>
    <t>登録基幹技能者</t>
  </si>
  <si>
    <t>その他様式</t>
  </si>
  <si>
    <t>その他様式</t>
    <rPh sb="2" eb="3">
      <t>タ</t>
    </rPh>
    <rPh sb="3" eb="5">
      <t>ヨウシキ</t>
    </rPh>
    <phoneticPr fontId="2"/>
  </si>
  <si>
    <t>設計図書、技術資料作成に対する質問書</t>
    <phoneticPr fontId="2"/>
  </si>
  <si>
    <t>設計図書、技術資料質問書</t>
    <phoneticPr fontId="2"/>
  </si>
  <si>
    <t>設計図書、技術資料回答書</t>
    <rPh sb="9" eb="11">
      <t>カイトウ</t>
    </rPh>
    <phoneticPr fontId="2"/>
  </si>
  <si>
    <t>技術提案の採否結果等通知書</t>
    <phoneticPr fontId="2"/>
  </si>
  <si>
    <t>技術提案採否結果等通知書</t>
    <phoneticPr fontId="2"/>
  </si>
  <si>
    <t>技術提案不採用理由説明要求書</t>
    <phoneticPr fontId="2"/>
  </si>
  <si>
    <t>技術提案不採用理由説明要求書</t>
    <phoneticPr fontId="2"/>
  </si>
  <si>
    <t>技術提案不採用理由回答書</t>
    <phoneticPr fontId="2"/>
  </si>
  <si>
    <t>技術提案不採用理由回答書</t>
    <phoneticPr fontId="2"/>
  </si>
  <si>
    <t>技術提案改善要請書</t>
    <phoneticPr fontId="2"/>
  </si>
  <si>
    <t>技術提案改善要請書</t>
    <phoneticPr fontId="2"/>
  </si>
  <si>
    <t>改善技術提案書</t>
    <phoneticPr fontId="2"/>
  </si>
  <si>
    <t>改善技術提案書</t>
    <phoneticPr fontId="2"/>
  </si>
  <si>
    <t>２１</t>
  </si>
  <si>
    <t>２２</t>
  </si>
  <si>
    <t>２３</t>
  </si>
  <si>
    <t>２４</t>
  </si>
  <si>
    <t>２５</t>
  </si>
  <si>
    <t>２６</t>
  </si>
  <si>
    <t>２７</t>
  </si>
  <si>
    <t>評価内容説明要求書</t>
    <phoneticPr fontId="2"/>
  </si>
  <si>
    <t>評価内容の説明を求める項目及び要求の要旨</t>
    <phoneticPr fontId="2"/>
  </si>
  <si>
    <t>項目</t>
    <phoneticPr fontId="2"/>
  </si>
  <si>
    <t>評価内容回答書</t>
    <phoneticPr fontId="2"/>
  </si>
  <si>
    <t>企業の優良工事表彰（優良工事施工団体表彰）</t>
    <phoneticPr fontId="2"/>
  </si>
  <si>
    <t>表彰者の区分</t>
    <rPh sb="0" eb="2">
      <t>ヒョウショウ</t>
    </rPh>
    <rPh sb="2" eb="3">
      <t>シャ</t>
    </rPh>
    <rPh sb="4" eb="6">
      <t>クブン</t>
    </rPh>
    <phoneticPr fontId="2"/>
  </si>
  <si>
    <t>企業回答1</t>
    <rPh sb="0" eb="2">
      <t>キギョウ</t>
    </rPh>
    <rPh sb="2" eb="4">
      <t>カイトウ</t>
    </rPh>
    <phoneticPr fontId="2"/>
  </si>
  <si>
    <t>企業回答2</t>
    <rPh sb="0" eb="2">
      <t>キギョウ</t>
    </rPh>
    <rPh sb="2" eb="4">
      <t>カイトウ</t>
    </rPh>
    <phoneticPr fontId="2"/>
  </si>
  <si>
    <t>国局長</t>
    <rPh sb="0" eb="1">
      <t>クニ</t>
    </rPh>
    <rPh sb="1" eb="2">
      <t>キョク</t>
    </rPh>
    <rPh sb="2" eb="3">
      <t>チョウ</t>
    </rPh>
    <phoneticPr fontId="2"/>
  </si>
  <si>
    <t>知事</t>
    <rPh sb="0" eb="2">
      <t>チジ</t>
    </rPh>
    <phoneticPr fontId="2"/>
  </si>
  <si>
    <t>企業回答3</t>
    <rPh sb="0" eb="2">
      <t>キギョウ</t>
    </rPh>
    <rPh sb="2" eb="4">
      <t>カイトウ</t>
    </rPh>
    <phoneticPr fontId="2"/>
  </si>
  <si>
    <t>企業回答4</t>
    <rPh sb="0" eb="2">
      <t>キギョウ</t>
    </rPh>
    <rPh sb="2" eb="4">
      <t>カイトウ</t>
    </rPh>
    <phoneticPr fontId="2"/>
  </si>
  <si>
    <t>契約工事名</t>
    <rPh sb="0" eb="2">
      <t>ケイヤク</t>
    </rPh>
    <rPh sb="2" eb="4">
      <t>コウジ</t>
    </rPh>
    <rPh sb="4" eb="5">
      <t>メイ</t>
    </rPh>
    <phoneticPr fontId="2"/>
  </si>
  <si>
    <t>表彰状記載工事名</t>
    <rPh sb="0" eb="2">
      <t>ヒョウショウ</t>
    </rPh>
    <rPh sb="2" eb="3">
      <t>ジョウ</t>
    </rPh>
    <rPh sb="3" eb="5">
      <t>キサイ</t>
    </rPh>
    <rPh sb="5" eb="7">
      <t>コウジ</t>
    </rPh>
    <rPh sb="7" eb="8">
      <t>メイ</t>
    </rPh>
    <phoneticPr fontId="2"/>
  </si>
  <si>
    <t>工事名</t>
    <rPh sb="0" eb="2">
      <t>コウジ</t>
    </rPh>
    <rPh sb="2" eb="3">
      <t>メイ</t>
    </rPh>
    <phoneticPr fontId="2"/>
  </si>
  <si>
    <t>国事務所長の表彰</t>
    <rPh sb="0" eb="1">
      <t>クニ</t>
    </rPh>
    <rPh sb="1" eb="3">
      <t>ジム</t>
    </rPh>
    <rPh sb="3" eb="5">
      <t>ショチョウ</t>
    </rPh>
    <rPh sb="6" eb="8">
      <t>ヒョウショウ</t>
    </rPh>
    <phoneticPr fontId="2"/>
  </si>
  <si>
    <t>国局長の表彰</t>
    <rPh sb="0" eb="1">
      <t>クニ</t>
    </rPh>
    <rPh sb="1" eb="2">
      <t>キョク</t>
    </rPh>
    <rPh sb="2" eb="3">
      <t>チョウ</t>
    </rPh>
    <rPh sb="4" eb="6">
      <t>ヒョウショウ</t>
    </rPh>
    <phoneticPr fontId="2"/>
  </si>
  <si>
    <t>知事表彰該当工事の表彰</t>
    <rPh sb="0" eb="2">
      <t>チジ</t>
    </rPh>
    <rPh sb="2" eb="4">
      <t>ヒョウショウ</t>
    </rPh>
    <rPh sb="4" eb="6">
      <t>ガイトウ</t>
    </rPh>
    <rPh sb="6" eb="8">
      <t>コウジ</t>
    </rPh>
    <rPh sb="9" eb="11">
      <t>ヒョウショウ</t>
    </rPh>
    <phoneticPr fontId="2"/>
  </si>
  <si>
    <t>県事務所長表彰該当工事の表彰</t>
    <rPh sb="0" eb="1">
      <t>ケン</t>
    </rPh>
    <rPh sb="1" eb="3">
      <t>ジム</t>
    </rPh>
    <rPh sb="3" eb="5">
      <t>ショチョウ</t>
    </rPh>
    <rPh sb="5" eb="7">
      <t>ヒョウショウ</t>
    </rPh>
    <rPh sb="7" eb="9">
      <t>ガイトウ</t>
    </rPh>
    <rPh sb="9" eb="11">
      <t>コウジ</t>
    </rPh>
    <rPh sb="12" eb="14">
      <t>ヒョウショウ</t>
    </rPh>
    <phoneticPr fontId="2"/>
  </si>
  <si>
    <r>
      <t>配置予定技術者</t>
    </r>
    <r>
      <rPr>
        <sz val="11"/>
        <color rgb="FFFF0000"/>
        <rFont val="ＭＳ Ｐ明朝"/>
        <family val="1"/>
        <charset val="128"/>
      </rPr>
      <t>①、②、③共通</t>
    </r>
    <rPh sb="12" eb="14">
      <t>キョウツウ</t>
    </rPh>
    <phoneticPr fontId="2"/>
  </si>
  <si>
    <r>
      <t>配置予定技術者</t>
    </r>
    <r>
      <rPr>
        <sz val="11"/>
        <color rgb="FFFF0000"/>
        <rFont val="ＭＳ Ｐ明朝"/>
        <family val="1"/>
        <charset val="128"/>
      </rPr>
      <t>①用</t>
    </r>
    <rPh sb="8" eb="9">
      <t>ヨウ</t>
    </rPh>
    <phoneticPr fontId="2"/>
  </si>
  <si>
    <r>
      <t>配置予定技術者</t>
    </r>
    <r>
      <rPr>
        <sz val="11"/>
        <color rgb="FFFF0000"/>
        <rFont val="ＭＳ Ｐ明朝"/>
        <family val="1"/>
        <charset val="128"/>
      </rPr>
      <t>②用</t>
    </r>
    <rPh sb="8" eb="9">
      <t>ヨウ</t>
    </rPh>
    <phoneticPr fontId="2"/>
  </si>
  <si>
    <r>
      <t>配置予定技術者</t>
    </r>
    <r>
      <rPr>
        <sz val="11"/>
        <color rgb="FFFF0000"/>
        <rFont val="ＭＳ Ｐ明朝"/>
        <family val="1"/>
        <charset val="128"/>
      </rPr>
      <t>③用</t>
    </r>
    <rPh sb="8" eb="9">
      <t>ヨウ</t>
    </rPh>
    <phoneticPr fontId="2"/>
  </si>
  <si>
    <t>配置予定の主任（監理）技術者が保有するCPDSユニット</t>
    <phoneticPr fontId="2"/>
  </si>
  <si>
    <t>保有するCPDSユニット</t>
    <phoneticPr fontId="2"/>
  </si>
  <si>
    <t>配置予定技術者の優秀建設技術者表彰</t>
    <phoneticPr fontId="2"/>
  </si>
  <si>
    <t>地域密着</t>
    <rPh sb="0" eb="2">
      <t>チイキ</t>
    </rPh>
    <rPh sb="2" eb="4">
      <t>ミッチャク</t>
    </rPh>
    <phoneticPr fontId="2"/>
  </si>
  <si>
    <t>維持管理業務</t>
    <rPh sb="0" eb="2">
      <t>イジ</t>
    </rPh>
    <rPh sb="2" eb="4">
      <t>カンリ</t>
    </rPh>
    <rPh sb="4" eb="6">
      <t>ギョウム</t>
    </rPh>
    <phoneticPr fontId="2"/>
  </si>
  <si>
    <t>ボランティア</t>
    <phoneticPr fontId="2"/>
  </si>
  <si>
    <t>業務名</t>
    <phoneticPr fontId="2"/>
  </si>
  <si>
    <t>活動年月日</t>
    <phoneticPr fontId="2"/>
  </si>
  <si>
    <t>評価内容説明要求書</t>
    <phoneticPr fontId="2"/>
  </si>
  <si>
    <t>評価内容回答書</t>
    <phoneticPr fontId="2"/>
  </si>
  <si>
    <r>
      <t>①</t>
    </r>
    <r>
      <rPr>
        <sz val="11"/>
        <color rgb="FFFF0000"/>
        <rFont val="ＭＳ Ｐゴシック"/>
        <family val="3"/>
        <charset val="128"/>
        <scheme val="minor"/>
      </rPr>
      <t>「2　提出書類（必要な項目について）」</t>
    </r>
    <r>
      <rPr>
        <sz val="11"/>
        <color theme="1"/>
        <rFont val="ＭＳ Ｐゴシック"/>
        <family val="2"/>
        <charset val="128"/>
        <scheme val="minor"/>
      </rPr>
      <t>を</t>
    </r>
    <r>
      <rPr>
        <sz val="11"/>
        <color rgb="FFFF0000"/>
        <rFont val="ＭＳ Ｐゴシック"/>
        <family val="3"/>
        <charset val="128"/>
        <scheme val="minor"/>
      </rPr>
      <t>確認</t>
    </r>
    <r>
      <rPr>
        <sz val="11"/>
        <color theme="1"/>
        <rFont val="ＭＳ Ｐゴシック"/>
        <family val="2"/>
        <charset val="128"/>
        <scheme val="minor"/>
      </rPr>
      <t>してください。記載文の</t>
    </r>
    <r>
      <rPr>
        <sz val="11"/>
        <color rgb="FFFF0000"/>
        <rFont val="ＭＳ Ｐゴシック"/>
        <family val="3"/>
        <charset val="128"/>
        <scheme val="minor"/>
      </rPr>
      <t>修正</t>
    </r>
    <r>
      <rPr>
        <sz val="11"/>
        <color theme="1"/>
        <rFont val="ＭＳ Ｐゴシック"/>
        <family val="2"/>
        <charset val="128"/>
        <scheme val="minor"/>
      </rPr>
      <t>が必要な場合、</t>
    </r>
    <r>
      <rPr>
        <sz val="11"/>
        <color rgb="FFFF0000"/>
        <rFont val="ＭＳ Ｐゴシック"/>
        <family val="3"/>
        <charset val="128"/>
        <scheme val="minor"/>
      </rPr>
      <t>【表４】O列数式内</t>
    </r>
    <r>
      <rPr>
        <sz val="11"/>
        <color theme="1"/>
        <rFont val="ＭＳ Ｐゴシック"/>
        <family val="2"/>
        <charset val="128"/>
        <scheme val="minor"/>
      </rPr>
      <t>の記載文を</t>
    </r>
    <r>
      <rPr>
        <sz val="11"/>
        <color rgb="FFFF0000"/>
        <rFont val="ＭＳ Ｐゴシック"/>
        <family val="3"/>
        <charset val="128"/>
        <scheme val="minor"/>
      </rPr>
      <t>編集</t>
    </r>
    <r>
      <rPr>
        <sz val="11"/>
        <color theme="1"/>
        <rFont val="ＭＳ Ｐゴシック"/>
        <family val="2"/>
        <charset val="128"/>
        <scheme val="minor"/>
      </rPr>
      <t>してください。</t>
    </r>
    <rPh sb="4" eb="6">
      <t>テイシュツ</t>
    </rPh>
    <rPh sb="6" eb="8">
      <t>ショルイ</t>
    </rPh>
    <rPh sb="9" eb="11">
      <t>ヒツヨウ</t>
    </rPh>
    <rPh sb="12" eb="14">
      <t>コウモク</t>
    </rPh>
    <phoneticPr fontId="2"/>
  </si>
  <si>
    <r>
      <t>③</t>
    </r>
    <r>
      <rPr>
        <sz val="11"/>
        <color rgb="FFFF0000"/>
        <rFont val="ＭＳ Ｐゴシック"/>
        <family val="3"/>
        <charset val="128"/>
        <scheme val="minor"/>
      </rPr>
      <t>収受印を発行しない様式</t>
    </r>
    <r>
      <rPr>
        <sz val="11"/>
        <color theme="1"/>
        <rFont val="ＭＳ Ｐゴシック"/>
        <family val="3"/>
        <charset val="128"/>
        <scheme val="minor"/>
      </rPr>
      <t>は、</t>
    </r>
    <r>
      <rPr>
        <sz val="11"/>
        <color rgb="FFFF0000"/>
        <rFont val="ＭＳ Ｐゴシック"/>
        <family val="3"/>
        <charset val="128"/>
        <scheme val="minor"/>
      </rPr>
      <t>破線以下を全て削除</t>
    </r>
    <r>
      <rPr>
        <sz val="11"/>
        <color theme="1"/>
        <rFont val="ＭＳ Ｐゴシック"/>
        <family val="3"/>
        <charset val="128"/>
        <scheme val="minor"/>
      </rPr>
      <t>してください</t>
    </r>
    <rPh sb="1" eb="3">
      <t>シュウジュ</t>
    </rPh>
    <rPh sb="3" eb="4">
      <t>イン</t>
    </rPh>
    <rPh sb="5" eb="7">
      <t>ハッコウ</t>
    </rPh>
    <rPh sb="10" eb="12">
      <t>ヨウシキ</t>
    </rPh>
    <rPh sb="14" eb="16">
      <t>ハセン</t>
    </rPh>
    <rPh sb="16" eb="18">
      <t>イカ</t>
    </rPh>
    <rPh sb="19" eb="20">
      <t>スベ</t>
    </rPh>
    <rPh sb="21" eb="23">
      <t>サクジョ</t>
    </rPh>
    <phoneticPr fontId="2"/>
  </si>
  <si>
    <t>④「企業入力シート」の「３提出資料確認欄」について、不要項目などを削除・修正してください</t>
    <rPh sb="2" eb="4">
      <t>キギョウ</t>
    </rPh>
    <rPh sb="4" eb="6">
      <t>ニュウリョク</t>
    </rPh>
    <rPh sb="13" eb="15">
      <t>テイシュツ</t>
    </rPh>
    <rPh sb="15" eb="17">
      <t>シリョウ</t>
    </rPh>
    <rPh sb="17" eb="19">
      <t>カクニン</t>
    </rPh>
    <rPh sb="19" eb="20">
      <t>ラン</t>
    </rPh>
    <rPh sb="26" eb="28">
      <t>フヨウ</t>
    </rPh>
    <rPh sb="28" eb="30">
      <t>コウモク</t>
    </rPh>
    <rPh sb="33" eb="35">
      <t>サクジョ</t>
    </rPh>
    <rPh sb="36" eb="38">
      <t>シュウセイ</t>
    </rPh>
    <phoneticPr fontId="2"/>
  </si>
  <si>
    <r>
      <t>２．</t>
    </r>
    <r>
      <rPr>
        <sz val="12"/>
        <color rgb="FFFF0000"/>
        <rFont val="ＭＳ Ｐゴシック"/>
        <family val="3"/>
        <charset val="128"/>
        <scheme val="minor"/>
      </rPr>
      <t>【表２】E～G列</t>
    </r>
    <r>
      <rPr>
        <sz val="12"/>
        <color theme="1"/>
        <rFont val="ＭＳ Ｐゴシック"/>
        <family val="2"/>
        <charset val="128"/>
        <scheme val="minor"/>
      </rPr>
      <t>に</t>
    </r>
    <r>
      <rPr>
        <sz val="12"/>
        <color rgb="FFFF0000"/>
        <rFont val="ＭＳ Ｐゴシック"/>
        <family val="3"/>
        <charset val="128"/>
        <scheme val="minor"/>
      </rPr>
      <t>様式番号と評価項目の番号</t>
    </r>
    <r>
      <rPr>
        <sz val="12"/>
        <color theme="1"/>
        <rFont val="ＭＳ Ｐゴシック"/>
        <family val="2"/>
        <charset val="128"/>
        <scheme val="minor"/>
      </rPr>
      <t>をプルダウンリストで</t>
    </r>
    <r>
      <rPr>
        <sz val="12"/>
        <color rgb="FFFF0000"/>
        <rFont val="ＭＳ Ｐゴシック"/>
        <family val="3"/>
        <charset val="128"/>
        <scheme val="minor"/>
      </rPr>
      <t>選択</t>
    </r>
    <r>
      <rPr>
        <sz val="12"/>
        <color theme="1"/>
        <rFont val="ＭＳ Ｐゴシック"/>
        <family val="2"/>
        <charset val="128"/>
        <scheme val="minor"/>
      </rPr>
      <t>してください。</t>
    </r>
    <rPh sb="3" eb="4">
      <t>ヒョウ</t>
    </rPh>
    <rPh sb="9" eb="10">
      <t>レツ</t>
    </rPh>
    <rPh sb="11" eb="13">
      <t>ヨウシキ</t>
    </rPh>
    <rPh sb="13" eb="15">
      <t>バンゴウ</t>
    </rPh>
    <rPh sb="16" eb="18">
      <t>ヒョウカ</t>
    </rPh>
    <rPh sb="18" eb="20">
      <t>コウモク</t>
    </rPh>
    <rPh sb="21" eb="23">
      <t>バンゴウ</t>
    </rPh>
    <rPh sb="33" eb="35">
      <t>センタク</t>
    </rPh>
    <phoneticPr fontId="2"/>
  </si>
  <si>
    <r>
      <t>　表のC列（</t>
    </r>
    <r>
      <rPr>
        <sz val="12"/>
        <color rgb="FFFF0000"/>
        <rFont val="ＭＳ Ｐゴシック"/>
        <family val="3"/>
        <charset val="128"/>
        <scheme val="minor"/>
      </rPr>
      <t>赤枠内</t>
    </r>
    <r>
      <rPr>
        <sz val="12"/>
        <color theme="1"/>
        <rFont val="ＭＳ Ｐゴシック"/>
        <family val="2"/>
        <charset val="128"/>
        <scheme val="minor"/>
      </rPr>
      <t>）に企業情報を</t>
    </r>
    <r>
      <rPr>
        <sz val="12"/>
        <color rgb="FFFF0000"/>
        <rFont val="ＭＳ Ｐゴシック"/>
        <family val="3"/>
        <charset val="128"/>
        <scheme val="minor"/>
      </rPr>
      <t>入力</t>
    </r>
    <r>
      <rPr>
        <sz val="12"/>
        <color theme="1"/>
        <rFont val="ＭＳ Ｐゴシック"/>
        <family val="2"/>
        <charset val="128"/>
        <scheme val="minor"/>
      </rPr>
      <t>してください。入力した情報は、各種様式に反映されます。</t>
    </r>
    <rPh sb="1" eb="2">
      <t>ヒョウ</t>
    </rPh>
    <rPh sb="4" eb="5">
      <t>レツ</t>
    </rPh>
    <rPh sb="6" eb="7">
      <t>アカ</t>
    </rPh>
    <rPh sb="7" eb="8">
      <t>ワク</t>
    </rPh>
    <rPh sb="8" eb="9">
      <t>ナイ</t>
    </rPh>
    <rPh sb="11" eb="13">
      <t>キギョウ</t>
    </rPh>
    <rPh sb="13" eb="15">
      <t>ジョウホウ</t>
    </rPh>
    <rPh sb="16" eb="18">
      <t>ニュウリョク</t>
    </rPh>
    <rPh sb="25" eb="27">
      <t>ニュウリョク</t>
    </rPh>
    <rPh sb="29" eb="31">
      <t>ジョウホウ</t>
    </rPh>
    <rPh sb="33" eb="35">
      <t>カクシュ</t>
    </rPh>
    <rPh sb="35" eb="37">
      <t>ヨウシキ</t>
    </rPh>
    <rPh sb="38" eb="40">
      <t>ハンエイ</t>
    </rPh>
    <phoneticPr fontId="2"/>
  </si>
  <si>
    <r>
      <t>　表のC・D列（</t>
    </r>
    <r>
      <rPr>
        <sz val="12"/>
        <color rgb="FFFF0000"/>
        <rFont val="ＭＳ Ｐゴシック"/>
        <family val="3"/>
        <charset val="128"/>
        <scheme val="minor"/>
      </rPr>
      <t>赤枠内</t>
    </r>
    <r>
      <rPr>
        <sz val="12"/>
        <color theme="1"/>
        <rFont val="ＭＳ Ｐゴシック"/>
        <family val="2"/>
        <charset val="128"/>
        <scheme val="minor"/>
      </rPr>
      <t>）に配置予定技術者情報を</t>
    </r>
    <r>
      <rPr>
        <sz val="12"/>
        <color rgb="FFFF0000"/>
        <rFont val="ＭＳ Ｐゴシック"/>
        <family val="3"/>
        <charset val="128"/>
        <scheme val="minor"/>
      </rPr>
      <t>入力</t>
    </r>
    <r>
      <rPr>
        <sz val="12"/>
        <color theme="1"/>
        <rFont val="ＭＳ Ｐゴシック"/>
        <family val="2"/>
        <charset val="128"/>
        <scheme val="minor"/>
      </rPr>
      <t>してください。入力した情報は、各種様式に反映されます。</t>
    </r>
    <rPh sb="1" eb="2">
      <t>ヒョウ</t>
    </rPh>
    <rPh sb="6" eb="7">
      <t>レツ</t>
    </rPh>
    <rPh sb="8" eb="9">
      <t>アカ</t>
    </rPh>
    <rPh sb="9" eb="10">
      <t>ワク</t>
    </rPh>
    <rPh sb="10" eb="11">
      <t>ナイ</t>
    </rPh>
    <rPh sb="13" eb="15">
      <t>ハイチ</t>
    </rPh>
    <rPh sb="15" eb="17">
      <t>ヨテイ</t>
    </rPh>
    <rPh sb="17" eb="20">
      <t>ギジュツシャ</t>
    </rPh>
    <rPh sb="20" eb="22">
      <t>ジョウホウ</t>
    </rPh>
    <rPh sb="23" eb="25">
      <t>ニュウリョク</t>
    </rPh>
    <rPh sb="32" eb="34">
      <t>ニュウリョク</t>
    </rPh>
    <rPh sb="36" eb="38">
      <t>ジョウホウ</t>
    </rPh>
    <rPh sb="40" eb="42">
      <t>カクシュ</t>
    </rPh>
    <rPh sb="42" eb="44">
      <t>ヨウシキ</t>
    </rPh>
    <rPh sb="45" eb="47">
      <t>ハンエイ</t>
    </rPh>
    <phoneticPr fontId="2"/>
  </si>
  <si>
    <t>手順①：</t>
    <rPh sb="0" eb="2">
      <t>テジュン</t>
    </rPh>
    <phoneticPr fontId="2"/>
  </si>
  <si>
    <t>手順②：</t>
    <rPh sb="0" eb="2">
      <t>テジュン</t>
    </rPh>
    <phoneticPr fontId="2"/>
  </si>
  <si>
    <t>手順③：</t>
    <rPh sb="0" eb="2">
      <t>テジュン</t>
    </rPh>
    <phoneticPr fontId="2"/>
  </si>
  <si>
    <t>協定実績</t>
    <rPh sb="2" eb="4">
      <t>ジッセキ</t>
    </rPh>
    <phoneticPr fontId="2"/>
  </si>
  <si>
    <t>維持管理</t>
    <rPh sb="0" eb="2">
      <t>イジ</t>
    </rPh>
    <rPh sb="2" eb="4">
      <t>カンリ</t>
    </rPh>
    <phoneticPr fontId="2"/>
  </si>
  <si>
    <t>ボランティア</t>
    <phoneticPr fontId="2"/>
  </si>
  <si>
    <t>常用雇用労働者数</t>
    <phoneticPr fontId="2"/>
  </si>
  <si>
    <t>企業回答5</t>
    <rPh sb="0" eb="2">
      <t>キギョウ</t>
    </rPh>
    <rPh sb="2" eb="4">
      <t>カイトウ</t>
    </rPh>
    <phoneticPr fontId="2"/>
  </si>
  <si>
    <t>単体</t>
    <rPh sb="0" eb="2">
      <t>タンタイ</t>
    </rPh>
    <phoneticPr fontId="2"/>
  </si>
  <si>
    <t>本店</t>
    <rPh sb="0" eb="2">
      <t>ホンテン</t>
    </rPh>
    <phoneticPr fontId="2"/>
  </si>
  <si>
    <t>支店</t>
    <rPh sb="0" eb="2">
      <t>シテン</t>
    </rPh>
    <phoneticPr fontId="2"/>
  </si>
  <si>
    <t>営業所</t>
    <rPh sb="0" eb="3">
      <t>エイギョウショ</t>
    </rPh>
    <phoneticPr fontId="2"/>
  </si>
  <si>
    <t>企業回答6</t>
    <phoneticPr fontId="2"/>
  </si>
  <si>
    <t>企業回答7</t>
    <rPh sb="0" eb="2">
      <t>キギョウ</t>
    </rPh>
    <rPh sb="2" eb="4">
      <t>カイトウ</t>
    </rPh>
    <phoneticPr fontId="2"/>
  </si>
  <si>
    <t>監理技術者</t>
    <rPh sb="0" eb="2">
      <t>カンリ</t>
    </rPh>
    <rPh sb="2" eb="5">
      <t>ギジュツシャ</t>
    </rPh>
    <phoneticPr fontId="2"/>
  </si>
  <si>
    <t>主任技術者</t>
    <rPh sb="0" eb="2">
      <t>シュニン</t>
    </rPh>
    <rPh sb="2" eb="5">
      <t>ギジュツシャ</t>
    </rPh>
    <phoneticPr fontId="2"/>
  </si>
  <si>
    <t>現場代理人</t>
    <rPh sb="0" eb="2">
      <t>ゲンバ</t>
    </rPh>
    <rPh sb="2" eb="5">
      <t>ダイリニン</t>
    </rPh>
    <phoneticPr fontId="2"/>
  </si>
  <si>
    <t>コピー専用行</t>
    <rPh sb="3" eb="5">
      <t>センヨウ</t>
    </rPh>
    <rPh sb="5" eb="6">
      <t>ギョウ</t>
    </rPh>
    <phoneticPr fontId="2"/>
  </si>
  <si>
    <r>
      <t>＜作業手順＞・・・・以下の作業は、</t>
    </r>
    <r>
      <rPr>
        <b/>
        <u/>
        <sz val="12"/>
        <color rgb="FFFF0000"/>
        <rFont val="ＭＳ Ｐゴシック"/>
        <family val="3"/>
        <charset val="128"/>
        <scheme val="minor"/>
      </rPr>
      <t>必ず別ファイルとして公告用ファイルを作成し、公告用ファイルで作業</t>
    </r>
    <r>
      <rPr>
        <u/>
        <sz val="12"/>
        <color theme="1"/>
        <rFont val="ＭＳ Ｐゴシック"/>
        <family val="3"/>
        <charset val="128"/>
        <scheme val="minor"/>
      </rPr>
      <t>して</t>
    </r>
    <r>
      <rPr>
        <sz val="12"/>
        <color theme="1"/>
        <rFont val="ＭＳ Ｐゴシック"/>
        <family val="2"/>
        <charset val="128"/>
        <scheme val="minor"/>
      </rPr>
      <t>ください（１回シートや列を削除すると元の状態に戻せなくなります）。</t>
    </r>
    <rPh sb="1" eb="3">
      <t>サギョウ</t>
    </rPh>
    <rPh sb="3" eb="5">
      <t>テジュン</t>
    </rPh>
    <rPh sb="10" eb="12">
      <t>イカ</t>
    </rPh>
    <rPh sb="13" eb="15">
      <t>サギョウ</t>
    </rPh>
    <rPh sb="17" eb="18">
      <t>カナラ</t>
    </rPh>
    <rPh sb="19" eb="20">
      <t>ベツ</t>
    </rPh>
    <rPh sb="27" eb="29">
      <t>コウコク</t>
    </rPh>
    <rPh sb="29" eb="30">
      <t>ヨウ</t>
    </rPh>
    <rPh sb="35" eb="37">
      <t>サクセイ</t>
    </rPh>
    <rPh sb="39" eb="41">
      <t>コウコク</t>
    </rPh>
    <rPh sb="41" eb="42">
      <t>ヨウ</t>
    </rPh>
    <rPh sb="47" eb="49">
      <t>サギョウ</t>
    </rPh>
    <rPh sb="57" eb="58">
      <t>カイ</t>
    </rPh>
    <rPh sb="62" eb="63">
      <t>レツ</t>
    </rPh>
    <rPh sb="64" eb="66">
      <t>サクジョ</t>
    </rPh>
    <rPh sb="69" eb="70">
      <t>モト</t>
    </rPh>
    <rPh sb="71" eb="73">
      <t>ジョウタイ</t>
    </rPh>
    <rPh sb="74" eb="75">
      <t>モド</t>
    </rPh>
    <phoneticPr fontId="2"/>
  </si>
  <si>
    <r>
      <t>不要な評価項目の</t>
    </r>
    <r>
      <rPr>
        <sz val="12"/>
        <color rgb="FFFF0000"/>
        <rFont val="ＭＳ Ｐゴシック"/>
        <family val="3"/>
        <charset val="128"/>
        <scheme val="minor"/>
      </rPr>
      <t>列全体</t>
    </r>
    <r>
      <rPr>
        <sz val="12"/>
        <color theme="1"/>
        <rFont val="ＭＳ Ｐゴシック"/>
        <family val="2"/>
        <charset val="128"/>
        <scheme val="minor"/>
      </rPr>
      <t>をこのシートから</t>
    </r>
    <r>
      <rPr>
        <sz val="12"/>
        <color rgb="FFFF0000"/>
        <rFont val="ＭＳ Ｐゴシック"/>
        <family val="3"/>
        <charset val="128"/>
        <scheme val="minor"/>
      </rPr>
      <t>削除</t>
    </r>
    <r>
      <rPr>
        <sz val="12"/>
        <color theme="1"/>
        <rFont val="ＭＳ Ｐゴシック"/>
        <family val="2"/>
        <charset val="128"/>
        <scheme val="minor"/>
      </rPr>
      <t>。不要な様式も削除してください。</t>
    </r>
    <rPh sb="22" eb="24">
      <t>フヨウ</t>
    </rPh>
    <rPh sb="25" eb="27">
      <t>ヨウシキ</t>
    </rPh>
    <rPh sb="28" eb="30">
      <t>サクジョ</t>
    </rPh>
    <phoneticPr fontId="2"/>
  </si>
  <si>
    <r>
      <rPr>
        <sz val="12"/>
        <color rgb="FFFF0000"/>
        <rFont val="ＭＳ Ｐゴシック"/>
        <family val="3"/>
        <charset val="128"/>
        <scheme val="minor"/>
      </rPr>
      <t>予備欄等</t>
    </r>
    <r>
      <rPr>
        <sz val="12"/>
        <color theme="1"/>
        <rFont val="ＭＳ Ｐゴシック"/>
        <family val="2"/>
        <charset val="128"/>
        <scheme val="minor"/>
      </rPr>
      <t>を</t>
    </r>
    <r>
      <rPr>
        <sz val="12"/>
        <color rgb="FFFF0000"/>
        <rFont val="ＭＳ Ｐゴシック"/>
        <family val="3"/>
        <charset val="128"/>
        <scheme val="minor"/>
      </rPr>
      <t>活用</t>
    </r>
    <r>
      <rPr>
        <sz val="12"/>
        <color theme="1"/>
        <rFont val="ＭＳ Ｐゴシック"/>
        <family val="2"/>
        <charset val="128"/>
        <scheme val="minor"/>
      </rPr>
      <t>して配列を合わせてください。</t>
    </r>
    <rPh sb="0" eb="2">
      <t>ヨビ</t>
    </rPh>
    <rPh sb="2" eb="3">
      <t>ラン</t>
    </rPh>
    <rPh sb="3" eb="4">
      <t>ナド</t>
    </rPh>
    <rPh sb="5" eb="7">
      <t>カツヨウ</t>
    </rPh>
    <rPh sb="9" eb="11">
      <t>ハイレツ</t>
    </rPh>
    <rPh sb="12" eb="13">
      <t>ア</t>
    </rPh>
    <phoneticPr fontId="2"/>
  </si>
  <si>
    <t>以下、集計専用表（コピー箇所ではありません）</t>
    <rPh sb="0" eb="2">
      <t>イカ</t>
    </rPh>
    <rPh sb="3" eb="5">
      <t>シュウケイ</t>
    </rPh>
    <rPh sb="5" eb="7">
      <t>センヨウ</t>
    </rPh>
    <rPh sb="7" eb="8">
      <t>ヒョウ</t>
    </rPh>
    <rPh sb="12" eb="14">
      <t>カショ</t>
    </rPh>
    <phoneticPr fontId="2"/>
  </si>
  <si>
    <r>
      <t>・</t>
    </r>
    <r>
      <rPr>
        <b/>
        <sz val="12"/>
        <color rgb="FF0070C0"/>
        <rFont val="ＭＳ Ｐゴシック"/>
        <family val="3"/>
        <charset val="128"/>
        <scheme val="minor"/>
      </rPr>
      <t>「技術審査用ファイル」</t>
    </r>
    <r>
      <rPr>
        <sz val="12"/>
        <color theme="1"/>
        <rFont val="ＭＳ Ｐゴシック"/>
        <family val="2"/>
        <charset val="128"/>
        <scheme val="minor"/>
      </rPr>
      <t>の</t>
    </r>
    <r>
      <rPr>
        <b/>
        <sz val="12"/>
        <color rgb="FF0070C0"/>
        <rFont val="ＭＳ Ｐゴシック"/>
        <family val="3"/>
        <charset val="128"/>
        <scheme val="minor"/>
      </rPr>
      <t>「作業用シート」</t>
    </r>
    <r>
      <rPr>
        <sz val="12"/>
        <color theme="1"/>
        <rFont val="ＭＳ Ｐゴシック"/>
        <family val="2"/>
        <charset val="128"/>
        <scheme val="minor"/>
      </rPr>
      <t>へ</t>
    </r>
    <r>
      <rPr>
        <sz val="12"/>
        <color rgb="FFFF0000"/>
        <rFont val="ＭＳ Ｐゴシック"/>
        <family val="3"/>
        <charset val="128"/>
        <scheme val="minor"/>
      </rPr>
      <t>一括コピー</t>
    </r>
    <r>
      <rPr>
        <sz val="12"/>
        <color theme="1"/>
        <rFont val="ＭＳ Ｐゴシック"/>
        <family val="2"/>
        <charset val="128"/>
        <scheme val="minor"/>
      </rPr>
      <t>するため、</t>
    </r>
    <r>
      <rPr>
        <sz val="12"/>
        <color rgb="FFFF0000"/>
        <rFont val="ＭＳ Ｐゴシック"/>
        <family val="3"/>
        <charset val="128"/>
        <scheme val="minor"/>
      </rPr>
      <t>「コピー専用表」</t>
    </r>
    <r>
      <rPr>
        <sz val="12"/>
        <color theme="1"/>
        <rFont val="ＭＳ Ｐゴシック"/>
        <family val="2"/>
        <charset val="128"/>
        <scheme val="minor"/>
      </rPr>
      <t xml:space="preserve">をこのシートに設定しています。
</t>
    </r>
    <rPh sb="22" eb="24">
      <t>イッカツ</t>
    </rPh>
    <rPh sb="38" eb="39">
      <t>ヒョウ</t>
    </rPh>
    <phoneticPr fontId="2"/>
  </si>
  <si>
    <r>
      <t>・</t>
    </r>
    <r>
      <rPr>
        <sz val="12"/>
        <color rgb="FFFF0000"/>
        <rFont val="ＭＳ Ｐゴシック"/>
        <family val="3"/>
        <charset val="128"/>
        <scheme val="minor"/>
      </rPr>
      <t>文字切れやフォントサイズの修正</t>
    </r>
    <r>
      <rPr>
        <sz val="12"/>
        <color theme="1"/>
        <rFont val="ＭＳ Ｐゴシック"/>
        <family val="2"/>
        <charset val="128"/>
        <scheme val="minor"/>
      </rPr>
      <t>は、</t>
    </r>
    <r>
      <rPr>
        <b/>
        <sz val="12"/>
        <color rgb="FF0070C0"/>
        <rFont val="ＭＳ Ｐゴシック"/>
        <family val="3"/>
        <charset val="128"/>
        <scheme val="minor"/>
      </rPr>
      <t>「技術審査用ファイル」</t>
    </r>
    <r>
      <rPr>
        <sz val="12"/>
        <color theme="1"/>
        <rFont val="ＭＳ Ｐゴシック"/>
        <family val="2"/>
        <charset val="128"/>
        <scheme val="minor"/>
      </rPr>
      <t>で行いますので、</t>
    </r>
    <r>
      <rPr>
        <sz val="12"/>
        <color rgb="FFFF0000"/>
        <rFont val="ＭＳ Ｐゴシック"/>
        <family val="3"/>
        <charset val="128"/>
        <scheme val="minor"/>
      </rPr>
      <t>このシートでは作業不要</t>
    </r>
    <r>
      <rPr>
        <sz val="12"/>
        <color theme="1"/>
        <rFont val="ＭＳ Ｐゴシック"/>
        <family val="2"/>
        <charset val="128"/>
        <scheme val="minor"/>
      </rPr>
      <t>です。</t>
    </r>
    <phoneticPr fontId="2"/>
  </si>
  <si>
    <r>
      <rPr>
        <b/>
        <sz val="12"/>
        <color rgb="FF0070C0"/>
        <rFont val="ＭＳ Ｐゴシック"/>
        <family val="3"/>
        <charset val="128"/>
        <scheme val="minor"/>
      </rPr>
      <t>「技術審査用ファイル」</t>
    </r>
    <r>
      <rPr>
        <sz val="12"/>
        <color theme="1"/>
        <rFont val="ＭＳ Ｐゴシック"/>
        <family val="2"/>
        <charset val="128"/>
        <scheme val="minor"/>
      </rPr>
      <t>の</t>
    </r>
    <r>
      <rPr>
        <b/>
        <sz val="12"/>
        <color rgb="FF0070C0"/>
        <rFont val="ＭＳ Ｐゴシック"/>
        <family val="3"/>
        <charset val="128"/>
        <scheme val="minor"/>
      </rPr>
      <t>固定配列</t>
    </r>
    <r>
      <rPr>
        <sz val="12"/>
        <color theme="1"/>
        <rFont val="ＭＳ Ｐゴシック"/>
        <family val="2"/>
        <charset val="128"/>
        <scheme val="minor"/>
      </rPr>
      <t xml:space="preserve">（※１項目３列で設定してあります）
</t>
    </r>
    <rPh sb="1" eb="3">
      <t>ギジュツ</t>
    </rPh>
    <rPh sb="3" eb="6">
      <t>シンサヨウ</t>
    </rPh>
    <rPh sb="12" eb="14">
      <t>コテイ</t>
    </rPh>
    <rPh sb="14" eb="16">
      <t>ハイレツ</t>
    </rPh>
    <phoneticPr fontId="2"/>
  </si>
  <si>
    <r>
      <t>・</t>
    </r>
    <r>
      <rPr>
        <sz val="12"/>
        <color rgb="FFFF0000"/>
        <rFont val="ＭＳ Ｐゴシック"/>
        <family val="3"/>
        <charset val="128"/>
        <scheme val="minor"/>
      </rPr>
      <t>コピーする範囲</t>
    </r>
    <r>
      <rPr>
        <sz val="12"/>
        <color theme="1"/>
        <rFont val="ＭＳ Ｐゴシック"/>
        <family val="2"/>
        <charset val="128"/>
        <scheme val="minor"/>
      </rPr>
      <t>は、</t>
    </r>
    <r>
      <rPr>
        <sz val="12"/>
        <color rgb="FFFF0000"/>
        <rFont val="ＭＳ Ｐゴシック"/>
        <family val="3"/>
        <charset val="128"/>
        <scheme val="minor"/>
      </rPr>
      <t>「コピー専用表」</t>
    </r>
    <r>
      <rPr>
        <sz val="12"/>
        <color theme="1"/>
        <rFont val="ＭＳ Ｐゴシック"/>
        <family val="2"/>
        <charset val="128"/>
        <scheme val="minor"/>
      </rPr>
      <t>の</t>
    </r>
    <r>
      <rPr>
        <sz val="12"/>
        <color rgb="FFFF0000"/>
        <rFont val="ＭＳ Ｐゴシック"/>
        <family val="3"/>
        <charset val="128"/>
        <scheme val="minor"/>
      </rPr>
      <t>薄オレンジ部分</t>
    </r>
    <r>
      <rPr>
        <sz val="12"/>
        <color theme="1"/>
        <rFont val="ＭＳ Ｐゴシック"/>
        <family val="2"/>
        <charset val="128"/>
        <scheme val="minor"/>
      </rPr>
      <t>（評価項目：１９～２５行）と</t>
    </r>
    <r>
      <rPr>
        <sz val="12"/>
        <color rgb="FFFF0000"/>
        <rFont val="ＭＳ Ｐゴシック"/>
        <family val="3"/>
        <charset val="128"/>
        <scheme val="minor"/>
      </rPr>
      <t>白色部分</t>
    </r>
    <r>
      <rPr>
        <sz val="12"/>
        <color theme="1"/>
        <rFont val="ＭＳ Ｐゴシック"/>
        <family val="2"/>
        <charset val="128"/>
        <scheme val="minor"/>
      </rPr>
      <t>（企業申請内容：２６行～３３行）です。</t>
    </r>
    <rPh sb="6" eb="8">
      <t>ハンイ</t>
    </rPh>
    <rPh sb="14" eb="16">
      <t>センヨウ</t>
    </rPh>
    <rPh sb="16" eb="17">
      <t>ヒョウ</t>
    </rPh>
    <rPh sb="19" eb="20">
      <t>ウス</t>
    </rPh>
    <rPh sb="24" eb="26">
      <t>ブブン</t>
    </rPh>
    <rPh sb="27" eb="29">
      <t>ヒョウカ</t>
    </rPh>
    <rPh sb="29" eb="31">
      <t>コウモク</t>
    </rPh>
    <rPh sb="37" eb="38">
      <t>ギョウ</t>
    </rPh>
    <rPh sb="40" eb="42">
      <t>ハクショク</t>
    </rPh>
    <rPh sb="42" eb="44">
      <t>ブブン</t>
    </rPh>
    <rPh sb="45" eb="47">
      <t>キギョウ</t>
    </rPh>
    <rPh sb="47" eb="49">
      <t>シンセイ</t>
    </rPh>
    <rPh sb="49" eb="51">
      <t>ナイヨウ</t>
    </rPh>
    <rPh sb="54" eb="55">
      <t>ギョウ</t>
    </rPh>
    <rPh sb="58" eb="59">
      <t>ギョウ</t>
    </rPh>
    <phoneticPr fontId="2"/>
  </si>
  <si>
    <t>以下、審査用ファイルの「作業用」シートへの「コピー専用表」</t>
    <rPh sb="0" eb="2">
      <t>イカ</t>
    </rPh>
    <rPh sb="3" eb="6">
      <t>シンサヨウ</t>
    </rPh>
    <rPh sb="12" eb="15">
      <t>サギョウヨウ</t>
    </rPh>
    <rPh sb="25" eb="27">
      <t>センヨウ</t>
    </rPh>
    <rPh sb="27" eb="28">
      <t>ヒョウ</t>
    </rPh>
    <phoneticPr fontId="2"/>
  </si>
  <si>
    <t>準備作業：</t>
    <rPh sb="0" eb="2">
      <t>ジュンビ</t>
    </rPh>
    <rPh sb="2" eb="4">
      <t>サギョウ</t>
    </rPh>
    <phoneticPr fontId="2"/>
  </si>
  <si>
    <r>
      <t>手順①、手順②の方法により、</t>
    </r>
    <r>
      <rPr>
        <sz val="12"/>
        <color rgb="FFFF0000"/>
        <rFont val="ＭＳ Ｐゴシック"/>
        <family val="3"/>
        <charset val="128"/>
        <scheme val="minor"/>
      </rPr>
      <t>「コピー専用表」</t>
    </r>
    <r>
      <rPr>
        <sz val="12"/>
        <color theme="1"/>
        <rFont val="ＭＳ Ｐゴシック"/>
        <family val="2"/>
        <charset val="128"/>
        <scheme val="minor"/>
      </rPr>
      <t>の</t>
    </r>
    <r>
      <rPr>
        <sz val="12"/>
        <color rgb="FFFF0000"/>
        <rFont val="ＭＳ Ｐゴシック"/>
        <family val="3"/>
        <charset val="128"/>
        <scheme val="minor"/>
      </rPr>
      <t>白色部分全体</t>
    </r>
    <r>
      <rPr>
        <sz val="12"/>
        <color theme="1"/>
        <rFont val="ＭＳ Ｐゴシック"/>
        <family val="2"/>
        <charset val="128"/>
        <scheme val="minor"/>
      </rPr>
      <t>を</t>
    </r>
    <r>
      <rPr>
        <b/>
        <sz val="12"/>
        <color rgb="FF0070C0"/>
        <rFont val="ＭＳ Ｐゴシック"/>
        <family val="3"/>
        <charset val="128"/>
        <scheme val="minor"/>
      </rPr>
      <t>「技術審査用ファイル」</t>
    </r>
    <r>
      <rPr>
        <sz val="12"/>
        <color theme="1"/>
        <rFont val="ＭＳ Ｐゴシック"/>
        <family val="2"/>
        <charset val="128"/>
        <scheme val="minor"/>
      </rPr>
      <t>の</t>
    </r>
    <r>
      <rPr>
        <b/>
        <sz val="12"/>
        <color rgb="FF0070C0"/>
        <rFont val="ＭＳ Ｐゴシック"/>
        <family val="3"/>
        <charset val="128"/>
        <scheme val="minor"/>
      </rPr>
      <t>「作業用シート」</t>
    </r>
    <r>
      <rPr>
        <sz val="12"/>
        <color theme="1"/>
        <rFont val="ＭＳ Ｐゴシック"/>
        <family val="2"/>
        <charset val="128"/>
        <scheme val="minor"/>
      </rPr>
      <t>の</t>
    </r>
    <r>
      <rPr>
        <b/>
        <sz val="12"/>
        <color rgb="FF0070C0"/>
        <rFont val="ＭＳ Ｐゴシック"/>
        <family val="3"/>
        <charset val="128"/>
        <scheme val="minor"/>
      </rPr>
      <t>「貼り付け箇所B」</t>
    </r>
    <r>
      <rPr>
        <sz val="12"/>
        <color theme="1"/>
        <rFont val="ＭＳ Ｐゴシック"/>
        <family val="2"/>
        <charset val="128"/>
        <scheme val="minor"/>
      </rPr>
      <t>に</t>
    </r>
    <r>
      <rPr>
        <sz val="12"/>
        <color rgb="FF0070C0"/>
        <rFont val="ＭＳ Ｐゴシック"/>
        <family val="3"/>
        <charset val="128"/>
        <scheme val="minor"/>
      </rPr>
      <t>貼り付け</t>
    </r>
    <r>
      <rPr>
        <sz val="12"/>
        <color theme="1"/>
        <rFont val="ＭＳ Ｐゴシック"/>
        <family val="2"/>
        <charset val="128"/>
        <scheme val="minor"/>
      </rPr>
      <t>。</t>
    </r>
    <rPh sb="8" eb="10">
      <t>ホウホウ</t>
    </rPh>
    <rPh sb="18" eb="20">
      <t>センヨウ</t>
    </rPh>
    <rPh sb="20" eb="21">
      <t>ヒョウ</t>
    </rPh>
    <rPh sb="23" eb="25">
      <t>シロイロ</t>
    </rPh>
    <rPh sb="25" eb="27">
      <t>ブブン</t>
    </rPh>
    <rPh sb="27" eb="29">
      <t>ゼンタイ</t>
    </rPh>
    <rPh sb="31" eb="33">
      <t>ギジュツ</t>
    </rPh>
    <phoneticPr fontId="2"/>
  </si>
  <si>
    <t>・「コピー専用表」は、「技術審査用ファイル」の「技術審査用シート」で見えやすいように概ね書式調整しています。「技術審査用シート」で見えにくいときのみ、コピー専用表の書式を修正してください。</t>
    <rPh sb="7" eb="8">
      <t>ヒョウ</t>
    </rPh>
    <rPh sb="12" eb="14">
      <t>ギジュツ</t>
    </rPh>
    <rPh sb="14" eb="17">
      <t>シンサヨウ</t>
    </rPh>
    <rPh sb="24" eb="26">
      <t>ギジュツ</t>
    </rPh>
    <rPh sb="26" eb="29">
      <t>シンサヨウ</t>
    </rPh>
    <rPh sb="78" eb="80">
      <t>センヨウ</t>
    </rPh>
    <rPh sb="80" eb="81">
      <t>ヒョウ</t>
    </rPh>
    <rPh sb="82" eb="84">
      <t>ショシキ</t>
    </rPh>
    <phoneticPr fontId="2"/>
  </si>
  <si>
    <r>
      <t>評価項目の列全体を削除する際、</t>
    </r>
    <r>
      <rPr>
        <b/>
        <sz val="12"/>
        <color rgb="FF0070C0"/>
        <rFont val="ＭＳ Ｐゴシック"/>
        <family val="3"/>
        <charset val="128"/>
        <scheme val="minor"/>
      </rPr>
      <t>コピー先の配列（「技術審査用ファイル」）</t>
    </r>
    <r>
      <rPr>
        <sz val="12"/>
        <color rgb="FFFF0000"/>
        <rFont val="ＭＳ Ｐゴシック"/>
        <family val="3"/>
        <charset val="128"/>
        <scheme val="minor"/>
      </rPr>
      <t>に合わせておく</t>
    </r>
    <r>
      <rPr>
        <sz val="12"/>
        <color theme="1"/>
        <rFont val="ＭＳ Ｐゴシック"/>
        <family val="2"/>
        <charset val="128"/>
        <scheme val="minor"/>
      </rPr>
      <t>必要があります（「技術審査用ファイル」の自動集計に支障が生じるため）。</t>
    </r>
    <rPh sb="6" eb="8">
      <t>ゼンタイ</t>
    </rPh>
    <phoneticPr fontId="2"/>
  </si>
  <si>
    <r>
      <t>このシートは、</t>
    </r>
    <r>
      <rPr>
        <b/>
        <sz val="16"/>
        <color rgb="FF0070C0"/>
        <rFont val="ＭＳ Ｐゴシック"/>
        <family val="3"/>
        <charset val="128"/>
        <scheme val="minor"/>
      </rPr>
      <t>「技術審査用ファイル」</t>
    </r>
    <r>
      <rPr>
        <sz val="16"/>
        <rFont val="ＭＳ Ｐゴシック"/>
        <family val="2"/>
        <charset val="128"/>
        <scheme val="minor"/>
      </rPr>
      <t>の</t>
    </r>
    <r>
      <rPr>
        <b/>
        <sz val="16"/>
        <color rgb="FF0070C0"/>
        <rFont val="ＭＳ Ｐゴシック"/>
        <family val="3"/>
        <charset val="128"/>
        <scheme val="minor"/>
      </rPr>
      <t>「作業用シート」</t>
    </r>
    <r>
      <rPr>
        <sz val="16"/>
        <rFont val="ＭＳ Ｐゴシック"/>
        <family val="2"/>
        <charset val="128"/>
        <scheme val="minor"/>
      </rPr>
      <t>に</t>
    </r>
    <r>
      <rPr>
        <b/>
        <sz val="16"/>
        <rFont val="ＭＳ Ｐゴシック"/>
        <family val="3"/>
        <charset val="128"/>
        <scheme val="minor"/>
      </rPr>
      <t>一括コピー作業</t>
    </r>
    <r>
      <rPr>
        <sz val="16"/>
        <rFont val="ＭＳ Ｐゴシック"/>
        <family val="2"/>
        <charset val="128"/>
        <scheme val="minor"/>
      </rPr>
      <t>を行うためのものです</t>
    </r>
    <rPh sb="8" eb="10">
      <t>ギジュツ</t>
    </rPh>
    <rPh sb="10" eb="12">
      <t>シンサ</t>
    </rPh>
    <rPh sb="12" eb="13">
      <t>ヨウ</t>
    </rPh>
    <rPh sb="20" eb="23">
      <t>サギョウヨウ</t>
    </rPh>
    <rPh sb="28" eb="30">
      <t>イッカツ</t>
    </rPh>
    <rPh sb="33" eb="35">
      <t>サギョウ</t>
    </rPh>
    <rPh sb="36" eb="37">
      <t>オコナ</t>
    </rPh>
    <phoneticPr fontId="2"/>
  </si>
  <si>
    <r>
      <t>手順①の後、</t>
    </r>
    <r>
      <rPr>
        <b/>
        <sz val="12"/>
        <color rgb="FF0070C0"/>
        <rFont val="ＭＳ Ｐゴシック"/>
        <family val="3"/>
        <charset val="128"/>
        <scheme val="minor"/>
      </rPr>
      <t>同じ場所（貼り付け箇所A）</t>
    </r>
    <r>
      <rPr>
        <sz val="12"/>
        <color theme="1"/>
        <rFont val="ＭＳ Ｐゴシック"/>
        <family val="2"/>
        <charset val="128"/>
        <scheme val="minor"/>
      </rPr>
      <t>に貼り付けオプションの</t>
    </r>
    <r>
      <rPr>
        <b/>
        <sz val="12"/>
        <color rgb="FF0070C0"/>
        <rFont val="ＭＳ Ｐゴシック"/>
        <family val="3"/>
        <charset val="128"/>
        <scheme val="minor"/>
      </rPr>
      <t>「書式設定」で貼り付ける</t>
    </r>
    <r>
      <rPr>
        <sz val="12"/>
        <color theme="1"/>
        <rFont val="ＭＳ Ｐゴシック"/>
        <family val="2"/>
        <charset val="128"/>
        <scheme val="minor"/>
      </rPr>
      <t>と、コピー専用行で設定された書式でコピー可能。</t>
    </r>
    <rPh sb="11" eb="12">
      <t>ハ</t>
    </rPh>
    <rPh sb="13" eb="14">
      <t>ツ</t>
    </rPh>
    <rPh sb="15" eb="17">
      <t>カショ</t>
    </rPh>
    <rPh sb="47" eb="49">
      <t>センヨウ</t>
    </rPh>
    <rPh sb="49" eb="50">
      <t>ギョウ</t>
    </rPh>
    <rPh sb="51" eb="53">
      <t>セッテイ</t>
    </rPh>
    <rPh sb="56" eb="58">
      <t>ショシキ</t>
    </rPh>
    <phoneticPr fontId="2"/>
  </si>
  <si>
    <r>
      <rPr>
        <sz val="12"/>
        <color rgb="FFFF0000"/>
        <rFont val="ＭＳ Ｐゴシック"/>
        <family val="3"/>
        <charset val="128"/>
        <scheme val="minor"/>
      </rPr>
      <t>「コピー専用表」</t>
    </r>
    <r>
      <rPr>
        <sz val="12"/>
        <color theme="1"/>
        <rFont val="ＭＳ Ｐゴシック"/>
        <family val="2"/>
        <charset val="128"/>
        <scheme val="minor"/>
      </rPr>
      <t>の</t>
    </r>
    <r>
      <rPr>
        <sz val="12"/>
        <color rgb="FFFF0000"/>
        <rFont val="ＭＳ Ｐゴシック"/>
        <family val="3"/>
        <charset val="128"/>
        <scheme val="minor"/>
      </rPr>
      <t>薄オレンジ部分全体</t>
    </r>
    <r>
      <rPr>
        <sz val="12"/>
        <color theme="1"/>
        <rFont val="ＭＳ Ｐゴシック"/>
        <family val="2"/>
        <charset val="128"/>
        <scheme val="minor"/>
      </rPr>
      <t>を</t>
    </r>
    <r>
      <rPr>
        <sz val="12"/>
        <color rgb="FFFF0000"/>
        <rFont val="ＭＳ Ｐゴシック"/>
        <family val="3"/>
        <charset val="128"/>
        <scheme val="minor"/>
      </rPr>
      <t>指定</t>
    </r>
    <r>
      <rPr>
        <sz val="12"/>
        <color theme="1"/>
        <rFont val="ＭＳ Ｐゴシック"/>
        <family val="3"/>
        <charset val="128"/>
        <scheme val="minor"/>
      </rPr>
      <t>し</t>
    </r>
    <r>
      <rPr>
        <sz val="12"/>
        <color rgb="FFFF0000"/>
        <rFont val="ＭＳ Ｐゴシック"/>
        <family val="3"/>
        <charset val="128"/>
        <scheme val="minor"/>
      </rPr>
      <t>コピー</t>
    </r>
    <r>
      <rPr>
        <sz val="12"/>
        <color theme="1"/>
        <rFont val="ＭＳ Ｐゴシック"/>
        <family val="2"/>
        <charset val="128"/>
        <scheme val="minor"/>
      </rPr>
      <t>後、</t>
    </r>
    <r>
      <rPr>
        <b/>
        <sz val="12"/>
        <color rgb="FF0070C0"/>
        <rFont val="ＭＳ Ｐゴシック"/>
        <family val="3"/>
        <charset val="128"/>
        <scheme val="minor"/>
      </rPr>
      <t>「技術審査用ファイル」</t>
    </r>
    <r>
      <rPr>
        <sz val="12"/>
        <color theme="1"/>
        <rFont val="ＭＳ Ｐゴシック"/>
        <family val="2"/>
        <charset val="128"/>
        <scheme val="minor"/>
      </rPr>
      <t>の</t>
    </r>
    <r>
      <rPr>
        <b/>
        <sz val="12"/>
        <color rgb="FF0070C0"/>
        <rFont val="ＭＳ Ｐゴシック"/>
        <family val="3"/>
        <charset val="128"/>
        <scheme val="minor"/>
      </rPr>
      <t>「作業用シート」</t>
    </r>
    <r>
      <rPr>
        <sz val="12"/>
        <color theme="1"/>
        <rFont val="ＭＳ Ｐゴシック"/>
        <family val="2"/>
        <charset val="128"/>
        <scheme val="minor"/>
      </rPr>
      <t>の</t>
    </r>
    <r>
      <rPr>
        <b/>
        <sz val="12"/>
        <color rgb="FF0070C0"/>
        <rFont val="ＭＳ Ｐゴシック"/>
        <family val="3"/>
        <charset val="128"/>
        <scheme val="minor"/>
      </rPr>
      <t>「貼り付け箇所A」</t>
    </r>
    <r>
      <rPr>
        <sz val="12"/>
        <color theme="1"/>
        <rFont val="ＭＳ Ｐゴシック"/>
        <family val="2"/>
        <charset val="128"/>
        <scheme val="minor"/>
      </rPr>
      <t>に、貼り付けオプションの</t>
    </r>
    <r>
      <rPr>
        <b/>
        <sz val="12"/>
        <color rgb="FF0070C0"/>
        <rFont val="ＭＳ Ｐゴシック"/>
        <family val="3"/>
        <charset val="128"/>
        <scheme val="minor"/>
      </rPr>
      <t>「値」で貼り付け</t>
    </r>
    <r>
      <rPr>
        <sz val="12"/>
        <color theme="1"/>
        <rFont val="ＭＳ Ｐゴシック"/>
        <family val="2"/>
        <charset val="128"/>
        <scheme val="minor"/>
      </rPr>
      <t xml:space="preserve">。
</t>
    </r>
    <rPh sb="4" eb="6">
      <t>センヨウ</t>
    </rPh>
    <rPh sb="9" eb="10">
      <t>ウス</t>
    </rPh>
    <rPh sb="14" eb="16">
      <t>ブブン</t>
    </rPh>
    <rPh sb="16" eb="18">
      <t>ゼンタイ</t>
    </rPh>
    <rPh sb="25" eb="26">
      <t>ゴ</t>
    </rPh>
    <rPh sb="28" eb="30">
      <t>ギジュツ</t>
    </rPh>
    <phoneticPr fontId="2"/>
  </si>
  <si>
    <t>　　（特殊な評価項目でプルダウンリストに項目がない場合は、【表３】で項目を追加してください）</t>
    <rPh sb="3" eb="5">
      <t>トクシュ</t>
    </rPh>
    <rPh sb="6" eb="8">
      <t>ヒョウカ</t>
    </rPh>
    <rPh sb="8" eb="10">
      <t>コウモク</t>
    </rPh>
    <rPh sb="20" eb="22">
      <t>コウモク</t>
    </rPh>
    <rPh sb="25" eb="27">
      <t>バアイ</t>
    </rPh>
    <rPh sb="30" eb="31">
      <t>ヒョウ</t>
    </rPh>
    <rPh sb="34" eb="36">
      <t>コウモク</t>
    </rPh>
    <rPh sb="37" eb="39">
      <t>ツイカ</t>
    </rPh>
    <phoneticPr fontId="2"/>
  </si>
  <si>
    <r>
      <t>①PPI掲載用ファイルを</t>
    </r>
    <r>
      <rPr>
        <sz val="11"/>
        <color rgb="FFFF0000"/>
        <rFont val="ＭＳ Ｐゴシック"/>
        <family val="3"/>
        <charset val="128"/>
        <scheme val="minor"/>
      </rPr>
      <t>別ファイルで作成</t>
    </r>
    <r>
      <rPr>
        <sz val="11"/>
        <color theme="1"/>
        <rFont val="ＭＳ Ｐゴシック"/>
        <family val="2"/>
        <charset val="128"/>
        <scheme val="minor"/>
      </rPr>
      <t>してください（シート削除するとシートの復活できないので、</t>
    </r>
    <r>
      <rPr>
        <sz val="11"/>
        <color rgb="FFFF0000"/>
        <rFont val="ＭＳ Ｐゴシック"/>
        <family val="3"/>
        <charset val="128"/>
        <scheme val="minor"/>
      </rPr>
      <t>必ず削除作業前に別ファイルを作成</t>
    </r>
    <r>
      <rPr>
        <sz val="11"/>
        <color theme="1"/>
        <rFont val="ＭＳ Ｐゴシック"/>
        <family val="2"/>
        <charset val="128"/>
        <scheme val="minor"/>
      </rPr>
      <t>してください）</t>
    </r>
    <rPh sb="4" eb="7">
      <t>ケイサイヨウ</t>
    </rPh>
    <rPh sb="12" eb="13">
      <t>ベツ</t>
    </rPh>
    <rPh sb="18" eb="20">
      <t>サクセイ</t>
    </rPh>
    <rPh sb="30" eb="32">
      <t>サクジョ</t>
    </rPh>
    <rPh sb="39" eb="41">
      <t>フッカツ</t>
    </rPh>
    <rPh sb="48" eb="49">
      <t>カナラ</t>
    </rPh>
    <rPh sb="50" eb="52">
      <t>サクジョ</t>
    </rPh>
    <rPh sb="52" eb="54">
      <t>サギョウ</t>
    </rPh>
    <rPh sb="54" eb="55">
      <t>マエ</t>
    </rPh>
    <rPh sb="56" eb="57">
      <t>ベツ</t>
    </rPh>
    <rPh sb="62" eb="64">
      <t>サクセイ</t>
    </rPh>
    <phoneticPr fontId="2"/>
  </si>
  <si>
    <t>予備欄１</t>
    <phoneticPr fontId="2"/>
  </si>
  <si>
    <t>予備欄２</t>
    <phoneticPr fontId="2"/>
  </si>
  <si>
    <t>審査用ファイルコピー先の列数と合わせるための列</t>
    <rPh sb="0" eb="3">
      <t>シンサヨウ</t>
    </rPh>
    <rPh sb="10" eb="11">
      <t>サキ</t>
    </rPh>
    <rPh sb="12" eb="13">
      <t>レツ</t>
    </rPh>
    <rPh sb="13" eb="14">
      <t>スウ</t>
    </rPh>
    <rPh sb="15" eb="16">
      <t>ア</t>
    </rPh>
    <rPh sb="22" eb="23">
      <t>レツ</t>
    </rPh>
    <phoneticPr fontId="2"/>
  </si>
  <si>
    <t>商号又は名称</t>
    <rPh sb="0" eb="2">
      <t>ショウゴウ</t>
    </rPh>
    <rPh sb="2" eb="3">
      <t>マタ</t>
    </rPh>
    <rPh sb="4" eb="6">
      <t>メイショウ</t>
    </rPh>
    <phoneticPr fontId="2"/>
  </si>
  <si>
    <t>←ｙｙｙｙ/m/dで入力</t>
    <phoneticPr fontId="2"/>
  </si>
  <si>
    <t>入札公告日前日</t>
    <phoneticPr fontId="2"/>
  </si>
  <si>
    <t>企業回答8</t>
    <rPh sb="0" eb="2">
      <t>キギョウ</t>
    </rPh>
    <rPh sb="2" eb="4">
      <t>カイトウ</t>
    </rPh>
    <phoneticPr fontId="2"/>
  </si>
  <si>
    <t>企業回答9</t>
    <rPh sb="0" eb="2">
      <t>キギョウ</t>
    </rPh>
    <rPh sb="2" eb="4">
      <t>カイトウ</t>
    </rPh>
    <phoneticPr fontId="2"/>
  </si>
  <si>
    <t>ｼｮﾍﾞﾙ系掘削機(ｼｮﾍﾞﾙ)</t>
    <rPh sb="5" eb="6">
      <t>ケイ</t>
    </rPh>
    <rPh sb="6" eb="9">
      <t>クッサクキ</t>
    </rPh>
    <phoneticPr fontId="2"/>
  </si>
  <si>
    <t>保有</t>
    <rPh sb="0" eb="2">
      <t>ホユウ</t>
    </rPh>
    <phoneticPr fontId="2"/>
  </si>
  <si>
    <t>リース契約</t>
    <rPh sb="3" eb="5">
      <t>ケイヤク</t>
    </rPh>
    <phoneticPr fontId="2"/>
  </si>
  <si>
    <t>申請台数</t>
    <rPh sb="0" eb="2">
      <t>シンセイ</t>
    </rPh>
    <rPh sb="2" eb="4">
      <t>ダイスウ</t>
    </rPh>
    <phoneticPr fontId="2"/>
  </si>
  <si>
    <t>保有台数</t>
    <rPh sb="0" eb="2">
      <t>ホユウ</t>
    </rPh>
    <rPh sb="2" eb="4">
      <t>ダイスウ</t>
    </rPh>
    <phoneticPr fontId="2"/>
  </si>
  <si>
    <t>ﾘｰｽ台数</t>
    <rPh sb="3" eb="5">
      <t>ダイスウ</t>
    </rPh>
    <phoneticPr fontId="2"/>
  </si>
  <si>
    <t>うち誓約書による申請</t>
    <rPh sb="2" eb="5">
      <t>セイヤクショ</t>
    </rPh>
    <rPh sb="8" eb="10">
      <t>シンセイ</t>
    </rPh>
    <phoneticPr fontId="2"/>
  </si>
  <si>
    <t>状況</t>
    <phoneticPr fontId="2"/>
  </si>
  <si>
    <t>←ｙｙｙｙ/m/dで入力【重要】</t>
    <rPh sb="10" eb="12">
      <t>ニュウリョク</t>
    </rPh>
    <rPh sb="13" eb="15">
      <t>ジュウヨウ</t>
    </rPh>
    <phoneticPr fontId="2"/>
  </si>
  <si>
    <t>←削除厳禁</t>
    <rPh sb="1" eb="3">
      <t>サクジョ</t>
    </rPh>
    <rPh sb="3" eb="5">
      <t>ゲンキン</t>
    </rPh>
    <phoneticPr fontId="2"/>
  </si>
  <si>
    <t>企業回答10</t>
    <rPh sb="0" eb="2">
      <t>キギョウ</t>
    </rPh>
    <rPh sb="2" eb="4">
      <t>カイトウ</t>
    </rPh>
    <phoneticPr fontId="2"/>
  </si>
  <si>
    <t>第1ｸﾞﾙｰﾌﾟ</t>
    <rPh sb="0" eb="1">
      <t>ダイ</t>
    </rPh>
    <phoneticPr fontId="2"/>
  </si>
  <si>
    <t>第2ｸﾞﾙｰﾌﾟ</t>
    <phoneticPr fontId="2"/>
  </si>
  <si>
    <t>第3ｸﾞﾙｰﾌﾟ</t>
    <phoneticPr fontId="2"/>
  </si>
  <si>
    <t>　</t>
    <phoneticPr fontId="2"/>
  </si>
  <si>
    <t>評価対象地域</t>
    <rPh sb="0" eb="2">
      <t>ヒョウカ</t>
    </rPh>
    <rPh sb="2" eb="4">
      <t>タイショウ</t>
    </rPh>
    <rPh sb="4" eb="6">
      <t>チイキ</t>
    </rPh>
    <phoneticPr fontId="2"/>
  </si>
  <si>
    <t>登録団体名</t>
    <rPh sb="4" eb="5">
      <t>メイ</t>
    </rPh>
    <phoneticPr fontId="2"/>
  </si>
  <si>
    <t>従業員数</t>
    <rPh sb="0" eb="3">
      <t>ジュウギョウイン</t>
    </rPh>
    <rPh sb="3" eb="4">
      <t>スウ</t>
    </rPh>
    <phoneticPr fontId="2"/>
  </si>
  <si>
    <t>工事成績評定点</t>
    <phoneticPr fontId="2"/>
  </si>
  <si>
    <t>特別（特定）ＪＶの場合、出資比率</t>
    <rPh sb="3" eb="5">
      <t>トクテイ</t>
    </rPh>
    <rPh sb="9" eb="11">
      <t>バアイ</t>
    </rPh>
    <rPh sb="12" eb="14">
      <t>シュッシ</t>
    </rPh>
    <rPh sb="14" eb="16">
      <t>ヒリツ</t>
    </rPh>
    <phoneticPr fontId="2"/>
  </si>
  <si>
    <t>特別（特定）ＪＶで施工した工事については、出資比率２０％以上の場合にのみ施工実績として認める。</t>
    <rPh sb="3" eb="5">
      <t>トクテイ</t>
    </rPh>
    <phoneticPr fontId="2"/>
  </si>
  <si>
    <t>特別（特定）JV</t>
    <rPh sb="0" eb="2">
      <t>トクベツ</t>
    </rPh>
    <rPh sb="3" eb="5">
      <t>トクテイ</t>
    </rPh>
    <phoneticPr fontId="2"/>
  </si>
  <si>
    <t>一般（経常）JV</t>
    <rPh sb="0" eb="2">
      <t>イッパン</t>
    </rPh>
    <rPh sb="3" eb="5">
      <t>ケイジョウ</t>
    </rPh>
    <phoneticPr fontId="2"/>
  </si>
  <si>
    <t>①</t>
    <phoneticPr fontId="2"/>
  </si>
  <si>
    <t>②</t>
    <phoneticPr fontId="2"/>
  </si>
  <si>
    <t>③</t>
    <phoneticPr fontId="2"/>
  </si>
  <si>
    <t>県管理公共土木施設に関する維持管理業務または海岸漂着物の回収業務の契約実績</t>
    <phoneticPr fontId="2"/>
  </si>
  <si>
    <t>中国地方整備局長が認定した「地域建設業の事業継続計画認定証」の写しを添付すること。</t>
    <rPh sb="0" eb="2">
      <t>チュウゴク</t>
    </rPh>
    <rPh sb="2" eb="4">
      <t>チホウ</t>
    </rPh>
    <rPh sb="4" eb="6">
      <t>セイビ</t>
    </rPh>
    <rPh sb="6" eb="7">
      <t>キョク</t>
    </rPh>
    <rPh sb="7" eb="8">
      <t>チョウ</t>
    </rPh>
    <rPh sb="9" eb="11">
      <t>ニンテイ</t>
    </rPh>
    <rPh sb="14" eb="16">
      <t>チイキ</t>
    </rPh>
    <rPh sb="16" eb="18">
      <t>ケンセツ</t>
    </rPh>
    <rPh sb="18" eb="19">
      <t>ギョウ</t>
    </rPh>
    <rPh sb="20" eb="22">
      <t>ジギョウ</t>
    </rPh>
    <rPh sb="22" eb="24">
      <t>ケイゾク</t>
    </rPh>
    <rPh sb="24" eb="26">
      <t>ケイカク</t>
    </rPh>
    <rPh sb="26" eb="29">
      <t>ニンテイショウ</t>
    </rPh>
    <rPh sb="31" eb="32">
      <t>ウツ</t>
    </rPh>
    <rPh sb="34" eb="36">
      <t>テンプ</t>
    </rPh>
    <phoneticPr fontId="2"/>
  </si>
  <si>
    <t xml:space="preserve">・ </t>
    <phoneticPr fontId="2"/>
  </si>
  <si>
    <t>標準案は、入札説明書本文を参照すること。</t>
    <phoneticPr fontId="2"/>
  </si>
  <si>
    <t>技術提案が採用されなかった場合の標準案での施工の意志の有無</t>
    <phoneticPr fontId="2"/>
  </si>
  <si>
    <t>（会社記載欄：必須）</t>
    <phoneticPr fontId="2"/>
  </si>
  <si>
    <t>記入欄が不足する場合は、行を挿入してください。</t>
    <rPh sb="0" eb="2">
      <t>キニュウ</t>
    </rPh>
    <rPh sb="2" eb="3">
      <t>ラン</t>
    </rPh>
    <rPh sb="4" eb="6">
      <t>フソク</t>
    </rPh>
    <rPh sb="8" eb="10">
      <t>バアイ</t>
    </rPh>
    <rPh sb="12" eb="13">
      <t>ギョウ</t>
    </rPh>
    <rPh sb="14" eb="16">
      <t>ソウニュウ</t>
    </rPh>
    <phoneticPr fontId="2"/>
  </si>
  <si>
    <t>注意事項</t>
    <rPh sb="0" eb="2">
      <t>チュウイ</t>
    </rPh>
    <rPh sb="2" eb="4">
      <t>ジコウ</t>
    </rPh>
    <phoneticPr fontId="2"/>
  </si>
  <si>
    <t>企業記入欄のセルの解除はしないでください。</t>
    <rPh sb="0" eb="2">
      <t>キギョウ</t>
    </rPh>
    <rPh sb="2" eb="4">
      <t>キニュウ</t>
    </rPh>
    <rPh sb="4" eb="5">
      <t>ラン</t>
    </rPh>
    <rPh sb="9" eb="11">
      <t>カイジョ</t>
    </rPh>
    <phoneticPr fontId="2"/>
  </si>
  <si>
    <t>技術提案記載欄より上の行は、印刷タイトルの設定をしています。</t>
    <rPh sb="0" eb="2">
      <t>ギジュツ</t>
    </rPh>
    <rPh sb="2" eb="4">
      <t>テイアン</t>
    </rPh>
    <rPh sb="4" eb="6">
      <t>キサイ</t>
    </rPh>
    <rPh sb="6" eb="7">
      <t>ラン</t>
    </rPh>
    <rPh sb="9" eb="10">
      <t>ウエ</t>
    </rPh>
    <rPh sb="11" eb="12">
      <t>ギョウ</t>
    </rPh>
    <rPh sb="14" eb="16">
      <t>インサツ</t>
    </rPh>
    <rPh sb="21" eb="23">
      <t>セッテイ</t>
    </rPh>
    <phoneticPr fontId="2"/>
  </si>
  <si>
    <t>提出資料が２P以上になる場合、体裁を整えた上で提出してください。</t>
    <rPh sb="0" eb="2">
      <t>テイシュツ</t>
    </rPh>
    <rPh sb="2" eb="4">
      <t>シリョウ</t>
    </rPh>
    <rPh sb="7" eb="9">
      <t>イジョウ</t>
    </rPh>
    <rPh sb="12" eb="14">
      <t>バアイ</t>
    </rPh>
    <rPh sb="15" eb="17">
      <t>テイサイ</t>
    </rPh>
    <rPh sb="18" eb="19">
      <t>トトノ</t>
    </rPh>
    <rPh sb="21" eb="22">
      <t>ウエ</t>
    </rPh>
    <rPh sb="23" eb="25">
      <t>テイシュツ</t>
    </rPh>
    <phoneticPr fontId="2"/>
  </si>
  <si>
    <t>文字切れがないか必ず確認してください。</t>
    <rPh sb="0" eb="2">
      <t>モジ</t>
    </rPh>
    <rPh sb="2" eb="3">
      <t>ギ</t>
    </rPh>
    <rPh sb="8" eb="9">
      <t>カナラ</t>
    </rPh>
    <rPh sb="10" eb="12">
      <t>カクニン</t>
    </rPh>
    <phoneticPr fontId="2"/>
  </si>
  <si>
    <t>建設工事の種類</t>
    <rPh sb="0" eb="2">
      <t>ケンセツ</t>
    </rPh>
    <phoneticPr fontId="2"/>
  </si>
  <si>
    <t>a.事業継続計画（BCP）認定</t>
    <rPh sb="2" eb="4">
      <t>ジギョウ</t>
    </rPh>
    <rPh sb="4" eb="6">
      <t>ケイゾク</t>
    </rPh>
    <rPh sb="6" eb="8">
      <t>ケイカク</t>
    </rPh>
    <rPh sb="13" eb="15">
      <t>ニンテイ</t>
    </rPh>
    <phoneticPr fontId="2"/>
  </si>
  <si>
    <t>b.防災協定の締結実績</t>
    <rPh sb="2" eb="4">
      <t>ボウサイ</t>
    </rPh>
    <rPh sb="4" eb="6">
      <t>キョウテイ</t>
    </rPh>
    <rPh sb="7" eb="9">
      <t>テイケツ</t>
    </rPh>
    <rPh sb="9" eb="11">
      <t>ジッセキ</t>
    </rPh>
    <phoneticPr fontId="2"/>
  </si>
  <si>
    <t>BCP認定の有無</t>
    <phoneticPr fontId="2"/>
  </si>
  <si>
    <t>協定の有無</t>
    <rPh sb="0" eb="2">
      <t>キョウテイ</t>
    </rPh>
    <rPh sb="3" eb="5">
      <t>ウム</t>
    </rPh>
    <phoneticPr fontId="2"/>
  </si>
  <si>
    <t>○技術資料の審査について</t>
    <rPh sb="1" eb="3">
      <t>ギジュツ</t>
    </rPh>
    <rPh sb="3" eb="5">
      <t>シリョウ</t>
    </rPh>
    <rPh sb="6" eb="8">
      <t>シンサ</t>
    </rPh>
    <phoneticPr fontId="2"/>
  </si>
  <si>
    <t>○技術資料様式の凡例について</t>
    <rPh sb="1" eb="3">
      <t>ギジュツ</t>
    </rPh>
    <rPh sb="3" eb="5">
      <t>シリョウ</t>
    </rPh>
    <rPh sb="5" eb="7">
      <t>ヨウシキ</t>
    </rPh>
    <rPh sb="8" eb="10">
      <t>ハンレイ</t>
    </rPh>
    <phoneticPr fontId="2"/>
  </si>
  <si>
    <t>　技術資料様式のセルの着色の凡例は次の通りです</t>
    <rPh sb="1" eb="3">
      <t>ギジュツ</t>
    </rPh>
    <rPh sb="3" eb="5">
      <t>シリョウ</t>
    </rPh>
    <rPh sb="5" eb="7">
      <t>ヨウシキ</t>
    </rPh>
    <rPh sb="11" eb="13">
      <t>チャクショク</t>
    </rPh>
    <rPh sb="14" eb="16">
      <t>ハンレイ</t>
    </rPh>
    <rPh sb="17" eb="18">
      <t>ツギ</t>
    </rPh>
    <rPh sb="19" eb="20">
      <t>トオ</t>
    </rPh>
    <phoneticPr fontId="2"/>
  </si>
  <si>
    <t>　シート名着色の区分は次のとおりです</t>
    <rPh sb="4" eb="5">
      <t>メイ</t>
    </rPh>
    <rPh sb="5" eb="7">
      <t>チャクショク</t>
    </rPh>
    <rPh sb="8" eb="10">
      <t>クブン</t>
    </rPh>
    <rPh sb="11" eb="12">
      <t>ツギ</t>
    </rPh>
    <phoneticPr fontId="2"/>
  </si>
  <si>
    <t>：「企業入力シート」で入力した情報が表示される箇所（数式でリンク有）</t>
    <rPh sb="2" eb="4">
      <t>キギョウ</t>
    </rPh>
    <rPh sb="4" eb="6">
      <t>ニュウリョク</t>
    </rPh>
    <rPh sb="11" eb="13">
      <t>ニュウリョク</t>
    </rPh>
    <rPh sb="15" eb="17">
      <t>ジョウホウ</t>
    </rPh>
    <rPh sb="18" eb="20">
      <t>ヒョウジ</t>
    </rPh>
    <rPh sb="23" eb="25">
      <t>カショ</t>
    </rPh>
    <rPh sb="26" eb="28">
      <t>スウシキ</t>
    </rPh>
    <rPh sb="32" eb="33">
      <t>アリ</t>
    </rPh>
    <phoneticPr fontId="2"/>
  </si>
  <si>
    <t>：「発注者入力シート」や他のシートで入力した情報が表示される箇所（数式でリンク有）</t>
    <rPh sb="2" eb="5">
      <t>ハッチュウシャ</t>
    </rPh>
    <rPh sb="5" eb="7">
      <t>ニュウリョク</t>
    </rPh>
    <rPh sb="12" eb="13">
      <t>タ</t>
    </rPh>
    <rPh sb="18" eb="20">
      <t>ニュウリョク</t>
    </rPh>
    <rPh sb="22" eb="24">
      <t>ジョウホウ</t>
    </rPh>
    <rPh sb="25" eb="27">
      <t>ヒョウジ</t>
    </rPh>
    <rPh sb="30" eb="32">
      <t>カショ</t>
    </rPh>
    <rPh sb="33" eb="35">
      <t>スウシキ</t>
    </rPh>
    <rPh sb="39" eb="40">
      <t>アリ</t>
    </rPh>
    <phoneticPr fontId="2"/>
  </si>
  <si>
    <t>：同じシート内で入力した情報が表示される箇所（数式でリンク有）</t>
    <rPh sb="1" eb="2">
      <t>オナ</t>
    </rPh>
    <rPh sb="6" eb="7">
      <t>ナイ</t>
    </rPh>
    <rPh sb="8" eb="10">
      <t>ニュウリョク</t>
    </rPh>
    <rPh sb="12" eb="14">
      <t>ジョウホウ</t>
    </rPh>
    <rPh sb="15" eb="17">
      <t>ヒョウジ</t>
    </rPh>
    <rPh sb="20" eb="22">
      <t>カショ</t>
    </rPh>
    <rPh sb="23" eb="25">
      <t>スウシキ</t>
    </rPh>
    <rPh sb="29" eb="30">
      <t>アリ</t>
    </rPh>
    <phoneticPr fontId="2"/>
  </si>
  <si>
    <t>（企業・発注者共通事項）</t>
    <rPh sb="1" eb="3">
      <t>キギョウ</t>
    </rPh>
    <rPh sb="4" eb="7">
      <t>ハッチュウシャ</t>
    </rPh>
    <rPh sb="7" eb="9">
      <t>キョウツウ</t>
    </rPh>
    <rPh sb="9" eb="11">
      <t>ジコウ</t>
    </rPh>
    <phoneticPr fontId="2"/>
  </si>
  <si>
    <t>(5)</t>
  </si>
  <si>
    <t>：企業専用シート（企業入力シート（申請企業の基本情報を入力）、質問書など）</t>
    <rPh sb="1" eb="3">
      <t>キギョウ</t>
    </rPh>
    <rPh sb="3" eb="5">
      <t>センヨウ</t>
    </rPh>
    <rPh sb="9" eb="11">
      <t>キギョウ</t>
    </rPh>
    <rPh sb="11" eb="13">
      <t>ニュウリョク</t>
    </rPh>
    <rPh sb="17" eb="19">
      <t>シンセイ</t>
    </rPh>
    <rPh sb="19" eb="21">
      <t>キギョウ</t>
    </rPh>
    <rPh sb="22" eb="24">
      <t>キホン</t>
    </rPh>
    <rPh sb="24" eb="26">
      <t>ジョウホウ</t>
    </rPh>
    <rPh sb="27" eb="29">
      <t>ニュウリョク</t>
    </rPh>
    <rPh sb="31" eb="34">
      <t>シツモンショ</t>
    </rPh>
    <phoneticPr fontId="2"/>
  </si>
  <si>
    <t>：技術資料様式の表紙シート、ファイル使用上の注意事項シート</t>
    <rPh sb="1" eb="3">
      <t>ギジュツ</t>
    </rPh>
    <rPh sb="3" eb="5">
      <t>シリョウ</t>
    </rPh>
    <rPh sb="5" eb="7">
      <t>ヨウシキ</t>
    </rPh>
    <rPh sb="8" eb="10">
      <t>ヒョウシ</t>
    </rPh>
    <rPh sb="18" eb="20">
      <t>シヨウ</t>
    </rPh>
    <rPh sb="20" eb="21">
      <t>ジョウ</t>
    </rPh>
    <rPh sb="22" eb="24">
      <t>チュウイ</t>
    </rPh>
    <rPh sb="24" eb="26">
      <t>ジコウ</t>
    </rPh>
    <phoneticPr fontId="2"/>
  </si>
  <si>
    <t>：「技術提案」、「施工上の留意点」様式シート</t>
    <rPh sb="2" eb="4">
      <t>ギジュツ</t>
    </rPh>
    <rPh sb="4" eb="6">
      <t>テイアン</t>
    </rPh>
    <rPh sb="9" eb="11">
      <t>セコウ</t>
    </rPh>
    <rPh sb="11" eb="12">
      <t>ジョウ</t>
    </rPh>
    <rPh sb="13" eb="16">
      <t>リュウイテン</t>
    </rPh>
    <rPh sb="17" eb="19">
      <t>ヨウシキ</t>
    </rPh>
    <phoneticPr fontId="2"/>
  </si>
  <si>
    <t>：「企業の評価」様式シート</t>
    <rPh sb="2" eb="4">
      <t>キギョウ</t>
    </rPh>
    <rPh sb="5" eb="7">
      <t>ヒョウカ</t>
    </rPh>
    <rPh sb="8" eb="10">
      <t>ヨウシキ</t>
    </rPh>
    <phoneticPr fontId="2"/>
  </si>
  <si>
    <t>：「配置予定技術者」様式シート</t>
    <rPh sb="2" eb="4">
      <t>ハイチ</t>
    </rPh>
    <rPh sb="4" eb="6">
      <t>ヨテイ</t>
    </rPh>
    <rPh sb="6" eb="9">
      <t>ギジュツシャ</t>
    </rPh>
    <rPh sb="10" eb="12">
      <t>ヨウシキ</t>
    </rPh>
    <phoneticPr fontId="2"/>
  </si>
  <si>
    <t>：「地理的条件の評価」様式シート</t>
    <rPh sb="2" eb="5">
      <t>チリテキ</t>
    </rPh>
    <rPh sb="5" eb="7">
      <t>ジョウケン</t>
    </rPh>
    <rPh sb="8" eb="10">
      <t>ヒョウカ</t>
    </rPh>
    <rPh sb="11" eb="13">
      <t>ヨウシキ</t>
    </rPh>
    <phoneticPr fontId="2"/>
  </si>
  <si>
    <t>登録基幹技能者の配置</t>
    <rPh sb="0" eb="2">
      <t>トウロク</t>
    </rPh>
    <rPh sb="2" eb="4">
      <t>キカン</t>
    </rPh>
    <rPh sb="4" eb="7">
      <t>ギノウシャ</t>
    </rPh>
    <rPh sb="8" eb="10">
      <t>ハイチ</t>
    </rPh>
    <phoneticPr fontId="2"/>
  </si>
  <si>
    <t>工事成績評定点(5年間)</t>
    <rPh sb="0" eb="2">
      <t>コウジ</t>
    </rPh>
    <rPh sb="2" eb="4">
      <t>セイセキ</t>
    </rPh>
    <rPh sb="4" eb="6">
      <t>ヒョウテイ</t>
    </rPh>
    <rPh sb="6" eb="7">
      <t>テン</t>
    </rPh>
    <rPh sb="9" eb="10">
      <t>ネン</t>
    </rPh>
    <rPh sb="10" eb="11">
      <t>カン</t>
    </rPh>
    <phoneticPr fontId="2"/>
  </si>
  <si>
    <r>
      <t>このシートは、</t>
    </r>
    <r>
      <rPr>
        <b/>
        <sz val="16"/>
        <color rgb="FF0070C0"/>
        <rFont val="ＭＳ Ｐゴシック"/>
        <family val="3"/>
        <charset val="128"/>
        <scheme val="minor"/>
      </rPr>
      <t>「技術審査用ファイル」</t>
    </r>
    <r>
      <rPr>
        <sz val="16"/>
        <rFont val="ＭＳ Ｐゴシック"/>
        <family val="2"/>
        <charset val="128"/>
        <scheme val="minor"/>
      </rPr>
      <t>の</t>
    </r>
    <r>
      <rPr>
        <b/>
        <sz val="16"/>
        <color rgb="FF0070C0"/>
        <rFont val="ＭＳ Ｐゴシック"/>
        <family val="3"/>
        <charset val="128"/>
        <scheme val="minor"/>
      </rPr>
      <t>「技術提案①～⑥」</t>
    </r>
    <r>
      <rPr>
        <sz val="16"/>
        <rFont val="ＭＳ Ｐゴシック"/>
        <family val="2"/>
        <charset val="128"/>
        <scheme val="minor"/>
      </rPr>
      <t>に</t>
    </r>
    <r>
      <rPr>
        <b/>
        <sz val="16"/>
        <rFont val="ＭＳ Ｐゴシック"/>
        <family val="3"/>
        <charset val="128"/>
        <scheme val="minor"/>
      </rPr>
      <t>コピー作業</t>
    </r>
    <r>
      <rPr>
        <sz val="16"/>
        <rFont val="ＭＳ Ｐゴシック"/>
        <family val="2"/>
        <charset val="128"/>
        <scheme val="minor"/>
      </rPr>
      <t>を行うためのものです</t>
    </r>
    <rPh sb="8" eb="10">
      <t>ギジュツ</t>
    </rPh>
    <rPh sb="10" eb="12">
      <t>シンサ</t>
    </rPh>
    <rPh sb="12" eb="13">
      <t>ヨウ</t>
    </rPh>
    <rPh sb="20" eb="22">
      <t>ギジュツ</t>
    </rPh>
    <rPh sb="22" eb="24">
      <t>テイアン</t>
    </rPh>
    <rPh sb="32" eb="34">
      <t>サギョウ</t>
    </rPh>
    <rPh sb="35" eb="36">
      <t>オコナ</t>
    </rPh>
    <phoneticPr fontId="2"/>
  </si>
  <si>
    <t>配置予定技術者①</t>
    <phoneticPr fontId="2"/>
  </si>
  <si>
    <t>配置予定技術者②</t>
    <phoneticPr fontId="2"/>
  </si>
  <si>
    <t>配置予定技術者③</t>
    <phoneticPr fontId="2"/>
  </si>
  <si>
    <r>
      <t>行高・列幅不足により</t>
    </r>
    <r>
      <rPr>
        <sz val="11"/>
        <color rgb="FFFF0000"/>
        <rFont val="ＭＳ Ｐゴシック"/>
        <family val="3"/>
        <charset val="128"/>
      </rPr>
      <t>文字切れ</t>
    </r>
    <r>
      <rPr>
        <sz val="11"/>
        <color theme="1"/>
        <rFont val="ＭＳ Ｐゴシック"/>
        <family val="3"/>
        <charset val="128"/>
      </rPr>
      <t>や</t>
    </r>
    <r>
      <rPr>
        <sz val="11"/>
        <color rgb="FFFF0000"/>
        <rFont val="ＭＳ Ｐゴシック"/>
        <family val="3"/>
        <charset val="128"/>
      </rPr>
      <t>「＃＃＃＃」表示</t>
    </r>
    <r>
      <rPr>
        <sz val="11"/>
        <color theme="1"/>
        <rFont val="ＭＳ Ｐゴシック"/>
        <family val="3"/>
        <charset val="128"/>
      </rPr>
      <t>で出力されていないか、提出する前に</t>
    </r>
    <r>
      <rPr>
        <sz val="11"/>
        <color rgb="FFFF0000"/>
        <rFont val="ＭＳ Ｐゴシック"/>
        <family val="3"/>
        <charset val="128"/>
      </rPr>
      <t>必ず印刷物で確認</t>
    </r>
    <r>
      <rPr>
        <sz val="11"/>
        <color theme="1"/>
        <rFont val="ＭＳ Ｐゴシック"/>
        <family val="3"/>
        <charset val="128"/>
      </rPr>
      <t>してください。</t>
    </r>
    <rPh sb="1" eb="2">
      <t>タカ</t>
    </rPh>
    <rPh sb="40" eb="41">
      <t>カナラ</t>
    </rPh>
    <rPh sb="42" eb="45">
      <t>インサツブツ</t>
    </rPh>
    <phoneticPr fontId="2"/>
  </si>
  <si>
    <r>
      <t>文字切れや「＃＃＃＃」表示になっている場合、</t>
    </r>
    <r>
      <rPr>
        <sz val="11"/>
        <color rgb="FFFF0000"/>
        <rFont val="ＭＳ Ｐゴシック"/>
        <family val="3"/>
        <charset val="128"/>
      </rPr>
      <t>行高・列幅を広げる</t>
    </r>
    <r>
      <rPr>
        <sz val="11"/>
        <color theme="1"/>
        <rFont val="ＭＳ Ｐゴシック"/>
        <family val="3"/>
        <charset val="128"/>
      </rPr>
      <t>、</t>
    </r>
    <r>
      <rPr>
        <sz val="11"/>
        <color rgb="FFFF0000"/>
        <rFont val="ＭＳ Ｐゴシック"/>
        <family val="3"/>
        <charset val="128"/>
      </rPr>
      <t>文字を縮小して表示</t>
    </r>
    <r>
      <rPr>
        <sz val="11"/>
        <color theme="1"/>
        <rFont val="ＭＳ Ｐゴシック"/>
        <family val="3"/>
        <charset val="128"/>
      </rPr>
      <t>させるなど調整してください。</t>
    </r>
    <rPh sb="23" eb="24">
      <t>タカ</t>
    </rPh>
    <phoneticPr fontId="2"/>
  </si>
  <si>
    <r>
      <t>技術提案や施工上の留意点の様式に</t>
    </r>
    <r>
      <rPr>
        <sz val="11"/>
        <color rgb="FFFF0000"/>
        <rFont val="ＭＳ Ｐゴシック"/>
        <family val="3"/>
        <charset val="128"/>
      </rPr>
      <t>図や表など貼り付けないで下さい。</t>
    </r>
    <r>
      <rPr>
        <sz val="11"/>
        <color theme="1"/>
        <rFont val="ＭＳ Ｐゴシック"/>
        <family val="3"/>
        <charset val="128"/>
      </rPr>
      <t>図や表を用いる場合は、</t>
    </r>
    <r>
      <rPr>
        <sz val="11"/>
        <color rgb="FFFF0000"/>
        <rFont val="ＭＳ Ｐゴシック"/>
        <family val="3"/>
        <charset val="128"/>
      </rPr>
      <t>必ず別ファイル（PDFファイル）で提出</t>
    </r>
    <r>
      <rPr>
        <sz val="11"/>
        <color theme="1"/>
        <rFont val="ＭＳ Ｐゴシック"/>
        <family val="3"/>
        <charset val="128"/>
      </rPr>
      <t>してください。</t>
    </r>
    <rPh sb="0" eb="2">
      <t>ギジュツ</t>
    </rPh>
    <rPh sb="2" eb="4">
      <t>テイアン</t>
    </rPh>
    <rPh sb="5" eb="7">
      <t>セコウ</t>
    </rPh>
    <rPh sb="7" eb="8">
      <t>ジョウ</t>
    </rPh>
    <rPh sb="9" eb="12">
      <t>リュウイテン</t>
    </rPh>
    <rPh sb="13" eb="15">
      <t>ヨウシキ</t>
    </rPh>
    <rPh sb="16" eb="17">
      <t>ズ</t>
    </rPh>
    <rPh sb="18" eb="19">
      <t>ヒョウ</t>
    </rPh>
    <rPh sb="21" eb="22">
      <t>ハ</t>
    </rPh>
    <rPh sb="23" eb="24">
      <t>ツ</t>
    </rPh>
    <rPh sb="28" eb="29">
      <t>クダ</t>
    </rPh>
    <rPh sb="32" eb="33">
      <t>ズ</t>
    </rPh>
    <rPh sb="34" eb="35">
      <t>ヒョウ</t>
    </rPh>
    <rPh sb="36" eb="37">
      <t>モチ</t>
    </rPh>
    <rPh sb="39" eb="41">
      <t>バアイ</t>
    </rPh>
    <rPh sb="43" eb="44">
      <t>カナラ</t>
    </rPh>
    <rPh sb="45" eb="46">
      <t>ベツ</t>
    </rPh>
    <rPh sb="60" eb="62">
      <t>テイシュツ</t>
    </rPh>
    <phoneticPr fontId="2"/>
  </si>
  <si>
    <t>技術資料様式は、「ページ設定」で「白黒印刷」と「印刷範囲」を設定していますので、画面表示の着色セルも白色で印刷されます。</t>
    <rPh sb="0" eb="2">
      <t>ギジュツ</t>
    </rPh>
    <rPh sb="2" eb="4">
      <t>シリョウ</t>
    </rPh>
    <rPh sb="4" eb="6">
      <t>ヨウシキ</t>
    </rPh>
    <rPh sb="40" eb="42">
      <t>ガメン</t>
    </rPh>
    <rPh sb="42" eb="44">
      <t>ヒョウジ</t>
    </rPh>
    <rPh sb="45" eb="47">
      <t>チャクショク</t>
    </rPh>
    <rPh sb="50" eb="51">
      <t>シロ</t>
    </rPh>
    <rPh sb="51" eb="52">
      <t>イロ</t>
    </rPh>
    <rPh sb="53" eb="55">
      <t>インサツ</t>
    </rPh>
    <phoneticPr fontId="2"/>
  </si>
  <si>
    <r>
      <rPr>
        <sz val="11"/>
        <color rgb="FFFF0000"/>
        <rFont val="ＭＳ Ｐゴシック"/>
        <family val="3"/>
        <charset val="128"/>
      </rPr>
      <t>「技術提案」、「施工上の留意点」様式</t>
    </r>
    <r>
      <rPr>
        <sz val="11"/>
        <color theme="1"/>
        <rFont val="ＭＳ Ｐゴシック"/>
        <family val="3"/>
        <charset val="128"/>
      </rPr>
      <t>は、</t>
    </r>
    <r>
      <rPr>
        <sz val="11"/>
        <color rgb="FFFF0000"/>
        <rFont val="ＭＳ Ｐゴシック"/>
        <family val="3"/>
        <charset val="128"/>
      </rPr>
      <t>提案記入欄より上部</t>
    </r>
    <r>
      <rPr>
        <sz val="11"/>
        <color theme="1"/>
        <rFont val="ＭＳ Ｐゴシック"/>
        <family val="3"/>
        <charset val="128"/>
      </rPr>
      <t>を印刷タイトルの設定で固定していますので、提出資料が</t>
    </r>
    <r>
      <rPr>
        <sz val="11"/>
        <color rgb="FFFF0000"/>
        <rFont val="ＭＳ Ｐゴシック"/>
        <family val="3"/>
        <charset val="128"/>
      </rPr>
      <t>複数ページに跨る場合</t>
    </r>
    <r>
      <rPr>
        <sz val="11"/>
        <color theme="1"/>
        <rFont val="ＭＳ Ｐゴシック"/>
        <family val="3"/>
        <charset val="128"/>
      </rPr>
      <t>、固定部分は</t>
    </r>
    <r>
      <rPr>
        <sz val="11"/>
        <color rgb="FFFF0000"/>
        <rFont val="ＭＳ Ｐゴシック"/>
        <family val="3"/>
        <charset val="128"/>
      </rPr>
      <t>全てのページで自動的に表示</t>
    </r>
    <r>
      <rPr>
        <sz val="11"/>
        <color theme="1"/>
        <rFont val="ＭＳ Ｐゴシック"/>
        <family val="3"/>
        <charset val="128"/>
      </rPr>
      <t>されます。</t>
    </r>
    <rPh sb="1" eb="3">
      <t>ギジュツ</t>
    </rPh>
    <rPh sb="3" eb="5">
      <t>テイアン</t>
    </rPh>
    <rPh sb="8" eb="10">
      <t>セコウ</t>
    </rPh>
    <rPh sb="10" eb="11">
      <t>ジョウ</t>
    </rPh>
    <rPh sb="12" eb="15">
      <t>リュウイテン</t>
    </rPh>
    <rPh sb="16" eb="18">
      <t>ヨウシキ</t>
    </rPh>
    <rPh sb="20" eb="22">
      <t>テイアン</t>
    </rPh>
    <rPh sb="22" eb="24">
      <t>キニュウ</t>
    </rPh>
    <rPh sb="24" eb="25">
      <t>ラン</t>
    </rPh>
    <rPh sb="27" eb="29">
      <t>ジョウブ</t>
    </rPh>
    <rPh sb="30" eb="32">
      <t>インサツ</t>
    </rPh>
    <rPh sb="40" eb="42">
      <t>コテイ</t>
    </rPh>
    <rPh sb="50" eb="52">
      <t>テイシュツ</t>
    </rPh>
    <rPh sb="52" eb="54">
      <t>シリョウ</t>
    </rPh>
    <rPh sb="55" eb="57">
      <t>フクスウ</t>
    </rPh>
    <rPh sb="61" eb="62">
      <t>マタガ</t>
    </rPh>
    <rPh sb="63" eb="65">
      <t>バアイ</t>
    </rPh>
    <rPh sb="66" eb="68">
      <t>コテイ</t>
    </rPh>
    <rPh sb="68" eb="70">
      <t>ブブン</t>
    </rPh>
    <rPh sb="71" eb="72">
      <t>スベ</t>
    </rPh>
    <rPh sb="78" eb="81">
      <t>ジドウテキ</t>
    </rPh>
    <rPh sb="82" eb="84">
      <t>ヒョウジ</t>
    </rPh>
    <phoneticPr fontId="2"/>
  </si>
  <si>
    <t>○数式に不具合があった場合の対応について</t>
    <rPh sb="1" eb="3">
      <t>スウシキ</t>
    </rPh>
    <rPh sb="4" eb="7">
      <t>フグアイ</t>
    </rPh>
    <rPh sb="11" eb="13">
      <t>バアイ</t>
    </rPh>
    <rPh sb="14" eb="16">
      <t>タイオウ</t>
    </rPh>
    <phoneticPr fontId="2"/>
  </si>
  <si>
    <r>
      <t>：発注者専用シート（</t>
    </r>
    <r>
      <rPr>
        <b/>
        <sz val="11"/>
        <color rgb="FFFF0000"/>
        <rFont val="ＭＳ Ｐゴシック"/>
        <family val="3"/>
        <charset val="128"/>
      </rPr>
      <t>企業は入力厳禁です！！</t>
    </r>
    <r>
      <rPr>
        <sz val="11"/>
        <color theme="1"/>
        <rFont val="ＭＳ Ｐゴシック"/>
        <family val="3"/>
        <charset val="128"/>
      </rPr>
      <t>）</t>
    </r>
    <rPh sb="1" eb="4">
      <t>ハッチュウシャ</t>
    </rPh>
    <rPh sb="4" eb="6">
      <t>センヨウ</t>
    </rPh>
    <rPh sb="10" eb="12">
      <t>キギョウ</t>
    </rPh>
    <rPh sb="13" eb="15">
      <t>ニュウリョク</t>
    </rPh>
    <rPh sb="15" eb="17">
      <t>ゲンキン</t>
    </rPh>
    <phoneticPr fontId="2"/>
  </si>
  <si>
    <t>国事務所長</t>
    <rPh sb="0" eb="1">
      <t>クニ</t>
    </rPh>
    <rPh sb="1" eb="3">
      <t>ジム</t>
    </rPh>
    <rPh sb="3" eb="5">
      <t>ショチョウ</t>
    </rPh>
    <phoneticPr fontId="2"/>
  </si>
  <si>
    <t>県課長</t>
    <rPh sb="0" eb="1">
      <t>ケン</t>
    </rPh>
    <rPh sb="1" eb="2">
      <t>カ</t>
    </rPh>
    <rPh sb="2" eb="3">
      <t>チョウ</t>
    </rPh>
    <phoneticPr fontId="2"/>
  </si>
  <si>
    <t>県事務所長</t>
    <rPh sb="0" eb="1">
      <t>ケン</t>
    </rPh>
    <rPh sb="1" eb="3">
      <t>ジム</t>
    </rPh>
    <rPh sb="3" eb="5">
      <t>ショチョウ</t>
    </rPh>
    <phoneticPr fontId="2"/>
  </si>
  <si>
    <t>県課長表彰該当工事の表彰</t>
    <rPh sb="0" eb="1">
      <t>ケン</t>
    </rPh>
    <rPh sb="1" eb="3">
      <t>カチョウ</t>
    </rPh>
    <rPh sb="3" eb="5">
      <t>ヒョウショウ</t>
    </rPh>
    <rPh sb="5" eb="7">
      <t>ガイトウ</t>
    </rPh>
    <rPh sb="7" eb="9">
      <t>コウジ</t>
    </rPh>
    <rPh sb="10" eb="12">
      <t>ヒョウショウ</t>
    </rPh>
    <phoneticPr fontId="2"/>
  </si>
  <si>
    <t>BCP&amp;防災協定</t>
    <rPh sb="4" eb="6">
      <t>ボウサイ</t>
    </rPh>
    <rPh sb="6" eb="8">
      <t>キョウテイ</t>
    </rPh>
    <phoneticPr fontId="12"/>
  </si>
  <si>
    <t>BCP&amp;家畜伝染防疫病協定</t>
    <rPh sb="4" eb="6">
      <t>カチク</t>
    </rPh>
    <rPh sb="6" eb="8">
      <t>デンセン</t>
    </rPh>
    <rPh sb="8" eb="10">
      <t>ボウエキ</t>
    </rPh>
    <rPh sb="10" eb="11">
      <t>ビョウ</t>
    </rPh>
    <rPh sb="11" eb="13">
      <t>キョウテイ</t>
    </rPh>
    <phoneticPr fontId="12"/>
  </si>
  <si>
    <t>１回の契約期間が両年度にわたるものは、契約期間の長い方の年度に契約実績を記入すること。</t>
    <rPh sb="26" eb="27">
      <t>ホウ</t>
    </rPh>
    <rPh sb="31" eb="33">
      <t>ケイヤク</t>
    </rPh>
    <rPh sb="33" eb="35">
      <t>ジッセキ</t>
    </rPh>
    <rPh sb="36" eb="38">
      <t>キニュウ</t>
    </rPh>
    <phoneticPr fontId="2"/>
  </si>
  <si>
    <t>評価項目○－○</t>
    <phoneticPr fontId="2"/>
  </si>
  <si>
    <t>←ｙｙｙｙ/m/dで入力</t>
    <phoneticPr fontId="2"/>
  </si>
  <si>
    <t>配置予定技術者①</t>
    <phoneticPr fontId="2"/>
  </si>
  <si>
    <t>商号又は名称</t>
    <rPh sb="0" eb="1">
      <t>ショウ</t>
    </rPh>
    <phoneticPr fontId="2"/>
  </si>
  <si>
    <r>
      <rPr>
        <sz val="11"/>
        <color rgb="FFFF0000"/>
        <rFont val="ＭＳ Ｐゴシック"/>
        <family val="3"/>
        <charset val="128"/>
      </rPr>
      <t>発注者専用シート</t>
    </r>
    <r>
      <rPr>
        <sz val="11"/>
        <color theme="1"/>
        <rFont val="ＭＳ Ｐゴシック"/>
        <family val="3"/>
        <charset val="128"/>
      </rPr>
      <t>（シート名が赤色シート）には</t>
    </r>
    <r>
      <rPr>
        <sz val="11"/>
        <color rgb="FFFF0000"/>
        <rFont val="ＭＳ Ｐゴシック"/>
        <family val="3"/>
        <charset val="128"/>
      </rPr>
      <t>触れないでください</t>
    </r>
    <r>
      <rPr>
        <sz val="11"/>
        <color theme="1"/>
        <rFont val="ＭＳ Ｐゴシック"/>
        <family val="3"/>
        <charset val="128"/>
      </rPr>
      <t>。</t>
    </r>
    <rPh sb="0" eb="3">
      <t>ハッチュウシャ</t>
    </rPh>
    <rPh sb="3" eb="5">
      <t>センヨウ</t>
    </rPh>
    <rPh sb="12" eb="13">
      <t>メイ</t>
    </rPh>
    <rPh sb="14" eb="16">
      <t>アカイロ</t>
    </rPh>
    <rPh sb="22" eb="23">
      <t>フ</t>
    </rPh>
    <phoneticPr fontId="2"/>
  </si>
  <si>
    <r>
      <t>記入しない様式があっても、</t>
    </r>
    <r>
      <rPr>
        <sz val="11"/>
        <color rgb="FFFF0000"/>
        <rFont val="ＭＳ Ｐゴシック"/>
        <family val="3"/>
        <charset val="128"/>
      </rPr>
      <t>シートは絶対に削除しないでください</t>
    </r>
    <r>
      <rPr>
        <sz val="11"/>
        <color theme="1"/>
        <rFont val="ＭＳ Ｐゴシック"/>
        <family val="3"/>
        <charset val="128"/>
      </rPr>
      <t>。</t>
    </r>
    <rPh sb="0" eb="2">
      <t>キニュウ</t>
    </rPh>
    <rPh sb="5" eb="7">
      <t>ヨウシキ</t>
    </rPh>
    <rPh sb="17" eb="19">
      <t>ゼッタイ</t>
    </rPh>
    <rPh sb="20" eb="22">
      <t>サクジョ</t>
    </rPh>
    <phoneticPr fontId="2"/>
  </si>
  <si>
    <r>
      <t>各様式の企業直接入力欄（青色着色セル）に記入する際、</t>
    </r>
    <r>
      <rPr>
        <sz val="11"/>
        <color rgb="FFFF0000"/>
        <rFont val="ＭＳ Ｐゴシック"/>
        <family val="3"/>
        <charset val="128"/>
      </rPr>
      <t>結合されたセル</t>
    </r>
    <r>
      <rPr>
        <sz val="11"/>
        <color theme="1"/>
        <rFont val="ＭＳ Ｐゴシック"/>
        <family val="3"/>
        <charset val="128"/>
      </rPr>
      <t>は</t>
    </r>
    <r>
      <rPr>
        <sz val="11"/>
        <color rgb="FFFF0000"/>
        <rFont val="ＭＳ Ｐゴシック"/>
        <family val="3"/>
        <charset val="128"/>
      </rPr>
      <t>絶対に解除しないでください</t>
    </r>
    <r>
      <rPr>
        <sz val="11"/>
        <color theme="1"/>
        <rFont val="ＭＳ Ｐゴシック"/>
        <family val="3"/>
        <charset val="128"/>
      </rPr>
      <t>。</t>
    </r>
    <rPh sb="0" eb="3">
      <t>カクヨウシキ</t>
    </rPh>
    <rPh sb="4" eb="6">
      <t>キギョウ</t>
    </rPh>
    <rPh sb="6" eb="8">
      <t>チョクセツ</t>
    </rPh>
    <rPh sb="8" eb="10">
      <t>ニュウリョク</t>
    </rPh>
    <rPh sb="10" eb="11">
      <t>ラン</t>
    </rPh>
    <rPh sb="12" eb="14">
      <t>アオイロ</t>
    </rPh>
    <rPh sb="14" eb="16">
      <t>チャクショク</t>
    </rPh>
    <rPh sb="20" eb="22">
      <t>キニュウ</t>
    </rPh>
    <rPh sb="24" eb="25">
      <t>サイ</t>
    </rPh>
    <rPh sb="26" eb="28">
      <t>ケツゴウ</t>
    </rPh>
    <rPh sb="34" eb="36">
      <t>ゼッタイ</t>
    </rPh>
    <rPh sb="37" eb="39">
      <t>カイジョ</t>
    </rPh>
    <phoneticPr fontId="2"/>
  </si>
  <si>
    <t>工事成績(5年用)</t>
    <rPh sb="6" eb="7">
      <t>ネン</t>
    </rPh>
    <rPh sb="7" eb="8">
      <t>ヨウ</t>
    </rPh>
    <phoneticPr fontId="2"/>
  </si>
  <si>
    <t>配置予定技術者②</t>
    <phoneticPr fontId="2"/>
  </si>
  <si>
    <t>BCP&amp;防災協定</t>
    <rPh sb="4" eb="6">
      <t>ボウサイ</t>
    </rPh>
    <rPh sb="6" eb="8">
      <t>キョウテイ</t>
    </rPh>
    <phoneticPr fontId="2"/>
  </si>
  <si>
    <t>BCP&amp;家畜伝染防疫病協定</t>
    <rPh sb="4" eb="6">
      <t>カチク</t>
    </rPh>
    <rPh sb="6" eb="8">
      <t>デンセン</t>
    </rPh>
    <rPh sb="8" eb="10">
      <t>ボウエキ</t>
    </rPh>
    <rPh sb="10" eb="11">
      <t>ビョウ</t>
    </rPh>
    <rPh sb="11" eb="13">
      <t>キョウテイ</t>
    </rPh>
    <phoneticPr fontId="2"/>
  </si>
  <si>
    <t>(1)</t>
    <phoneticPr fontId="2"/>
  </si>
  <si>
    <t>活動期間中に従業員数の変動があった場合は、最大時の人数を記載してください</t>
  </si>
  <si>
    <t>企業回答11</t>
    <rPh sb="0" eb="2">
      <t>キギョウ</t>
    </rPh>
    <rPh sb="2" eb="4">
      <t>カイトウ</t>
    </rPh>
    <phoneticPr fontId="2"/>
  </si>
  <si>
    <t>2回</t>
    <rPh sb="1" eb="2">
      <t>カイ</t>
    </rPh>
    <phoneticPr fontId="2"/>
  </si>
  <si>
    <t>1回</t>
    <rPh sb="1" eb="2">
      <t>カイ</t>
    </rPh>
    <phoneticPr fontId="2"/>
  </si>
  <si>
    <t>様式内の吹出しコメントは印刷されません。</t>
    <rPh sb="0" eb="2">
      <t>ヨウシキ</t>
    </rPh>
    <rPh sb="2" eb="3">
      <t>ナイ</t>
    </rPh>
    <rPh sb="4" eb="6">
      <t>フキダ</t>
    </rPh>
    <rPh sb="12" eb="14">
      <t>インサツ</t>
    </rPh>
    <phoneticPr fontId="2"/>
  </si>
  <si>
    <t>受注形態</t>
    <phoneticPr fontId="2"/>
  </si>
  <si>
    <t>発注機関</t>
    <phoneticPr fontId="2"/>
  </si>
  <si>
    <t>活動箇所</t>
    <phoneticPr fontId="2"/>
  </si>
  <si>
    <t>：リストから選択が必要な箇所</t>
    <rPh sb="6" eb="8">
      <t>センタク</t>
    </rPh>
    <rPh sb="9" eb="11">
      <t>ヒツヨウ</t>
    </rPh>
    <rPh sb="12" eb="14">
      <t>カショ</t>
    </rPh>
    <phoneticPr fontId="2"/>
  </si>
  <si>
    <t>0回</t>
    <rPh sb="1" eb="2">
      <t>カイ</t>
    </rPh>
    <phoneticPr fontId="2"/>
  </si>
  <si>
    <t>２　提出書類（下記項目の該当するもの）</t>
    <rPh sb="7" eb="9">
      <t>カキ</t>
    </rPh>
    <rPh sb="9" eb="11">
      <t>コウモク</t>
    </rPh>
    <rPh sb="12" eb="14">
      <t>ガイトウ</t>
    </rPh>
    <phoneticPr fontId="2"/>
  </si>
  <si>
    <t>○本エクセル形式のシート名着色の区分について</t>
    <rPh sb="1" eb="2">
      <t>ホン</t>
    </rPh>
    <rPh sb="6" eb="8">
      <t>ケイシキ</t>
    </rPh>
    <rPh sb="12" eb="13">
      <t>メイ</t>
    </rPh>
    <rPh sb="13" eb="15">
      <t>チャクショク</t>
    </rPh>
    <rPh sb="16" eb="18">
      <t>クブン</t>
    </rPh>
    <phoneticPr fontId="2"/>
  </si>
  <si>
    <t>技術資料作成用エクセル形式の電子ファイル使用上の注意事項</t>
    <rPh sb="0" eb="2">
      <t>ギジュツ</t>
    </rPh>
    <rPh sb="2" eb="4">
      <t>シリョウ</t>
    </rPh>
    <rPh sb="4" eb="7">
      <t>サクセイヨウ</t>
    </rPh>
    <rPh sb="11" eb="13">
      <t>ケイシキ</t>
    </rPh>
    <rPh sb="14" eb="16">
      <t>デンシ</t>
    </rPh>
    <rPh sb="20" eb="22">
      <t>シヨウ</t>
    </rPh>
    <rPh sb="22" eb="23">
      <t>ジョウ</t>
    </rPh>
    <rPh sb="24" eb="26">
      <t>チュウイ</t>
    </rPh>
    <rPh sb="26" eb="28">
      <t>ジコウ</t>
    </rPh>
    <phoneticPr fontId="2"/>
  </si>
  <si>
    <t>○技術資料【PDF形式】と参考資料【本エクセル形式】の位置づけについて</t>
    <rPh sb="1" eb="3">
      <t>ギジュツ</t>
    </rPh>
    <rPh sb="3" eb="5">
      <t>シリョウ</t>
    </rPh>
    <rPh sb="9" eb="11">
      <t>ケイシキ</t>
    </rPh>
    <rPh sb="13" eb="15">
      <t>サンコウ</t>
    </rPh>
    <rPh sb="15" eb="17">
      <t>シリョウ</t>
    </rPh>
    <rPh sb="18" eb="19">
      <t>ホン</t>
    </rPh>
    <rPh sb="23" eb="25">
      <t>ケイシキ</t>
    </rPh>
    <rPh sb="27" eb="29">
      <t>イチ</t>
    </rPh>
    <phoneticPr fontId="2"/>
  </si>
  <si>
    <t>(1)</t>
    <phoneticPr fontId="2"/>
  </si>
  <si>
    <r>
      <t>本エクセル形式で作成したデータを</t>
    </r>
    <r>
      <rPr>
        <sz val="11"/>
        <color rgb="FFFF0000"/>
        <rFont val="ＭＳ Ｐゴシック"/>
        <family val="3"/>
        <charset val="128"/>
      </rPr>
      <t>PDF形式に変換</t>
    </r>
    <r>
      <rPr>
        <sz val="11"/>
        <color theme="1"/>
        <rFont val="ＭＳ Ｐゴシック"/>
        <family val="3"/>
        <charset val="128"/>
      </rPr>
      <t>したものを「</t>
    </r>
    <r>
      <rPr>
        <sz val="11"/>
        <color rgb="FFFF0000"/>
        <rFont val="ＭＳ Ｐゴシック"/>
        <family val="3"/>
        <charset val="128"/>
      </rPr>
      <t>技術資料</t>
    </r>
    <r>
      <rPr>
        <sz val="11"/>
        <color theme="1"/>
        <rFont val="ＭＳ Ｐゴシック"/>
        <family val="3"/>
        <charset val="128"/>
      </rPr>
      <t xml:space="preserve">」として、提出しなければなりません。
</t>
    </r>
    <r>
      <rPr>
        <sz val="11"/>
        <color rgb="FFFF0000"/>
        <rFont val="ＭＳ Ｐゴシック"/>
        <family val="3"/>
        <charset val="128"/>
      </rPr>
      <t>（提出：必須）</t>
    </r>
    <rPh sb="0" eb="1">
      <t>ホン</t>
    </rPh>
    <rPh sb="5" eb="7">
      <t>ケイシキ</t>
    </rPh>
    <rPh sb="8" eb="10">
      <t>サクセイ</t>
    </rPh>
    <rPh sb="19" eb="21">
      <t>ケイシキ</t>
    </rPh>
    <rPh sb="22" eb="24">
      <t>ヘンカン</t>
    </rPh>
    <rPh sb="30" eb="32">
      <t>ギジュツ</t>
    </rPh>
    <rPh sb="32" eb="34">
      <t>シリョウ</t>
    </rPh>
    <rPh sb="39" eb="41">
      <t>テイシュツ</t>
    </rPh>
    <rPh sb="54" eb="56">
      <t>テイシュツ</t>
    </rPh>
    <rPh sb="57" eb="59">
      <t>ヒッス</t>
    </rPh>
    <phoneticPr fontId="2"/>
  </si>
  <si>
    <t>(2)</t>
    <phoneticPr fontId="2"/>
  </si>
  <si>
    <r>
      <t>本エクセル形式は、発注者が技術資料の審査を行う際に「</t>
    </r>
    <r>
      <rPr>
        <sz val="11"/>
        <color rgb="FFFF0000"/>
        <rFont val="ＭＳ Ｐゴシック"/>
        <family val="3"/>
        <charset val="128"/>
      </rPr>
      <t>参考資料</t>
    </r>
    <r>
      <rPr>
        <sz val="11"/>
        <color theme="1"/>
        <rFont val="ＭＳ Ｐゴシック"/>
        <family val="3"/>
        <charset val="128"/>
      </rPr>
      <t>」として使用しますので、</t>
    </r>
    <r>
      <rPr>
        <sz val="11"/>
        <color rgb="FFFF0000"/>
        <rFont val="ＭＳ Ｐゴシック"/>
        <family val="3"/>
        <charset val="128"/>
      </rPr>
      <t>提出の協力をお願いします</t>
    </r>
    <r>
      <rPr>
        <sz val="11"/>
        <color theme="1"/>
        <rFont val="ＭＳ Ｐゴシック"/>
        <family val="3"/>
        <charset val="128"/>
      </rPr>
      <t>。
本エクセル形式のみの提出をもって、技術資料を提出したことにはなりませんので、ご注意ください。</t>
    </r>
    <rPh sb="5" eb="7">
      <t>ケイシキ</t>
    </rPh>
    <rPh sb="15" eb="17">
      <t>シリョウ</t>
    </rPh>
    <rPh sb="26" eb="28">
      <t>サンコウ</t>
    </rPh>
    <rPh sb="28" eb="30">
      <t>シリョウ</t>
    </rPh>
    <rPh sb="34" eb="36">
      <t>シヨウ</t>
    </rPh>
    <rPh sb="45" eb="47">
      <t>キョウリョク</t>
    </rPh>
    <rPh sb="49" eb="50">
      <t>ネガ</t>
    </rPh>
    <rPh sb="61" eb="63">
      <t>ケイシキ</t>
    </rPh>
    <phoneticPr fontId="2"/>
  </si>
  <si>
    <t>○エクセル形式使用時及び技術資料提出時の注意事項について</t>
    <rPh sb="5" eb="7">
      <t>ケイシキ</t>
    </rPh>
    <rPh sb="7" eb="9">
      <t>シヨウ</t>
    </rPh>
    <rPh sb="9" eb="10">
      <t>ジ</t>
    </rPh>
    <rPh sb="10" eb="11">
      <t>オヨ</t>
    </rPh>
    <rPh sb="12" eb="14">
      <t>ギジュツ</t>
    </rPh>
    <rPh sb="14" eb="16">
      <t>シリョウ</t>
    </rPh>
    <rPh sb="16" eb="18">
      <t>テイシュツ</t>
    </rPh>
    <rPh sb="18" eb="19">
      <t>ジ</t>
    </rPh>
    <rPh sb="20" eb="22">
      <t>チュウイ</t>
    </rPh>
    <rPh sb="22" eb="24">
      <t>ジコウ</t>
    </rPh>
    <phoneticPr fontId="2"/>
  </si>
  <si>
    <t>(6)</t>
    <phoneticPr fontId="2"/>
  </si>
  <si>
    <t>(7)</t>
    <phoneticPr fontId="2"/>
  </si>
  <si>
    <t>(8)</t>
    <phoneticPr fontId="2"/>
  </si>
  <si>
    <t>本エクセル形式に設定されている数式に不具合があり、正しく表示されない場合がありましたら、直接セルに正しいものを記入してください。</t>
    <rPh sb="0" eb="1">
      <t>ホン</t>
    </rPh>
    <rPh sb="5" eb="7">
      <t>ケイシキ</t>
    </rPh>
    <rPh sb="8" eb="10">
      <t>セッテイ</t>
    </rPh>
    <rPh sb="15" eb="17">
      <t>スウシキ</t>
    </rPh>
    <rPh sb="18" eb="21">
      <t>フグアイ</t>
    </rPh>
    <rPh sb="25" eb="26">
      <t>タダ</t>
    </rPh>
    <rPh sb="28" eb="30">
      <t>ヒョウジ</t>
    </rPh>
    <rPh sb="34" eb="36">
      <t>バアイ</t>
    </rPh>
    <rPh sb="44" eb="46">
      <t>チョクセツ</t>
    </rPh>
    <rPh sb="49" eb="50">
      <t>タダ</t>
    </rPh>
    <rPh sb="55" eb="57">
      <t>キニュウ</t>
    </rPh>
    <phoneticPr fontId="2"/>
  </si>
  <si>
    <r>
      <t>発注者は、</t>
    </r>
    <r>
      <rPr>
        <sz val="11"/>
        <color rgb="FFFF0000"/>
        <rFont val="ＭＳ Ｐゴシック"/>
        <family val="3"/>
        <charset val="128"/>
      </rPr>
      <t>技術資料【PDF形式】</t>
    </r>
    <r>
      <rPr>
        <sz val="11"/>
        <color theme="1"/>
        <rFont val="ＭＳ Ｐゴシック"/>
        <family val="3"/>
        <charset val="128"/>
      </rPr>
      <t>に記載された内容により</t>
    </r>
    <r>
      <rPr>
        <sz val="11"/>
        <color rgb="FFFF0000"/>
        <rFont val="ＭＳ Ｐゴシック"/>
        <family val="3"/>
        <charset val="128"/>
      </rPr>
      <t>審査</t>
    </r>
    <r>
      <rPr>
        <sz val="11"/>
        <color theme="1"/>
        <rFont val="ＭＳ Ｐゴシック"/>
        <family val="3"/>
        <charset val="128"/>
      </rPr>
      <t>しますので、提出書類に記載漏れ、添付漏れ、文字切れ等の不備がないか必ず確認してください。</t>
    </r>
    <rPh sb="0" eb="3">
      <t>ハッチュウシャ</t>
    </rPh>
    <rPh sb="5" eb="7">
      <t>ギジュツ</t>
    </rPh>
    <rPh sb="7" eb="9">
      <t>シリョウ</t>
    </rPh>
    <rPh sb="13" eb="15">
      <t>ケイシキ</t>
    </rPh>
    <rPh sb="17" eb="19">
      <t>キサイ</t>
    </rPh>
    <rPh sb="22" eb="24">
      <t>ナイヨウ</t>
    </rPh>
    <rPh sb="27" eb="29">
      <t>シンサ</t>
    </rPh>
    <rPh sb="35" eb="37">
      <t>テイシュツ</t>
    </rPh>
    <rPh sb="37" eb="39">
      <t>ショルイ</t>
    </rPh>
    <rPh sb="40" eb="42">
      <t>キサイ</t>
    </rPh>
    <rPh sb="42" eb="43">
      <t>モ</t>
    </rPh>
    <rPh sb="45" eb="47">
      <t>テンプ</t>
    </rPh>
    <rPh sb="47" eb="48">
      <t>モ</t>
    </rPh>
    <rPh sb="50" eb="52">
      <t>モジ</t>
    </rPh>
    <rPh sb="52" eb="53">
      <t>ギ</t>
    </rPh>
    <rPh sb="54" eb="55">
      <t>トウ</t>
    </rPh>
    <rPh sb="56" eb="58">
      <t>フビ</t>
    </rPh>
    <rPh sb="62" eb="63">
      <t>カナラ</t>
    </rPh>
    <rPh sb="64" eb="66">
      <t>カクニン</t>
    </rPh>
    <phoneticPr fontId="2"/>
  </si>
  <si>
    <t>受賞年度</t>
    <rPh sb="0" eb="2">
      <t>ジュショウ</t>
    </rPh>
    <rPh sb="2" eb="4">
      <t>ネンド</t>
    </rPh>
    <phoneticPr fontId="2"/>
  </si>
  <si>
    <t>受賞年度</t>
    <rPh sb="0" eb="2">
      <t>ジュショウ</t>
    </rPh>
    <rPh sb="2" eb="4">
      <t>ネンド</t>
    </rPh>
    <phoneticPr fontId="2"/>
  </si>
  <si>
    <t>単年度の対象工事件数が６０件を超える場合、「工事成績評定点の平均」欄の「件数」及び「平均点」は、自動計算されないため、直接記入すること。</t>
    <rPh sb="0" eb="2">
      <t>タンネン</t>
    </rPh>
    <rPh sb="2" eb="3">
      <t>ド</t>
    </rPh>
    <rPh sb="4" eb="6">
      <t>タイショウ</t>
    </rPh>
    <rPh sb="6" eb="8">
      <t>コウジ</t>
    </rPh>
    <rPh sb="8" eb="10">
      <t>ケンスウ</t>
    </rPh>
    <rPh sb="13" eb="14">
      <t>ケン</t>
    </rPh>
    <rPh sb="15" eb="16">
      <t>コ</t>
    </rPh>
    <rPh sb="18" eb="20">
      <t>バアイ</t>
    </rPh>
    <rPh sb="22" eb="24">
      <t>コウジ</t>
    </rPh>
    <rPh sb="24" eb="26">
      <t>セイセキ</t>
    </rPh>
    <rPh sb="26" eb="28">
      <t>ヒョウテイ</t>
    </rPh>
    <rPh sb="28" eb="29">
      <t>テン</t>
    </rPh>
    <rPh sb="30" eb="32">
      <t>ヘイキン</t>
    </rPh>
    <rPh sb="33" eb="34">
      <t>ラン</t>
    </rPh>
    <rPh sb="36" eb="38">
      <t>ケンスウ</t>
    </rPh>
    <rPh sb="39" eb="40">
      <t>オヨ</t>
    </rPh>
    <rPh sb="42" eb="45">
      <t>ヘイキンテン</t>
    </rPh>
    <rPh sb="48" eb="50">
      <t>ジドウ</t>
    </rPh>
    <rPh sb="50" eb="52">
      <t>ケイサン</t>
    </rPh>
    <rPh sb="59" eb="61">
      <t>チョクセツ</t>
    </rPh>
    <rPh sb="61" eb="63">
      <t>キニュウ</t>
    </rPh>
    <phoneticPr fontId="2"/>
  </si>
  <si>
    <t>企業回答12</t>
    <rPh sb="0" eb="2">
      <t>キギョウ</t>
    </rPh>
    <rPh sb="2" eb="4">
      <t>カイトウ</t>
    </rPh>
    <phoneticPr fontId="2"/>
  </si>
  <si>
    <t>元請</t>
    <rPh sb="0" eb="2">
      <t>モトウケ</t>
    </rPh>
    <phoneticPr fontId="2"/>
  </si>
  <si>
    <t>下請</t>
    <rPh sb="0" eb="1">
      <t>シタ</t>
    </rPh>
    <rPh sb="1" eb="2">
      <t>ウ</t>
    </rPh>
    <phoneticPr fontId="2"/>
  </si>
  <si>
    <t>上記（４）の資料で評価対象地域が確認できない場合は、確認できる資料（位置図）を追加添付すること。</t>
    <rPh sb="0" eb="2">
      <t>ジョウキ</t>
    </rPh>
    <rPh sb="6" eb="8">
      <t>シリョウ</t>
    </rPh>
    <rPh sb="9" eb="11">
      <t>ヒョウカ</t>
    </rPh>
    <rPh sb="11" eb="13">
      <t>タイショウ</t>
    </rPh>
    <rPh sb="13" eb="15">
      <t>チイキ</t>
    </rPh>
    <rPh sb="16" eb="18">
      <t>カクニン</t>
    </rPh>
    <rPh sb="22" eb="24">
      <t>バアイ</t>
    </rPh>
    <rPh sb="26" eb="28">
      <t>カクニン</t>
    </rPh>
    <rPh sb="31" eb="33">
      <t>シリョウ</t>
    </rPh>
    <rPh sb="34" eb="37">
      <t>イチズ</t>
    </rPh>
    <rPh sb="39" eb="41">
      <t>ツイカ</t>
    </rPh>
    <rPh sb="41" eb="43">
      <t>テンプ</t>
    </rPh>
    <phoneticPr fontId="2"/>
  </si>
  <si>
    <t>上記事項の外、入札説明書本文にある要件を必ず確認すること。</t>
    <phoneticPr fontId="2"/>
  </si>
  <si>
    <t>上記（２）の資料で評価対象地域が確認できない場合は、確認できる資料（位置図）を追加添付すること。</t>
    <rPh sb="0" eb="2">
      <t>ジョウキ</t>
    </rPh>
    <rPh sb="6" eb="8">
      <t>シリョウ</t>
    </rPh>
    <rPh sb="9" eb="11">
      <t>ヒョウカ</t>
    </rPh>
    <rPh sb="11" eb="13">
      <t>タイショウ</t>
    </rPh>
    <rPh sb="13" eb="15">
      <t>チイキ</t>
    </rPh>
    <rPh sb="16" eb="18">
      <t>カクニン</t>
    </rPh>
    <rPh sb="22" eb="24">
      <t>バアイ</t>
    </rPh>
    <rPh sb="26" eb="28">
      <t>カクニン</t>
    </rPh>
    <rPh sb="31" eb="33">
      <t>シリョウ</t>
    </rPh>
    <rPh sb="34" eb="37">
      <t>イチズ</t>
    </rPh>
    <rPh sb="39" eb="41">
      <t>ツイカ</t>
    </rPh>
    <rPh sb="41" eb="43">
      <t>テンプ</t>
    </rPh>
    <phoneticPr fontId="2"/>
  </si>
  <si>
    <t>表彰の受賞が２回以上ある場合は、代表的なもの１回分の提出でよい。</t>
    <rPh sb="7" eb="8">
      <t>カイ</t>
    </rPh>
    <rPh sb="23" eb="24">
      <t>カイ</t>
    </rPh>
    <rPh sb="24" eb="25">
      <t>ブン</t>
    </rPh>
    <rPh sb="26" eb="28">
      <t>テイシュツ</t>
    </rPh>
    <phoneticPr fontId="2"/>
  </si>
  <si>
    <t>(1)</t>
    <phoneticPr fontId="2"/>
  </si>
  <si>
    <t>工事内容</t>
    <rPh sb="0" eb="2">
      <t>コウジ</t>
    </rPh>
    <rPh sb="2" eb="4">
      <t>ナイヨウ</t>
    </rPh>
    <phoneticPr fontId="2"/>
  </si>
  <si>
    <t>施工実績①</t>
    <rPh sb="0" eb="2">
      <t>セコウ</t>
    </rPh>
    <rPh sb="2" eb="4">
      <t>ジッセキ</t>
    </rPh>
    <phoneticPr fontId="2"/>
  </si>
  <si>
    <t>施工実績②</t>
    <rPh sb="0" eb="2">
      <t>セコウ</t>
    </rPh>
    <rPh sb="2" eb="4">
      <t>ジッセキ</t>
    </rPh>
    <phoneticPr fontId="2"/>
  </si>
  <si>
    <t>施工経験①</t>
    <rPh sb="0" eb="2">
      <t>セコウ</t>
    </rPh>
    <rPh sb="2" eb="4">
      <t>ケイケン</t>
    </rPh>
    <phoneticPr fontId="2"/>
  </si>
  <si>
    <t>施工経験②</t>
    <rPh sb="0" eb="2">
      <t>セコウ</t>
    </rPh>
    <rPh sb="2" eb="4">
      <t>ケイケン</t>
    </rPh>
    <phoneticPr fontId="2"/>
  </si>
  <si>
    <t>元請・下請区分</t>
    <phoneticPr fontId="2"/>
  </si>
  <si>
    <t>ﾊｰﾄﾌﾙ活動</t>
    <rPh sb="5" eb="7">
      <t>カツドウ</t>
    </rPh>
    <phoneticPr fontId="2"/>
  </si>
  <si>
    <t>(1)</t>
    <phoneticPr fontId="2"/>
  </si>
  <si>
    <t>①</t>
    <phoneticPr fontId="2"/>
  </si>
  <si>
    <t>②</t>
    <phoneticPr fontId="2"/>
  </si>
  <si>
    <t>最終の見積参考資料（設計の変更回数が確認できる総括情報表と工事内訳表）。ただし、必ず当初、変更を含む契約書全ての写し（資料③）＋項目別評定点表（資料④）もしくは竣工検査済証の写し（資料⑤）を追加添付すること。</t>
    <rPh sb="0" eb="2">
      <t>サイシュウ</t>
    </rPh>
    <rPh sb="10" eb="12">
      <t>セッケイ</t>
    </rPh>
    <rPh sb="13" eb="15">
      <t>ヘンコウ</t>
    </rPh>
    <rPh sb="15" eb="17">
      <t>カイスウ</t>
    </rPh>
    <rPh sb="18" eb="20">
      <t>カクニン</t>
    </rPh>
    <rPh sb="40" eb="41">
      <t>カナラ</t>
    </rPh>
    <rPh sb="42" eb="44">
      <t>トウショ</t>
    </rPh>
    <rPh sb="45" eb="47">
      <t>ヘンコウ</t>
    </rPh>
    <rPh sb="48" eb="49">
      <t>フク</t>
    </rPh>
    <rPh sb="50" eb="53">
      <t>ケイヤクショ</t>
    </rPh>
    <rPh sb="53" eb="54">
      <t>スベ</t>
    </rPh>
    <rPh sb="56" eb="57">
      <t>ウツ</t>
    </rPh>
    <rPh sb="59" eb="61">
      <t>シリョウ</t>
    </rPh>
    <rPh sb="64" eb="66">
      <t>コウモク</t>
    </rPh>
    <rPh sb="66" eb="67">
      <t>ベツ</t>
    </rPh>
    <rPh sb="67" eb="69">
      <t>ヒョウテイ</t>
    </rPh>
    <rPh sb="69" eb="70">
      <t>テン</t>
    </rPh>
    <rPh sb="70" eb="71">
      <t>ヒョウ</t>
    </rPh>
    <rPh sb="72" eb="74">
      <t>シリョウ</t>
    </rPh>
    <rPh sb="80" eb="82">
      <t>シュンコウ</t>
    </rPh>
    <rPh sb="82" eb="84">
      <t>ケンサ</t>
    </rPh>
    <rPh sb="84" eb="85">
      <t>ズ</t>
    </rPh>
    <rPh sb="85" eb="86">
      <t>ショウ</t>
    </rPh>
    <rPh sb="87" eb="88">
      <t>ウツ</t>
    </rPh>
    <rPh sb="90" eb="92">
      <t>シリョウ</t>
    </rPh>
    <rPh sb="95" eb="97">
      <t>ツイカ</t>
    </rPh>
    <rPh sb="97" eb="99">
      <t>テンプ</t>
    </rPh>
    <phoneticPr fontId="2"/>
  </si>
  <si>
    <t>③</t>
    <phoneticPr fontId="2"/>
  </si>
  <si>
    <t>当初、変更を含む契約書全ての写し。</t>
    <phoneticPr fontId="2"/>
  </si>
  <si>
    <t>④</t>
    <phoneticPr fontId="2"/>
  </si>
  <si>
    <t>項目別評定点表。（島根県発注工事に限る。）</t>
    <phoneticPr fontId="2"/>
  </si>
  <si>
    <t>⑤</t>
    <phoneticPr fontId="2"/>
  </si>
  <si>
    <t>竣工検査済証の写し。</t>
    <rPh sb="0" eb="2">
      <t>シュンコウ</t>
    </rPh>
    <rPh sb="2" eb="4">
      <t>ケンサ</t>
    </rPh>
    <rPh sb="4" eb="5">
      <t>ズ</t>
    </rPh>
    <rPh sb="5" eb="6">
      <t>ショウ</t>
    </rPh>
    <rPh sb="7" eb="8">
      <t>ウツ</t>
    </rPh>
    <phoneticPr fontId="2"/>
  </si>
  <si>
    <t>⑥</t>
    <phoneticPr fontId="2"/>
  </si>
  <si>
    <t>工事成績評定通知書の写し。ただし、工事成績評定対象外工事の場合は、「成績評定対象外」である旨を「工事成績評定点」欄に記載すること。（島根県以外の発注工事は、成績評定対象外であることを確認するための発注者の証明書の写し（資料⑧）も追加添付すること。）</t>
    <rPh sb="34" eb="36">
      <t>セイセキ</t>
    </rPh>
    <rPh sb="45" eb="46">
      <t>ムネ</t>
    </rPh>
    <rPh sb="54" eb="55">
      <t>テン</t>
    </rPh>
    <rPh sb="78" eb="80">
      <t>セイセキ</t>
    </rPh>
    <rPh sb="80" eb="82">
      <t>ヒョウテイ</t>
    </rPh>
    <rPh sb="106" eb="107">
      <t>ウツ</t>
    </rPh>
    <rPh sb="109" eb="111">
      <t>シリョウ</t>
    </rPh>
    <phoneticPr fontId="2"/>
  </si>
  <si>
    <t>⑦</t>
    <phoneticPr fontId="2"/>
  </si>
  <si>
    <t>資料①または資料②のみでは同種工事の施工実績（工事概要）が確認できない場合は、確認できる資料（工事名と設計の変更回数が確認できる最終図面等）。ただし、必ず当初、変更を含む契約書全ての写し（資料③）＋項目別評定点表（資料④）もしくは竣工検査済証の写し（資料⑤）を追加添付すること。</t>
    <rPh sb="23" eb="25">
      <t>コウジ</t>
    </rPh>
    <rPh sb="25" eb="27">
      <t>ガイヨウ</t>
    </rPh>
    <rPh sb="47" eb="49">
      <t>コウジ</t>
    </rPh>
    <rPh sb="49" eb="50">
      <t>メイ</t>
    </rPh>
    <rPh sb="51" eb="53">
      <t>セッケイ</t>
    </rPh>
    <rPh sb="54" eb="56">
      <t>ヘンコウ</t>
    </rPh>
    <rPh sb="56" eb="58">
      <t>カイスウ</t>
    </rPh>
    <rPh sb="59" eb="61">
      <t>カクニン</t>
    </rPh>
    <rPh sb="94" eb="96">
      <t>シリョウ</t>
    </rPh>
    <phoneticPr fontId="2"/>
  </si>
  <si>
    <t>⑧</t>
    <phoneticPr fontId="2"/>
  </si>
  <si>
    <t>発注者の証明書の写し。（上記資料①～⑦で確認できない記載内容（コリンズ登録番号を除く。）を全て証明してあるもの。）</t>
    <rPh sb="8" eb="9">
      <t>ウツ</t>
    </rPh>
    <rPh sb="12" eb="14">
      <t>ジョウキ</t>
    </rPh>
    <rPh sb="14" eb="16">
      <t>シリョウ</t>
    </rPh>
    <rPh sb="20" eb="22">
      <t>カクニン</t>
    </rPh>
    <rPh sb="26" eb="28">
      <t>キサイ</t>
    </rPh>
    <rPh sb="28" eb="30">
      <t>ナイヨウ</t>
    </rPh>
    <rPh sb="35" eb="37">
      <t>トウロク</t>
    </rPh>
    <rPh sb="37" eb="39">
      <t>バンゴウ</t>
    </rPh>
    <rPh sb="40" eb="41">
      <t>ノゾ</t>
    </rPh>
    <rPh sb="45" eb="46">
      <t>スベ</t>
    </rPh>
    <rPh sb="47" eb="49">
      <t>ショウメイ</t>
    </rPh>
    <phoneticPr fontId="2"/>
  </si>
  <si>
    <t>資料番号</t>
    <rPh sb="0" eb="2">
      <t>シリョウ</t>
    </rPh>
    <rPh sb="2" eb="4">
      <t>バンゴウ</t>
    </rPh>
    <phoneticPr fontId="2"/>
  </si>
  <si>
    <t>備考</t>
    <rPh sb="0" eb="2">
      <t>ビコウ</t>
    </rPh>
    <phoneticPr fontId="2"/>
  </si>
  <si>
    <t>①</t>
    <phoneticPr fontId="2"/>
  </si>
  <si>
    <t>②</t>
    <phoneticPr fontId="2"/>
  </si>
  <si>
    <t>③</t>
    <phoneticPr fontId="2"/>
  </si>
  <si>
    <t>④</t>
    <phoneticPr fontId="2"/>
  </si>
  <si>
    <t>⑤</t>
    <phoneticPr fontId="2"/>
  </si>
  <si>
    <t>⑥</t>
    <phoneticPr fontId="2"/>
  </si>
  <si>
    <t>⑦</t>
    <phoneticPr fontId="2"/>
  </si>
  <si>
    <t>⑧</t>
    <phoneticPr fontId="2"/>
  </si>
  <si>
    <t>工事名称等</t>
    <rPh sb="0" eb="2">
      <t>コウジ</t>
    </rPh>
    <rPh sb="2" eb="4">
      <t>メイショウ</t>
    </rPh>
    <rPh sb="4" eb="5">
      <t>トウ</t>
    </rPh>
    <phoneticPr fontId="2"/>
  </si>
  <si>
    <t>○</t>
    <phoneticPr fontId="2"/>
  </si>
  <si>
    <t>（コリンズ登録番号）</t>
    <rPh sb="5" eb="7">
      <t>トウロク</t>
    </rPh>
    <rPh sb="7" eb="9">
      <t>バンゴウ</t>
    </rPh>
    <phoneticPr fontId="2"/>
  </si>
  <si>
    <t>①のみ対象</t>
    <rPh sb="3" eb="5">
      <t>タイショウ</t>
    </rPh>
    <phoneticPr fontId="2"/>
  </si>
  <si>
    <t>発注機関名</t>
    <rPh sb="0" eb="2">
      <t>ハッチュウ</t>
    </rPh>
    <rPh sb="2" eb="4">
      <t>キカン</t>
    </rPh>
    <rPh sb="4" eb="5">
      <t>メイ</t>
    </rPh>
    <phoneticPr fontId="2"/>
  </si>
  <si>
    <t>請負金額（最終・税込）</t>
    <rPh sb="0" eb="2">
      <t>ウケオイ</t>
    </rPh>
    <rPh sb="2" eb="4">
      <t>キンガク</t>
    </rPh>
    <rPh sb="5" eb="7">
      <t>サイシュウ</t>
    </rPh>
    <rPh sb="8" eb="10">
      <t>ゼイコミ</t>
    </rPh>
    <phoneticPr fontId="2"/>
  </si>
  <si>
    <t>○</t>
    <phoneticPr fontId="2"/>
  </si>
  <si>
    <t>特別（特定）JVの場合、出資比率</t>
    <rPh sb="0" eb="2">
      <t>トクベツ</t>
    </rPh>
    <rPh sb="3" eb="5">
      <t>トクテイ</t>
    </rPh>
    <rPh sb="9" eb="11">
      <t>バアイ</t>
    </rPh>
    <rPh sb="12" eb="14">
      <t>シュッシ</t>
    </rPh>
    <rPh sb="14" eb="16">
      <t>ヒリツ</t>
    </rPh>
    <phoneticPr fontId="2"/>
  </si>
  <si>
    <t>JV工事のみ対象</t>
    <rPh sb="2" eb="4">
      <t>コウジ</t>
    </rPh>
    <rPh sb="6" eb="8">
      <t>タイショウ</t>
    </rPh>
    <phoneticPr fontId="2"/>
  </si>
  <si>
    <t>工事概要</t>
    <rPh sb="0" eb="2">
      <t>コウジ</t>
    </rPh>
    <rPh sb="2" eb="4">
      <t>ガイヨウ</t>
    </rPh>
    <phoneticPr fontId="2"/>
  </si>
  <si>
    <t>○
or
△</t>
    <phoneticPr fontId="2"/>
  </si>
  <si>
    <t xml:space="preserve">②、③、④、⑤を必要に応じて追加添付
</t>
    <rPh sb="8" eb="10">
      <t>ヒツヨウ</t>
    </rPh>
    <rPh sb="11" eb="12">
      <t>オウ</t>
    </rPh>
    <phoneticPr fontId="2"/>
  </si>
  <si>
    <t>成績評定対象外工事の場合、⑧が必須（島根県発注工事以外）</t>
    <rPh sb="0" eb="2">
      <t>セイセキ</t>
    </rPh>
    <rPh sb="2" eb="4">
      <t>ヒョウテイ</t>
    </rPh>
    <rPh sb="4" eb="6">
      <t>タイショウ</t>
    </rPh>
    <rPh sb="6" eb="7">
      <t>ガイ</t>
    </rPh>
    <rPh sb="7" eb="9">
      <t>コウジ</t>
    </rPh>
    <rPh sb="10" eb="12">
      <t>バアイ</t>
    </rPh>
    <rPh sb="15" eb="17">
      <t>ヒッス</t>
    </rPh>
    <rPh sb="18" eb="21">
      <t>シマネケン</t>
    </rPh>
    <rPh sb="21" eb="23">
      <t>ハッチュウ</t>
    </rPh>
    <rPh sb="23" eb="25">
      <t>コウジ</t>
    </rPh>
    <rPh sb="25" eb="27">
      <t>イガイ</t>
    </rPh>
    <phoneticPr fontId="2"/>
  </si>
  <si>
    <t>※１：上表の「○」は資料で確認ができるもの、「△」は全ては確認できないもの。</t>
    <rPh sb="3" eb="4">
      <t>ジョウ</t>
    </rPh>
    <rPh sb="4" eb="5">
      <t>ヒョウ</t>
    </rPh>
    <rPh sb="10" eb="12">
      <t>シリョウ</t>
    </rPh>
    <rPh sb="13" eb="15">
      <t>カクニン</t>
    </rPh>
    <rPh sb="26" eb="27">
      <t>スベ</t>
    </rPh>
    <rPh sb="29" eb="31">
      <t>カクニン</t>
    </rPh>
    <phoneticPr fontId="2"/>
  </si>
  <si>
    <t>※２：上表の資料②、③、④、⑤、⑥の「○」と「△」は、島根県発注工事の場合。</t>
    <rPh sb="3" eb="4">
      <t>ジョウ</t>
    </rPh>
    <rPh sb="4" eb="5">
      <t>ヒョウ</t>
    </rPh>
    <rPh sb="6" eb="8">
      <t>シリョウ</t>
    </rPh>
    <rPh sb="27" eb="30">
      <t>シマネケン</t>
    </rPh>
    <rPh sb="30" eb="32">
      <t>ハッチュウ</t>
    </rPh>
    <rPh sb="32" eb="34">
      <t>コウジ</t>
    </rPh>
    <rPh sb="35" eb="37">
      <t>バアイ</t>
    </rPh>
    <phoneticPr fontId="2"/>
  </si>
  <si>
    <t>（参考）代表的な提出資料の組合せ</t>
    <rPh sb="1" eb="3">
      <t>サンコウ</t>
    </rPh>
    <rPh sb="4" eb="6">
      <t>ダイヒョウ</t>
    </rPh>
    <rPh sb="6" eb="7">
      <t>テキ</t>
    </rPh>
    <rPh sb="8" eb="10">
      <t>テイシュツ</t>
    </rPh>
    <rPh sb="10" eb="12">
      <t>シリョウ</t>
    </rPh>
    <rPh sb="13" eb="15">
      <t>クミアワ</t>
    </rPh>
    <phoneticPr fontId="2"/>
  </si>
  <si>
    <t>パターン名</t>
    <rPh sb="4" eb="5">
      <t>メイ</t>
    </rPh>
    <phoneticPr fontId="2"/>
  </si>
  <si>
    <t>条件１</t>
    <rPh sb="0" eb="2">
      <t>ジョウケン</t>
    </rPh>
    <phoneticPr fontId="2"/>
  </si>
  <si>
    <t>条件２</t>
    <rPh sb="0" eb="2">
      <t>ジョウケン</t>
    </rPh>
    <phoneticPr fontId="2"/>
  </si>
  <si>
    <t>提出資料の組合せ</t>
    <rPh sb="0" eb="2">
      <t>テイシュツ</t>
    </rPh>
    <rPh sb="2" eb="4">
      <t>シリョウ</t>
    </rPh>
    <rPh sb="5" eb="7">
      <t>クミアワ</t>
    </rPh>
    <phoneticPr fontId="2"/>
  </si>
  <si>
    <t>コリンズのみで工事概要が確認可能。</t>
    <rPh sb="7" eb="9">
      <t>コウジ</t>
    </rPh>
    <rPh sb="9" eb="11">
      <t>ガイヨウ</t>
    </rPh>
    <rPh sb="12" eb="14">
      <t>カクニン</t>
    </rPh>
    <rPh sb="14" eb="16">
      <t>カノウ</t>
    </rPh>
    <phoneticPr fontId="2"/>
  </si>
  <si>
    <t>パターン２</t>
  </si>
  <si>
    <t>コリンズのみで工事概要が確認できない。最終の見積参考資料を追加添付。</t>
    <rPh sb="7" eb="9">
      <t>コウジ</t>
    </rPh>
    <rPh sb="9" eb="11">
      <t>ガイヨウ</t>
    </rPh>
    <rPh sb="12" eb="14">
      <t>カクニン</t>
    </rPh>
    <rPh sb="19" eb="21">
      <t>サイシュウ</t>
    </rPh>
    <rPh sb="22" eb="24">
      <t>ミツモリ</t>
    </rPh>
    <rPh sb="24" eb="26">
      <t>サンコウ</t>
    </rPh>
    <rPh sb="26" eb="28">
      <t>シリョウ</t>
    </rPh>
    <rPh sb="29" eb="31">
      <t>ツイカ</t>
    </rPh>
    <rPh sb="31" eb="33">
      <t>テンプ</t>
    </rPh>
    <phoneticPr fontId="2"/>
  </si>
  <si>
    <t>コリンズのみで工事概要が確認できない。最終図面等を追加添付。</t>
    <rPh sb="7" eb="9">
      <t>コウジ</t>
    </rPh>
    <rPh sb="9" eb="11">
      <t>ガイヨウ</t>
    </rPh>
    <rPh sb="12" eb="14">
      <t>カクニン</t>
    </rPh>
    <rPh sb="19" eb="21">
      <t>サイシュウ</t>
    </rPh>
    <rPh sb="21" eb="23">
      <t>ズメン</t>
    </rPh>
    <rPh sb="23" eb="24">
      <t>トウ</t>
    </rPh>
    <rPh sb="25" eb="27">
      <t>ツイカ</t>
    </rPh>
    <rPh sb="27" eb="29">
      <t>テンプ</t>
    </rPh>
    <phoneticPr fontId="2"/>
  </si>
  <si>
    <t>最終の見積参考資料で工事概要が確認可能。</t>
    <rPh sb="0" eb="2">
      <t>サイシュウ</t>
    </rPh>
    <rPh sb="3" eb="5">
      <t>ミツモリ</t>
    </rPh>
    <rPh sb="5" eb="7">
      <t>サンコウ</t>
    </rPh>
    <rPh sb="7" eb="9">
      <t>シリョウ</t>
    </rPh>
    <rPh sb="10" eb="12">
      <t>コウジ</t>
    </rPh>
    <rPh sb="12" eb="14">
      <t>ガイヨウ</t>
    </rPh>
    <rPh sb="15" eb="17">
      <t>カクニン</t>
    </rPh>
    <rPh sb="17" eb="19">
      <t>カノウ</t>
    </rPh>
    <phoneticPr fontId="2"/>
  </si>
  <si>
    <t>最終の見積参考資料で工事概要が確認できない。最終図面等を追加添付。</t>
    <rPh sb="0" eb="2">
      <t>サイシュウ</t>
    </rPh>
    <rPh sb="3" eb="5">
      <t>ミツモリ</t>
    </rPh>
    <rPh sb="5" eb="7">
      <t>サンコウ</t>
    </rPh>
    <rPh sb="7" eb="9">
      <t>シリョウ</t>
    </rPh>
    <rPh sb="10" eb="12">
      <t>コウジ</t>
    </rPh>
    <rPh sb="12" eb="14">
      <t>ガイヨウ</t>
    </rPh>
    <rPh sb="15" eb="17">
      <t>カクニン</t>
    </rPh>
    <rPh sb="22" eb="24">
      <t>サイシュウ</t>
    </rPh>
    <rPh sb="24" eb="26">
      <t>ズメン</t>
    </rPh>
    <rPh sb="26" eb="27">
      <t>トウ</t>
    </rPh>
    <rPh sb="28" eb="30">
      <t>ツイカ</t>
    </rPh>
    <rPh sb="30" eb="32">
      <t>テンプ</t>
    </rPh>
    <phoneticPr fontId="2"/>
  </si>
  <si>
    <t>(2)</t>
    <phoneticPr fontId="2"/>
  </si>
  <si>
    <t>施工実績が２回以上ある場合は、代表的なもの２回分の提出でよい。</t>
    <rPh sb="2" eb="4">
      <t>ジッセキ</t>
    </rPh>
    <phoneticPr fontId="2"/>
  </si>
  <si>
    <t>(3)</t>
    <phoneticPr fontId="2"/>
  </si>
  <si>
    <t>(4)</t>
    <phoneticPr fontId="2"/>
  </si>
  <si>
    <t>請負金額（最終・税込）</t>
    <phoneticPr fontId="2"/>
  </si>
  <si>
    <t>注意事項は、配置予定技術者①用の技術資料を参照。</t>
    <phoneticPr fontId="2"/>
  </si>
  <si>
    <t>(1)</t>
    <phoneticPr fontId="2"/>
  </si>
  <si>
    <t>①</t>
    <phoneticPr fontId="2"/>
  </si>
  <si>
    <t>②</t>
    <phoneticPr fontId="2"/>
  </si>
  <si>
    <t>最終の見積参考資料（設計の変更回数が確認できる総括情報表と工事内訳表）。ただし、必ず当初、変更を含む契約書全ての写し（資料③）＋項目別評定点表（資料④）もしくは竣工検査済証の写し（資料⑤）＋技術者の従事期間が確認できる資料（資料⑧及び資料⑨）を追加添付すること。</t>
    <rPh sb="0" eb="2">
      <t>サイシュウ</t>
    </rPh>
    <rPh sb="10" eb="12">
      <t>セッケイ</t>
    </rPh>
    <rPh sb="13" eb="15">
      <t>ヘンコウ</t>
    </rPh>
    <rPh sb="15" eb="17">
      <t>カイスウ</t>
    </rPh>
    <rPh sb="18" eb="20">
      <t>カクニン</t>
    </rPh>
    <rPh sb="40" eb="41">
      <t>カナラ</t>
    </rPh>
    <rPh sb="42" eb="44">
      <t>トウショ</t>
    </rPh>
    <rPh sb="45" eb="47">
      <t>ヘンコウ</t>
    </rPh>
    <rPh sb="48" eb="49">
      <t>フク</t>
    </rPh>
    <rPh sb="50" eb="53">
      <t>ケイヤクショ</t>
    </rPh>
    <rPh sb="53" eb="54">
      <t>スベ</t>
    </rPh>
    <rPh sb="56" eb="57">
      <t>ウツ</t>
    </rPh>
    <rPh sb="59" eb="61">
      <t>シリョウ</t>
    </rPh>
    <rPh sb="64" eb="66">
      <t>コウモク</t>
    </rPh>
    <rPh sb="66" eb="67">
      <t>ベツ</t>
    </rPh>
    <rPh sb="67" eb="69">
      <t>ヒョウテイ</t>
    </rPh>
    <rPh sb="69" eb="70">
      <t>テン</t>
    </rPh>
    <rPh sb="70" eb="71">
      <t>ヒョウ</t>
    </rPh>
    <rPh sb="72" eb="74">
      <t>シリョウ</t>
    </rPh>
    <rPh sb="80" eb="82">
      <t>シュンコウ</t>
    </rPh>
    <rPh sb="82" eb="84">
      <t>ケンサ</t>
    </rPh>
    <rPh sb="84" eb="85">
      <t>ズ</t>
    </rPh>
    <rPh sb="85" eb="86">
      <t>ショウ</t>
    </rPh>
    <rPh sb="87" eb="88">
      <t>ウツ</t>
    </rPh>
    <rPh sb="90" eb="92">
      <t>シリョウ</t>
    </rPh>
    <rPh sb="112" eb="114">
      <t>シリョウ</t>
    </rPh>
    <rPh sb="115" eb="116">
      <t>オヨ</t>
    </rPh>
    <rPh sb="117" eb="119">
      <t>シリョウ</t>
    </rPh>
    <rPh sb="122" eb="124">
      <t>ツイカ</t>
    </rPh>
    <rPh sb="124" eb="126">
      <t>テンプ</t>
    </rPh>
    <phoneticPr fontId="2"/>
  </si>
  <si>
    <t>③</t>
    <phoneticPr fontId="2"/>
  </si>
  <si>
    <t>当初、変更を含む契約書全ての写し。</t>
    <phoneticPr fontId="2"/>
  </si>
  <si>
    <t>④</t>
    <phoneticPr fontId="2"/>
  </si>
  <si>
    <t>項目別評定点表。（島根県発注工事に限る。）</t>
    <phoneticPr fontId="2"/>
  </si>
  <si>
    <t>⑤</t>
    <phoneticPr fontId="2"/>
  </si>
  <si>
    <t>⑥</t>
    <phoneticPr fontId="2"/>
  </si>
  <si>
    <t>⑦</t>
    <phoneticPr fontId="2"/>
  </si>
  <si>
    <t>⑧</t>
    <phoneticPr fontId="2"/>
  </si>
  <si>
    <t>⑨</t>
    <phoneticPr fontId="2"/>
  </si>
  <si>
    <t>技術者の従事期間（終）と従事時の役職が確認できる資料（最終の計画工程表兼工事履行報告書等）。（発注者が押印した資料の写しに限る。）</t>
    <rPh sb="9" eb="10">
      <t>オ</t>
    </rPh>
    <rPh sb="12" eb="14">
      <t>ジュウジ</t>
    </rPh>
    <rPh sb="14" eb="15">
      <t>ジ</t>
    </rPh>
    <rPh sb="16" eb="18">
      <t>ヤクショク</t>
    </rPh>
    <rPh sb="27" eb="29">
      <t>サイシュウ</t>
    </rPh>
    <rPh sb="43" eb="44">
      <t>トウ</t>
    </rPh>
    <rPh sb="47" eb="50">
      <t>ハッチュウシャ</t>
    </rPh>
    <rPh sb="51" eb="53">
      <t>オウイン</t>
    </rPh>
    <rPh sb="55" eb="57">
      <t>シリョウ</t>
    </rPh>
    <rPh sb="58" eb="59">
      <t>ウツ</t>
    </rPh>
    <rPh sb="61" eb="62">
      <t>カギ</t>
    </rPh>
    <phoneticPr fontId="2"/>
  </si>
  <si>
    <t>⑩</t>
    <phoneticPr fontId="2"/>
  </si>
  <si>
    <t>発注者の証明書の写し。（上記資料①～⑨で確認できない記載内容（コリンズ登録番号を除く。）を全て証明してあるもの。）</t>
    <phoneticPr fontId="2"/>
  </si>
  <si>
    <t>⑧の場合、始期のみ</t>
    <rPh sb="2" eb="4">
      <t>バアイ</t>
    </rPh>
    <rPh sb="5" eb="7">
      <t>シキ</t>
    </rPh>
    <phoneticPr fontId="2"/>
  </si>
  <si>
    <t>⑧、⑨は両方必要</t>
    <rPh sb="4" eb="6">
      <t>リョウホウ</t>
    </rPh>
    <rPh sb="6" eb="8">
      <t>ヒツヨウ</t>
    </rPh>
    <phoneticPr fontId="2"/>
  </si>
  <si>
    <t>従事時の役職</t>
    <rPh sb="0" eb="2">
      <t>ジュウジ</t>
    </rPh>
    <rPh sb="2" eb="3">
      <t>ジ</t>
    </rPh>
    <rPh sb="4" eb="6">
      <t>ヤクショク</t>
    </rPh>
    <phoneticPr fontId="2"/>
  </si>
  <si>
    <t>②、③、④、⑤を必要に応じて追加添付</t>
    <rPh sb="8" eb="10">
      <t>ヒツヨウ</t>
    </rPh>
    <rPh sb="11" eb="12">
      <t>オウ</t>
    </rPh>
    <rPh sb="14" eb="16">
      <t>ツイカ</t>
    </rPh>
    <rPh sb="16" eb="18">
      <t>テンプ</t>
    </rPh>
    <phoneticPr fontId="2"/>
  </si>
  <si>
    <t>成績評定対象外工事の場合、⑩が必須（島根県発注工事以外）</t>
    <rPh sb="0" eb="2">
      <t>セイセキ</t>
    </rPh>
    <rPh sb="2" eb="4">
      <t>ヒョウテイ</t>
    </rPh>
    <rPh sb="4" eb="6">
      <t>タイショウ</t>
    </rPh>
    <rPh sb="6" eb="7">
      <t>ガイ</t>
    </rPh>
    <rPh sb="7" eb="9">
      <t>コウジ</t>
    </rPh>
    <rPh sb="10" eb="12">
      <t>バアイ</t>
    </rPh>
    <rPh sb="15" eb="17">
      <t>ヒッス</t>
    </rPh>
    <rPh sb="18" eb="21">
      <t>シマネケン</t>
    </rPh>
    <rPh sb="21" eb="23">
      <t>ハッチュウ</t>
    </rPh>
    <rPh sb="23" eb="25">
      <t>コウジ</t>
    </rPh>
    <rPh sb="25" eb="27">
      <t>イガイ</t>
    </rPh>
    <phoneticPr fontId="2"/>
  </si>
  <si>
    <t>条件３</t>
    <rPh sb="0" eb="2">
      <t>ジョウケン</t>
    </rPh>
    <phoneticPr fontId="2"/>
  </si>
  <si>
    <t>契約工期と技術者の従事期間が同じ。</t>
    <rPh sb="0" eb="2">
      <t>ケイヤク</t>
    </rPh>
    <rPh sb="2" eb="4">
      <t>コウキ</t>
    </rPh>
    <rPh sb="5" eb="8">
      <t>ギジュツシャ</t>
    </rPh>
    <rPh sb="9" eb="11">
      <t>ジュウジ</t>
    </rPh>
    <rPh sb="11" eb="13">
      <t>キカン</t>
    </rPh>
    <rPh sb="14" eb="15">
      <t>オナ</t>
    </rPh>
    <phoneticPr fontId="2"/>
  </si>
  <si>
    <t>上記パターン１～３のいずれかに該当。</t>
    <rPh sb="0" eb="2">
      <t>ジョウキ</t>
    </rPh>
    <rPh sb="15" eb="17">
      <t>ガイトウ</t>
    </rPh>
    <phoneticPr fontId="2"/>
  </si>
  <si>
    <t>契約工期と技術者の従事期間が異なる。</t>
    <rPh sb="0" eb="2">
      <t>ケイヤク</t>
    </rPh>
    <rPh sb="2" eb="4">
      <t>コウキ</t>
    </rPh>
    <rPh sb="5" eb="8">
      <t>ギジュツシャ</t>
    </rPh>
    <rPh sb="9" eb="11">
      <t>ジュウジ</t>
    </rPh>
    <rPh sb="11" eb="13">
      <t>キカン</t>
    </rPh>
    <rPh sb="14" eb="15">
      <t>コト</t>
    </rPh>
    <phoneticPr fontId="2"/>
  </si>
  <si>
    <t>技術者の従事期間を確認できる資料の追加添付が必要。</t>
    <rPh sb="0" eb="3">
      <t>ギジュツシャ</t>
    </rPh>
    <rPh sb="4" eb="6">
      <t>ジュウジ</t>
    </rPh>
    <rPh sb="6" eb="8">
      <t>キカン</t>
    </rPh>
    <rPh sb="9" eb="11">
      <t>カクニン</t>
    </rPh>
    <rPh sb="14" eb="16">
      <t>シリョウ</t>
    </rPh>
    <rPh sb="17" eb="19">
      <t>ツイカ</t>
    </rPh>
    <rPh sb="19" eb="21">
      <t>テンプ</t>
    </rPh>
    <rPh sb="22" eb="24">
      <t>ヒツヨウ</t>
    </rPh>
    <phoneticPr fontId="2"/>
  </si>
  <si>
    <t>技術者の従事期間を確認できる資料が準備できない。</t>
    <rPh sb="0" eb="3">
      <t>ギジュツシャ</t>
    </rPh>
    <rPh sb="4" eb="6">
      <t>ジュウジ</t>
    </rPh>
    <rPh sb="6" eb="8">
      <t>キカン</t>
    </rPh>
    <rPh sb="9" eb="11">
      <t>カクニン</t>
    </rPh>
    <rPh sb="14" eb="16">
      <t>シリョウ</t>
    </rPh>
    <rPh sb="17" eb="19">
      <t>ジュンビ</t>
    </rPh>
    <phoneticPr fontId="2"/>
  </si>
  <si>
    <t>技術資料提出時に配置予定技術者が特定できない場合は、複数の候補者を記入できる。その場合、審査は候補者のうち配置予定技術者の評価点合計が最も低い者で評価する。</t>
  </si>
  <si>
    <t>(7)</t>
    <phoneticPr fontId="2"/>
  </si>
  <si>
    <t>①+②+③+⑤+⑥</t>
    <phoneticPr fontId="2"/>
  </si>
  <si>
    <t>技術資料提出時に配置予定技術者が特定できない場合は、複数の候補者を記入できる。その場合、審査は候補者のうち配置予定技術者の評価点合計が最も低い者で評価する。</t>
    <phoneticPr fontId="2"/>
  </si>
  <si>
    <t>島根県内</t>
    <rPh sb="0" eb="3">
      <t>シマネケン</t>
    </rPh>
    <rPh sb="3" eb="4">
      <t>ナイ</t>
    </rPh>
    <phoneticPr fontId="2"/>
  </si>
  <si>
    <t>海上援助活動の実績</t>
    <rPh sb="1" eb="2">
      <t>ウエ</t>
    </rPh>
    <rPh sb="2" eb="4">
      <t>エンジョ</t>
    </rPh>
    <phoneticPr fontId="2"/>
  </si>
  <si>
    <t>海上援助活動の実績</t>
    <rPh sb="0" eb="2">
      <t>カイジョウ</t>
    </rPh>
    <rPh sb="2" eb="4">
      <t>エンジョ</t>
    </rPh>
    <rPh sb="4" eb="6">
      <t>カツドウ</t>
    </rPh>
    <rPh sb="7" eb="9">
      <t>ジッセキ</t>
    </rPh>
    <phoneticPr fontId="2"/>
  </si>
  <si>
    <t>一般土木工事</t>
    <rPh sb="0" eb="2">
      <t>イッパン</t>
    </rPh>
    <rPh sb="2" eb="4">
      <t>ドボク</t>
    </rPh>
    <rPh sb="4" eb="6">
      <t>コウジ</t>
    </rPh>
    <phoneticPr fontId="2"/>
  </si>
  <si>
    <t>土木一式工事</t>
    <rPh sb="0" eb="2">
      <t>ドボク</t>
    </rPh>
    <rPh sb="2" eb="4">
      <t>イッシキ</t>
    </rPh>
    <rPh sb="4" eb="6">
      <t>コウジ</t>
    </rPh>
    <phoneticPr fontId="2"/>
  </si>
  <si>
    <t>舗装工事</t>
    <rPh sb="0" eb="2">
      <t>ホソウ</t>
    </rPh>
    <rPh sb="2" eb="4">
      <t>コウジ</t>
    </rPh>
    <phoneticPr fontId="2"/>
  </si>
  <si>
    <t>とび・土工・コンクリート工事</t>
    <rPh sb="3" eb="4">
      <t>ド</t>
    </rPh>
    <rPh sb="4" eb="5">
      <t>コウ</t>
    </rPh>
    <rPh sb="12" eb="14">
      <t>コウジ</t>
    </rPh>
    <phoneticPr fontId="2"/>
  </si>
  <si>
    <t>鋼橋上部工事</t>
    <rPh sb="0" eb="2">
      <t>コウキョウ</t>
    </rPh>
    <rPh sb="2" eb="4">
      <t>ジョウブ</t>
    </rPh>
    <rPh sb="4" eb="6">
      <t>コウジ</t>
    </rPh>
    <phoneticPr fontId="2"/>
  </si>
  <si>
    <t>鋼構造物工事</t>
    <rPh sb="0" eb="1">
      <t>コウ</t>
    </rPh>
    <rPh sb="1" eb="4">
      <t>コウゾウブツ</t>
    </rPh>
    <rPh sb="4" eb="6">
      <t>コウジ</t>
    </rPh>
    <phoneticPr fontId="2"/>
  </si>
  <si>
    <t>ﾌﾟﾚｽﾄﾚｽﾄｺﾝｸﾘｰﾄ構造物工事</t>
    <rPh sb="14" eb="17">
      <t>コウゾウブツ</t>
    </rPh>
    <rPh sb="17" eb="19">
      <t>コウジ</t>
    </rPh>
    <phoneticPr fontId="2"/>
  </si>
  <si>
    <t>港湾工事</t>
    <rPh sb="0" eb="2">
      <t>コウワン</t>
    </rPh>
    <rPh sb="2" eb="4">
      <t>コウジ</t>
    </rPh>
    <phoneticPr fontId="2"/>
  </si>
  <si>
    <t>しゅんせつ工事</t>
    <rPh sb="5" eb="7">
      <t>コウジ</t>
    </rPh>
    <phoneticPr fontId="2"/>
  </si>
  <si>
    <t>機械設備工事</t>
    <rPh sb="0" eb="2">
      <t>キカイ</t>
    </rPh>
    <rPh sb="2" eb="4">
      <t>セツビ</t>
    </rPh>
    <rPh sb="4" eb="6">
      <t>コウジ</t>
    </rPh>
    <phoneticPr fontId="2"/>
  </si>
  <si>
    <t>機械器具設置工事</t>
    <rPh sb="0" eb="2">
      <t>キカイ</t>
    </rPh>
    <rPh sb="2" eb="4">
      <t>キグ</t>
    </rPh>
    <rPh sb="4" eb="6">
      <t>セッチ</t>
    </rPh>
    <rPh sb="6" eb="8">
      <t>コウジ</t>
    </rPh>
    <phoneticPr fontId="2"/>
  </si>
  <si>
    <t>塗装工事</t>
    <rPh sb="0" eb="2">
      <t>トソウ</t>
    </rPh>
    <rPh sb="2" eb="4">
      <t>コウジ</t>
    </rPh>
    <phoneticPr fontId="2"/>
  </si>
  <si>
    <t>造園工事</t>
    <rPh sb="0" eb="2">
      <t>ゾウエン</t>
    </rPh>
    <rPh sb="2" eb="4">
      <t>コウジ</t>
    </rPh>
    <phoneticPr fontId="2"/>
  </si>
  <si>
    <t>さく井工事</t>
    <rPh sb="2" eb="3">
      <t>セイ</t>
    </rPh>
    <rPh sb="3" eb="5">
      <t>コウジ</t>
    </rPh>
    <phoneticPr fontId="2"/>
  </si>
  <si>
    <t>法面処理工事</t>
    <rPh sb="0" eb="2">
      <t>ノリメン</t>
    </rPh>
    <rPh sb="2" eb="4">
      <t>ショリ</t>
    </rPh>
    <rPh sb="4" eb="6">
      <t>コウジ</t>
    </rPh>
    <phoneticPr fontId="2"/>
  </si>
  <si>
    <t>電気工事</t>
    <rPh sb="0" eb="2">
      <t>デンキ</t>
    </rPh>
    <rPh sb="2" eb="4">
      <t>コウジ</t>
    </rPh>
    <phoneticPr fontId="2"/>
  </si>
  <si>
    <t>維持修繕工事</t>
    <rPh sb="0" eb="2">
      <t>イジ</t>
    </rPh>
    <rPh sb="2" eb="4">
      <t>シュウゼン</t>
    </rPh>
    <rPh sb="4" eb="6">
      <t>コウジ</t>
    </rPh>
    <phoneticPr fontId="2"/>
  </si>
  <si>
    <t>管工事</t>
    <rPh sb="0" eb="1">
      <t>カン</t>
    </rPh>
    <rPh sb="1" eb="3">
      <t>コウジ</t>
    </rPh>
    <phoneticPr fontId="2"/>
  </si>
  <si>
    <t>グラウト工事</t>
    <rPh sb="4" eb="6">
      <t>コウジ</t>
    </rPh>
    <phoneticPr fontId="2"/>
  </si>
  <si>
    <t>水道施設工事</t>
    <rPh sb="0" eb="2">
      <t>スイドウ</t>
    </rPh>
    <rPh sb="2" eb="4">
      <t>シセツ</t>
    </rPh>
    <rPh sb="4" eb="6">
      <t>コウジ</t>
    </rPh>
    <phoneticPr fontId="2"/>
  </si>
  <si>
    <t>消防施設工事</t>
    <rPh sb="0" eb="2">
      <t>ショウボウ</t>
    </rPh>
    <rPh sb="2" eb="4">
      <t>シセツ</t>
    </rPh>
    <rPh sb="4" eb="6">
      <t>コウジ</t>
    </rPh>
    <phoneticPr fontId="2"/>
  </si>
  <si>
    <t>電気通信工事</t>
    <rPh sb="0" eb="2">
      <t>デンキ</t>
    </rPh>
    <rPh sb="2" eb="4">
      <t>ツウシン</t>
    </rPh>
    <rPh sb="4" eb="6">
      <t>コウジ</t>
    </rPh>
    <phoneticPr fontId="2"/>
  </si>
  <si>
    <t>通信設備工事</t>
    <rPh sb="0" eb="2">
      <t>ツウシン</t>
    </rPh>
    <rPh sb="2" eb="4">
      <t>セツビ</t>
    </rPh>
    <rPh sb="4" eb="6">
      <t>コウジ</t>
    </rPh>
    <phoneticPr fontId="2"/>
  </si>
  <si>
    <t>技術資料「企業の工事成績評定点」、「配置予定技術者の工事成績評定点」の表示</t>
    <rPh sb="0" eb="2">
      <t>ギジュツ</t>
    </rPh>
    <rPh sb="2" eb="4">
      <t>シリョウ</t>
    </rPh>
    <rPh sb="5" eb="7">
      <t>キギョウ</t>
    </rPh>
    <rPh sb="8" eb="10">
      <t>コウジ</t>
    </rPh>
    <rPh sb="10" eb="12">
      <t>セイセキ</t>
    </rPh>
    <rPh sb="12" eb="14">
      <t>ヒョウテイ</t>
    </rPh>
    <rPh sb="14" eb="15">
      <t>テン</t>
    </rPh>
    <rPh sb="18" eb="20">
      <t>ハイチ</t>
    </rPh>
    <rPh sb="20" eb="22">
      <t>ヨテイ</t>
    </rPh>
    <rPh sb="22" eb="25">
      <t>ギジュツシャ</t>
    </rPh>
    <rPh sb="26" eb="28">
      <t>コウジ</t>
    </rPh>
    <rPh sb="28" eb="30">
      <t>セイセキ</t>
    </rPh>
    <rPh sb="30" eb="32">
      <t>ヒョウテイ</t>
    </rPh>
    <rPh sb="32" eb="33">
      <t>テン</t>
    </rPh>
    <rPh sb="35" eb="37">
      <t>ヒョウジ</t>
    </rPh>
    <phoneticPr fontId="12"/>
  </si>
  <si>
    <t>入力状況</t>
    <rPh sb="0" eb="2">
      <t>ニュウリョク</t>
    </rPh>
    <rPh sb="2" eb="4">
      <t>ジョウキョウ</t>
    </rPh>
    <phoneticPr fontId="2"/>
  </si>
  <si>
    <t>判定用</t>
    <rPh sb="0" eb="2">
      <t>ハンテイ</t>
    </rPh>
    <rPh sb="2" eb="3">
      <t>ヨウ</t>
    </rPh>
    <phoneticPr fontId="2"/>
  </si>
  <si>
    <t>表示（工事種別）</t>
    <rPh sb="0" eb="2">
      <t>ヒョウジ</t>
    </rPh>
    <phoneticPr fontId="2"/>
  </si>
  <si>
    <t>表示（建設工事の種類）</t>
    <rPh sb="0" eb="2">
      <t>ヒョウジ</t>
    </rPh>
    <phoneticPr fontId="2"/>
  </si>
  <si>
    <t>工事成績評価対象期間</t>
    <rPh sb="0" eb="2">
      <t>コウジ</t>
    </rPh>
    <rPh sb="2" eb="4">
      <t>セイセキ</t>
    </rPh>
    <rPh sb="4" eb="6">
      <t>ヒョウカ</t>
    </rPh>
    <rPh sb="6" eb="8">
      <t>タイショウ</t>
    </rPh>
    <rPh sb="8" eb="10">
      <t>キカン</t>
    </rPh>
    <phoneticPr fontId="2"/>
  </si>
  <si>
    <t>一般土木工事、維持修繕工事</t>
    <rPh sb="0" eb="2">
      <t>イッパン</t>
    </rPh>
    <rPh sb="2" eb="4">
      <t>ドボク</t>
    </rPh>
    <rPh sb="4" eb="6">
      <t>コウジ</t>
    </rPh>
    <rPh sb="7" eb="9">
      <t>イジ</t>
    </rPh>
    <rPh sb="9" eb="11">
      <t>シュウゼン</t>
    </rPh>
    <rPh sb="11" eb="13">
      <t>コウジ</t>
    </rPh>
    <phoneticPr fontId="2"/>
  </si>
  <si>
    <t>土木一式工事、とび・土工・ｺﾝｸﾘｰﾄ工事、しゅんせつ工事</t>
    <rPh sb="0" eb="2">
      <t>ドボク</t>
    </rPh>
    <rPh sb="2" eb="4">
      <t>イッシキ</t>
    </rPh>
    <rPh sb="4" eb="6">
      <t>コウジ</t>
    </rPh>
    <rPh sb="10" eb="11">
      <t>ド</t>
    </rPh>
    <rPh sb="11" eb="12">
      <t>コウ</t>
    </rPh>
    <rPh sb="19" eb="21">
      <t>コウジ</t>
    </rPh>
    <rPh sb="27" eb="29">
      <t>コウジ</t>
    </rPh>
    <phoneticPr fontId="2"/>
  </si>
  <si>
    <t>ﾌﾟﾚｽﾄﾚｽﾄｺﾝｸﾘｰﾄ構造物工事（旧ﾌﾟﾚｽﾄﾚｽﾄｺﾝｸﾘｰﾄ工事）</t>
    <rPh sb="14" eb="17">
      <t>コウゾウブツ</t>
    </rPh>
    <rPh sb="17" eb="19">
      <t>コウジ</t>
    </rPh>
    <rPh sb="20" eb="21">
      <t>キュウ</t>
    </rPh>
    <rPh sb="35" eb="37">
      <t>コウジ</t>
    </rPh>
    <phoneticPr fontId="2"/>
  </si>
  <si>
    <t>土木一式工事、しゅんせつ工事</t>
    <rPh sb="0" eb="2">
      <t>ドボク</t>
    </rPh>
    <rPh sb="2" eb="4">
      <t>イッシキ</t>
    </rPh>
    <rPh sb="4" eb="6">
      <t>コウジ</t>
    </rPh>
    <rPh sb="12" eb="14">
      <t>コウジ</t>
    </rPh>
    <phoneticPr fontId="2"/>
  </si>
  <si>
    <t>機械器具設置工事、鋼構造物工事</t>
    <rPh sb="0" eb="2">
      <t>キカイ</t>
    </rPh>
    <rPh sb="2" eb="4">
      <t>キグ</t>
    </rPh>
    <rPh sb="4" eb="6">
      <t>セッチ</t>
    </rPh>
    <rPh sb="6" eb="8">
      <t>コウジ</t>
    </rPh>
    <rPh sb="9" eb="10">
      <t>コウ</t>
    </rPh>
    <rPh sb="10" eb="13">
      <t>コウゾウブツ</t>
    </rPh>
    <rPh sb="13" eb="15">
      <t>コウジ</t>
    </rPh>
    <phoneticPr fontId="2"/>
  </si>
  <si>
    <t>工事成績（過去5年間で評価）</t>
    <rPh sb="0" eb="2">
      <t>コウジ</t>
    </rPh>
    <rPh sb="2" eb="4">
      <t>セイセキ</t>
    </rPh>
    <rPh sb="5" eb="7">
      <t>カコ</t>
    </rPh>
    <rPh sb="8" eb="10">
      <t>ネンカン</t>
    </rPh>
    <rPh sb="11" eb="13">
      <t>ヒョウカ</t>
    </rPh>
    <phoneticPr fontId="2"/>
  </si>
  <si>
    <t>塗装工事、維持修繕工事</t>
    <rPh sb="0" eb="2">
      <t>トソウ</t>
    </rPh>
    <rPh sb="2" eb="4">
      <t>コウジ</t>
    </rPh>
    <rPh sb="5" eb="7">
      <t>イジ</t>
    </rPh>
    <rPh sb="7" eb="9">
      <t>シュウゼン</t>
    </rPh>
    <rPh sb="9" eb="11">
      <t>コウジ</t>
    </rPh>
    <phoneticPr fontId="2"/>
  </si>
  <si>
    <t>電気工事、維持修繕工事</t>
    <rPh sb="0" eb="2">
      <t>デンキ</t>
    </rPh>
    <rPh sb="2" eb="4">
      <t>コウジ</t>
    </rPh>
    <rPh sb="5" eb="7">
      <t>イジ</t>
    </rPh>
    <rPh sb="7" eb="9">
      <t>シュウゼン</t>
    </rPh>
    <rPh sb="9" eb="11">
      <t>コウジ</t>
    </rPh>
    <phoneticPr fontId="2"/>
  </si>
  <si>
    <t>土木一式工事、とび・土工・ｺﾝｸﾘｰﾄ工事</t>
    <rPh sb="0" eb="2">
      <t>ドボク</t>
    </rPh>
    <rPh sb="2" eb="4">
      <t>イッシキ</t>
    </rPh>
    <rPh sb="4" eb="6">
      <t>コウジ</t>
    </rPh>
    <rPh sb="10" eb="11">
      <t>ド</t>
    </rPh>
    <rPh sb="11" eb="12">
      <t>コウ</t>
    </rPh>
    <rPh sb="19" eb="21">
      <t>コウジ</t>
    </rPh>
    <phoneticPr fontId="2"/>
  </si>
  <si>
    <t>管工事、水道施設工事</t>
    <rPh sb="0" eb="1">
      <t>カン</t>
    </rPh>
    <rPh sb="1" eb="3">
      <t>コウジ</t>
    </rPh>
    <rPh sb="4" eb="6">
      <t>スイドウ</t>
    </rPh>
    <rPh sb="6" eb="8">
      <t>シセツ</t>
    </rPh>
    <rPh sb="8" eb="10">
      <t>コウジ</t>
    </rPh>
    <phoneticPr fontId="2"/>
  </si>
  <si>
    <t>評価対象工事は、個別判断</t>
    <rPh sb="0" eb="2">
      <t>ヒョウカ</t>
    </rPh>
    <rPh sb="2" eb="4">
      <t>タイショウ</t>
    </rPh>
    <rPh sb="4" eb="6">
      <t>コウジ</t>
    </rPh>
    <rPh sb="8" eb="10">
      <t>コベツ</t>
    </rPh>
    <rPh sb="10" eb="12">
      <t>ハンダン</t>
    </rPh>
    <phoneticPr fontId="2"/>
  </si>
  <si>
    <t>←必須【入力結果が技術資料(企業成績評定点、技術者成績評定点）シートの対象工事欄に反映される】</t>
    <rPh sb="1" eb="3">
      <t>ヒッス</t>
    </rPh>
    <rPh sb="4" eb="6">
      <t>ニュウリョク</t>
    </rPh>
    <rPh sb="6" eb="8">
      <t>ケッカ</t>
    </rPh>
    <rPh sb="9" eb="11">
      <t>ギジュツ</t>
    </rPh>
    <rPh sb="11" eb="13">
      <t>シリョウ</t>
    </rPh>
    <rPh sb="14" eb="16">
      <t>キギョウ</t>
    </rPh>
    <rPh sb="16" eb="18">
      <t>セイセキ</t>
    </rPh>
    <rPh sb="18" eb="20">
      <t>ヒョウテイ</t>
    </rPh>
    <rPh sb="20" eb="21">
      <t>テン</t>
    </rPh>
    <rPh sb="22" eb="25">
      <t>ギジュツシャ</t>
    </rPh>
    <rPh sb="25" eb="27">
      <t>セイセキ</t>
    </rPh>
    <rPh sb="27" eb="29">
      <t>ヒョウテイ</t>
    </rPh>
    <rPh sb="29" eb="30">
      <t>テン</t>
    </rPh>
    <rPh sb="35" eb="37">
      <t>タイショウ</t>
    </rPh>
    <rPh sb="37" eb="39">
      <t>コウジ</t>
    </rPh>
    <rPh sb="39" eb="40">
      <t>ラン</t>
    </rPh>
    <rPh sb="41" eb="43">
      <t>ハンエイ</t>
    </rPh>
    <phoneticPr fontId="2"/>
  </si>
  <si>
    <t>←エラー表示の場合、工事種別と建設工事の種類を再確認</t>
    <rPh sb="4" eb="6">
      <t>ヒョウジ</t>
    </rPh>
    <rPh sb="7" eb="9">
      <t>バアイ</t>
    </rPh>
    <rPh sb="10" eb="12">
      <t>コウジ</t>
    </rPh>
    <rPh sb="12" eb="14">
      <t>シュベツ</t>
    </rPh>
    <rPh sb="15" eb="17">
      <t>ケンセツ</t>
    </rPh>
    <rPh sb="17" eb="19">
      <t>コウジ</t>
    </rPh>
    <rPh sb="20" eb="22">
      <t>シュルイ</t>
    </rPh>
    <rPh sb="23" eb="26">
      <t>サイカクニン</t>
    </rPh>
    <phoneticPr fontId="2"/>
  </si>
  <si>
    <t>若手技術者・若手従業員の新規雇用</t>
    <rPh sb="0" eb="2">
      <t>ワカテ</t>
    </rPh>
    <rPh sb="2" eb="5">
      <t>ギジュツシャ</t>
    </rPh>
    <rPh sb="6" eb="8">
      <t>ワカテ</t>
    </rPh>
    <rPh sb="8" eb="11">
      <t>ジュウギョウイン</t>
    </rPh>
    <rPh sb="12" eb="14">
      <t>シンキ</t>
    </rPh>
    <rPh sb="14" eb="16">
      <t>コヨウ</t>
    </rPh>
    <phoneticPr fontId="2"/>
  </si>
  <si>
    <t>若手技術者・従業員の新規雇用</t>
    <rPh sb="0" eb="2">
      <t>ワカテ</t>
    </rPh>
    <rPh sb="2" eb="5">
      <t>ギジュツシャ</t>
    </rPh>
    <rPh sb="6" eb="9">
      <t>ジュウギョウイン</t>
    </rPh>
    <rPh sb="10" eb="12">
      <t>シンキ</t>
    </rPh>
    <rPh sb="12" eb="14">
      <t>コヨウ</t>
    </rPh>
    <phoneticPr fontId="12"/>
  </si>
  <si>
    <t>若手技術者・従業員の新規雇用</t>
    <rPh sb="0" eb="2">
      <t>ワカテ</t>
    </rPh>
    <rPh sb="2" eb="5">
      <t>ギジュツシャ</t>
    </rPh>
    <rPh sb="6" eb="9">
      <t>ジュウギョウイン</t>
    </rPh>
    <rPh sb="10" eb="12">
      <t>シンキ</t>
    </rPh>
    <rPh sb="12" eb="14">
      <t>コヨウ</t>
    </rPh>
    <phoneticPr fontId="2"/>
  </si>
  <si>
    <t>若手技術者・従業員の新規雇用</t>
    <phoneticPr fontId="2"/>
  </si>
  <si>
    <t>雇用の内容</t>
    <rPh sb="0" eb="2">
      <t>コヨウ</t>
    </rPh>
    <rPh sb="3" eb="5">
      <t>ナイヨウ</t>
    </rPh>
    <phoneticPr fontId="2"/>
  </si>
  <si>
    <t>雇用①</t>
    <rPh sb="0" eb="2">
      <t>コヨウ</t>
    </rPh>
    <phoneticPr fontId="2"/>
  </si>
  <si>
    <t>雇用②</t>
    <rPh sb="0" eb="2">
      <t>コヨウ</t>
    </rPh>
    <phoneticPr fontId="2"/>
  </si>
  <si>
    <t>ｼｮﾍﾞﾙ系掘削機(ﾊﾞｯｸﾎｳ)</t>
    <phoneticPr fontId="2"/>
  </si>
  <si>
    <t>ｼｮﾍﾞﾙ系掘削機(ﾄﾞﾗｸﾞﾗｲﾝ)</t>
    <phoneticPr fontId="2"/>
  </si>
  <si>
    <t>ｼｮﾍﾞﾙ系掘削機(ｸﾗﾑｼｪﾙ)</t>
    <phoneticPr fontId="2"/>
  </si>
  <si>
    <t>ｼｮﾍﾞﾙ系掘削機(ｸﾚｰﾝ)</t>
    <phoneticPr fontId="2"/>
  </si>
  <si>
    <t>ｼｮﾍﾞﾙ系掘削機(ﾊﾟｲﾙﾄﾞﾗｲﾊﾞｰ)</t>
    <phoneticPr fontId="2"/>
  </si>
  <si>
    <t>ﾌﾞﾙﾄﾞｰｻﾞｰ</t>
    <phoneticPr fontId="2"/>
  </si>
  <si>
    <t>ﾄﾗｸﾀｰｼｮﾍﾞﾙ</t>
    <phoneticPr fontId="2"/>
  </si>
  <si>
    <t>ﾓｰﾀｰｸﾞﾚｰﾀﾞｰ</t>
    <phoneticPr fontId="2"/>
  </si>
  <si>
    <t>移動式ｸﾚｰﾝ</t>
    <rPh sb="0" eb="2">
      <t>イドウ</t>
    </rPh>
    <rPh sb="2" eb="3">
      <t>シキ</t>
    </rPh>
    <phoneticPr fontId="2"/>
  </si>
  <si>
    <t>大型ﾀﾞﾝﾌﾟ車</t>
    <rPh sb="0" eb="2">
      <t>オオガタ</t>
    </rPh>
    <rPh sb="7" eb="8">
      <t>シャ</t>
    </rPh>
    <phoneticPr fontId="2"/>
  </si>
  <si>
    <t>①</t>
    <phoneticPr fontId="2"/>
  </si>
  <si>
    <t>②</t>
    <phoneticPr fontId="2"/>
  </si>
  <si>
    <t>③</t>
    <phoneticPr fontId="2"/>
  </si>
  <si>
    <t>（チェック用）</t>
    <rPh sb="5" eb="6">
      <t>ヨウ</t>
    </rPh>
    <phoneticPr fontId="2"/>
  </si>
  <si>
    <t>西暦</t>
    <rPh sb="0" eb="2">
      <t>セイレキ</t>
    </rPh>
    <phoneticPr fontId="2"/>
  </si>
  <si>
    <t>←西暦を入力すると下の欄に和暦が表示</t>
    <rPh sb="1" eb="3">
      <t>セイレキ</t>
    </rPh>
    <rPh sb="4" eb="6">
      <t>ニュウリョク</t>
    </rPh>
    <rPh sb="9" eb="10">
      <t>シタ</t>
    </rPh>
    <rPh sb="11" eb="12">
      <t>ラン</t>
    </rPh>
    <rPh sb="13" eb="15">
      <t>ワレキ</t>
    </rPh>
    <rPh sb="16" eb="18">
      <t>ヒョウジ</t>
    </rPh>
    <phoneticPr fontId="2"/>
  </si>
  <si>
    <t>和暦</t>
    <rPh sb="0" eb="2">
      <t>ワレキ</t>
    </rPh>
    <phoneticPr fontId="2"/>
  </si>
  <si>
    <t>注意！</t>
    <rPh sb="0" eb="2">
      <t>チュウイ</t>
    </rPh>
    <phoneticPr fontId="2"/>
  </si>
  <si>
    <r>
      <rPr>
        <b/>
        <sz val="11"/>
        <color rgb="FFFF0000"/>
        <rFont val="ＭＳ Ｐゴシック"/>
        <family val="3"/>
        <charset val="128"/>
      </rPr>
      <t>下請契約</t>
    </r>
    <r>
      <rPr>
        <sz val="11"/>
        <color theme="1"/>
        <rFont val="ＭＳ Ｐゴシック"/>
        <family val="3"/>
        <charset val="128"/>
      </rPr>
      <t>で申請する場合、「発注機関」欄は</t>
    </r>
    <r>
      <rPr>
        <b/>
        <sz val="11"/>
        <color rgb="FFFF0000"/>
        <rFont val="ＭＳ Ｐゴシック"/>
        <family val="3"/>
        <charset val="128"/>
      </rPr>
      <t>元請企業名ではありません</t>
    </r>
    <r>
      <rPr>
        <sz val="11"/>
        <color theme="1"/>
        <rFont val="ＭＳ Ｐゴシック"/>
        <family val="3"/>
        <charset val="128"/>
      </rPr>
      <t>。</t>
    </r>
    <rPh sb="0" eb="1">
      <t>シタ</t>
    </rPh>
    <rPh sb="1" eb="2">
      <t>ウ</t>
    </rPh>
    <rPh sb="2" eb="4">
      <t>ケイヤク</t>
    </rPh>
    <rPh sb="5" eb="7">
      <t>シンセイ</t>
    </rPh>
    <rPh sb="9" eb="11">
      <t>バアイ</t>
    </rPh>
    <rPh sb="13" eb="15">
      <t>ハッチュウ</t>
    </rPh>
    <rPh sb="15" eb="17">
      <t>キカン</t>
    </rPh>
    <rPh sb="18" eb="19">
      <t>ラン</t>
    </rPh>
    <rPh sb="20" eb="22">
      <t>モトウケ</t>
    </rPh>
    <rPh sb="22" eb="24">
      <t>キギョウ</t>
    </rPh>
    <rPh sb="24" eb="25">
      <t>メイ</t>
    </rPh>
    <phoneticPr fontId="2"/>
  </si>
  <si>
    <t>契約上の工期</t>
    <rPh sb="0" eb="2">
      <t>ケイヤク</t>
    </rPh>
    <rPh sb="2" eb="3">
      <t>ジョウ</t>
    </rPh>
    <rPh sb="4" eb="6">
      <t>コウキ</t>
    </rPh>
    <phoneticPr fontId="2"/>
  </si>
  <si>
    <t>技術者の従事期間（始）と従事時の役職が確認できる資料（契約時の技術者が確認できるコリンズの「工事カルテ」もしくは「登録内容確認書」の写し等）。</t>
    <rPh sb="9" eb="10">
      <t>ハジ</t>
    </rPh>
    <rPh sb="12" eb="14">
      <t>ジュウジ</t>
    </rPh>
    <rPh sb="14" eb="15">
      <t>ジ</t>
    </rPh>
    <rPh sb="16" eb="18">
      <t>ヤクショク</t>
    </rPh>
    <rPh sb="46" eb="48">
      <t>コウジ</t>
    </rPh>
    <rPh sb="57" eb="59">
      <t>トウロク</t>
    </rPh>
    <rPh sb="59" eb="61">
      <t>ナイヨウ</t>
    </rPh>
    <rPh sb="61" eb="64">
      <t>カクニンショ</t>
    </rPh>
    <rPh sb="66" eb="67">
      <t>ウツ</t>
    </rPh>
    <rPh sb="68" eb="69">
      <t>トウ</t>
    </rPh>
    <phoneticPr fontId="2"/>
  </si>
  <si>
    <t>○、○</t>
    <phoneticPr fontId="2"/>
  </si>
  <si>
    <t>○、○</t>
    <phoneticPr fontId="2"/>
  </si>
  <si>
    <t>○企業としてのハートフルしまねの参加実績</t>
    <rPh sb="16" eb="18">
      <t>サンカ</t>
    </rPh>
    <phoneticPr fontId="2"/>
  </si>
  <si>
    <t>地域設定</t>
    <rPh sb="0" eb="2">
      <t>チイキ</t>
    </rPh>
    <rPh sb="2" eb="4">
      <t>セッテイ</t>
    </rPh>
    <phoneticPr fontId="2"/>
  </si>
  <si>
    <r>
      <t>３．</t>
    </r>
    <r>
      <rPr>
        <sz val="12"/>
        <color rgb="FFFF0000"/>
        <rFont val="ＭＳ Ｐゴシック"/>
        <family val="3"/>
        <charset val="128"/>
        <scheme val="minor"/>
      </rPr>
      <t>地域条件を設定する評価項目</t>
    </r>
    <r>
      <rPr>
        <sz val="12"/>
        <color theme="1"/>
        <rFont val="ＭＳ Ｐゴシック"/>
        <family val="2"/>
        <charset val="128"/>
        <scheme val="minor"/>
      </rPr>
      <t>は、</t>
    </r>
    <r>
      <rPr>
        <sz val="12"/>
        <color rgb="FFFF0000"/>
        <rFont val="ＭＳ Ｐゴシック"/>
        <family val="3"/>
        <charset val="128"/>
        <scheme val="minor"/>
      </rPr>
      <t>【表２】D列</t>
    </r>
    <r>
      <rPr>
        <sz val="12"/>
        <color theme="1"/>
        <rFont val="ＭＳ Ｐゴシック"/>
        <family val="2"/>
        <charset val="128"/>
        <scheme val="minor"/>
      </rPr>
      <t>で【地域設定】を</t>
    </r>
    <r>
      <rPr>
        <sz val="12"/>
        <color rgb="FFFF0000"/>
        <rFont val="ＭＳ Ｐゴシック"/>
        <family val="3"/>
        <charset val="128"/>
        <scheme val="minor"/>
      </rPr>
      <t>選択</t>
    </r>
    <r>
      <rPr>
        <sz val="12"/>
        <color theme="1"/>
        <rFont val="ＭＳ Ｐゴシック"/>
        <family val="2"/>
        <charset val="128"/>
        <scheme val="minor"/>
      </rPr>
      <t>してください</t>
    </r>
    <rPh sb="2" eb="4">
      <t>チイキ</t>
    </rPh>
    <rPh sb="4" eb="6">
      <t>ジョウケン</t>
    </rPh>
    <rPh sb="7" eb="9">
      <t>セッテイ</t>
    </rPh>
    <rPh sb="11" eb="13">
      <t>ヒョウカ</t>
    </rPh>
    <rPh sb="13" eb="15">
      <t>コウモク</t>
    </rPh>
    <rPh sb="18" eb="19">
      <t>ヒョウ</t>
    </rPh>
    <rPh sb="22" eb="23">
      <t>レツ</t>
    </rPh>
    <rPh sb="25" eb="27">
      <t>チイキ</t>
    </rPh>
    <rPh sb="27" eb="29">
      <t>セッテイ</t>
    </rPh>
    <rPh sb="31" eb="33">
      <t>センタク</t>
    </rPh>
    <phoneticPr fontId="2"/>
  </si>
  <si>
    <t>活動したことを証明する資料と活動箇所が確認できる資料を添付すること。</t>
    <phoneticPr fontId="2"/>
  </si>
  <si>
    <t>活動箇所が確認できる資料を添付すること。</t>
    <phoneticPr fontId="2"/>
  </si>
  <si>
    <t>こっころ認定期間</t>
    <rPh sb="4" eb="6">
      <t>ニンテイ</t>
    </rPh>
    <rPh sb="6" eb="8">
      <t>キカン</t>
    </rPh>
    <phoneticPr fontId="2"/>
  </si>
  <si>
    <t>現場に配置する登録基幹技能者は、主任技術者（下請企業も含む）及び監理技術者以外の技術者を対象とする。</t>
    <rPh sb="0" eb="2">
      <t>ゲンバ</t>
    </rPh>
    <rPh sb="3" eb="5">
      <t>ハイチ</t>
    </rPh>
    <rPh sb="7" eb="9">
      <t>トウロク</t>
    </rPh>
    <rPh sb="9" eb="11">
      <t>キカン</t>
    </rPh>
    <rPh sb="11" eb="14">
      <t>ギノウシャ</t>
    </rPh>
    <rPh sb="16" eb="18">
      <t>シュニン</t>
    </rPh>
    <rPh sb="18" eb="21">
      <t>ギジュツシャ</t>
    </rPh>
    <rPh sb="22" eb="24">
      <t>シタウ</t>
    </rPh>
    <rPh sb="24" eb="26">
      <t>キギョウ</t>
    </rPh>
    <rPh sb="27" eb="28">
      <t>フク</t>
    </rPh>
    <rPh sb="30" eb="31">
      <t>オヨ</t>
    </rPh>
    <rPh sb="32" eb="34">
      <t>カンリ</t>
    </rPh>
    <rPh sb="34" eb="37">
      <t>ギジュツシャ</t>
    </rPh>
    <rPh sb="37" eb="39">
      <t>イガイ</t>
    </rPh>
    <rPh sb="40" eb="43">
      <t>ギジュツシャ</t>
    </rPh>
    <rPh sb="44" eb="46">
      <t>タイショウ</t>
    </rPh>
    <phoneticPr fontId="2"/>
  </si>
  <si>
    <t>アスファルト舗装工事・特殊舗装工事（旧舗装工事）、維持修繕工事</t>
    <rPh sb="6" eb="8">
      <t>ホソウ</t>
    </rPh>
    <rPh sb="8" eb="10">
      <t>コウジ</t>
    </rPh>
    <rPh sb="11" eb="13">
      <t>トクシュ</t>
    </rPh>
    <rPh sb="13" eb="15">
      <t>ホソウ</t>
    </rPh>
    <rPh sb="15" eb="17">
      <t>コウジ</t>
    </rPh>
    <rPh sb="18" eb="19">
      <t>キュウ</t>
    </rPh>
    <rPh sb="19" eb="21">
      <t>ホソウ</t>
    </rPh>
    <rPh sb="21" eb="23">
      <t>コウジ</t>
    </rPh>
    <rPh sb="25" eb="27">
      <t>イジ</t>
    </rPh>
    <rPh sb="27" eb="29">
      <t>シュウゼン</t>
    </rPh>
    <rPh sb="29" eb="31">
      <t>コウジ</t>
    </rPh>
    <phoneticPr fontId="2"/>
  </si>
  <si>
    <t>アスファルト舗装工事・特殊舗装工事（旧舗装工事）</t>
    <rPh sb="6" eb="8">
      <t>ホソウ</t>
    </rPh>
    <rPh sb="8" eb="10">
      <t>コウジ</t>
    </rPh>
    <rPh sb="11" eb="13">
      <t>トクシュ</t>
    </rPh>
    <rPh sb="13" eb="15">
      <t>ホソウ</t>
    </rPh>
    <rPh sb="15" eb="17">
      <t>コウジ</t>
    </rPh>
    <rPh sb="18" eb="19">
      <t>キュウ</t>
    </rPh>
    <rPh sb="19" eb="21">
      <t>ホソウ</t>
    </rPh>
    <rPh sb="21" eb="23">
      <t>コウジ</t>
    </rPh>
    <phoneticPr fontId="2"/>
  </si>
  <si>
    <t>（　標準型（施工体制確認型）　総合評価方式　）</t>
    <rPh sb="6" eb="8">
      <t>セコウ</t>
    </rPh>
    <rPh sb="8" eb="10">
      <t>タイセイ</t>
    </rPh>
    <rPh sb="10" eb="12">
      <t>カクニン</t>
    </rPh>
    <rPh sb="12" eb="13">
      <t>ガタ</t>
    </rPh>
    <phoneticPr fontId="2"/>
  </si>
  <si>
    <t>登録基幹技能者</t>
    <phoneticPr fontId="2"/>
  </si>
  <si>
    <t>登録基幹技能者</t>
    <phoneticPr fontId="12"/>
  </si>
  <si>
    <t>施工実績として提出する工事の「工事種別」及び「建設工事の種類」が確認できる資料</t>
    <rPh sb="0" eb="2">
      <t>セコウ</t>
    </rPh>
    <rPh sb="2" eb="4">
      <t>ジッセキ</t>
    </rPh>
    <rPh sb="7" eb="9">
      <t>テイシュツ</t>
    </rPh>
    <rPh sb="11" eb="13">
      <t>コウジ</t>
    </rPh>
    <rPh sb="15" eb="17">
      <t>コウジ</t>
    </rPh>
    <rPh sb="17" eb="19">
      <t>シュベツ</t>
    </rPh>
    <rPh sb="20" eb="21">
      <t>オヨ</t>
    </rPh>
    <rPh sb="23" eb="25">
      <t>ケンセツ</t>
    </rPh>
    <rPh sb="25" eb="27">
      <t>コウジ</t>
    </rPh>
    <rPh sb="28" eb="30">
      <t>シュルイ</t>
    </rPh>
    <rPh sb="32" eb="34">
      <t>カクニン</t>
    </rPh>
    <rPh sb="37" eb="39">
      <t>シリョウ</t>
    </rPh>
    <phoneticPr fontId="2"/>
  </si>
  <si>
    <t>工事種別、建設工事の種類</t>
    <rPh sb="0" eb="2">
      <t>コウジ</t>
    </rPh>
    <rPh sb="2" eb="4">
      <t>シュベツ</t>
    </rPh>
    <rPh sb="5" eb="7">
      <t>ケンセツ</t>
    </rPh>
    <rPh sb="7" eb="9">
      <t>コウジ</t>
    </rPh>
    <rPh sb="10" eb="12">
      <t>シュルイ</t>
    </rPh>
    <phoneticPr fontId="2"/>
  </si>
  <si>
    <t>⑨</t>
    <phoneticPr fontId="2"/>
  </si>
  <si>
    <t>○</t>
    <phoneticPr fontId="2"/>
  </si>
  <si>
    <t>○</t>
    <phoneticPr fontId="2"/>
  </si>
  <si>
    <t>※竣工年度ではありません</t>
    <rPh sb="1" eb="3">
      <t>シュンコウ</t>
    </rPh>
    <rPh sb="3" eb="5">
      <t>ネンド</t>
    </rPh>
    <phoneticPr fontId="2"/>
  </si>
  <si>
    <t>円</t>
    <phoneticPr fontId="2"/>
  </si>
  <si>
    <t>⑪</t>
    <phoneticPr fontId="2"/>
  </si>
  <si>
    <t>施工経験として提出する工事の「工事種別」および「建設工事の種類」が確認できる資料</t>
    <rPh sb="0" eb="2">
      <t>セコウ</t>
    </rPh>
    <rPh sb="2" eb="4">
      <t>ケイケン</t>
    </rPh>
    <rPh sb="7" eb="9">
      <t>テイシュツ</t>
    </rPh>
    <rPh sb="11" eb="13">
      <t>コウジ</t>
    </rPh>
    <rPh sb="15" eb="17">
      <t>コウジ</t>
    </rPh>
    <rPh sb="17" eb="19">
      <t>シュベツ</t>
    </rPh>
    <rPh sb="24" eb="26">
      <t>ケンセツ</t>
    </rPh>
    <rPh sb="26" eb="28">
      <t>コウジ</t>
    </rPh>
    <rPh sb="29" eb="31">
      <t>シュルイ</t>
    </rPh>
    <rPh sb="33" eb="35">
      <t>カクニン</t>
    </rPh>
    <rPh sb="38" eb="40">
      <t>シリョウ</t>
    </rPh>
    <phoneticPr fontId="2"/>
  </si>
  <si>
    <t>パターン３+⑧+⑨</t>
    <phoneticPr fontId="2"/>
  </si>
  <si>
    <t>円</t>
    <phoneticPr fontId="2"/>
  </si>
  <si>
    <t>円</t>
    <phoneticPr fontId="2"/>
  </si>
  <si>
    <t>円</t>
    <phoneticPr fontId="2"/>
  </si>
  <si>
    <t>円</t>
    <phoneticPr fontId="2"/>
  </si>
  <si>
    <t>工事種別</t>
    <rPh sb="0" eb="4">
      <t>コウジシュベツ</t>
    </rPh>
    <phoneticPr fontId="2"/>
  </si>
  <si>
    <t>建設工事の種類</t>
    <rPh sb="0" eb="4">
      <t>ケンセツコウジ</t>
    </rPh>
    <rPh sb="5" eb="7">
      <t>シュルイ</t>
    </rPh>
    <phoneticPr fontId="2"/>
  </si>
  <si>
    <t>工事種別／建設工事の種類</t>
    <rPh sb="0" eb="2">
      <t>コウジ</t>
    </rPh>
    <rPh sb="2" eb="4">
      <t>シュベツ</t>
    </rPh>
    <rPh sb="5" eb="7">
      <t>ケンセツ</t>
    </rPh>
    <rPh sb="7" eb="9">
      <t>コウジ</t>
    </rPh>
    <rPh sb="10" eb="12">
      <t>シュルイ</t>
    </rPh>
    <phoneticPr fontId="2"/>
  </si>
  <si>
    <t>従事</t>
    <rPh sb="0" eb="2">
      <t>ジュウジ</t>
    </rPh>
    <phoneticPr fontId="2"/>
  </si>
  <si>
    <t>建設工事の種類</t>
    <rPh sb="0" eb="4">
      <t>ケンセツコウジ</t>
    </rPh>
    <rPh sb="5" eb="7">
      <t>シュルイ</t>
    </rPh>
    <phoneticPr fontId="2"/>
  </si>
  <si>
    <t>工期（従事期間）</t>
    <phoneticPr fontId="2"/>
  </si>
  <si>
    <t>工期（従事期間）</t>
    <phoneticPr fontId="2"/>
  </si>
  <si>
    <t xml:space="preserve">・ </t>
    <phoneticPr fontId="2"/>
  </si>
  <si>
    <t>技術提案が「有」の場合、その提案が採用されなかった場合の標準案での施工の意志の記載がない又は「無」と記載すると、標準点を０点とする。</t>
    <rPh sb="6" eb="7">
      <t>ア</t>
    </rPh>
    <phoneticPr fontId="2"/>
  </si>
  <si>
    <t xml:space="preserve">・ </t>
  </si>
  <si>
    <t>技術提案がない場合は、技術評価点の減点対象とする。</t>
    <phoneticPr fontId="2"/>
  </si>
  <si>
    <t>技術提案がない場合は、技術評価点の減点対象とする。</t>
    <phoneticPr fontId="2"/>
  </si>
  <si>
    <r>
      <t>・各様式に記載された内容をこのシートの集計専用表で</t>
    </r>
    <r>
      <rPr>
        <sz val="12"/>
        <rFont val="ＭＳ Ｐゴシック"/>
        <family val="3"/>
        <charset val="128"/>
        <scheme val="minor"/>
      </rPr>
      <t xml:space="preserve">数式によりリンクさせています。
</t>
    </r>
    <phoneticPr fontId="2"/>
  </si>
  <si>
    <t xml:space="preserve">・集計専用表で集計した内容をコピー専用表で再集計していますので、企業申請内容の行数は１７行から８行に減っています。
</t>
    <rPh sb="1" eb="3">
      <t>シュウケイ</t>
    </rPh>
    <rPh sb="3" eb="5">
      <t>センヨウ</t>
    </rPh>
    <rPh sb="5" eb="6">
      <t>ヒョウ</t>
    </rPh>
    <rPh sb="7" eb="9">
      <t>シュウケイ</t>
    </rPh>
    <rPh sb="11" eb="13">
      <t>ナイヨウ</t>
    </rPh>
    <rPh sb="17" eb="19">
      <t>センヨウ</t>
    </rPh>
    <rPh sb="19" eb="20">
      <t>ヒョウ</t>
    </rPh>
    <rPh sb="21" eb="24">
      <t>サイシュウケイ</t>
    </rPh>
    <rPh sb="32" eb="34">
      <t>キギョウ</t>
    </rPh>
    <rPh sb="34" eb="36">
      <t>シンセイ</t>
    </rPh>
    <rPh sb="36" eb="38">
      <t>ナイヨウ</t>
    </rPh>
    <rPh sb="39" eb="41">
      <t>ギョウスウ</t>
    </rPh>
    <rPh sb="44" eb="45">
      <t>ギョウ</t>
    </rPh>
    <rPh sb="48" eb="49">
      <t>ギョウ</t>
    </rPh>
    <rPh sb="50" eb="51">
      <t>ヘ</t>
    </rPh>
    <phoneticPr fontId="2"/>
  </si>
  <si>
    <t>（会社記載欄：上表で『有』と選択した場合のみ必須）</t>
    <rPh sb="7" eb="9">
      <t>ジョウヒョウ</t>
    </rPh>
    <rPh sb="11" eb="12">
      <t>ア</t>
    </rPh>
    <rPh sb="14" eb="16">
      <t>センタク</t>
    </rPh>
    <rPh sb="18" eb="20">
      <t>バアイ</t>
    </rPh>
    <phoneticPr fontId="2"/>
  </si>
  <si>
    <t>資料①～⑨で確認できる内容</t>
    <rPh sb="0" eb="2">
      <t>シリョウ</t>
    </rPh>
    <rPh sb="6" eb="8">
      <t>カクニン</t>
    </rPh>
    <rPh sb="11" eb="13">
      <t>ナイヨウ</t>
    </rPh>
    <phoneticPr fontId="2"/>
  </si>
  <si>
    <t>②+③+⑤+⑥+⑨</t>
    <phoneticPr fontId="2"/>
  </si>
  <si>
    <t>資料①～⑪で確認できる内容</t>
    <rPh sb="0" eb="2">
      <t>シリョウ</t>
    </rPh>
    <rPh sb="6" eb="8">
      <t>カクニン</t>
    </rPh>
    <rPh sb="11" eb="13">
      <t>ナイヨウ</t>
    </rPh>
    <phoneticPr fontId="2"/>
  </si>
  <si>
    <t>契約実績を確認する資料として、当該年度の業務内容の分かる資料（契約書、下請負人通知書、施工体制台帳、下請契約書、注文書・請書、発注者の実績証明証等の写し）を添付すること。</t>
    <rPh sb="35" eb="36">
      <t>シタ</t>
    </rPh>
    <rPh sb="36" eb="38">
      <t>ウケオイ</t>
    </rPh>
    <rPh sb="38" eb="39">
      <t>ニン</t>
    </rPh>
    <rPh sb="39" eb="42">
      <t>ツウチショ</t>
    </rPh>
    <rPh sb="43" eb="45">
      <t>セコウ</t>
    </rPh>
    <rPh sb="45" eb="47">
      <t>タイセイ</t>
    </rPh>
    <rPh sb="47" eb="49">
      <t>ダイチョウ</t>
    </rPh>
    <rPh sb="50" eb="52">
      <t>シタウ</t>
    </rPh>
    <rPh sb="52" eb="55">
      <t>ケイヤクショ</t>
    </rPh>
    <rPh sb="56" eb="59">
      <t>チュウモンショ</t>
    </rPh>
    <rPh sb="60" eb="62">
      <t>ウケショ</t>
    </rPh>
    <rPh sb="63" eb="66">
      <t>ハッチュウシャ</t>
    </rPh>
    <rPh sb="67" eb="69">
      <t>ジッセキ</t>
    </rPh>
    <rPh sb="69" eb="71">
      <t>ショウメイ</t>
    </rPh>
    <rPh sb="71" eb="72">
      <t>ショウ</t>
    </rPh>
    <phoneticPr fontId="2"/>
  </si>
  <si>
    <t>契約実績を確認する資料として、当該年度の業務内容の分かる資料（契約書、下請負人通知書、施工体制台帳、下請契約書、注文書・請書、発注者の実績証明証等の写し）を添付すること。</t>
    <rPh sb="52" eb="55">
      <t>ケイヤクショ</t>
    </rPh>
    <phoneticPr fontId="2"/>
  </si>
  <si>
    <t>①　◯◯◯◯◯
（現場特性・概要）
（時期、期間）
（位置、範囲）
（内容《誰が･何を･どうする》、数量、材料、機械等）
（目的、効果、優位性）
（効果の技術的根拠）
（その他）</t>
    <phoneticPr fontId="2"/>
  </si>
  <si>
    <t>②　◯◯◯◯◯
（現場特性・概要）
（時期、期間）
（位置、範囲）
（内容《誰が･何を･どうする》、数量、材料、機械等）
（目的、効果、優位性）
（効果の技術的根拠）
（その他）</t>
    <phoneticPr fontId="2"/>
  </si>
  <si>
    <t>③　◯◯◯◯◯
（現場特性・概要）
（時期、期間）
（位置、範囲）
（内容《誰が･何を･どうする》、数量、材料、機械等）
（目的、効果、優位性）
（効果の技術的根拠）
（その他）</t>
    <phoneticPr fontId="2"/>
  </si>
  <si>
    <t>①　◯◯◯◯◯
（現場特性・概要）
（時期、期間）
（位置、範囲）
（内容《誰が･何を･どうする》、数量、材料、機械等）
（目的、効果、優位性）
（効果の技術的根拠）
（その他）</t>
    <phoneticPr fontId="2"/>
  </si>
  <si>
    <t>②　◯◯◯◯◯
（現場特性・概要）
（時期、期間）
（位置、範囲）
（内容《誰が･何を･どうする》、数量、材料、機械等）
（目的、効果、優位性）
（効果の技術的根拠）
（その他）</t>
    <phoneticPr fontId="2"/>
  </si>
  <si>
    <t>③　◯◯◯◯◯
（現場特性・概要）
（時期、期間）
（位置、範囲）
（内容《誰が･何を･どうする》、数量、材料、機械等）
（目的、効果、優位性）
（効果の技術的根拠）
（その他）</t>
    <phoneticPr fontId="2"/>
  </si>
  <si>
    <t>①　◯◯◯◯◯
（現場特性・概要）
（時期、期間）
（位置、範囲）
（内容《誰が･何を･どうする》、数量、材料、機械等）
（目的、効果、優位性）
（効果の技術的根拠）
（その他）</t>
    <phoneticPr fontId="2"/>
  </si>
  <si>
    <t>②　◯◯◯◯◯
（現場特性・概要）
（時期、期間）
（位置、範囲）
（内容《誰が･何を･どうする》、数量、材料、機械等）
（目的、効果、優位性）
（効果の技術的根拠）
（その他）</t>
    <phoneticPr fontId="2"/>
  </si>
  <si>
    <t>③　◯◯◯◯◯
（現場特性・概要）
（時期、期間）
（位置、範囲）
（内容《誰が･何を･どうする》、数量、材料、機械等）
（目的、効果、優位性）
（効果の技術的根拠）
（その他）</t>
    <phoneticPr fontId="2"/>
  </si>
  <si>
    <r>
      <t>記載する内容は説明の要点（</t>
    </r>
    <r>
      <rPr>
        <u/>
        <sz val="11"/>
        <color theme="1"/>
        <rFont val="ＭＳ Ｐ明朝"/>
        <family val="1"/>
        <charset val="128"/>
      </rPr>
      <t>目的、具体的な手法＜施工数量、施工位置、施工範囲、施工期間、使用材料、使用機械等＞、効果、技術的な根拠、標準案に対する優位性等</t>
    </r>
    <r>
      <rPr>
        <sz val="11"/>
        <color theme="1"/>
        <rFont val="ＭＳ Ｐ明朝"/>
        <family val="1"/>
        <charset val="128"/>
      </rPr>
      <t>）が分かり易いようにまとめることとし、提案は３個までとする。</t>
    </r>
    <phoneticPr fontId="2"/>
  </si>
  <si>
    <r>
      <t>記載する内容は説明の要点（</t>
    </r>
    <r>
      <rPr>
        <u/>
        <sz val="11"/>
        <color theme="1"/>
        <rFont val="ＭＳ Ｐ明朝"/>
        <family val="1"/>
        <charset val="128"/>
      </rPr>
      <t>目的、具体的な手法＜施工数量、施工位置、施工範囲、施工期間、使用材料、使用機械等＞、効果、技術的な根拠、標準案に対する優位性等</t>
    </r>
    <r>
      <rPr>
        <sz val="11"/>
        <color theme="1"/>
        <rFont val="ＭＳ Ｐ明朝"/>
        <family val="1"/>
        <charset val="128"/>
      </rPr>
      <t>）が分かり易いようにまとめることとし、提案は３個までとする。</t>
    </r>
    <phoneticPr fontId="2"/>
  </si>
  <si>
    <t>工事成績</t>
    <phoneticPr fontId="2"/>
  </si>
  <si>
    <t>評定点</t>
    <phoneticPr fontId="2"/>
  </si>
  <si>
    <t>(1)</t>
    <phoneticPr fontId="2"/>
  </si>
  <si>
    <t>(2)</t>
    <phoneticPr fontId="2"/>
  </si>
  <si>
    <t>工事種別、建設工事の種類は、各工事の契約時における「島根県土木工事仕様書」等において確認すること。</t>
    <rPh sb="0" eb="2">
      <t>コウジ</t>
    </rPh>
    <rPh sb="2" eb="4">
      <t>シュベツ</t>
    </rPh>
    <rPh sb="5" eb="7">
      <t>ケンセツ</t>
    </rPh>
    <rPh sb="7" eb="9">
      <t>コウジ</t>
    </rPh>
    <rPh sb="10" eb="12">
      <t>シュルイ</t>
    </rPh>
    <rPh sb="14" eb="17">
      <t>カクコウジ</t>
    </rPh>
    <rPh sb="18" eb="20">
      <t>ケイヤク</t>
    </rPh>
    <rPh sb="20" eb="21">
      <t>ジ</t>
    </rPh>
    <rPh sb="26" eb="29">
      <t>シマネケン</t>
    </rPh>
    <rPh sb="29" eb="31">
      <t>ドボク</t>
    </rPh>
    <rPh sb="31" eb="33">
      <t>コウジ</t>
    </rPh>
    <rPh sb="33" eb="36">
      <t>シヨウショ</t>
    </rPh>
    <rPh sb="37" eb="38">
      <t>トウ</t>
    </rPh>
    <rPh sb="42" eb="44">
      <t>カクニン</t>
    </rPh>
    <phoneticPr fontId="2"/>
  </si>
  <si>
    <t>評定点</t>
    <phoneticPr fontId="2"/>
  </si>
  <si>
    <t>工事成績</t>
    <phoneticPr fontId="2"/>
  </si>
  <si>
    <t>評定点</t>
    <phoneticPr fontId="2"/>
  </si>
  <si>
    <t>委託期間</t>
    <rPh sb="0" eb="2">
      <t>イタク</t>
    </rPh>
    <phoneticPr fontId="2"/>
  </si>
  <si>
    <t>上段：着手日/下段：完了日</t>
    <phoneticPr fontId="2"/>
  </si>
  <si>
    <t>上段：着手日/下段：完了日</t>
    <phoneticPr fontId="2"/>
  </si>
  <si>
    <t>現場への配置者数</t>
    <rPh sb="0" eb="2">
      <t>ゲンバ</t>
    </rPh>
    <rPh sb="4" eb="6">
      <t>ハイチ</t>
    </rPh>
    <rPh sb="6" eb="7">
      <t>シャ</t>
    </rPh>
    <rPh sb="7" eb="8">
      <t>スウ</t>
    </rPh>
    <phoneticPr fontId="2"/>
  </si>
  <si>
    <t>配置者数</t>
    <rPh sb="0" eb="2">
      <t>ハイチ</t>
    </rPh>
    <rPh sb="2" eb="3">
      <t>シャ</t>
    </rPh>
    <rPh sb="3" eb="4">
      <t>スウ</t>
    </rPh>
    <phoneticPr fontId="2"/>
  </si>
  <si>
    <t>工事成績（過去3年間で評価）</t>
    <rPh sb="0" eb="2">
      <t>コウジ</t>
    </rPh>
    <rPh sb="2" eb="4">
      <t>セイセキ</t>
    </rPh>
    <rPh sb="5" eb="7">
      <t>カコ</t>
    </rPh>
    <rPh sb="8" eb="10">
      <t>ネンカン</t>
    </rPh>
    <rPh sb="11" eb="13">
      <t>ヒョウカ</t>
    </rPh>
    <phoneticPr fontId="2"/>
  </si>
  <si>
    <t>工事成績(3年用)</t>
    <rPh sb="6" eb="7">
      <t>ネン</t>
    </rPh>
    <rPh sb="7" eb="8">
      <t>ヨウ</t>
    </rPh>
    <phoneticPr fontId="2"/>
  </si>
  <si>
    <t>施工規模／形式</t>
    <rPh sb="5" eb="7">
      <t>ケイシキ</t>
    </rPh>
    <phoneticPr fontId="2"/>
  </si>
  <si>
    <t>施工規模／形式</t>
    <rPh sb="0" eb="2">
      <t>セコウ</t>
    </rPh>
    <rPh sb="2" eb="4">
      <t>キボ</t>
    </rPh>
    <rPh sb="5" eb="7">
      <t>ケイシキ</t>
    </rPh>
    <phoneticPr fontId="2"/>
  </si>
  <si>
    <t>←</t>
    <phoneticPr fontId="2"/>
  </si>
  <si>
    <t>○○県土整備事務所など発注機関名を記入（略名可）</t>
    <phoneticPr fontId="2"/>
  </si>
  <si>
    <t>令和</t>
    <rPh sb="0" eb="2">
      <t>レイワ</t>
    </rPh>
    <phoneticPr fontId="2"/>
  </si>
  <si>
    <t>施工実績（上表記載内容）全てが確認できるよう下表を参考に資料①～⑨を組み合せて提出すること。</t>
    <rPh sb="5" eb="7">
      <t>ジョウヒョウ</t>
    </rPh>
    <rPh sb="7" eb="9">
      <t>キサイ</t>
    </rPh>
    <rPh sb="9" eb="11">
      <t>ナイヨウ</t>
    </rPh>
    <rPh sb="12" eb="13">
      <t>スベ</t>
    </rPh>
    <rPh sb="22" eb="24">
      <t>カヒョウ</t>
    </rPh>
    <rPh sb="25" eb="27">
      <t>サンコウ</t>
    </rPh>
    <rPh sb="34" eb="35">
      <t>ク</t>
    </rPh>
    <rPh sb="36" eb="37">
      <t>アワ</t>
    </rPh>
    <phoneticPr fontId="2"/>
  </si>
  <si>
    <t>←</t>
    <phoneticPr fontId="2"/>
  </si>
  <si>
    <t>←</t>
    <phoneticPr fontId="2"/>
  </si>
  <si>
    <t>○○県土整備事務所など発注機関名を記入（略名可）</t>
    <phoneticPr fontId="2"/>
  </si>
  <si>
    <t>施工経験（上表記載内容）全てが確認できるよう下表を参考に資料①～⑪を組み合せて提出すること。</t>
    <rPh sb="22" eb="24">
      <t>カヒョウ</t>
    </rPh>
    <rPh sb="25" eb="27">
      <t>サンコウ</t>
    </rPh>
    <rPh sb="34" eb="35">
      <t>ク</t>
    </rPh>
    <rPh sb="36" eb="37">
      <t>アワ</t>
    </rPh>
    <rPh sb="39" eb="41">
      <t>テイシュツ</t>
    </rPh>
    <phoneticPr fontId="2"/>
  </si>
  <si>
    <t>○○県土整備事務所など発注機関名を記入（略名可）</t>
    <phoneticPr fontId="2"/>
  </si>
  <si>
    <t>令和　　年　　月　　日</t>
    <rPh sb="0" eb="2">
      <t>レイワ</t>
    </rPh>
    <rPh sb="4" eb="5">
      <t>トシ</t>
    </rPh>
    <phoneticPr fontId="2"/>
  </si>
  <si>
    <t>　令和　　年　　月　　日付けで入札公告のありました下記工事について下記のとおり質問します。</t>
    <rPh sb="1" eb="3">
      <t>レイワ</t>
    </rPh>
    <rPh sb="5" eb="6">
      <t>トシ</t>
    </rPh>
    <phoneticPr fontId="2"/>
  </si>
  <si>
    <t xml:space="preserve">  令和　　年　　月　　日付けでありました質問について下記のとおり回答します。</t>
    <rPh sb="2" eb="4">
      <t>レイワ</t>
    </rPh>
    <rPh sb="6" eb="7">
      <t>ネン</t>
    </rPh>
    <phoneticPr fontId="2"/>
  </si>
  <si>
    <t>令和○年○月○日</t>
    <phoneticPr fontId="2"/>
  </si>
  <si>
    <t>　令和　　年　　月　　日付けで通知のありました技術提案採否通知書において下記事項について不採用理由の詳細な説明を求めます。</t>
    <phoneticPr fontId="2"/>
  </si>
  <si>
    <t>　令和　　年　　月　　日付けで通知のありました技術提案不採用理由説明要求書について下記のとおり回答します。</t>
    <phoneticPr fontId="2"/>
  </si>
  <si>
    <t>　令和　　年　　月　　日付けで公表のありました入札結果調書において下記事項について評価内容の詳細な説明を求めます。</t>
    <rPh sb="1" eb="3">
      <t>レイワ</t>
    </rPh>
    <rPh sb="5" eb="6">
      <t>トシ</t>
    </rPh>
    <phoneticPr fontId="2"/>
  </si>
  <si>
    <t>　令和　　年　　月　　日付けで通知のありました評価内容説明要求書について下記のとおり回答します。</t>
    <rPh sb="1" eb="3">
      <t>レイワ</t>
    </rPh>
    <rPh sb="5" eb="6">
      <t>トシ</t>
    </rPh>
    <phoneticPr fontId="2"/>
  </si>
  <si>
    <t>　令和　　年　　月　　日付けで提出された技術提案に対して下記のとおり改善を要請します。</t>
    <rPh sb="1" eb="3">
      <t>レイワ</t>
    </rPh>
    <rPh sb="5" eb="6">
      <t>トシ</t>
    </rPh>
    <phoneticPr fontId="2"/>
  </si>
  <si>
    <t>　令和　　年　　月　　日付けで要請されました技術提案の改善に対して下記のとおり改善を提案します。</t>
    <phoneticPr fontId="2"/>
  </si>
  <si>
    <t>パターン１</t>
    <phoneticPr fontId="2"/>
  </si>
  <si>
    <t>①+④</t>
    <phoneticPr fontId="2"/>
  </si>
  <si>
    <t>①+⑥</t>
    <phoneticPr fontId="2"/>
  </si>
  <si>
    <t>①+②+③+④</t>
    <phoneticPr fontId="2"/>
  </si>
  <si>
    <t>①+②+③+④</t>
    <phoneticPr fontId="2"/>
  </si>
  <si>
    <t>①+②+③+⑤+⑥</t>
    <phoneticPr fontId="2"/>
  </si>
  <si>
    <t>パターン３</t>
    <phoneticPr fontId="2"/>
  </si>
  <si>
    <t>①+③+④+⑦</t>
    <phoneticPr fontId="2"/>
  </si>
  <si>
    <t>①+③+④+⑦</t>
    <phoneticPr fontId="2"/>
  </si>
  <si>
    <t>①+③+⑤+⑥+⑦</t>
    <phoneticPr fontId="2"/>
  </si>
  <si>
    <t>パターン４</t>
    <phoneticPr fontId="2"/>
  </si>
  <si>
    <t>パターン４</t>
    <phoneticPr fontId="2"/>
  </si>
  <si>
    <t>コリンズのみで工事概要が確認できない。発注者の証明書を追加添付。</t>
    <rPh sb="7" eb="9">
      <t>コウジ</t>
    </rPh>
    <rPh sb="9" eb="11">
      <t>ガイヨウ</t>
    </rPh>
    <rPh sb="12" eb="14">
      <t>カクニン</t>
    </rPh>
    <rPh sb="19" eb="22">
      <t>ハッチュウシャ</t>
    </rPh>
    <rPh sb="23" eb="26">
      <t>ショウメイショ</t>
    </rPh>
    <rPh sb="27" eb="29">
      <t>ツイカ</t>
    </rPh>
    <rPh sb="29" eb="31">
      <t>テンプ</t>
    </rPh>
    <phoneticPr fontId="2"/>
  </si>
  <si>
    <r>
      <t>①</t>
    </r>
    <r>
      <rPr>
        <sz val="11"/>
        <rFont val="ＭＳ Ｐ明朝"/>
        <family val="1"/>
        <charset val="128"/>
      </rPr>
      <t>+⑧</t>
    </r>
    <phoneticPr fontId="2"/>
  </si>
  <si>
    <t>パターン５</t>
    <phoneticPr fontId="2"/>
  </si>
  <si>
    <t>②+③+④+⑨</t>
    <phoneticPr fontId="2"/>
  </si>
  <si>
    <t>パターン６</t>
    <phoneticPr fontId="2"/>
  </si>
  <si>
    <t>②+③+④+⑦+⑨</t>
    <phoneticPr fontId="2"/>
  </si>
  <si>
    <t>②+③+⑤+⑥+⑦+⑨</t>
    <phoneticPr fontId="2"/>
  </si>
  <si>
    <t>パターン７</t>
    <phoneticPr fontId="2"/>
  </si>
  <si>
    <t>⑧</t>
    <phoneticPr fontId="2"/>
  </si>
  <si>
    <t>⑧+⑨</t>
    <phoneticPr fontId="2"/>
  </si>
  <si>
    <t>パターン１</t>
    <phoneticPr fontId="2"/>
  </si>
  <si>
    <t>①+④</t>
    <phoneticPr fontId="2"/>
  </si>
  <si>
    <t>パターン３</t>
    <phoneticPr fontId="2"/>
  </si>
  <si>
    <t>①+③+⑤+⑥+⑦</t>
    <phoneticPr fontId="2"/>
  </si>
  <si>
    <t>パターン１+⑧+⑨</t>
    <phoneticPr fontId="2"/>
  </si>
  <si>
    <t>パターン２+⑧+⑨</t>
    <phoneticPr fontId="2"/>
  </si>
  <si>
    <t>パターン５</t>
    <phoneticPr fontId="2"/>
  </si>
  <si>
    <t>②+③+④+⑧+⑨+⑪</t>
    <phoneticPr fontId="2"/>
  </si>
  <si>
    <t>②+③+⑤+⑥+⑧+⑨+⑪</t>
    <phoneticPr fontId="2"/>
  </si>
  <si>
    <t>②+③+④+⑦+⑧+⑨+⑪</t>
    <phoneticPr fontId="2"/>
  </si>
  <si>
    <t>②+③+⑤+⑥+⑦+⑧+⑨+⑪</t>
    <phoneticPr fontId="2"/>
  </si>
  <si>
    <t>最終の見積参考資料等、必要な資料を追加添付。</t>
    <rPh sb="0" eb="2">
      <t>サイシュウ</t>
    </rPh>
    <rPh sb="3" eb="5">
      <t>ミツモリ</t>
    </rPh>
    <rPh sb="5" eb="7">
      <t>サンコウ</t>
    </rPh>
    <rPh sb="7" eb="9">
      <t>シリョウ</t>
    </rPh>
    <rPh sb="9" eb="10">
      <t>トウ</t>
    </rPh>
    <rPh sb="11" eb="13">
      <t>ヒツヨウ</t>
    </rPh>
    <rPh sb="14" eb="16">
      <t>シリョウ</t>
    </rPh>
    <rPh sb="17" eb="19">
      <t>ツイカ</t>
    </rPh>
    <rPh sb="19" eb="21">
      <t>テンプ</t>
    </rPh>
    <phoneticPr fontId="2"/>
  </si>
  <si>
    <t>⑩</t>
    <phoneticPr fontId="2"/>
  </si>
  <si>
    <t>⑩+⑪</t>
    <phoneticPr fontId="2"/>
  </si>
  <si>
    <t>⑩+⑪</t>
    <phoneticPr fontId="2"/>
  </si>
  <si>
    <t>パターン８</t>
    <phoneticPr fontId="2"/>
  </si>
  <si>
    <t>⑩</t>
    <phoneticPr fontId="2"/>
  </si>
  <si>
    <t>(2)</t>
    <phoneticPr fontId="2"/>
  </si>
  <si>
    <t>施工経験が２回以上ある場合は、代表的なもの２回分の提出でよい。</t>
    <phoneticPr fontId="2"/>
  </si>
  <si>
    <t>(3)</t>
    <phoneticPr fontId="2"/>
  </si>
  <si>
    <t>(4)</t>
    <phoneticPr fontId="2"/>
  </si>
  <si>
    <t>同種工事施工経験時の所属会社は問わない。（現在の所属会社以外のものも記載できる。）</t>
    <phoneticPr fontId="2"/>
  </si>
  <si>
    <t>(5)</t>
    <phoneticPr fontId="2"/>
  </si>
  <si>
    <t>担当技術者としての同種工事の施工経験はコリンズの登録（竣工登録に限る。）がなければ申請できない。（担当技術者の施工経験が評価対象として入札説明書に記載されている工事のみに適用）</t>
    <rPh sb="0" eb="2">
      <t>タントウ</t>
    </rPh>
    <rPh sb="2" eb="5">
      <t>ギジュツシャ</t>
    </rPh>
    <rPh sb="27" eb="29">
      <t>シュンコウ</t>
    </rPh>
    <rPh sb="29" eb="31">
      <t>トウロク</t>
    </rPh>
    <rPh sb="32" eb="33">
      <t>カギ</t>
    </rPh>
    <rPh sb="49" eb="51">
      <t>タントウ</t>
    </rPh>
    <rPh sb="51" eb="54">
      <t>ギジュツシャ</t>
    </rPh>
    <rPh sb="55" eb="57">
      <t>セコウ</t>
    </rPh>
    <rPh sb="57" eb="59">
      <t>ケイケン</t>
    </rPh>
    <rPh sb="60" eb="62">
      <t>ヒョウカ</t>
    </rPh>
    <rPh sb="62" eb="64">
      <t>タイショウ</t>
    </rPh>
    <rPh sb="67" eb="69">
      <t>ニュウサツ</t>
    </rPh>
    <rPh sb="69" eb="72">
      <t>セツメイショ</t>
    </rPh>
    <rPh sb="73" eb="75">
      <t>キサイ</t>
    </rPh>
    <rPh sb="80" eb="82">
      <t>コウジ</t>
    </rPh>
    <rPh sb="85" eb="87">
      <t>テキヨウ</t>
    </rPh>
    <phoneticPr fontId="2"/>
  </si>
  <si>
    <t>コリンズ登録番号</t>
    <phoneticPr fontId="2"/>
  </si>
  <si>
    <t>コリンズ登録番号</t>
    <phoneticPr fontId="2"/>
  </si>
  <si>
    <t>散布業務</t>
    <rPh sb="0" eb="2">
      <t>サンプ</t>
    </rPh>
    <rPh sb="2" eb="4">
      <t>ギョウム</t>
    </rPh>
    <phoneticPr fontId="2"/>
  </si>
  <si>
    <t>除雪・散布業務</t>
    <rPh sb="0" eb="2">
      <t>ジョセツ</t>
    </rPh>
    <rPh sb="3" eb="5">
      <t>サンプ</t>
    </rPh>
    <rPh sb="5" eb="7">
      <t>ギョウム</t>
    </rPh>
    <phoneticPr fontId="2"/>
  </si>
  <si>
    <t>○</t>
    <phoneticPr fontId="2"/>
  </si>
  <si>
    <t>契約上の工期</t>
    <phoneticPr fontId="2"/>
  </si>
  <si>
    <t>・コリンズと別資料を提出する場合</t>
    <rPh sb="6" eb="7">
      <t>ベツ</t>
    </rPh>
    <rPh sb="7" eb="9">
      <t>シリョウ</t>
    </rPh>
    <rPh sb="10" eb="12">
      <t>テイシュツ</t>
    </rPh>
    <rPh sb="14" eb="16">
      <t>バアイ</t>
    </rPh>
    <phoneticPr fontId="2"/>
  </si>
  <si>
    <t>コリンズの「登録内容確認書」の写し。（竣工登録に限る。）</t>
    <rPh sb="15" eb="16">
      <t>ウツ</t>
    </rPh>
    <phoneticPr fontId="2"/>
  </si>
  <si>
    <t>⑤</t>
    <phoneticPr fontId="2"/>
  </si>
  <si>
    <t>○</t>
    <phoneticPr fontId="2"/>
  </si>
  <si>
    <t>△</t>
    <phoneticPr fontId="2"/>
  </si>
  <si>
    <t>○
or
△</t>
    <phoneticPr fontId="2"/>
  </si>
  <si>
    <t>・コリンズと別資料を提出する場合</t>
    <phoneticPr fontId="2"/>
  </si>
  <si>
    <t>・別資料のみを提出する場合</t>
    <rPh sb="1" eb="2">
      <t>ベツ</t>
    </rPh>
    <rPh sb="2" eb="4">
      <t>シリョウ</t>
    </rPh>
    <rPh sb="7" eb="9">
      <t>テイシュツ</t>
    </rPh>
    <rPh sb="11" eb="13">
      <t>バアイ</t>
    </rPh>
    <phoneticPr fontId="2"/>
  </si>
  <si>
    <t>表彰時点の所属会社は問わない。（現在の所属会社以外のものも記載できる。）</t>
    <phoneticPr fontId="2"/>
  </si>
  <si>
    <t>県管理道路・空港を含む除雪業務の契約実績</t>
    <rPh sb="6" eb="8">
      <t>クウコウ</t>
    </rPh>
    <rPh sb="9" eb="10">
      <t>フク</t>
    </rPh>
    <phoneticPr fontId="2"/>
  </si>
  <si>
    <t>対象期間・対象機関</t>
    <phoneticPr fontId="2"/>
  </si>
  <si>
    <t>同種工事の定義</t>
    <phoneticPr fontId="2"/>
  </si>
  <si>
    <t>対象工事</t>
    <rPh sb="0" eb="4">
      <t>タイショウコウジ</t>
    </rPh>
    <phoneticPr fontId="2"/>
  </si>
  <si>
    <t>対象年度
対象機関</t>
    <rPh sb="5" eb="7">
      <t>タイショウ</t>
    </rPh>
    <phoneticPr fontId="2"/>
  </si>
  <si>
    <t>対象期間・対象機関</t>
    <phoneticPr fontId="2"/>
  </si>
  <si>
    <t>同種工事の定義</t>
    <phoneticPr fontId="2"/>
  </si>
  <si>
    <t>対象年度
対象機関</t>
    <phoneticPr fontId="2"/>
  </si>
  <si>
    <t>工事種別</t>
    <phoneticPr fontId="2"/>
  </si>
  <si>
    <t>建設工事の種類</t>
    <phoneticPr fontId="2"/>
  </si>
  <si>
    <t>元請・下請区分</t>
    <rPh sb="0" eb="1">
      <t>モト</t>
    </rPh>
    <rPh sb="1" eb="2">
      <t>ウ</t>
    </rPh>
    <rPh sb="3" eb="5">
      <t>シタウ</t>
    </rPh>
    <rPh sb="5" eb="7">
      <t>クブン</t>
    </rPh>
    <phoneticPr fontId="2"/>
  </si>
  <si>
    <t>契約（始）</t>
    <rPh sb="0" eb="2">
      <t>ケイヤク</t>
    </rPh>
    <rPh sb="3" eb="4">
      <t>ハジ</t>
    </rPh>
    <phoneticPr fontId="2"/>
  </si>
  <si>
    <t>契約（終）</t>
    <rPh sb="0" eb="2">
      <t>ケイヤク</t>
    </rPh>
    <rPh sb="3" eb="4">
      <t>オ</t>
    </rPh>
    <phoneticPr fontId="2"/>
  </si>
  <si>
    <t>施工箇所</t>
    <rPh sb="0" eb="2">
      <t>セコウ</t>
    </rPh>
    <rPh sb="2" eb="4">
      <t>カショ</t>
    </rPh>
    <phoneticPr fontId="2"/>
  </si>
  <si>
    <t>対象年度において、県管理道路・空港を含む除雪業務（凍結防止剤散布業務を含む。）の契約実績（島根県発注業務においては県が認めた下請け実績も含む）について記載すること。</t>
    <rPh sb="15" eb="17">
      <t>クウコウ</t>
    </rPh>
    <rPh sb="18" eb="19">
      <t>フク</t>
    </rPh>
    <rPh sb="45" eb="48">
      <t>シマネケン</t>
    </rPh>
    <rPh sb="48" eb="50">
      <t>ハッチュウ</t>
    </rPh>
    <rPh sb="50" eb="52">
      <t>ギョウム</t>
    </rPh>
    <phoneticPr fontId="2"/>
  </si>
  <si>
    <t>監理技術者補佐</t>
    <rPh sb="0" eb="7">
      <t>カンリギジュツシャホサ</t>
    </rPh>
    <phoneticPr fontId="2"/>
  </si>
  <si>
    <t>(3)</t>
    <phoneticPr fontId="2"/>
  </si>
  <si>
    <t>工事成績評定通知書の写し。ただし、工事成績評定対象外工事の場合は、「成績評定対象外」である旨を「工事成績評定点」欄に記載すること。（島根県以外の発注工事は、成績評定対象外であることを確認するための発注者の証明書の写し（資料⑩）も追加添付すること。）</t>
    <rPh sb="34" eb="36">
      <t>セイセキ</t>
    </rPh>
    <rPh sb="45" eb="46">
      <t>ムネ</t>
    </rPh>
    <rPh sb="54" eb="55">
      <t>テン</t>
    </rPh>
    <rPh sb="78" eb="80">
      <t>セイセキ</t>
    </rPh>
    <rPh sb="80" eb="82">
      <t>ヒョウテイ</t>
    </rPh>
    <rPh sb="106" eb="107">
      <t>ウツ</t>
    </rPh>
    <rPh sb="109" eb="111">
      <t>シリョウ</t>
    </rPh>
    <phoneticPr fontId="2"/>
  </si>
  <si>
    <t>住所　</t>
    <phoneticPr fontId="2"/>
  </si>
  <si>
    <t>ＩＣＴ活用工事施工実績</t>
    <rPh sb="3" eb="11">
      <t>カツヨウコウジセコウジッセキ</t>
    </rPh>
    <phoneticPr fontId="12"/>
  </si>
  <si>
    <t>CCUSの活用</t>
    <rPh sb="5" eb="7">
      <t>カツヨウ</t>
    </rPh>
    <phoneticPr fontId="2"/>
  </si>
  <si>
    <t>着色セルの凡例</t>
  </si>
  <si>
    <t>（企業）</t>
  </si>
  <si>
    <t>：「企業入力シート」、一覧表（別紙）で入力（数式リンク有）</t>
  </si>
  <si>
    <t>建設キャリアアップシステム（CCUS）の活用</t>
    <rPh sb="0" eb="2">
      <t>ケンセツ</t>
    </rPh>
    <rPh sb="20" eb="22">
      <t>カツヨウ</t>
    </rPh>
    <phoneticPr fontId="2"/>
  </si>
  <si>
    <t>：セルに直接入力もしくはリストから選択が必要な箇所</t>
  </si>
  <si>
    <t>会社（企業体）名：</t>
  </si>
  <si>
    <t>：「発注者入力シート」で入力（数式リンク有）</t>
  </si>
  <si>
    <t>対象：</t>
  </si>
  <si>
    <t>当該工事における建設キャリアアップシステム（CCUS）の活用することの確約</t>
    <rPh sb="0" eb="2">
      <t>トウガイ</t>
    </rPh>
    <rPh sb="2" eb="4">
      <t>コウジ</t>
    </rPh>
    <rPh sb="8" eb="10">
      <t>ケンセツ</t>
    </rPh>
    <rPh sb="28" eb="30">
      <t>カツヨウ</t>
    </rPh>
    <rPh sb="35" eb="37">
      <t>カクヤク</t>
    </rPh>
    <phoneticPr fontId="2"/>
  </si>
  <si>
    <t>：セルに直接入力が必要な箇所</t>
  </si>
  <si>
    <t>※活用とは、建設現場にカードリーダーを設置するなどして、技能労働者の就業履歴を蓄積することをいう</t>
    <rPh sb="1" eb="3">
      <t>カツヨウ</t>
    </rPh>
    <rPh sb="6" eb="8">
      <t>ケンセツ</t>
    </rPh>
    <rPh sb="8" eb="10">
      <t>ゲンバ</t>
    </rPh>
    <rPh sb="19" eb="21">
      <t>セッチ</t>
    </rPh>
    <rPh sb="28" eb="30">
      <t>ギノウ</t>
    </rPh>
    <rPh sb="30" eb="33">
      <t>ロウドウシャ</t>
    </rPh>
    <rPh sb="34" eb="36">
      <t>シュウギョウ</t>
    </rPh>
    <rPh sb="36" eb="38">
      <t>リレキ</t>
    </rPh>
    <rPh sb="39" eb="41">
      <t>チクセキ</t>
    </rPh>
    <phoneticPr fontId="2"/>
  </si>
  <si>
    <t>確約の有無</t>
    <rPh sb="0" eb="2">
      <t>カクヤク</t>
    </rPh>
    <phoneticPr fontId="2"/>
  </si>
  <si>
    <t>※記入がない場合は「無」と判断する。</t>
    <rPh sb="1" eb="3">
      <t>キニュウ</t>
    </rPh>
    <rPh sb="6" eb="8">
      <t>バアイ</t>
    </rPh>
    <rPh sb="10" eb="11">
      <t>ム</t>
    </rPh>
    <rPh sb="13" eb="15">
      <t>ハンダン</t>
    </rPh>
    <phoneticPr fontId="2"/>
  </si>
  <si>
    <t>【印刷について】</t>
  </si>
  <si>
    <t>このシートは「ページ設定」で「白黒印刷」と「印刷範囲」が設定されています。</t>
  </si>
  <si>
    <t>様式内の吹出しコメントは印刷されません。</t>
  </si>
  <si>
    <t>建設キャリアアップシステム活用確約書</t>
  </si>
  <si>
    <t>住　　　　　　所</t>
    <rPh sb="0" eb="1">
      <t>ジュウ</t>
    </rPh>
    <rPh sb="7" eb="8">
      <t>ショ</t>
    </rPh>
    <phoneticPr fontId="2"/>
  </si>
  <si>
    <t>代　表　者　名</t>
    <rPh sb="0" eb="1">
      <t>ダイ</t>
    </rPh>
    <rPh sb="2" eb="3">
      <t>オモテ</t>
    </rPh>
    <rPh sb="4" eb="5">
      <t>モノ</t>
    </rPh>
    <rPh sb="6" eb="7">
      <t>メイ</t>
    </rPh>
    <phoneticPr fontId="2"/>
  </si>
  <si>
    <t>記</t>
    <rPh sb="0" eb="1">
      <t>キ</t>
    </rPh>
    <phoneticPr fontId="2"/>
  </si>
  <si>
    <t>１　工事名</t>
    <rPh sb="2" eb="5">
      <t>コウジメイ</t>
    </rPh>
    <phoneticPr fontId="2"/>
  </si>
  <si>
    <t>２　確約内容</t>
    <phoneticPr fontId="2"/>
  </si>
  <si>
    <t>対象ＩＣＴ工種</t>
    <rPh sb="0" eb="2">
      <t>タイショウ</t>
    </rPh>
    <rPh sb="5" eb="7">
      <t>コウシュ</t>
    </rPh>
    <phoneticPr fontId="2"/>
  </si>
  <si>
    <t>工期（始）</t>
    <rPh sb="0" eb="2">
      <t>コウキ</t>
    </rPh>
    <rPh sb="3" eb="4">
      <t>ハジ</t>
    </rPh>
    <phoneticPr fontId="2"/>
  </si>
  <si>
    <t>工期（終）</t>
    <rPh sb="0" eb="2">
      <t>コウキ</t>
    </rPh>
    <rPh sb="3" eb="4">
      <t>シュウ</t>
    </rPh>
    <phoneticPr fontId="2"/>
  </si>
  <si>
    <t>当該工事での建設キャリアアップシステム（CCUS）の活用</t>
    <rPh sb="0" eb="2">
      <t>トウガイ</t>
    </rPh>
    <rPh sb="2" eb="4">
      <t>コウジ</t>
    </rPh>
    <rPh sb="6" eb="8">
      <t>ケンセツ</t>
    </rPh>
    <rPh sb="26" eb="28">
      <t>カツヨウ</t>
    </rPh>
    <phoneticPr fontId="2"/>
  </si>
  <si>
    <t>項目名</t>
    <rPh sb="0" eb="3">
      <t>コウモクメイ</t>
    </rPh>
    <phoneticPr fontId="2"/>
  </si>
  <si>
    <t>確約書の提出</t>
    <rPh sb="0" eb="3">
      <t>カクヤクショ</t>
    </rPh>
    <rPh sb="4" eb="6">
      <t>テイシュツ</t>
    </rPh>
    <phoneticPr fontId="2"/>
  </si>
  <si>
    <t>CCUSの活用</t>
  </si>
  <si>
    <t>ＩＣＴ活用工事施工実績</t>
    <rPh sb="3" eb="11">
      <t>カツヨウコウジセコウジッセキ</t>
    </rPh>
    <phoneticPr fontId="2"/>
  </si>
  <si>
    <t>審査用ファイルコピー先の列数と合わせるための欄</t>
    <rPh sb="0" eb="3">
      <t>シンサヨウ</t>
    </rPh>
    <rPh sb="10" eb="11">
      <t>サキ</t>
    </rPh>
    <rPh sb="12" eb="13">
      <t>レツ</t>
    </rPh>
    <rPh sb="13" eb="14">
      <t>スウ</t>
    </rPh>
    <rPh sb="15" eb="16">
      <t>ア</t>
    </rPh>
    <rPh sb="22" eb="23">
      <t>ラン</t>
    </rPh>
    <phoneticPr fontId="2"/>
  </si>
  <si>
    <t>ＩＣＴ施工実績</t>
    <rPh sb="3" eb="5">
      <t>セコウ</t>
    </rPh>
    <rPh sb="5" eb="7">
      <t>ジッセキ</t>
    </rPh>
    <phoneticPr fontId="2"/>
  </si>
  <si>
    <t/>
  </si>
  <si>
    <t>発注者の証明書等、必要な資料を添付。</t>
    <rPh sb="0" eb="3">
      <t>ハッチュウシャ</t>
    </rPh>
    <rPh sb="4" eb="7">
      <t>ショウメイショ</t>
    </rPh>
    <rPh sb="7" eb="8">
      <t>トウ</t>
    </rPh>
    <rPh sb="9" eb="11">
      <t>ヒツヨウ</t>
    </rPh>
    <rPh sb="12" eb="14">
      <t>シリョウ</t>
    </rPh>
    <rPh sb="15" eb="17">
      <t>テンプ</t>
    </rPh>
    <phoneticPr fontId="2"/>
  </si>
  <si>
    <t>【地域貢献・その他】評価項目</t>
    <rPh sb="10" eb="12">
      <t>ヒョウカ</t>
    </rPh>
    <rPh sb="12" eb="14">
      <t>コウモク</t>
    </rPh>
    <phoneticPr fontId="12"/>
  </si>
  <si>
    <t>地域貢献・その他</t>
  </si>
  <si>
    <t>地域貢献・その他</t>
    <phoneticPr fontId="2"/>
  </si>
  <si>
    <t>表３【地域貢献・その他】評価項目の着色セルに項目を記入した場合、ここに記載文を直接入力！</t>
  </si>
  <si>
    <t>：「地域貢献・その他の評価」様式シート</t>
    <rPh sb="11" eb="13">
      <t>ヒョウカ</t>
    </rPh>
    <rPh sb="14" eb="16">
      <t>ヨウシキ</t>
    </rPh>
    <phoneticPr fontId="2"/>
  </si>
  <si>
    <t>地域貢献・その他【水産】</t>
    <rPh sb="9" eb="11">
      <t>スイサン</t>
    </rPh>
    <phoneticPr fontId="2"/>
  </si>
  <si>
    <t>　企業：４項目、配置予定技術者①：４項目、配置予定技術者②：４項目、配置予定技術者③：４項目、地域貢献・その他：７項目、地理的条件：２項目</t>
    <phoneticPr fontId="2"/>
  </si>
  <si>
    <t>協定を締結した団体の構成員はもとより、協定に参加している協力企業等も対象とする。ただし、評価の対象者は、団体が所管する地域内に建設業法に規定する営業所を有する者に限る。また、年度途中で脱退した場合、年度途中から加入した場合はその年度の契約締結実績として認めない。</t>
    <rPh sb="87" eb="89">
      <t>ネンド</t>
    </rPh>
    <rPh sb="89" eb="91">
      <t>トチュウ</t>
    </rPh>
    <rPh sb="92" eb="94">
      <t>ダッタイ</t>
    </rPh>
    <rPh sb="96" eb="98">
      <t>バアイ</t>
    </rPh>
    <rPh sb="99" eb="101">
      <t>ネンド</t>
    </rPh>
    <rPh sb="101" eb="103">
      <t>トチュウ</t>
    </rPh>
    <rPh sb="105" eb="107">
      <t>カニュウ</t>
    </rPh>
    <rPh sb="109" eb="111">
      <t>バアイ</t>
    </rPh>
    <rPh sb="114" eb="116">
      <t>ネンド</t>
    </rPh>
    <rPh sb="117" eb="119">
      <t>ケイヤク</t>
    </rPh>
    <rPh sb="119" eb="121">
      <t>テイケツ</t>
    </rPh>
    <rPh sb="121" eb="123">
      <t>ジッセキ</t>
    </rPh>
    <rPh sb="126" eb="127">
      <t>ミト</t>
    </rPh>
    <phoneticPr fontId="2"/>
  </si>
  <si>
    <t>協力企業等の場合、企業名が明示された協定書等の写しや団体の代表者の証明書など、協定に参加している企業であることがわかる資料を添付すること。</t>
    <rPh sb="0" eb="2">
      <t>キョウリョク</t>
    </rPh>
    <rPh sb="2" eb="4">
      <t>キギョウ</t>
    </rPh>
    <rPh sb="4" eb="5">
      <t>トウ</t>
    </rPh>
    <rPh sb="6" eb="8">
      <t>バアイ</t>
    </rPh>
    <rPh sb="9" eb="12">
      <t>キギョウメイ</t>
    </rPh>
    <rPh sb="13" eb="15">
      <t>メイジ</t>
    </rPh>
    <rPh sb="18" eb="21">
      <t>キョウテイショ</t>
    </rPh>
    <rPh sb="21" eb="22">
      <t>トウ</t>
    </rPh>
    <rPh sb="23" eb="24">
      <t>ウツ</t>
    </rPh>
    <rPh sb="26" eb="28">
      <t>ダンタイ</t>
    </rPh>
    <rPh sb="29" eb="32">
      <t>ダイヒョウシャ</t>
    </rPh>
    <rPh sb="33" eb="36">
      <t>ショウメイショ</t>
    </rPh>
    <rPh sb="39" eb="41">
      <t>キョウテイ</t>
    </rPh>
    <rPh sb="42" eb="44">
      <t>サンカ</t>
    </rPh>
    <rPh sb="48" eb="50">
      <t>キギョウ</t>
    </rPh>
    <rPh sb="59" eb="61">
      <t>シリョウ</t>
    </rPh>
    <rPh sb="62" eb="64">
      <t>テンプ</t>
    </rPh>
    <phoneticPr fontId="2"/>
  </si>
  <si>
    <t>①３次元起工測量</t>
    <rPh sb="2" eb="4">
      <t>ジゲン</t>
    </rPh>
    <rPh sb="4" eb="6">
      <t>キコウ</t>
    </rPh>
    <rPh sb="6" eb="8">
      <t>ソクリョウ</t>
    </rPh>
    <phoneticPr fontId="2"/>
  </si>
  <si>
    <t>②３次元設計データ作成</t>
    <rPh sb="2" eb="4">
      <t>ジゲン</t>
    </rPh>
    <rPh sb="4" eb="6">
      <t>セッケイ</t>
    </rPh>
    <rPh sb="9" eb="11">
      <t>サクセイ</t>
    </rPh>
    <phoneticPr fontId="2"/>
  </si>
  <si>
    <t>③ICT建機による施工</t>
    <rPh sb="4" eb="6">
      <t>ケンキ</t>
    </rPh>
    <rPh sb="9" eb="11">
      <t>セコウ</t>
    </rPh>
    <phoneticPr fontId="2"/>
  </si>
  <si>
    <t>④３次元出来形管理等</t>
    <rPh sb="2" eb="4">
      <t>ジゲン</t>
    </rPh>
    <rPh sb="4" eb="7">
      <t>デキガタ</t>
    </rPh>
    <rPh sb="7" eb="9">
      <t>カンリ</t>
    </rPh>
    <rPh sb="9" eb="10">
      <t>トウ</t>
    </rPh>
    <phoneticPr fontId="2"/>
  </si>
  <si>
    <t>⑤３次元データの納品</t>
    <rPh sb="2" eb="4">
      <t>ジゲン</t>
    </rPh>
    <rPh sb="8" eb="10">
      <t>ノウヒン</t>
    </rPh>
    <phoneticPr fontId="2"/>
  </si>
  <si>
    <t>ＩＣＴ工種</t>
    <rPh sb="3" eb="5">
      <t>コウシュ</t>
    </rPh>
    <phoneticPr fontId="2"/>
  </si>
  <si>
    <t>内容</t>
    <rPh sb="0" eb="2">
      <t>ナイヨウ</t>
    </rPh>
    <phoneticPr fontId="2"/>
  </si>
  <si>
    <t>令和４年度</t>
    <rPh sb="0" eb="2">
      <t>レイワ</t>
    </rPh>
    <phoneticPr fontId="2"/>
  </si>
  <si>
    <t>※「有」の場合は、建設キャリアアップシステム活用確約書を提出すること。</t>
    <rPh sb="2" eb="3">
      <t>ア</t>
    </rPh>
    <rPh sb="5" eb="7">
      <t>バアイ</t>
    </rPh>
    <rPh sb="9" eb="11">
      <t>ケンセツ</t>
    </rPh>
    <rPh sb="22" eb="24">
      <t>カツヨウ</t>
    </rPh>
    <rPh sb="24" eb="27">
      <t>カクヤクショ</t>
    </rPh>
    <rPh sb="28" eb="30">
      <t>テイシュツ</t>
    </rPh>
    <phoneticPr fontId="2"/>
  </si>
  <si>
    <t xml:space="preserve"> 下記工事の施工にあたり、建設キャリアアップシステムを活用することを確約します。</t>
    <rPh sb="1" eb="3">
      <t>カキ</t>
    </rPh>
    <rPh sb="34" eb="36">
      <t>カクヤク</t>
    </rPh>
    <phoneticPr fontId="2"/>
  </si>
  <si>
    <t>島根県建設キャリアアップシステム活用促進実施要領に基づき、建設現場にカードリーダーを設置するなどして、技能労働者の就業履歴を蓄積する。</t>
    <rPh sb="0" eb="3">
      <t>シマネケン</t>
    </rPh>
    <rPh sb="3" eb="5">
      <t>ケンセツ</t>
    </rPh>
    <rPh sb="16" eb="18">
      <t>カツヨウ</t>
    </rPh>
    <rPh sb="18" eb="20">
      <t>ソクシン</t>
    </rPh>
    <rPh sb="20" eb="22">
      <t>ジッシ</t>
    </rPh>
    <rPh sb="22" eb="24">
      <t>ヨウリョウ</t>
    </rPh>
    <rPh sb="25" eb="26">
      <t>モト</t>
    </rPh>
    <phoneticPr fontId="2"/>
  </si>
  <si>
    <t>３　承諾事項</t>
    <rPh sb="2" eb="6">
      <t>ショウダクジコウ</t>
    </rPh>
    <phoneticPr fontId="2"/>
  </si>
  <si>
    <t>・工事完成後に実績確認のための証拠書類（ 「現場・契約情報」の出力帳票など）を発注者に提出し確認を受ける。</t>
    <rPh sb="39" eb="42">
      <t>ハッチュウシャ</t>
    </rPh>
    <rPh sb="46" eb="48">
      <t>カクニン</t>
    </rPh>
    <rPh sb="49" eb="50">
      <t>ウ</t>
    </rPh>
    <phoneticPr fontId="2"/>
  </si>
  <si>
    <t>・確約した工事で活用しなかった場合は、工事成績評定で減点となる。</t>
    <phoneticPr fontId="2"/>
  </si>
  <si>
    <t>年度間延べ参加人数</t>
    <rPh sb="0" eb="1">
      <t>ネン</t>
    </rPh>
    <rPh sb="1" eb="2">
      <t>ド</t>
    </rPh>
    <rPh sb="2" eb="3">
      <t>カン</t>
    </rPh>
    <rPh sb="3" eb="4">
      <t>ノ</t>
    </rPh>
    <rPh sb="5" eb="7">
      <t>サンカ</t>
    </rPh>
    <rPh sb="7" eb="9">
      <t>ニンズウ</t>
    </rPh>
    <phoneticPr fontId="2"/>
  </si>
  <si>
    <t>○○建設</t>
    <rPh sb="2" eb="4">
      <t>ケンセツ</t>
    </rPh>
    <phoneticPr fontId="2"/>
  </si>
  <si>
    <t>○○　○○</t>
    <phoneticPr fontId="2"/>
  </si>
  <si>
    <t>【令和５年度完成工事分】</t>
    <rPh sb="1" eb="3">
      <t>レイワ</t>
    </rPh>
    <rPh sb="4" eb="6">
      <t>ネンド</t>
    </rPh>
    <rPh sb="5" eb="6">
      <t>ド</t>
    </rPh>
    <rPh sb="6" eb="8">
      <t>カンセイ</t>
    </rPh>
    <rPh sb="8" eb="10">
      <t>コウジ</t>
    </rPh>
    <rPh sb="10" eb="11">
      <t>ブン</t>
    </rPh>
    <phoneticPr fontId="2"/>
  </si>
  <si>
    <t>令和５年度</t>
    <rPh sb="0" eb="2">
      <t>レイワ</t>
    </rPh>
    <phoneticPr fontId="2"/>
  </si>
  <si>
    <t>令和６年度</t>
    <rPh sb="0" eb="2">
      <t>レイワ</t>
    </rPh>
    <phoneticPr fontId="2"/>
  </si>
  <si>
    <t>令和２年度</t>
    <rPh sb="0" eb="2">
      <t>レイワ</t>
    </rPh>
    <rPh sb="3" eb="5">
      <t>ネンド</t>
    </rPh>
    <phoneticPr fontId="2"/>
  </si>
  <si>
    <t>令和５年度</t>
    <rPh sb="0" eb="2">
      <t>レイワ</t>
    </rPh>
    <rPh sb="3" eb="5">
      <t>ネンド</t>
    </rPh>
    <phoneticPr fontId="2"/>
  </si>
  <si>
    <t>令和６年度</t>
    <rPh sb="0" eb="2">
      <t>レイワ</t>
    </rPh>
    <rPh sb="3" eb="5">
      <t>ネンド</t>
    </rPh>
    <phoneticPr fontId="2"/>
  </si>
  <si>
    <t>島根県発注工事は資料添付が不要。</t>
    <rPh sb="0" eb="3">
      <t>シマネケン</t>
    </rPh>
    <rPh sb="3" eb="7">
      <t>ハッチュウコウジ</t>
    </rPh>
    <rPh sb="8" eb="10">
      <t>シリョウ</t>
    </rPh>
    <rPh sb="10" eb="12">
      <t>テンプ</t>
    </rPh>
    <rPh sb="13" eb="15">
      <t>フヨウ</t>
    </rPh>
    <phoneticPr fontId="2"/>
  </si>
  <si>
    <t>工事名は、「契約工事名」で記入すること。</t>
    <rPh sb="13" eb="15">
      <t>キニュウ</t>
    </rPh>
    <phoneticPr fontId="2"/>
  </si>
  <si>
    <t>開始年度</t>
    <rPh sb="0" eb="2">
      <t>カイシ</t>
    </rPh>
    <rPh sb="2" eb="4">
      <t>ネンド</t>
    </rPh>
    <phoneticPr fontId="2"/>
  </si>
  <si>
    <t>工事名の欄は、「契約工事名」で記載すること。</t>
    <rPh sb="4" eb="5">
      <t>ラン</t>
    </rPh>
    <rPh sb="15" eb="17">
      <t>キサイ</t>
    </rPh>
    <phoneticPr fontId="2"/>
  </si>
  <si>
    <t>(6)</t>
  </si>
  <si>
    <r>
      <t>令和</t>
    </r>
    <r>
      <rPr>
        <sz val="11"/>
        <color rgb="FFFF0000"/>
        <rFont val="ＭＳ Ｐ明朝"/>
        <family val="1"/>
        <charset val="128"/>
      </rPr>
      <t>６</t>
    </r>
    <r>
      <rPr>
        <sz val="11"/>
        <color theme="1"/>
        <rFont val="ＭＳ Ｐ明朝"/>
        <family val="1"/>
        <charset val="128"/>
      </rPr>
      <t>年度</t>
    </r>
    <rPh sb="0" eb="2">
      <t>レイワ</t>
    </rPh>
    <rPh sb="3" eb="5">
      <t>ネンド</t>
    </rPh>
    <phoneticPr fontId="2"/>
  </si>
  <si>
    <t>従業員数は当該活動時点のものとする。</t>
    <phoneticPr fontId="2"/>
  </si>
  <si>
    <t>↑判定式：BCP&amp;防災協定なら「１」、BCP&amp;家畜伝染病防疫協定なら「２」が表示されます。</t>
    <rPh sb="1" eb="4">
      <t>ハンテイシキ</t>
    </rPh>
    <rPh sb="9" eb="13">
      <t>ボウサイキョウテイ</t>
    </rPh>
    <rPh sb="23" eb="30">
      <t>カチクデンセンビョウボウエキ</t>
    </rPh>
    <rPh sb="30" eb="32">
      <t>キョウテイ</t>
    </rPh>
    <rPh sb="38" eb="40">
      <t>ヒョウジ</t>
    </rPh>
    <phoneticPr fontId="2"/>
  </si>
  <si>
    <r>
      <t>令和</t>
    </r>
    <r>
      <rPr>
        <sz val="11"/>
        <color rgb="FFFF0000"/>
        <rFont val="ＭＳ Ｐゴシック"/>
        <family val="3"/>
        <charset val="128"/>
        <scheme val="minor"/>
      </rPr>
      <t>５</t>
    </r>
    <r>
      <rPr>
        <sz val="11"/>
        <rFont val="ＭＳ Ｐゴシック"/>
        <family val="3"/>
        <charset val="128"/>
        <scheme val="minor"/>
      </rPr>
      <t>年度</t>
    </r>
    <rPh sb="0" eb="2">
      <t>レイワ</t>
    </rPh>
    <rPh sb="3" eb="4">
      <t>ネン</t>
    </rPh>
    <rPh sb="4" eb="5">
      <t>ド</t>
    </rPh>
    <phoneticPr fontId="2"/>
  </si>
  <si>
    <r>
      <t>令和</t>
    </r>
    <r>
      <rPr>
        <sz val="11"/>
        <color rgb="FFFF0000"/>
        <rFont val="ＭＳ Ｐゴシック"/>
        <family val="3"/>
        <charset val="128"/>
        <scheme val="minor"/>
      </rPr>
      <t>６</t>
    </r>
    <r>
      <rPr>
        <sz val="11"/>
        <rFont val="ＭＳ Ｐゴシック"/>
        <family val="3"/>
        <charset val="128"/>
        <scheme val="minor"/>
      </rPr>
      <t>年度</t>
    </r>
    <rPh sb="0" eb="2">
      <t>レイワ</t>
    </rPh>
    <rPh sb="3" eb="5">
      <t>ネンド</t>
    </rPh>
    <phoneticPr fontId="2"/>
  </si>
  <si>
    <t>表彰の区分</t>
    <rPh sb="3" eb="5">
      <t>クブン</t>
    </rPh>
    <phoneticPr fontId="2"/>
  </si>
  <si>
    <t>委託月数
（自動計算）</t>
    <rPh sb="0" eb="2">
      <t>イタク</t>
    </rPh>
    <rPh sb="2" eb="4">
      <t>ツキスウ</t>
    </rPh>
    <rPh sb="6" eb="10">
      <t>ジドウケイサン</t>
    </rPh>
    <phoneticPr fontId="2"/>
  </si>
  <si>
    <t>中国地方整備局発注工事は表彰状等の写しを添付すること(発注者から表彰実績に関する資料が提示された場合は、その写しの添付でもよい)。</t>
    <phoneticPr fontId="2"/>
  </si>
  <si>
    <r>
      <rPr>
        <sz val="9"/>
        <rFont val="ＭＳ Ｐ明朝"/>
        <family val="1"/>
        <charset val="128"/>
      </rPr>
      <t>施工箇所</t>
    </r>
    <r>
      <rPr>
        <sz val="11"/>
        <rFont val="ＭＳ Ｐ明朝"/>
        <family val="1"/>
        <charset val="128"/>
      </rPr>
      <t>(</t>
    </r>
    <r>
      <rPr>
        <b/>
        <sz val="11"/>
        <rFont val="ＭＳ Ｐ明朝"/>
        <family val="1"/>
        <charset val="128"/>
      </rPr>
      <t>旧市町村名</t>
    </r>
    <r>
      <rPr>
        <sz val="11"/>
        <rFont val="ＭＳ Ｐ明朝"/>
        <family val="1"/>
        <charset val="128"/>
      </rPr>
      <t>)</t>
    </r>
    <rPh sb="5" eb="10">
      <t>キュウシチョウソンメイ</t>
    </rPh>
    <phoneticPr fontId="2"/>
  </si>
  <si>
    <t>業務内容</t>
    <rPh sb="2" eb="4">
      <t>ナイヨウ</t>
    </rPh>
    <phoneticPr fontId="2"/>
  </si>
  <si>
    <t>中国地方整備局発注工事は表彰状等の写しを添付すること。また、発注者から表彰実績に関する資料が提示された場合は、その写しの添付でもよい。</t>
    <phoneticPr fontId="2"/>
  </si>
  <si>
    <r>
      <t>ボランティア活動を複数日で行った場合、参加実績は重複者を</t>
    </r>
    <r>
      <rPr>
        <sz val="11"/>
        <color rgb="FFFF0000"/>
        <rFont val="ＭＳ Ｐ明朝"/>
        <family val="1"/>
        <charset val="128"/>
      </rPr>
      <t>含んだ</t>
    </r>
    <r>
      <rPr>
        <sz val="11"/>
        <color theme="1"/>
        <rFont val="ＭＳ Ｐ明朝"/>
        <family val="1"/>
        <charset val="128"/>
      </rPr>
      <t>合計人数とする（延べ人数）。従業員数は当該活動時点のものとする。</t>
    </r>
    <rPh sb="28" eb="29">
      <t>フク</t>
    </rPh>
    <phoneticPr fontId="2"/>
  </si>
  <si>
    <t>3.事前審査・証明書による申請</t>
    <rPh sb="2" eb="6">
      <t>ジゼンシンサ</t>
    </rPh>
    <rPh sb="7" eb="10">
      <t>ショウメイショ</t>
    </rPh>
    <rPh sb="13" eb="15">
      <t>シンセイ</t>
    </rPh>
    <phoneticPr fontId="2"/>
  </si>
  <si>
    <t>　事前審査・証明書で提出する評価項目がある場合、該当するものに「○」を入力してください。事前審査・証明書で提出する項目については、技術資料及び添付資料を提出する必要はありません。</t>
    <rPh sb="1" eb="3">
      <t>ジゼン</t>
    </rPh>
    <rPh sb="3" eb="5">
      <t>シンサ</t>
    </rPh>
    <rPh sb="6" eb="9">
      <t>ショウメイショ</t>
    </rPh>
    <rPh sb="10" eb="12">
      <t>テイシュツ</t>
    </rPh>
    <rPh sb="14" eb="18">
      <t>ヒョウカコウモク</t>
    </rPh>
    <rPh sb="21" eb="23">
      <t>バアイ</t>
    </rPh>
    <rPh sb="24" eb="26">
      <t>ガイトウ</t>
    </rPh>
    <rPh sb="35" eb="37">
      <t>ニュウリョク</t>
    </rPh>
    <rPh sb="44" eb="48">
      <t>ジゼンシンサ</t>
    </rPh>
    <rPh sb="49" eb="52">
      <t>ショウメイショ</t>
    </rPh>
    <rPh sb="53" eb="55">
      <t>テイシュツ</t>
    </rPh>
    <rPh sb="57" eb="59">
      <t>コウモク</t>
    </rPh>
    <rPh sb="65" eb="70">
      <t>ギジュツシリョウオヨ</t>
    </rPh>
    <rPh sb="71" eb="75">
      <t>テンプシリョウ</t>
    </rPh>
    <rPh sb="76" eb="78">
      <t>テイシュツ</t>
    </rPh>
    <rPh sb="80" eb="82">
      <t>ヒツヨウ</t>
    </rPh>
    <phoneticPr fontId="2"/>
  </si>
  <si>
    <t>　下欄の入力内容は「表紙」シートに反映されます。</t>
    <rPh sb="1" eb="3">
      <t>カラン</t>
    </rPh>
    <rPh sb="4" eb="8">
      <t>ニュウリョクナイヨウ</t>
    </rPh>
    <rPh sb="10" eb="12">
      <t>ヒョウシ</t>
    </rPh>
    <rPh sb="17" eb="19">
      <t>ハンエイ</t>
    </rPh>
    <phoneticPr fontId="2"/>
  </si>
  <si>
    <t>証明書での提出</t>
    <rPh sb="0" eb="3">
      <t>ショウメイショ</t>
    </rPh>
    <rPh sb="5" eb="7">
      <t>テイシュツ</t>
    </rPh>
    <phoneticPr fontId="2"/>
  </si>
  <si>
    <t>項目</t>
    <rPh sb="0" eb="2">
      <t>コウモク</t>
    </rPh>
    <phoneticPr fontId="2"/>
  </si>
  <si>
    <t>【土木一式】企業の工事成績評定点（県）</t>
    <rPh sb="1" eb="5">
      <t>ドボクイッシキ</t>
    </rPh>
    <rPh sb="6" eb="8">
      <t>キギョウ</t>
    </rPh>
    <rPh sb="9" eb="16">
      <t>コウジセイセキヒョウテイテン</t>
    </rPh>
    <rPh sb="17" eb="18">
      <t>ケン</t>
    </rPh>
    <phoneticPr fontId="2"/>
  </si>
  <si>
    <t>【舗装】企業の工事成績評定点（県）</t>
    <rPh sb="1" eb="3">
      <t>ホソウ</t>
    </rPh>
    <rPh sb="4" eb="6">
      <t>キギョウ</t>
    </rPh>
    <rPh sb="7" eb="14">
      <t>コウジセイセキヒョウテイテン</t>
    </rPh>
    <rPh sb="15" eb="16">
      <t>ケン</t>
    </rPh>
    <phoneticPr fontId="2"/>
  </si>
  <si>
    <t>【法面】企業の工事成績評定点（県）</t>
    <rPh sb="1" eb="3">
      <t>ノリメン</t>
    </rPh>
    <rPh sb="4" eb="6">
      <t>キギョウ</t>
    </rPh>
    <rPh sb="7" eb="14">
      <t>コウジセイセキヒョウテイテン</t>
    </rPh>
    <rPh sb="15" eb="16">
      <t>ケン</t>
    </rPh>
    <phoneticPr fontId="2"/>
  </si>
  <si>
    <t>【港湾】企業の工事成績評定点（県）</t>
    <rPh sb="1" eb="3">
      <t>コウワン</t>
    </rPh>
    <rPh sb="4" eb="6">
      <t>キギョウ</t>
    </rPh>
    <rPh sb="7" eb="14">
      <t>コウジセイセキヒョウテイテン</t>
    </rPh>
    <rPh sb="15" eb="16">
      <t>ケン</t>
    </rPh>
    <phoneticPr fontId="2"/>
  </si>
  <si>
    <t>防災協定の締結実績</t>
    <rPh sb="0" eb="4">
      <t>ボウサイキョウテイ</t>
    </rPh>
    <rPh sb="5" eb="7">
      <t>テイケツ</t>
    </rPh>
    <rPh sb="7" eb="9">
      <t>ジッセキ</t>
    </rPh>
    <phoneticPr fontId="2"/>
  </si>
  <si>
    <t>家畜伝染病防疫協定の締結実績</t>
    <rPh sb="0" eb="9">
      <t>カチクデンセンビョウボウエキキョウテイ</t>
    </rPh>
    <rPh sb="10" eb="12">
      <t>テイケツ</t>
    </rPh>
    <rPh sb="12" eb="14">
      <t>ジッセキ</t>
    </rPh>
    <phoneticPr fontId="2"/>
  </si>
  <si>
    <t>維持管理業務等の契約実績（県）</t>
    <rPh sb="0" eb="2">
      <t>イジ</t>
    </rPh>
    <rPh sb="2" eb="4">
      <t>カンリ</t>
    </rPh>
    <rPh sb="4" eb="6">
      <t>ギョウム</t>
    </rPh>
    <rPh sb="6" eb="7">
      <t>トウ</t>
    </rPh>
    <rPh sb="8" eb="10">
      <t>ケイヤク</t>
    </rPh>
    <rPh sb="10" eb="12">
      <t>ジッセキ</t>
    </rPh>
    <rPh sb="13" eb="14">
      <t>ケン</t>
    </rPh>
    <phoneticPr fontId="2"/>
  </si>
  <si>
    <t>除雪業務の契約実績（県）</t>
    <rPh sb="0" eb="2">
      <t>ジョセツ</t>
    </rPh>
    <rPh sb="2" eb="4">
      <t>ギョウム</t>
    </rPh>
    <rPh sb="5" eb="7">
      <t>ケイヤク</t>
    </rPh>
    <rPh sb="7" eb="9">
      <t>ジッセキ</t>
    </rPh>
    <rPh sb="10" eb="11">
      <t>ケン</t>
    </rPh>
    <phoneticPr fontId="2"/>
  </si>
  <si>
    <t>労働福祉関連（育児介護・こっころ）</t>
    <rPh sb="0" eb="6">
      <t>ロウドウフクシカンレン</t>
    </rPh>
    <rPh sb="7" eb="11">
      <t>イクジカイゴ</t>
    </rPh>
    <phoneticPr fontId="2"/>
  </si>
  <si>
    <r>
      <t>令和</t>
    </r>
    <r>
      <rPr>
        <sz val="11"/>
        <color rgb="FFFF0000"/>
        <rFont val="ＭＳ Ｐ明朝"/>
        <family val="1"/>
        <charset val="128"/>
      </rPr>
      <t>５</t>
    </r>
    <r>
      <rPr>
        <sz val="11"/>
        <color theme="1"/>
        <rFont val="ＭＳ Ｐ明朝"/>
        <family val="1"/>
        <charset val="128"/>
      </rPr>
      <t>年度から令和</t>
    </r>
    <r>
      <rPr>
        <sz val="11"/>
        <color rgb="FFFF0000"/>
        <rFont val="ＭＳ Ｐ明朝"/>
        <family val="1"/>
        <charset val="128"/>
      </rPr>
      <t>７</t>
    </r>
    <r>
      <rPr>
        <sz val="11"/>
        <color theme="1"/>
        <rFont val="ＭＳ Ｐ明朝"/>
        <family val="1"/>
        <charset val="128"/>
      </rPr>
      <t>年度（完成及び引き渡しが完了）</t>
    </r>
    <rPh sb="0" eb="2">
      <t>レイワ</t>
    </rPh>
    <rPh sb="7" eb="9">
      <t>レイワ</t>
    </rPh>
    <rPh sb="10" eb="12">
      <t>ネンド</t>
    </rPh>
    <rPh sb="15" eb="16">
      <t>オヨ</t>
    </rPh>
    <rPh sb="17" eb="18">
      <t>ヒ</t>
    </rPh>
    <rPh sb="19" eb="20">
      <t>ワタ</t>
    </rPh>
    <rPh sb="22" eb="24">
      <t>カンリョウ</t>
    </rPh>
    <phoneticPr fontId="2"/>
  </si>
  <si>
    <t>Ｒ５</t>
    <phoneticPr fontId="2"/>
  </si>
  <si>
    <t>Ｒ６</t>
    <phoneticPr fontId="2"/>
  </si>
  <si>
    <t>Ｒ７</t>
    <phoneticPr fontId="2"/>
  </si>
  <si>
    <t>【令和７年度完成工事分】</t>
    <rPh sb="1" eb="3">
      <t>レイワ</t>
    </rPh>
    <rPh sb="4" eb="5">
      <t>ネン</t>
    </rPh>
    <rPh sb="5" eb="6">
      <t>ド</t>
    </rPh>
    <rPh sb="6" eb="8">
      <t>カンセイ</t>
    </rPh>
    <rPh sb="8" eb="10">
      <t>コウジ</t>
    </rPh>
    <rPh sb="10" eb="11">
      <t>ブン</t>
    </rPh>
    <phoneticPr fontId="2"/>
  </si>
  <si>
    <t>【令和６年度完成工事分】</t>
    <rPh sb="1" eb="3">
      <t>レイワ</t>
    </rPh>
    <rPh sb="4" eb="6">
      <t>ネンド</t>
    </rPh>
    <rPh sb="5" eb="6">
      <t>ド</t>
    </rPh>
    <rPh sb="6" eb="8">
      <t>カンセイ</t>
    </rPh>
    <rPh sb="8" eb="10">
      <t>コウジ</t>
    </rPh>
    <rPh sb="10" eb="11">
      <t>ブン</t>
    </rPh>
    <phoneticPr fontId="2"/>
  </si>
  <si>
    <r>
      <t>　島根県内の公共事業において、令和</t>
    </r>
    <r>
      <rPr>
        <sz val="11"/>
        <color rgb="FFFF0000"/>
        <rFont val="ＭＳ Ｐ明朝"/>
        <family val="1"/>
        <charset val="128"/>
      </rPr>
      <t>４</t>
    </r>
    <r>
      <rPr>
        <sz val="11"/>
        <rFont val="ＭＳ Ｐ明朝"/>
        <family val="1"/>
        <charset val="128"/>
      </rPr>
      <t>年度から令和</t>
    </r>
    <r>
      <rPr>
        <sz val="11"/>
        <color rgb="FFFF0000"/>
        <rFont val="ＭＳ Ｐ明朝"/>
        <family val="1"/>
        <charset val="128"/>
      </rPr>
      <t>８</t>
    </r>
    <r>
      <rPr>
        <sz val="11"/>
        <rFont val="ＭＳ Ｐ明朝"/>
        <family val="1"/>
        <charset val="128"/>
      </rPr>
      <t>年度に、島根県及び中国地方整備局発注工事で受けた優良工事表彰（優良工事施工団体表彰）</t>
    </r>
    <rPh sb="8" eb="10">
      <t>ジギョウ</t>
    </rPh>
    <rPh sb="15" eb="17">
      <t>レイワ</t>
    </rPh>
    <rPh sb="22" eb="24">
      <t>レイワ</t>
    </rPh>
    <phoneticPr fontId="2"/>
  </si>
  <si>
    <r>
      <t>令和</t>
    </r>
    <r>
      <rPr>
        <sz val="11"/>
        <color rgb="FFFF0000"/>
        <rFont val="ＭＳ Ｐ明朝"/>
        <family val="1"/>
        <charset val="128"/>
      </rPr>
      <t>６</t>
    </r>
    <r>
      <rPr>
        <sz val="11"/>
        <color theme="1"/>
        <rFont val="ＭＳ Ｐ明朝"/>
        <family val="1"/>
        <charset val="128"/>
      </rPr>
      <t>年度の協定締結実績の有無</t>
    </r>
    <rPh sb="0" eb="2">
      <t>レイワ</t>
    </rPh>
    <rPh sb="3" eb="5">
      <t>ネンド</t>
    </rPh>
    <rPh sb="4" eb="5">
      <t>ド</t>
    </rPh>
    <rPh sb="5" eb="7">
      <t>ヘイネンド</t>
    </rPh>
    <rPh sb="6" eb="8">
      <t>キョウテイ</t>
    </rPh>
    <rPh sb="8" eb="10">
      <t>テイケツ</t>
    </rPh>
    <rPh sb="10" eb="12">
      <t>ジッセキ</t>
    </rPh>
    <rPh sb="13" eb="15">
      <t>ウム</t>
    </rPh>
    <phoneticPr fontId="2"/>
  </si>
  <si>
    <r>
      <t>令和</t>
    </r>
    <r>
      <rPr>
        <sz val="11"/>
        <color rgb="FFFF0000"/>
        <rFont val="ＭＳ Ｐ明朝"/>
        <family val="1"/>
        <charset val="128"/>
      </rPr>
      <t>７</t>
    </r>
    <r>
      <rPr>
        <sz val="11"/>
        <color theme="1"/>
        <rFont val="ＭＳ Ｐ明朝"/>
        <family val="1"/>
        <charset val="128"/>
      </rPr>
      <t>年度の協定締結実績の有無</t>
    </r>
    <rPh sb="0" eb="2">
      <t>レイワ</t>
    </rPh>
    <rPh sb="3" eb="4">
      <t>ネン</t>
    </rPh>
    <rPh sb="4" eb="5">
      <t>ド</t>
    </rPh>
    <rPh sb="6" eb="8">
      <t>キョウテイ</t>
    </rPh>
    <rPh sb="8" eb="10">
      <t>テイケツ</t>
    </rPh>
    <rPh sb="10" eb="12">
      <t>ジッセキ</t>
    </rPh>
    <rPh sb="13" eb="15">
      <t>ウム</t>
    </rPh>
    <phoneticPr fontId="2"/>
  </si>
  <si>
    <r>
      <t>令和</t>
    </r>
    <r>
      <rPr>
        <sz val="11"/>
        <color rgb="FFFF0000"/>
        <rFont val="ＭＳ Ｐ明朝"/>
        <family val="1"/>
        <charset val="128"/>
      </rPr>
      <t>７</t>
    </r>
    <r>
      <rPr>
        <sz val="11"/>
        <color theme="1"/>
        <rFont val="ＭＳ Ｐ明朝"/>
        <family val="1"/>
        <charset val="128"/>
      </rPr>
      <t>年度</t>
    </r>
    <rPh sb="0" eb="2">
      <t>レイワ</t>
    </rPh>
    <rPh sb="3" eb="5">
      <t>ネンド</t>
    </rPh>
    <rPh sb="4" eb="5">
      <t>ド</t>
    </rPh>
    <phoneticPr fontId="2"/>
  </si>
  <si>
    <r>
      <t>令和</t>
    </r>
    <r>
      <rPr>
        <sz val="11"/>
        <color rgb="FFFF0000"/>
        <rFont val="ＭＳ Ｐ明朝"/>
        <family val="1"/>
        <charset val="128"/>
      </rPr>
      <t>６</t>
    </r>
    <r>
      <rPr>
        <sz val="11"/>
        <color theme="1"/>
        <rFont val="ＭＳ Ｐ明朝"/>
        <family val="1"/>
        <charset val="128"/>
      </rPr>
      <t>年度及び令和</t>
    </r>
    <r>
      <rPr>
        <sz val="11"/>
        <color rgb="FFFF0000"/>
        <rFont val="ＭＳ Ｐ明朝"/>
        <family val="1"/>
        <charset val="128"/>
      </rPr>
      <t>７</t>
    </r>
    <r>
      <rPr>
        <sz val="11"/>
        <color theme="1"/>
        <rFont val="ＭＳ Ｐ明朝"/>
        <family val="1"/>
        <charset val="128"/>
      </rPr>
      <t>年度の県管理公共土木施設に関する維持管理業務または海岸漂着物の回収業務の契約実績</t>
    </r>
    <rPh sb="0" eb="2">
      <t>レイワ</t>
    </rPh>
    <rPh sb="7" eb="9">
      <t>レイワ</t>
    </rPh>
    <rPh sb="13" eb="14">
      <t>ケン</t>
    </rPh>
    <rPh sb="14" eb="16">
      <t>カンリ</t>
    </rPh>
    <rPh sb="16" eb="18">
      <t>コウキョウ</t>
    </rPh>
    <rPh sb="18" eb="20">
      <t>ドボク</t>
    </rPh>
    <rPh sb="20" eb="22">
      <t>シセツ</t>
    </rPh>
    <rPh sb="35" eb="37">
      <t>カイガン</t>
    </rPh>
    <rPh sb="37" eb="39">
      <t>ヒョウチャク</t>
    </rPh>
    <rPh sb="39" eb="40">
      <t>ブツ</t>
    </rPh>
    <rPh sb="41" eb="43">
      <t>カイシュウ</t>
    </rPh>
    <rPh sb="43" eb="45">
      <t>ギョウム</t>
    </rPh>
    <phoneticPr fontId="2"/>
  </si>
  <si>
    <r>
      <t>令和</t>
    </r>
    <r>
      <rPr>
        <sz val="11"/>
        <color rgb="FFFF0000"/>
        <rFont val="ＭＳ Ｐ明朝"/>
        <family val="1"/>
        <charset val="128"/>
      </rPr>
      <t>６</t>
    </r>
    <r>
      <rPr>
        <sz val="11"/>
        <color theme="1"/>
        <rFont val="ＭＳ Ｐ明朝"/>
        <family val="1"/>
        <charset val="128"/>
      </rPr>
      <t>年度</t>
    </r>
    <rPh sb="0" eb="2">
      <t>レイワ</t>
    </rPh>
    <rPh sb="4" eb="5">
      <t>ド</t>
    </rPh>
    <phoneticPr fontId="2"/>
  </si>
  <si>
    <r>
      <t>令和</t>
    </r>
    <r>
      <rPr>
        <sz val="11"/>
        <color rgb="FFFF0000"/>
        <rFont val="ＭＳ Ｐ明朝"/>
        <family val="1"/>
        <charset val="128"/>
      </rPr>
      <t>７</t>
    </r>
    <r>
      <rPr>
        <sz val="11"/>
        <color theme="1"/>
        <rFont val="ＭＳ Ｐ明朝"/>
        <family val="1"/>
        <charset val="128"/>
      </rPr>
      <t>年度</t>
    </r>
    <rPh sb="0" eb="2">
      <t>レイワ</t>
    </rPh>
    <rPh sb="3" eb="5">
      <t>ネンド</t>
    </rPh>
    <phoneticPr fontId="2"/>
  </si>
  <si>
    <r>
      <t>令和</t>
    </r>
    <r>
      <rPr>
        <sz val="11"/>
        <color rgb="FFFF0000"/>
        <rFont val="ＭＳ Ｐ明朝"/>
        <family val="1"/>
        <charset val="128"/>
      </rPr>
      <t>６</t>
    </r>
    <r>
      <rPr>
        <sz val="11"/>
        <rFont val="ＭＳ Ｐ明朝"/>
        <family val="1"/>
        <charset val="128"/>
      </rPr>
      <t>年度及び令和</t>
    </r>
    <r>
      <rPr>
        <sz val="11"/>
        <color rgb="FFFF0000"/>
        <rFont val="ＭＳ Ｐ明朝"/>
        <family val="1"/>
        <charset val="128"/>
      </rPr>
      <t>７</t>
    </r>
    <r>
      <rPr>
        <sz val="11"/>
        <rFont val="ＭＳ Ｐ明朝"/>
        <family val="1"/>
        <charset val="128"/>
      </rPr>
      <t>年度の県管理道路・空港を含む除雪業務の契約実績</t>
    </r>
    <rPh sb="0" eb="2">
      <t>レイワ</t>
    </rPh>
    <phoneticPr fontId="2"/>
  </si>
  <si>
    <r>
      <rPr>
        <sz val="10"/>
        <color rgb="FFFF0000"/>
        <rFont val="ＭＳ Ｐ明朝"/>
        <family val="1"/>
        <charset val="128"/>
      </rPr>
      <t>年度間延べ</t>
    </r>
    <r>
      <rPr>
        <sz val="10"/>
        <color theme="1"/>
        <rFont val="ＭＳ Ｐ明朝"/>
        <family val="1"/>
        <charset val="128"/>
      </rPr>
      <t>参加人数</t>
    </r>
    <phoneticPr fontId="2"/>
  </si>
  <si>
    <t>ボランティア活動又はハートフルしまね</t>
    <rPh sb="6" eb="8">
      <t>カツドウ</t>
    </rPh>
    <phoneticPr fontId="12"/>
  </si>
  <si>
    <t>ボランティア活動又はハートフルしまねへの参加実績</t>
    <phoneticPr fontId="2"/>
  </si>
  <si>
    <r>
      <t>令和</t>
    </r>
    <r>
      <rPr>
        <sz val="11"/>
        <color rgb="FFFF0000"/>
        <rFont val="ＭＳ Ｐ明朝"/>
        <family val="1"/>
        <charset val="128"/>
      </rPr>
      <t>６</t>
    </r>
    <r>
      <rPr>
        <sz val="11"/>
        <color theme="1"/>
        <rFont val="ＭＳ Ｐ明朝"/>
        <family val="1"/>
        <charset val="128"/>
      </rPr>
      <t>年度及び令和</t>
    </r>
    <r>
      <rPr>
        <sz val="11"/>
        <color rgb="FFFF0000"/>
        <rFont val="ＭＳ Ｐ明朝"/>
        <family val="1"/>
        <charset val="128"/>
      </rPr>
      <t>７</t>
    </r>
    <r>
      <rPr>
        <sz val="11"/>
        <color theme="1"/>
        <rFont val="ＭＳ Ｐ明朝"/>
        <family val="1"/>
        <charset val="128"/>
      </rPr>
      <t>年度における島根県内で実施されたボランティア活動又はハートフルしまねへの参加実績</t>
    </r>
    <rPh sb="0" eb="2">
      <t>レイワ</t>
    </rPh>
    <rPh sb="7" eb="9">
      <t>レイワ</t>
    </rPh>
    <phoneticPr fontId="2"/>
  </si>
  <si>
    <r>
      <rPr>
        <sz val="11"/>
        <color rgb="FFFF0000"/>
        <rFont val="ＭＳ Ｐ明朝"/>
        <family val="1"/>
        <charset val="128"/>
      </rPr>
      <t>参加人数が１０名未満の場合、</t>
    </r>
    <r>
      <rPr>
        <sz val="11"/>
        <color theme="1"/>
        <rFont val="ＭＳ Ｐ明朝"/>
        <family val="1"/>
        <charset val="128"/>
      </rPr>
      <t>従業員数の欄に当該活動時点の常用雇用労働者と短時間労働者の合計人数を記載すること。</t>
    </r>
    <rPh sb="0" eb="2">
      <t>サンカ</t>
    </rPh>
    <rPh sb="2" eb="4">
      <t>ニンズウ</t>
    </rPh>
    <rPh sb="7" eb="8">
      <t>メイ</t>
    </rPh>
    <rPh sb="8" eb="10">
      <t>ミマン</t>
    </rPh>
    <rPh sb="11" eb="13">
      <t>バアイ</t>
    </rPh>
    <rPh sb="14" eb="17">
      <t>ジュウギョウイン</t>
    </rPh>
    <rPh sb="17" eb="18">
      <t>スウ</t>
    </rPh>
    <rPh sb="19" eb="20">
      <t>ラン</t>
    </rPh>
    <rPh sb="21" eb="23">
      <t>トウガイ</t>
    </rPh>
    <rPh sb="23" eb="25">
      <t>カツドウ</t>
    </rPh>
    <rPh sb="25" eb="27">
      <t>ジテン</t>
    </rPh>
    <rPh sb="28" eb="30">
      <t>ジョウヨウ</t>
    </rPh>
    <rPh sb="30" eb="32">
      <t>コヨウ</t>
    </rPh>
    <rPh sb="32" eb="35">
      <t>ロウドウシャ</t>
    </rPh>
    <rPh sb="36" eb="39">
      <t>タンジカン</t>
    </rPh>
    <rPh sb="39" eb="42">
      <t>ロウドウシャ</t>
    </rPh>
    <rPh sb="43" eb="45">
      <t>ゴウケイ</t>
    </rPh>
    <rPh sb="45" eb="47">
      <t>ニンズウ</t>
    </rPh>
    <rPh sb="48" eb="50">
      <t>キサイ</t>
    </rPh>
    <phoneticPr fontId="2"/>
  </si>
  <si>
    <t>島根県知事</t>
    <rPh sb="0" eb="3">
      <t>シマネケン</t>
    </rPh>
    <rPh sb="3" eb="5">
      <t>チジ</t>
    </rPh>
    <phoneticPr fontId="2"/>
  </si>
  <si>
    <t>蛇喰川　防安交付金（総流防）工事　第２期</t>
    <rPh sb="0" eb="3">
      <t>ジャバミカワ</t>
    </rPh>
    <rPh sb="4" eb="9">
      <t>ボウアンコウフキン</t>
    </rPh>
    <rPh sb="10" eb="13">
      <t>ソウリュウボウ</t>
    </rPh>
    <rPh sb="14" eb="16">
      <t>コウジ</t>
    </rPh>
    <rPh sb="17" eb="18">
      <t>ダイ</t>
    </rPh>
    <rPh sb="19" eb="20">
      <t>キ</t>
    </rPh>
    <phoneticPr fontId="2"/>
  </si>
  <si>
    <t>コンクリートの品質・耐久性の向上</t>
    <rPh sb="7" eb="9">
      <t>ヒンシツ</t>
    </rPh>
    <rPh sb="10" eb="13">
      <t>タイキュウセイ</t>
    </rPh>
    <rPh sb="14" eb="16">
      <t>コウジョウ</t>
    </rPh>
    <phoneticPr fontId="2"/>
  </si>
  <si>
    <t>２</t>
  </si>
  <si>
    <t>地盤改良の施工管理</t>
    <rPh sb="0" eb="4">
      <t>ジバンカイリョウ</t>
    </rPh>
    <rPh sb="5" eb="9">
      <t>セコウカンリ</t>
    </rPh>
    <phoneticPr fontId="2"/>
  </si>
  <si>
    <t>３</t>
  </si>
  <si>
    <t>４</t>
  </si>
  <si>
    <t>５</t>
  </si>
  <si>
    <t>６</t>
  </si>
  <si>
    <t>７</t>
  </si>
  <si>
    <t>８</t>
  </si>
  <si>
    <t>④</t>
  </si>
  <si>
    <t>９</t>
  </si>
  <si>
    <t>１０</t>
  </si>
  <si>
    <t>１１</t>
  </si>
  <si>
    <t>１２</t>
  </si>
  <si>
    <t>１３</t>
  </si>
  <si>
    <t>１４</t>
  </si>
  <si>
    <t>１５</t>
  </si>
  <si>
    <t>⑤</t>
  </si>
  <si>
    <r>
      <t>対象年度において、県管理公共土木施設に関する維持管理業務（発注機関は問わない。島根県発注業務においては県が認めた下請け業務も含む。）または島根県発注の海岸漂着物の回収業務の契約実績（県が認めた下請け業務も含む。）のうち、１回の契約期間が</t>
    </r>
    <r>
      <rPr>
        <sz val="11"/>
        <color rgb="FFFF0000"/>
        <rFont val="ＭＳ Ｐ明朝"/>
        <family val="1"/>
        <charset val="128"/>
      </rPr>
      <t>５</t>
    </r>
    <r>
      <rPr>
        <sz val="11"/>
        <color theme="1"/>
        <rFont val="ＭＳ Ｐ明朝"/>
        <family val="1"/>
        <charset val="128"/>
      </rPr>
      <t>ヶ月以上のものについて記入すること。</t>
    </r>
    <rPh sb="130" eb="132">
      <t>キニュウ</t>
    </rPh>
    <phoneticPr fontId="2"/>
  </si>
  <si>
    <r>
      <t>１回の契約期間が１年</t>
    </r>
    <r>
      <rPr>
        <sz val="11"/>
        <color rgb="FFFF0000"/>
        <rFont val="ＭＳ Ｐ明朝"/>
        <family val="1"/>
        <charset val="128"/>
      </rPr>
      <t>５</t>
    </r>
    <r>
      <rPr>
        <sz val="11"/>
        <color theme="1"/>
        <rFont val="ＭＳ Ｐ明朝"/>
        <family val="1"/>
        <charset val="128"/>
      </rPr>
      <t>ヶ月以上の場合、両年度とも契約実績として記入する。</t>
    </r>
    <rPh sb="24" eb="26">
      <t>ケイヤク</t>
    </rPh>
    <rPh sb="26" eb="28">
      <t>ジッセキ</t>
    </rPh>
    <rPh sb="31" eb="33">
      <t>キニュウ</t>
    </rPh>
    <phoneticPr fontId="2"/>
  </si>
  <si>
    <t>コンクリート打設量</t>
    <rPh sb="6" eb="8">
      <t>ダセツ</t>
    </rPh>
    <rPh sb="8" eb="9">
      <t>リョウ</t>
    </rPh>
    <phoneticPr fontId="2"/>
  </si>
  <si>
    <t>㎥</t>
    <phoneticPr fontId="2"/>
  </si>
  <si>
    <r>
      <t>島根県内の公共事業において、令和</t>
    </r>
    <r>
      <rPr>
        <sz val="11"/>
        <color rgb="FFFF0000"/>
        <rFont val="ＭＳ Ｐ明朝"/>
        <family val="1"/>
        <charset val="128"/>
      </rPr>
      <t>４</t>
    </r>
    <r>
      <rPr>
        <sz val="11"/>
        <rFont val="ＭＳ Ｐ明朝"/>
        <family val="1"/>
        <charset val="128"/>
      </rPr>
      <t>年度から令和</t>
    </r>
    <r>
      <rPr>
        <sz val="11"/>
        <color rgb="FFFF0000"/>
        <rFont val="ＭＳ Ｐ明朝"/>
        <family val="1"/>
        <charset val="128"/>
      </rPr>
      <t>８</t>
    </r>
    <r>
      <rPr>
        <sz val="11"/>
        <rFont val="ＭＳ Ｐ明朝"/>
        <family val="1"/>
        <charset val="128"/>
      </rPr>
      <t>年度に、島根県及び中国地方整備局発注工事で主任（監理）技術者または現場代理人として受けた優秀建設技術者表彰</t>
    </r>
    <rPh sb="7" eb="9">
      <t>ジギョウ</t>
    </rPh>
    <rPh sb="14" eb="16">
      <t>レイワ</t>
    </rPh>
    <rPh sb="17" eb="19">
      <t>ネンド</t>
    </rPh>
    <rPh sb="21" eb="23">
      <t>レイワ</t>
    </rPh>
    <rPh sb="24" eb="26">
      <t>ネンド</t>
    </rPh>
    <phoneticPr fontId="2"/>
  </si>
  <si>
    <r>
      <t>平成</t>
    </r>
    <r>
      <rPr>
        <sz val="11"/>
        <color rgb="FFFF0000"/>
        <rFont val="ＭＳ Ｐ明朝"/>
        <family val="1"/>
        <charset val="128"/>
      </rPr>
      <t>２８</t>
    </r>
    <r>
      <rPr>
        <sz val="11"/>
        <color theme="1"/>
        <rFont val="ＭＳ Ｐ明朝"/>
        <family val="1"/>
        <charset val="128"/>
      </rPr>
      <t>年度から入札公告日前日までに完成及び引き渡しが完了した島根県発注工事</t>
    </r>
    <rPh sb="20" eb="21">
      <t>オヨ</t>
    </rPh>
    <rPh sb="22" eb="23">
      <t>ヒ</t>
    </rPh>
    <rPh sb="24" eb="25">
      <t>ワタ</t>
    </rPh>
    <rPh sb="27" eb="29">
      <t>カンリョウ</t>
    </rPh>
    <rPh sb="34" eb="36">
      <t>ハッチュウ</t>
    </rPh>
    <phoneticPr fontId="2"/>
  </si>
  <si>
    <t>コンクリート構造物種別</t>
    <rPh sb="6" eb="9">
      <t>コウゾウブツ</t>
    </rPh>
    <rPh sb="9" eb="11">
      <t>シュベツ</t>
    </rPh>
    <phoneticPr fontId="2"/>
  </si>
  <si>
    <t>１契約で１構造物種別あたり単体で最終数量２７０㎥以上のコンクリートを打設した現場打ＲＣ構造物を含む完成及び引き渡しが完了した工事</t>
    <phoneticPr fontId="2"/>
  </si>
  <si>
    <r>
      <t>登録</t>
    </r>
    <r>
      <rPr>
        <sz val="11"/>
        <color rgb="FFFF0000"/>
        <rFont val="ＭＳ Ｐ明朝"/>
        <family val="1"/>
        <charset val="128"/>
      </rPr>
      <t>コンクリート圧送</t>
    </r>
    <r>
      <rPr>
        <sz val="11"/>
        <color theme="1"/>
        <rFont val="ＭＳ Ｐ明朝"/>
        <family val="1"/>
        <charset val="128"/>
      </rPr>
      <t>基幹技能者の現場への配置者数</t>
    </r>
    <rPh sb="0" eb="2">
      <t>トウロク</t>
    </rPh>
    <rPh sb="8" eb="10">
      <t>アッソウ</t>
    </rPh>
    <rPh sb="16" eb="18">
      <t>ゲンバ</t>
    </rPh>
    <rPh sb="20" eb="22">
      <t>ハイチ</t>
    </rPh>
    <rPh sb="22" eb="23">
      <t>シャ</t>
    </rPh>
    <rPh sb="23" eb="24">
      <t>スウ</t>
    </rPh>
    <phoneticPr fontId="2"/>
  </si>
  <si>
    <t>地域住民等とのコミュニケーション</t>
    <rPh sb="0" eb="4">
      <t>チイキジュウミン</t>
    </rPh>
    <rPh sb="4" eb="5">
      <t>トウ</t>
    </rPh>
    <phoneticPr fontId="2"/>
  </si>
  <si>
    <t>１契約で１構造物種別あたり単体で最終数量１３０㎥以上のコンクリートを打設した現場打ＲＣ構造物を含む完成及び引き渡しが完了した工事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</si>
</sst>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411]ggge&quot;年&quot;m&quot;月&quot;d&quot;日&quot;;@"/>
    <numFmt numFmtId="177" formatCode="#,##0&quot;件&quot;"/>
    <numFmt numFmtId="178" formatCode="#,##0.0&quot;点&quot;"/>
    <numFmt numFmtId="179" formatCode="#,##0&quot;点&quot;"/>
    <numFmt numFmtId="180" formatCode="#,##0&quot;円&quot;"/>
    <numFmt numFmtId="181" formatCode="#,##0&quot;ユニット&quot;"/>
    <numFmt numFmtId="182" formatCode="[$-411]ge\.m\.d;@"/>
    <numFmt numFmtId="184" formatCode="#,##0;\-#,##0;\ &quot;&quot;"/>
    <numFmt numFmtId="185" formatCode="0_);[Red]\(0\)"/>
    <numFmt numFmtId="186" formatCode="#,##0&quot;台&quot;"/>
    <numFmt numFmtId="187" formatCode="#,##0&quot;人&quot;"/>
    <numFmt numFmtId="194" formatCode="#,##0&quot;歳&quot;"/>
    <numFmt numFmtId="195" formatCode="0.0_ "/>
    <numFmt numFmtId="196" formatCode="#,##0.0&quot;人&quot;"/>
    <numFmt numFmtId="197" formatCode="#,##0_);[Red]\(#,##0\)"/>
    <numFmt numFmtId="200" formatCode="0.0&quot;ヶ月&quot;"/>
  </numFmts>
  <fonts count="86">
    <font>
      <sz val="11"/>
      <color theme="1"/>
      <name val="ＭＳ Ｐゴシック"/>
      <family val="2"/>
      <charset val="128"/>
      <scheme val="minor"/>
    </font>
    <font>
      <sz val="14"/>
      <color theme="1"/>
      <name val="ＭＳ Ｐ明朝"/>
      <family val="1"/>
      <charset val="128"/>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11"/>
      <color theme="1"/>
      <name val="ＭＳ Ｐゴシック"/>
      <family val="3"/>
      <charset val="128"/>
      <scheme val="minor"/>
    </font>
    <font>
      <sz val="11"/>
      <color theme="1"/>
      <name val="ＭＳ Ｐ明朝"/>
      <family val="1"/>
      <charset val="128"/>
    </font>
    <font>
      <sz val="12"/>
      <color theme="1"/>
      <name val="ＭＳ Ｐゴシック"/>
      <family val="2"/>
      <charset val="128"/>
      <scheme val="minor"/>
    </font>
    <font>
      <sz val="12"/>
      <color theme="1"/>
      <name val="ＭＳ Ｐゴシック"/>
      <family val="3"/>
      <charset val="128"/>
      <scheme val="minor"/>
    </font>
    <font>
      <sz val="11"/>
      <color rgb="FFFF0000"/>
      <name val="ＭＳ Ｐゴシック"/>
      <family val="3"/>
      <charset val="128"/>
      <scheme val="minor"/>
    </font>
    <font>
      <sz val="11"/>
      <color rgb="FFFF0000"/>
      <name val="ＭＳ Ｐゴシック"/>
      <family val="2"/>
      <charset val="128"/>
      <scheme val="minor"/>
    </font>
    <font>
      <u/>
      <sz val="11"/>
      <color theme="10"/>
      <name val="ＭＳ Ｐゴシック"/>
      <family val="2"/>
      <charset val="128"/>
      <scheme val="minor"/>
    </font>
    <font>
      <sz val="6"/>
      <name val="ＭＳ Ｐゴシック"/>
      <family val="3"/>
      <charset val="128"/>
    </font>
    <font>
      <sz val="11"/>
      <name val="ＭＳ Ｐゴシック"/>
      <family val="2"/>
      <charset val="128"/>
      <scheme val="minor"/>
    </font>
    <font>
      <b/>
      <sz val="14"/>
      <color rgb="FFFF0000"/>
      <name val="ＭＳ Ｐゴシック"/>
      <family val="3"/>
      <charset val="128"/>
      <scheme val="minor"/>
    </font>
    <font>
      <sz val="16"/>
      <color theme="1"/>
      <name val="ＭＳ Ｐゴシック"/>
      <family val="2"/>
      <charset val="128"/>
      <scheme val="minor"/>
    </font>
    <font>
      <sz val="20"/>
      <color theme="1"/>
      <name val="ＭＳ Ｐゴシック"/>
      <family val="2"/>
      <charset val="128"/>
      <scheme val="minor"/>
    </font>
    <font>
      <sz val="20"/>
      <color theme="1"/>
      <name val="ＭＳ Ｐゴシック"/>
      <family val="3"/>
      <charset val="128"/>
      <scheme val="minor"/>
    </font>
    <font>
      <sz val="14"/>
      <color rgb="FFFF0000"/>
      <name val="ＭＳ Ｐゴシック"/>
      <family val="2"/>
      <charset val="128"/>
      <scheme val="minor"/>
    </font>
    <font>
      <sz val="12"/>
      <color rgb="FFFF0000"/>
      <name val="ＭＳ Ｐゴシック"/>
      <family val="3"/>
      <charset val="128"/>
      <scheme val="minor"/>
    </font>
    <font>
      <sz val="12"/>
      <color rgb="FFFF0000"/>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14"/>
      <color indexed="81"/>
      <name val="ＭＳ Ｐゴシック"/>
      <family val="3"/>
      <charset val="128"/>
    </font>
    <font>
      <b/>
      <sz val="22"/>
      <color indexed="10"/>
      <name val="ＭＳ Ｐゴシック"/>
      <family val="3"/>
      <charset val="128"/>
    </font>
    <font>
      <b/>
      <sz val="18"/>
      <color indexed="10"/>
      <name val="ＭＳ Ｐゴシック"/>
      <family val="3"/>
      <charset val="128"/>
    </font>
    <font>
      <sz val="10"/>
      <name val="ＭＳ Ｐゴシック"/>
      <family val="3"/>
      <charset val="128"/>
    </font>
    <font>
      <sz val="9"/>
      <name val="ＭＳ Ｐ明朝"/>
      <family val="1"/>
      <charset val="128"/>
    </font>
    <font>
      <sz val="10"/>
      <color theme="1"/>
      <name val="ＭＳ Ｐ明朝"/>
      <family val="1"/>
      <charset val="128"/>
    </font>
    <font>
      <sz val="10"/>
      <name val="ＭＳ Ｐ明朝"/>
      <family val="1"/>
      <charset val="128"/>
    </font>
    <font>
      <sz val="11"/>
      <color theme="1"/>
      <name val="ＭＳ Ｐゴシック"/>
      <family val="3"/>
      <charset val="128"/>
    </font>
    <font>
      <sz val="9"/>
      <color theme="1"/>
      <name val="ＭＳ Ｐ明朝"/>
      <family val="1"/>
      <charset val="128"/>
    </font>
    <font>
      <b/>
      <sz val="12"/>
      <color theme="1"/>
      <name val="ＭＳ Ｐゴシック"/>
      <family val="3"/>
      <charset val="128"/>
    </font>
    <font>
      <sz val="9"/>
      <color indexed="81"/>
      <name val="ＭＳ Ｐゴシック"/>
      <family val="3"/>
      <charset val="128"/>
    </font>
    <font>
      <b/>
      <u/>
      <sz val="12"/>
      <color rgb="FFFF0000"/>
      <name val="ＭＳ Ｐゴシック"/>
      <family val="3"/>
      <charset val="128"/>
      <scheme val="minor"/>
    </font>
    <font>
      <sz val="12"/>
      <name val="ＭＳ Ｐゴシック"/>
      <family val="2"/>
      <charset val="128"/>
      <scheme val="minor"/>
    </font>
    <font>
      <sz val="12"/>
      <name val="ＭＳ Ｐゴシック"/>
      <family val="3"/>
      <charset val="128"/>
      <scheme val="minor"/>
    </font>
    <font>
      <sz val="16"/>
      <name val="ＭＳ Ｐゴシック"/>
      <family val="2"/>
      <charset val="128"/>
      <scheme val="minor"/>
    </font>
    <font>
      <sz val="11"/>
      <color rgb="FFFF0000"/>
      <name val="ＭＳ Ｐ明朝"/>
      <family val="1"/>
      <charset val="128"/>
    </font>
    <font>
      <sz val="11"/>
      <color theme="4"/>
      <name val="ＭＳ Ｐ明朝"/>
      <family val="1"/>
      <charset val="128"/>
    </font>
    <font>
      <sz val="12"/>
      <color theme="1"/>
      <name val="ＭＳ Ｐ明朝"/>
      <family val="1"/>
      <charset val="128"/>
    </font>
    <font>
      <sz val="10"/>
      <color rgb="FFFF0000"/>
      <name val="ＭＳ Ｐ明朝"/>
      <family val="1"/>
      <charset val="128"/>
    </font>
    <font>
      <u/>
      <sz val="11"/>
      <color theme="1"/>
      <name val="ＭＳ Ｐ明朝"/>
      <family val="1"/>
      <charset val="128"/>
    </font>
    <font>
      <b/>
      <sz val="9"/>
      <color indexed="81"/>
      <name val="ＭＳ Ｐゴシック"/>
      <family val="3"/>
      <charset val="128"/>
    </font>
    <font>
      <b/>
      <sz val="14"/>
      <color theme="1"/>
      <name val="ＭＳ Ｐゴシック"/>
      <family val="3"/>
      <charset val="128"/>
      <scheme val="minor"/>
    </font>
    <font>
      <u/>
      <sz val="12"/>
      <color theme="1"/>
      <name val="ＭＳ Ｐゴシック"/>
      <family val="3"/>
      <charset val="128"/>
      <scheme val="minor"/>
    </font>
    <font>
      <b/>
      <sz val="16"/>
      <color rgb="FF0070C0"/>
      <name val="ＭＳ Ｐゴシック"/>
      <family val="3"/>
      <charset val="128"/>
      <scheme val="minor"/>
    </font>
    <font>
      <b/>
      <sz val="16"/>
      <name val="ＭＳ Ｐゴシック"/>
      <family val="3"/>
      <charset val="128"/>
      <scheme val="minor"/>
    </font>
    <font>
      <sz val="12"/>
      <color rgb="FF0070C0"/>
      <name val="ＭＳ Ｐゴシック"/>
      <family val="3"/>
      <charset val="128"/>
      <scheme val="minor"/>
    </font>
    <font>
      <b/>
      <sz val="12"/>
      <color rgb="FF0070C0"/>
      <name val="ＭＳ Ｐゴシック"/>
      <family val="3"/>
      <charset val="128"/>
      <scheme val="minor"/>
    </font>
    <font>
      <sz val="9"/>
      <color theme="1"/>
      <name val="ＭＳ Ｐゴシック"/>
      <family val="2"/>
      <charset val="128"/>
      <scheme val="minor"/>
    </font>
    <font>
      <b/>
      <sz val="14"/>
      <color theme="0"/>
      <name val="ＭＳ Ｐゴシック"/>
      <family val="3"/>
      <charset val="128"/>
    </font>
    <font>
      <sz val="11"/>
      <color rgb="FFFF0000"/>
      <name val="ＭＳ Ｐゴシック"/>
      <family val="3"/>
      <charset val="128"/>
    </font>
    <font>
      <b/>
      <sz val="11"/>
      <color rgb="FFFF0000"/>
      <name val="ＭＳ Ｐゴシック"/>
      <family val="3"/>
      <charset val="128"/>
    </font>
    <font>
      <b/>
      <sz val="14"/>
      <color indexed="81"/>
      <name val="ＭＳ Ｐゴシック"/>
      <family val="3"/>
      <charset val="128"/>
    </font>
    <font>
      <sz val="14"/>
      <color theme="1"/>
      <name val="ＭＳ Ｐゴシック"/>
      <family val="2"/>
      <charset val="128"/>
      <scheme val="minor"/>
    </font>
    <font>
      <b/>
      <sz val="11"/>
      <color rgb="FFFF0000"/>
      <name val="ＭＳ Ｐ明朝"/>
      <family val="1"/>
      <charset val="128"/>
    </font>
    <font>
      <b/>
      <sz val="12"/>
      <color indexed="81"/>
      <name val="ＭＳ Ｐゴシック"/>
      <family val="3"/>
      <charset val="128"/>
    </font>
    <font>
      <sz val="10.5"/>
      <color theme="1"/>
      <name val="ＭＳ 明朝"/>
      <family val="1"/>
      <charset val="128"/>
    </font>
    <font>
      <b/>
      <sz val="11"/>
      <color rgb="FFFF0000"/>
      <name val="ＭＳ Ｐゴシック"/>
      <family val="3"/>
      <charset val="128"/>
      <scheme val="minor"/>
    </font>
    <font>
      <b/>
      <sz val="9"/>
      <color indexed="81"/>
      <name val="MS P ゴシック"/>
      <family val="3"/>
      <charset val="128"/>
    </font>
    <font>
      <sz val="11"/>
      <name val="ＭＳ Ｐ明朝"/>
      <family val="1"/>
      <charset val="128"/>
    </font>
    <font>
      <sz val="10"/>
      <name val="ＭＳ Ｐゴシック"/>
      <family val="3"/>
      <charset val="128"/>
      <scheme val="minor"/>
    </font>
    <font>
      <sz val="20"/>
      <name val="ＭＳ Ｐゴシック"/>
      <family val="2"/>
      <charset val="128"/>
      <scheme val="minor"/>
    </font>
    <font>
      <sz val="20"/>
      <name val="ＭＳ Ｐゴシック"/>
      <family val="3"/>
      <charset val="128"/>
      <scheme val="minor"/>
    </font>
    <font>
      <sz val="16"/>
      <name val="ＭＳ Ｐゴシック"/>
      <family val="3"/>
      <charset val="128"/>
      <scheme val="minor"/>
    </font>
    <font>
      <sz val="14"/>
      <name val="ＭＳ Ｐゴシック"/>
      <family val="3"/>
      <charset val="128"/>
      <scheme val="minor"/>
    </font>
    <font>
      <sz val="11"/>
      <name val="ＭＳ Ｐゴシック"/>
      <family val="3"/>
      <charset val="128"/>
      <scheme val="minor"/>
    </font>
    <font>
      <b/>
      <sz val="11"/>
      <name val="ＭＳ Ｐゴシック"/>
      <family val="3"/>
      <charset val="128"/>
      <scheme val="minor"/>
    </font>
    <font>
      <i/>
      <sz val="18"/>
      <color theme="1"/>
      <name val="ＭＳ Ｐゴシック"/>
      <family val="3"/>
      <charset val="128"/>
      <scheme val="minor"/>
    </font>
    <font>
      <sz val="12"/>
      <color rgb="FFFF0000"/>
      <name val="HG丸ｺﾞｼｯｸM-PRO"/>
      <family val="3"/>
      <charset val="128"/>
    </font>
    <font>
      <sz val="11"/>
      <color rgb="FF0070C0"/>
      <name val="ＭＳ Ｐゴシック"/>
      <family val="2"/>
      <charset val="128"/>
      <scheme val="minor"/>
    </font>
    <font>
      <sz val="11"/>
      <color rgb="FF0070C0"/>
      <name val="ＭＳ Ｐゴシック"/>
      <family val="3"/>
      <charset val="128"/>
      <scheme val="minor"/>
    </font>
    <font>
      <b/>
      <sz val="11"/>
      <color theme="1"/>
      <name val="ＭＳ Ｐ明朝"/>
      <family val="1"/>
      <charset val="128"/>
    </font>
    <font>
      <b/>
      <sz val="11"/>
      <color indexed="81"/>
      <name val="MS P ゴシック"/>
      <family val="3"/>
      <charset val="128"/>
    </font>
    <font>
      <sz val="9"/>
      <color indexed="10"/>
      <name val="MS P ゴシック"/>
      <family val="3"/>
      <charset val="128"/>
    </font>
    <font>
      <b/>
      <sz val="9"/>
      <color indexed="10"/>
      <name val="MS P ゴシック"/>
      <family val="3"/>
      <charset val="128"/>
    </font>
    <font>
      <sz val="9"/>
      <color rgb="FFFF0000"/>
      <name val="ＭＳ Ｐ明朝"/>
      <family val="1"/>
      <charset val="128"/>
    </font>
    <font>
      <b/>
      <sz val="14"/>
      <color indexed="10"/>
      <name val="BIZ UDPゴシック"/>
      <family val="3"/>
      <charset val="128"/>
    </font>
    <font>
      <sz val="11"/>
      <color theme="1"/>
      <name val="ＭＳ Ｐゴシック"/>
      <family val="2"/>
      <scheme val="minor"/>
    </font>
    <font>
      <b/>
      <sz val="11"/>
      <name val="ＭＳ Ｐ明朝"/>
      <family val="1"/>
      <charset val="128"/>
    </font>
    <font>
      <sz val="11"/>
      <color theme="2" tint="-9.9978637043366805E-2"/>
      <name val="ＭＳ Ｐゴシック"/>
      <family val="2"/>
      <charset val="128"/>
      <scheme val="minor"/>
    </font>
    <font>
      <sz val="11"/>
      <color theme="0" tint="-0.34998626667073579"/>
      <name val="ＭＳ Ｐゴシック"/>
      <family val="2"/>
      <charset val="128"/>
      <scheme val="minor"/>
    </font>
    <font>
      <b/>
      <sz val="9"/>
      <color indexed="81"/>
      <name val="ＭＳ Ｐゴシック"/>
      <family val="3"/>
      <charset val="128"/>
      <scheme val="minor"/>
    </font>
    <font>
      <strike/>
      <sz val="11"/>
      <color rgb="FFFF0000"/>
      <name val="ＭＳ Ｐ明朝"/>
      <family val="1"/>
      <charset val="128"/>
    </font>
    <font>
      <b/>
      <sz val="9"/>
      <color indexed="81"/>
      <name val="ＭＳ ゴシック"/>
      <family val="3"/>
      <charset val="128"/>
    </font>
  </fonts>
  <fills count="27">
    <fill>
      <patternFill patternType="none"/>
    </fill>
    <fill>
      <patternFill patternType="gray125"/>
    </fill>
    <fill>
      <patternFill patternType="solid">
        <fgColor rgb="FFFFFF00"/>
        <bgColor indexed="64"/>
      </patternFill>
    </fill>
    <fill>
      <patternFill patternType="solid">
        <fgColor theme="4" tint="0.399975585192419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theme="6" tint="0.39997558519241921"/>
        <bgColor indexed="64"/>
      </patternFill>
    </fill>
    <fill>
      <patternFill patternType="solid">
        <fgColor rgb="FFFF66FF"/>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rgb="FFFF0000"/>
        <bgColor indexed="64"/>
      </patternFill>
    </fill>
    <fill>
      <patternFill patternType="solid">
        <fgColor theme="4"/>
        <bgColor indexed="64"/>
      </patternFill>
    </fill>
    <fill>
      <patternFill patternType="solid">
        <fgColor rgb="FF92D050"/>
        <bgColor indexed="64"/>
      </patternFill>
    </fill>
    <fill>
      <patternFill patternType="solid">
        <fgColor rgb="FFFFC000"/>
        <bgColor indexed="64"/>
      </patternFill>
    </fill>
    <fill>
      <patternFill patternType="solid">
        <fgColor theme="8"/>
        <bgColor indexed="64"/>
      </patternFill>
    </fill>
    <fill>
      <patternFill patternType="solid">
        <fgColor theme="5"/>
        <bgColor indexed="64"/>
      </patternFill>
    </fill>
    <fill>
      <patternFill patternType="solid">
        <fgColor theme="8" tint="0.79998168889431442"/>
        <bgColor indexed="64"/>
      </patternFill>
    </fill>
    <fill>
      <patternFill patternType="solid">
        <fgColor theme="3" tint="0.39997558519241921"/>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3" tint="0.59999389629810485"/>
        <bgColor indexed="64"/>
      </patternFill>
    </fill>
    <fill>
      <patternFill patternType="solid">
        <fgColor theme="6" tint="0.39994506668294322"/>
        <bgColor indexed="64"/>
      </patternFill>
    </fill>
    <fill>
      <patternFill patternType="solid">
        <fgColor theme="0" tint="-0.249977111117893"/>
        <bgColor indexed="64"/>
      </patternFill>
    </fill>
    <fill>
      <patternFill patternType="solid">
        <fgColor theme="0" tint="-0.34998626667073579"/>
        <bgColor indexed="64"/>
      </patternFill>
    </fill>
  </fills>
  <borders count="2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hair">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top style="thin">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right style="hair">
        <color indexed="64"/>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diagonal/>
    </border>
    <border>
      <left/>
      <right style="hair">
        <color indexed="64"/>
      </right>
      <top style="thin">
        <color indexed="64"/>
      </top>
      <bottom style="thin">
        <color indexed="64"/>
      </bottom>
      <diagonal/>
    </border>
    <border>
      <left style="hair">
        <color indexed="64"/>
      </left>
      <right style="hair">
        <color indexed="64"/>
      </right>
      <top/>
      <bottom/>
      <diagonal/>
    </border>
    <border>
      <left style="medium">
        <color rgb="FFFF0000"/>
      </left>
      <right style="medium">
        <color rgb="FFFF0000"/>
      </right>
      <top style="medium">
        <color rgb="FFFF0000"/>
      </top>
      <bottom style="thin">
        <color indexed="64"/>
      </bottom>
      <diagonal/>
    </border>
    <border>
      <left style="medium">
        <color rgb="FFFF0000"/>
      </left>
      <right style="medium">
        <color rgb="FFFF0000"/>
      </right>
      <top style="thin">
        <color indexed="64"/>
      </top>
      <bottom style="thin">
        <color indexed="64"/>
      </bottom>
      <diagonal/>
    </border>
    <border>
      <left style="medium">
        <color rgb="FFFF0000"/>
      </left>
      <right style="medium">
        <color rgb="FFFF0000"/>
      </right>
      <top style="thin">
        <color indexed="64"/>
      </top>
      <bottom style="medium">
        <color rgb="FFFF0000"/>
      </bottom>
      <diagonal/>
    </border>
    <border>
      <left style="medium">
        <color rgb="FFFF0000"/>
      </left>
      <right style="hair">
        <color auto="1"/>
      </right>
      <top/>
      <bottom/>
      <diagonal/>
    </border>
    <border>
      <left style="medium">
        <color rgb="FFFF0000"/>
      </left>
      <right style="hair">
        <color auto="1"/>
      </right>
      <top/>
      <bottom style="medium">
        <color rgb="FFFF0000"/>
      </bottom>
      <diagonal/>
    </border>
    <border>
      <left style="hair">
        <color auto="1"/>
      </left>
      <right style="hair">
        <color auto="1"/>
      </right>
      <top/>
      <bottom style="medium">
        <color rgb="FFFF0000"/>
      </bottom>
      <diagonal/>
    </border>
    <border>
      <left style="medium">
        <color rgb="FFFF0000"/>
      </left>
      <right style="hair">
        <color auto="1"/>
      </right>
      <top style="medium">
        <color rgb="FFFF0000"/>
      </top>
      <bottom style="thin">
        <color theme="1"/>
      </bottom>
      <diagonal/>
    </border>
    <border>
      <left style="hair">
        <color auto="1"/>
      </left>
      <right style="hair">
        <color auto="1"/>
      </right>
      <top style="medium">
        <color rgb="FFFF0000"/>
      </top>
      <bottom style="thin">
        <color theme="1"/>
      </bottom>
      <diagonal/>
    </border>
    <border>
      <left style="thin">
        <color indexed="64"/>
      </left>
      <right style="thin">
        <color indexed="64"/>
      </right>
      <top style="hair">
        <color theme="1"/>
      </top>
      <bottom style="hair">
        <color theme="1"/>
      </bottom>
      <diagonal/>
    </border>
    <border>
      <left style="thin">
        <color indexed="64"/>
      </left>
      <right style="thin">
        <color indexed="64"/>
      </right>
      <top style="thin">
        <color theme="1"/>
      </top>
      <bottom/>
      <diagonal/>
    </border>
    <border>
      <left style="thin">
        <color indexed="64"/>
      </left>
      <right style="thin">
        <color indexed="64"/>
      </right>
      <top/>
      <bottom style="thin">
        <color theme="1"/>
      </bottom>
      <diagonal/>
    </border>
    <border>
      <left style="thin">
        <color indexed="64"/>
      </left>
      <right style="thick">
        <color rgb="FFFF0000"/>
      </right>
      <top style="thin">
        <color theme="1"/>
      </top>
      <bottom/>
      <diagonal/>
    </border>
    <border>
      <left style="thin">
        <color indexed="64"/>
      </left>
      <right style="thick">
        <color rgb="FFFF0000"/>
      </right>
      <top style="hair">
        <color theme="1"/>
      </top>
      <bottom style="hair">
        <color theme="1"/>
      </bottom>
      <diagonal/>
    </border>
    <border>
      <left style="thin">
        <color indexed="64"/>
      </left>
      <right style="thick">
        <color rgb="FFFF0000"/>
      </right>
      <top/>
      <bottom style="thin">
        <color theme="1"/>
      </bottom>
      <diagonal/>
    </border>
    <border>
      <left style="thin">
        <color indexed="64"/>
      </left>
      <right style="thick">
        <color rgb="FFFF0000"/>
      </right>
      <top/>
      <bottom/>
      <diagonal/>
    </border>
    <border>
      <left style="thin">
        <color indexed="64"/>
      </left>
      <right style="thin">
        <color indexed="64"/>
      </right>
      <top style="hair">
        <color theme="1"/>
      </top>
      <bottom style="thick">
        <color rgb="FFFF0000"/>
      </bottom>
      <diagonal/>
    </border>
    <border>
      <left style="thin">
        <color indexed="64"/>
      </left>
      <right style="thick">
        <color rgb="FFFF0000"/>
      </right>
      <top style="hair">
        <color theme="1"/>
      </top>
      <bottom style="thick">
        <color rgb="FFFF0000"/>
      </bottom>
      <diagonal/>
    </border>
    <border>
      <left style="thin">
        <color indexed="64"/>
      </left>
      <right style="thick">
        <color rgb="FFFF0000"/>
      </right>
      <top style="hair">
        <color theme="1"/>
      </top>
      <bottom style="thin">
        <color theme="1"/>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top style="thin">
        <color theme="1"/>
      </top>
      <bottom style="thin">
        <color theme="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diagonal/>
    </border>
    <border>
      <left style="thin">
        <color theme="1"/>
      </left>
      <right style="thick">
        <color rgb="FFFF0000"/>
      </right>
      <top style="hair">
        <color theme="1"/>
      </top>
      <bottom style="hair">
        <color theme="1"/>
      </bottom>
      <diagonal/>
    </border>
    <border>
      <left style="thin">
        <color theme="1"/>
      </left>
      <right style="thin">
        <color theme="1"/>
      </right>
      <top style="thick">
        <color rgb="FFFF0000"/>
      </top>
      <bottom/>
      <diagonal/>
    </border>
    <border>
      <left style="thin">
        <color theme="1"/>
      </left>
      <right style="thin">
        <color theme="1"/>
      </right>
      <top/>
      <bottom style="thick">
        <color rgb="FFFF0000"/>
      </bottom>
      <diagonal/>
    </border>
    <border>
      <left style="thin">
        <color theme="1"/>
      </left>
      <right style="thick">
        <color rgb="FFFF0000"/>
      </right>
      <top style="thin">
        <color theme="1"/>
      </top>
      <bottom/>
      <diagonal/>
    </border>
    <border>
      <left style="thin">
        <color theme="1"/>
      </left>
      <right style="thick">
        <color rgb="FFFF0000"/>
      </right>
      <top/>
      <bottom style="thin">
        <color theme="1"/>
      </bottom>
      <diagonal/>
    </border>
    <border>
      <left style="thin">
        <color theme="1"/>
      </left>
      <right style="thin">
        <color theme="1"/>
      </right>
      <top style="hair">
        <color theme="1"/>
      </top>
      <bottom style="hair">
        <color theme="1"/>
      </bottom>
      <diagonal/>
    </border>
    <border diagonalUp="1">
      <left style="thin">
        <color theme="1"/>
      </left>
      <right style="thin">
        <color theme="1"/>
      </right>
      <top style="thick">
        <color rgb="FFFF0000"/>
      </top>
      <bottom/>
      <diagonal style="thin">
        <color theme="1"/>
      </diagonal>
    </border>
    <border diagonalUp="1">
      <left/>
      <right style="thick">
        <color rgb="FFFF0000"/>
      </right>
      <top style="thick">
        <color rgb="FFFF0000"/>
      </top>
      <bottom/>
      <diagonal style="thin">
        <color theme="1"/>
      </diagonal>
    </border>
    <border diagonalUp="1">
      <left style="thin">
        <color theme="1"/>
      </left>
      <right style="thin">
        <color theme="1"/>
      </right>
      <top style="hair">
        <color theme="1"/>
      </top>
      <bottom style="hair">
        <color theme="1"/>
      </bottom>
      <diagonal style="thin">
        <color theme="1"/>
      </diagonal>
    </border>
    <border diagonalUp="1">
      <left/>
      <right style="thick">
        <color rgb="FFFF0000"/>
      </right>
      <top style="hair">
        <color theme="1"/>
      </top>
      <bottom style="hair">
        <color theme="1"/>
      </bottom>
      <diagonal style="thin">
        <color theme="1"/>
      </diagonal>
    </border>
    <border diagonalUp="1">
      <left style="thin">
        <color theme="1"/>
      </left>
      <right style="thin">
        <color theme="1"/>
      </right>
      <top/>
      <bottom style="thick">
        <color rgb="FFFF0000"/>
      </bottom>
      <diagonal style="thin">
        <color theme="1"/>
      </diagonal>
    </border>
    <border diagonalUp="1">
      <left/>
      <right style="thick">
        <color rgb="FFFF0000"/>
      </right>
      <top/>
      <bottom style="thick">
        <color rgb="FFFF0000"/>
      </bottom>
      <diagonal style="thin">
        <color theme="1"/>
      </diagonal>
    </border>
    <border>
      <left/>
      <right/>
      <top style="medium">
        <color rgb="FFFF0000"/>
      </top>
      <bottom style="thin">
        <color theme="1"/>
      </bottom>
      <diagonal/>
    </border>
    <border>
      <left/>
      <right/>
      <top/>
      <bottom style="medium">
        <color rgb="FFFF0000"/>
      </bottom>
      <diagonal/>
    </border>
    <border>
      <left style="hair">
        <color theme="1"/>
      </left>
      <right style="hair">
        <color theme="1"/>
      </right>
      <top style="medium">
        <color rgb="FFFF0000"/>
      </top>
      <bottom style="thin">
        <color theme="1"/>
      </bottom>
      <diagonal/>
    </border>
    <border>
      <left style="hair">
        <color theme="1"/>
      </left>
      <right style="hair">
        <color theme="1"/>
      </right>
      <top/>
      <bottom/>
      <diagonal/>
    </border>
    <border>
      <left style="hair">
        <color theme="1"/>
      </left>
      <right style="hair">
        <color theme="1"/>
      </right>
      <top/>
      <bottom style="medium">
        <color rgb="FFFF0000"/>
      </bottom>
      <diagonal/>
    </border>
    <border>
      <left style="thick">
        <color rgb="FFFF0000"/>
      </left>
      <right/>
      <top style="thick">
        <color rgb="FFFF0000"/>
      </top>
      <bottom style="thin">
        <color theme="1"/>
      </bottom>
      <diagonal/>
    </border>
    <border>
      <left/>
      <right/>
      <top style="thick">
        <color rgb="FFFF0000"/>
      </top>
      <bottom style="thin">
        <color theme="1"/>
      </bottom>
      <diagonal/>
    </border>
    <border>
      <left/>
      <right style="thick">
        <color rgb="FFFF0000"/>
      </right>
      <top style="thick">
        <color rgb="FFFF0000"/>
      </top>
      <bottom style="thin">
        <color theme="1"/>
      </bottom>
      <diagonal/>
    </border>
    <border>
      <left style="thick">
        <color rgb="FFFF0000"/>
      </left>
      <right/>
      <top style="thin">
        <color theme="1"/>
      </top>
      <bottom style="thin">
        <color theme="1"/>
      </bottom>
      <diagonal/>
    </border>
    <border>
      <left/>
      <right style="thick">
        <color rgb="FFFF0000"/>
      </right>
      <top style="thin">
        <color theme="1"/>
      </top>
      <bottom style="thin">
        <color theme="1"/>
      </bottom>
      <diagonal/>
    </border>
    <border>
      <left style="thick">
        <color rgb="FFFF0000"/>
      </left>
      <right/>
      <top style="thin">
        <color theme="1"/>
      </top>
      <bottom style="thick">
        <color rgb="FFFF0000"/>
      </bottom>
      <diagonal/>
    </border>
    <border>
      <left/>
      <right/>
      <top style="thin">
        <color theme="1"/>
      </top>
      <bottom style="thick">
        <color rgb="FFFF0000"/>
      </bottom>
      <diagonal/>
    </border>
    <border>
      <left/>
      <right style="thick">
        <color rgb="FFFF0000"/>
      </right>
      <top style="thin">
        <color theme="1"/>
      </top>
      <bottom style="thick">
        <color rgb="FFFF0000"/>
      </bottom>
      <diagonal/>
    </border>
    <border>
      <left style="medium">
        <color rgb="FFFF0000"/>
      </left>
      <right/>
      <top style="thin">
        <color indexed="64"/>
      </top>
      <bottom style="thin">
        <color indexed="64"/>
      </bottom>
      <diagonal/>
    </border>
    <border>
      <left style="medium">
        <color rgb="FFFF0000"/>
      </left>
      <right/>
      <top style="thin">
        <color indexed="64"/>
      </top>
      <bottom style="medium">
        <color rgb="FFFF0000"/>
      </bottom>
      <diagonal/>
    </border>
    <border>
      <left style="thin">
        <color theme="1"/>
      </left>
      <right style="medium">
        <color rgb="FFFF0000"/>
      </right>
      <top style="medium">
        <color rgb="FFFF0000"/>
      </top>
      <bottom style="thin">
        <color theme="1"/>
      </bottom>
      <diagonal/>
    </border>
    <border>
      <left style="thin">
        <color theme="1"/>
      </left>
      <right style="medium">
        <color rgb="FFFF0000"/>
      </right>
      <top style="thin">
        <color theme="1"/>
      </top>
      <bottom style="thin">
        <color theme="1"/>
      </bottom>
      <diagonal/>
    </border>
    <border>
      <left style="thin">
        <color theme="1"/>
      </left>
      <right style="medium">
        <color rgb="FFFF0000"/>
      </right>
      <top style="thin">
        <color theme="1"/>
      </top>
      <bottom style="medium">
        <color rgb="FFFF0000"/>
      </bottom>
      <diagonal/>
    </border>
    <border>
      <left style="thick">
        <color rgb="FFFF0000"/>
      </left>
      <right style="thin">
        <color theme="1"/>
      </right>
      <top style="thick">
        <color rgb="FFFF0000"/>
      </top>
      <bottom/>
      <diagonal/>
    </border>
    <border>
      <left style="thick">
        <color rgb="FFFF0000"/>
      </left>
      <right style="thin">
        <color theme="1"/>
      </right>
      <top style="thin">
        <color theme="1"/>
      </top>
      <bottom/>
      <diagonal/>
    </border>
    <border>
      <left style="thick">
        <color rgb="FFFF0000"/>
      </left>
      <right style="thin">
        <color theme="1"/>
      </right>
      <top style="hair">
        <color theme="1"/>
      </top>
      <bottom style="hair">
        <color theme="1"/>
      </bottom>
      <diagonal/>
    </border>
    <border>
      <left style="thick">
        <color rgb="FFFF0000"/>
      </left>
      <right style="thin">
        <color theme="1"/>
      </right>
      <top/>
      <bottom style="thin">
        <color theme="1"/>
      </bottom>
      <diagonal/>
    </border>
    <border>
      <left style="thick">
        <color rgb="FFFF0000"/>
      </left>
      <right style="thin">
        <color theme="1"/>
      </right>
      <top/>
      <bottom/>
      <diagonal/>
    </border>
    <border>
      <left style="thick">
        <color rgb="FFFF0000"/>
      </left>
      <right style="thin">
        <color theme="1"/>
      </right>
      <top style="hair">
        <color theme="1"/>
      </top>
      <bottom style="thick">
        <color rgb="FFFF0000"/>
      </bottom>
      <diagonal/>
    </border>
    <border>
      <left style="thick">
        <color rgb="FFFF0000"/>
      </left>
      <right style="thin">
        <color theme="1"/>
      </right>
      <top/>
      <bottom style="thick">
        <color rgb="FFFF0000"/>
      </bottom>
      <diagonal/>
    </border>
    <border diagonalUp="1">
      <left style="thin">
        <color theme="1"/>
      </left>
      <right style="thin">
        <color indexed="64"/>
      </right>
      <top style="hair">
        <color theme="1"/>
      </top>
      <bottom style="hair">
        <color theme="1"/>
      </bottom>
      <diagonal style="thin">
        <color theme="1"/>
      </diagonal>
    </border>
    <border diagonalUp="1">
      <left style="thin">
        <color theme="1"/>
      </left>
      <right style="thin">
        <color indexed="64"/>
      </right>
      <top/>
      <bottom style="thin">
        <color theme="1"/>
      </bottom>
      <diagonal style="thin">
        <color theme="1"/>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hair">
        <color theme="1"/>
      </right>
      <top style="medium">
        <color rgb="FFFF0000"/>
      </top>
      <bottom style="thin">
        <color theme="1"/>
      </bottom>
      <diagonal/>
    </border>
    <border>
      <left/>
      <right style="hair">
        <color theme="1"/>
      </right>
      <top/>
      <bottom/>
      <diagonal/>
    </border>
    <border>
      <left/>
      <right style="hair">
        <color theme="1"/>
      </right>
      <top/>
      <bottom style="medium">
        <color rgb="FFFF0000"/>
      </bottom>
      <diagonal/>
    </border>
    <border>
      <left/>
      <right style="thin">
        <color indexed="64"/>
      </right>
      <top style="medium">
        <color indexed="64"/>
      </top>
      <bottom/>
      <diagonal/>
    </border>
    <border>
      <left/>
      <right style="hair">
        <color indexed="64"/>
      </right>
      <top style="thin">
        <color indexed="64"/>
      </top>
      <bottom style="medium">
        <color indexed="64"/>
      </bottom>
      <diagonal/>
    </border>
    <border>
      <left style="medium">
        <color rgb="FFFF0000"/>
      </left>
      <right style="medium">
        <color rgb="FFFF0000"/>
      </right>
      <top style="thin">
        <color indexed="64"/>
      </top>
      <bottom/>
      <diagonal/>
    </border>
    <border>
      <left style="medium">
        <color rgb="FFFF0000"/>
      </left>
      <right/>
      <top/>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right style="hair">
        <color indexed="64"/>
      </right>
      <top/>
      <bottom/>
      <diagonal/>
    </border>
    <border>
      <left style="hair">
        <color indexed="64"/>
      </left>
      <right/>
      <top/>
      <bottom/>
      <diagonal/>
    </border>
    <border>
      <left style="medium">
        <color indexed="64"/>
      </left>
      <right/>
      <top style="hair">
        <color indexed="64"/>
      </top>
      <bottom/>
      <diagonal/>
    </border>
    <border>
      <left/>
      <right style="medium">
        <color indexed="64"/>
      </right>
      <top style="hair">
        <color indexed="64"/>
      </top>
      <bottom/>
      <diagonal/>
    </border>
    <border>
      <left style="thin">
        <color theme="1"/>
      </left>
      <right style="thin">
        <color theme="1"/>
      </right>
      <top style="thin">
        <color theme="1"/>
      </top>
      <bottom style="medium">
        <color rgb="FFFF0000"/>
      </bottom>
      <diagonal/>
    </border>
    <border>
      <left style="thin">
        <color theme="1"/>
      </left>
      <right style="thin">
        <color theme="1"/>
      </right>
      <top style="thin">
        <color theme="1"/>
      </top>
      <bottom style="thick">
        <color rgb="FFFF0000"/>
      </bottom>
      <diagonal/>
    </border>
    <border>
      <left style="thin">
        <color indexed="64"/>
      </left>
      <right style="thin">
        <color indexed="64"/>
      </right>
      <top style="thin">
        <color theme="1"/>
      </top>
      <bottom style="thick">
        <color rgb="FFFF0000"/>
      </bottom>
      <diagonal/>
    </border>
    <border>
      <left style="thin">
        <color indexed="64"/>
      </left>
      <right style="thin">
        <color theme="1"/>
      </right>
      <top style="thin">
        <color theme="1"/>
      </top>
      <bottom style="thick">
        <color rgb="FFFF0000"/>
      </bottom>
      <diagonal/>
    </border>
    <border>
      <left style="thick">
        <color rgb="FFFF0000"/>
      </left>
      <right style="thin">
        <color theme="1"/>
      </right>
      <top style="thick">
        <color rgb="FFFF0000"/>
      </top>
      <bottom style="hair">
        <color theme="1"/>
      </bottom>
      <diagonal/>
    </border>
    <border diagonalUp="1">
      <left style="thin">
        <color theme="1"/>
      </left>
      <right style="thin">
        <color indexed="64"/>
      </right>
      <top style="thick">
        <color rgb="FFFF0000"/>
      </top>
      <bottom style="hair">
        <color theme="1"/>
      </bottom>
      <diagonal style="thin">
        <color theme="1"/>
      </diagonal>
    </border>
    <border>
      <left style="thin">
        <color indexed="64"/>
      </left>
      <right style="thin">
        <color indexed="64"/>
      </right>
      <top style="thick">
        <color rgb="FFFF0000"/>
      </top>
      <bottom style="hair">
        <color theme="1"/>
      </bottom>
      <diagonal/>
    </border>
    <border>
      <left style="thin">
        <color indexed="64"/>
      </left>
      <right style="thick">
        <color rgb="FFFF0000"/>
      </right>
      <top style="thick">
        <color rgb="FFFF0000"/>
      </top>
      <bottom style="hair">
        <color theme="1"/>
      </bottom>
      <diagonal/>
    </border>
    <border>
      <left style="thin">
        <color theme="1"/>
      </left>
      <right/>
      <top style="thin">
        <color theme="1"/>
      </top>
      <bottom/>
      <diagonal/>
    </border>
    <border>
      <left style="thin">
        <color theme="1"/>
      </left>
      <right style="thin">
        <color theme="1"/>
      </right>
      <top style="thin">
        <color theme="1"/>
      </top>
      <bottom/>
      <diagonal/>
    </border>
    <border>
      <left style="medium">
        <color rgb="FFFF0000"/>
      </left>
      <right/>
      <top style="medium">
        <color rgb="FFFF0000"/>
      </top>
      <bottom style="thin">
        <color indexed="64"/>
      </bottom>
      <diagonal/>
    </border>
    <border diagonalUp="1">
      <left style="thin">
        <color theme="1"/>
      </left>
      <right style="thin">
        <color indexed="64"/>
      </right>
      <top style="thin">
        <color theme="1"/>
      </top>
      <bottom style="hair">
        <color theme="1"/>
      </bottom>
      <diagonal style="thin">
        <color theme="1"/>
      </diagonal>
    </border>
    <border diagonalUp="1">
      <left style="thin">
        <color theme="1"/>
      </left>
      <right style="thin">
        <color indexed="64"/>
      </right>
      <top/>
      <bottom/>
      <diagonal style="thin">
        <color theme="1"/>
      </diagonal>
    </border>
    <border diagonalUp="1">
      <left style="thin">
        <color theme="1"/>
      </left>
      <right style="thin">
        <color indexed="64"/>
      </right>
      <top style="hair">
        <color theme="1"/>
      </top>
      <bottom style="thick">
        <color rgb="FFFF0000"/>
      </bottom>
      <diagonal style="thin">
        <color theme="1"/>
      </diagonal>
    </border>
    <border>
      <left style="hair">
        <color theme="1"/>
      </left>
      <right style="medium">
        <color rgb="FFFF0000"/>
      </right>
      <top/>
      <bottom/>
      <diagonal/>
    </border>
    <border>
      <left style="hair">
        <color theme="1"/>
      </left>
      <right style="medium">
        <color rgb="FFFF0000"/>
      </right>
      <top style="medium">
        <color rgb="FFFF0000"/>
      </top>
      <bottom style="thin">
        <color theme="1"/>
      </bottom>
      <diagonal/>
    </border>
    <border>
      <left style="hair">
        <color theme="1"/>
      </left>
      <right style="medium">
        <color rgb="FFFF0000"/>
      </right>
      <top/>
      <bottom style="medium">
        <color rgb="FFFF0000"/>
      </bottom>
      <diagonal/>
    </border>
    <border>
      <left style="hair">
        <color theme="1"/>
      </left>
      <right/>
      <top style="medium">
        <color rgb="FFFF0000"/>
      </top>
      <bottom style="thin">
        <color theme="1"/>
      </bottom>
      <diagonal/>
    </border>
    <border>
      <left style="hair">
        <color theme="1"/>
      </left>
      <right/>
      <top/>
      <bottom/>
      <diagonal/>
    </border>
    <border>
      <left style="hair">
        <color theme="1"/>
      </left>
      <right/>
      <top/>
      <bottom style="medium">
        <color rgb="FFFF0000"/>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medium">
        <color rgb="FFFF0000"/>
      </left>
      <right style="medium">
        <color rgb="FFFF0000"/>
      </right>
      <top style="thin">
        <color theme="1"/>
      </top>
      <bottom style="medium">
        <color rgb="FFFF0000"/>
      </bottom>
      <diagonal/>
    </border>
    <border>
      <left style="medium">
        <color rgb="FFFF0000"/>
      </left>
      <right style="medium">
        <color rgb="FFFF0000"/>
      </right>
      <top style="thin">
        <color theme="1"/>
      </top>
      <bottom style="thin">
        <color theme="1"/>
      </bottom>
      <diagonal/>
    </border>
    <border>
      <left/>
      <right/>
      <top style="thin">
        <color indexed="64"/>
      </top>
      <bottom style="medium">
        <color indexed="64"/>
      </bottom>
      <diagonal/>
    </border>
    <border>
      <left style="thin">
        <color indexed="64"/>
      </left>
      <right/>
      <top style="medium">
        <color indexed="64"/>
      </top>
      <bottom/>
      <diagonal/>
    </border>
    <border diagonalDown="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thin">
        <color indexed="64"/>
      </left>
      <right/>
      <top style="thin">
        <color indexed="64"/>
      </top>
      <bottom style="hair">
        <color indexed="64"/>
      </bottom>
      <diagonal style="thin">
        <color indexed="64"/>
      </diagonal>
    </border>
    <border diagonalUp="1">
      <left/>
      <right/>
      <top style="thin">
        <color indexed="64"/>
      </top>
      <bottom style="hair">
        <color indexed="64"/>
      </bottom>
      <diagonal style="thin">
        <color indexed="64"/>
      </diagonal>
    </border>
    <border diagonalUp="1">
      <left/>
      <right style="thin">
        <color indexed="64"/>
      </right>
      <top style="thin">
        <color indexed="64"/>
      </top>
      <bottom style="hair">
        <color indexed="64"/>
      </bottom>
      <diagonal style="thin">
        <color indexed="64"/>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top style="medium">
        <color rgb="FFFF0000"/>
      </top>
      <bottom/>
      <diagonal/>
    </border>
    <border>
      <left style="hair">
        <color indexed="64"/>
      </left>
      <right/>
      <top style="thin">
        <color indexed="64"/>
      </top>
      <bottom style="hair">
        <color indexed="64"/>
      </bottom>
      <diagonal/>
    </border>
    <border>
      <left/>
      <right/>
      <top/>
      <bottom style="mediumDashDot">
        <color indexed="64"/>
      </bottom>
      <diagonal/>
    </border>
    <border>
      <left style="thin">
        <color indexed="64"/>
      </left>
      <right/>
      <top style="thin">
        <color indexed="64"/>
      </top>
      <bottom style="medium">
        <color rgb="FFFF0000"/>
      </bottom>
      <diagonal/>
    </border>
    <border>
      <left/>
      <right style="medium">
        <color rgb="FFFF0000"/>
      </right>
      <top/>
      <bottom/>
      <diagonal/>
    </border>
    <border>
      <left style="medium">
        <color rgb="FFFF0000"/>
      </left>
      <right style="medium">
        <color rgb="FFFF0000"/>
      </right>
      <top style="medium">
        <color rgb="FFFF0000"/>
      </top>
      <bottom/>
      <diagonal/>
    </border>
    <border>
      <left style="medium">
        <color rgb="FFFF0000"/>
      </left>
      <right style="medium">
        <color rgb="FFFF0000"/>
      </right>
      <top/>
      <bottom/>
      <diagonal/>
    </border>
  </borders>
  <cellStyleXfs count="4">
    <xf numFmtId="0" fontId="0" fillId="0" borderId="0">
      <alignment vertical="center"/>
    </xf>
    <xf numFmtId="0" fontId="11" fillId="0" borderId="0" applyNumberFormat="0" applyFill="0" applyBorder="0" applyAlignment="0" applyProtection="0">
      <alignment vertical="center"/>
    </xf>
    <xf numFmtId="0" fontId="26" fillId="0" borderId="0">
      <alignment vertical="center"/>
    </xf>
    <xf numFmtId="0" fontId="79" fillId="0" borderId="0"/>
  </cellStyleXfs>
  <cellXfs count="1515">
    <xf numFmtId="0" fontId="0" fillId="0" borderId="0" xfId="0">
      <alignment vertical="center"/>
    </xf>
    <xf numFmtId="0" fontId="0" fillId="0" borderId="11" xfId="0" applyBorder="1">
      <alignment vertical="center"/>
    </xf>
    <xf numFmtId="0" fontId="6" fillId="0" borderId="0" xfId="0" applyFont="1" applyAlignment="1">
      <alignment horizontal="left" vertical="center"/>
    </xf>
    <xf numFmtId="0" fontId="6" fillId="0" borderId="0" xfId="0" applyFont="1">
      <alignment vertical="center"/>
    </xf>
    <xf numFmtId="0" fontId="5" fillId="0" borderId="0" xfId="0" applyFont="1">
      <alignment vertical="center"/>
    </xf>
    <xf numFmtId="0" fontId="0" fillId="0" borderId="6" xfId="0" applyBorder="1">
      <alignment vertical="center"/>
    </xf>
    <xf numFmtId="0" fontId="6" fillId="0" borderId="0" xfId="0" applyFont="1" applyAlignment="1">
      <alignment horizontal="right" vertical="center"/>
    </xf>
    <xf numFmtId="0" fontId="0" fillId="0" borderId="0" xfId="0" applyAlignment="1">
      <alignment vertical="center" wrapText="1"/>
    </xf>
    <xf numFmtId="0" fontId="0" fillId="0" borderId="21" xfId="0" applyBorder="1" applyAlignment="1">
      <alignment vertical="center" wrapText="1"/>
    </xf>
    <xf numFmtId="177" fontId="5" fillId="0" borderId="0" xfId="0" applyNumberFormat="1" applyFont="1" applyAlignment="1">
      <alignment vertical="center" wrapText="1"/>
    </xf>
    <xf numFmtId="181" fontId="5" fillId="0" borderId="0" xfId="0" applyNumberFormat="1" applyFont="1" applyAlignment="1">
      <alignment vertical="center" wrapText="1"/>
    </xf>
    <xf numFmtId="178" fontId="5" fillId="0" borderId="0" xfId="0" applyNumberFormat="1" applyFont="1" applyAlignment="1">
      <alignment vertical="center" wrapText="1"/>
    </xf>
    <xf numFmtId="180" fontId="5" fillId="0" borderId="0" xfId="0" applyNumberFormat="1" applyFont="1" applyAlignment="1">
      <alignment vertical="center" wrapText="1"/>
    </xf>
    <xf numFmtId="179" fontId="5" fillId="0" borderId="0" xfId="0" applyNumberFormat="1" applyFont="1" applyAlignment="1">
      <alignment vertical="center" wrapText="1"/>
    </xf>
    <xf numFmtId="0" fontId="7" fillId="0" borderId="0" xfId="0" applyFont="1" applyAlignment="1">
      <alignment vertical="center" wrapText="1"/>
    </xf>
    <xf numFmtId="0" fontId="14" fillId="0" borderId="0" xfId="0" applyFont="1">
      <alignment vertical="center"/>
    </xf>
    <xf numFmtId="0" fontId="0" fillId="2" borderId="11" xfId="0" applyFill="1" applyBorder="1">
      <alignment vertical="center"/>
    </xf>
    <xf numFmtId="0" fontId="0" fillId="0" borderId="74" xfId="0" applyBorder="1">
      <alignment vertical="center"/>
    </xf>
    <xf numFmtId="0" fontId="0" fillId="0" borderId="70" xfId="0" applyBorder="1">
      <alignment vertical="center"/>
    </xf>
    <xf numFmtId="49" fontId="0" fillId="0" borderId="70" xfId="0" applyNumberFormat="1" applyBorder="1">
      <alignment vertical="center"/>
    </xf>
    <xf numFmtId="0" fontId="0" fillId="5" borderId="70" xfId="0" applyFill="1" applyBorder="1">
      <alignment vertical="center"/>
    </xf>
    <xf numFmtId="0" fontId="0" fillId="5" borderId="74" xfId="0" applyFill="1" applyBorder="1">
      <alignment vertical="center"/>
    </xf>
    <xf numFmtId="0" fontId="0" fillId="0" borderId="75" xfId="0" applyBorder="1">
      <alignment vertical="center"/>
    </xf>
    <xf numFmtId="0" fontId="0" fillId="0" borderId="76" xfId="0" applyBorder="1">
      <alignment vertical="center"/>
    </xf>
    <xf numFmtId="0" fontId="0" fillId="2" borderId="21" xfId="0" applyFill="1" applyBorder="1">
      <alignment vertical="center"/>
    </xf>
    <xf numFmtId="0" fontId="0" fillId="2" borderId="78" xfId="0" applyFill="1" applyBorder="1" applyAlignment="1">
      <alignment vertical="center" wrapText="1"/>
    </xf>
    <xf numFmtId="0" fontId="5" fillId="0" borderId="74" xfId="0" applyFont="1" applyBorder="1">
      <alignment vertical="center"/>
    </xf>
    <xf numFmtId="0" fontId="0" fillId="0" borderId="21" xfId="0" applyBorder="1" applyAlignment="1">
      <alignment horizontal="right" vertical="center"/>
    </xf>
    <xf numFmtId="0" fontId="3" fillId="0" borderId="21" xfId="0" applyFont="1" applyBorder="1" applyAlignment="1">
      <alignment vertical="center" wrapText="1"/>
    </xf>
    <xf numFmtId="0" fontId="4" fillId="0" borderId="57" xfId="0" applyFont="1" applyBorder="1" applyAlignment="1">
      <alignment horizontal="left" vertical="center" wrapText="1"/>
    </xf>
    <xf numFmtId="0" fontId="4" fillId="2" borderId="21" xfId="0" applyFont="1" applyFill="1" applyBorder="1" applyAlignment="1">
      <alignment horizontal="left" vertical="center" wrapText="1"/>
    </xf>
    <xf numFmtId="0" fontId="3" fillId="0" borderId="14" xfId="0" applyFont="1" applyBorder="1" applyAlignment="1">
      <alignment vertical="center" wrapText="1"/>
    </xf>
    <xf numFmtId="0" fontId="3" fillId="0" borderId="13" xfId="0" applyFont="1" applyBorder="1" applyAlignment="1">
      <alignment vertical="center" wrapText="1"/>
    </xf>
    <xf numFmtId="49" fontId="3" fillId="0" borderId="11" xfId="0" applyNumberFormat="1" applyFont="1" applyBorder="1" applyAlignment="1">
      <alignment vertical="center" wrapText="1"/>
    </xf>
    <xf numFmtId="0" fontId="0" fillId="0" borderId="82" xfId="0" applyBorder="1">
      <alignment vertical="center"/>
    </xf>
    <xf numFmtId="0" fontId="0" fillId="0" borderId="83" xfId="0" applyBorder="1">
      <alignment vertical="center"/>
    </xf>
    <xf numFmtId="0" fontId="0" fillId="0" borderId="84" xfId="0" applyBorder="1">
      <alignment vertical="center"/>
    </xf>
    <xf numFmtId="0" fontId="0" fillId="0" borderId="85" xfId="0" applyBorder="1">
      <alignment vertical="center"/>
    </xf>
    <xf numFmtId="0" fontId="0" fillId="0" borderId="87" xfId="0" applyBorder="1">
      <alignment vertical="center"/>
    </xf>
    <xf numFmtId="0" fontId="0" fillId="0" borderId="0" xfId="0" applyAlignment="1">
      <alignment vertical="center" shrinkToFit="1"/>
    </xf>
    <xf numFmtId="0" fontId="18" fillId="10" borderId="0" xfId="0" applyFont="1" applyFill="1">
      <alignment vertical="center"/>
    </xf>
    <xf numFmtId="0" fontId="0" fillId="10" borderId="0" xfId="0" applyFill="1">
      <alignment vertical="center"/>
    </xf>
    <xf numFmtId="0" fontId="7" fillId="10" borderId="0" xfId="0" applyFont="1" applyFill="1">
      <alignment vertical="center"/>
    </xf>
    <xf numFmtId="0" fontId="0" fillId="10" borderId="11" xfId="0" applyFill="1" applyBorder="1">
      <alignment vertical="center"/>
    </xf>
    <xf numFmtId="0" fontId="20" fillId="10" borderId="0" xfId="0" applyFont="1" applyFill="1">
      <alignment vertical="center"/>
    </xf>
    <xf numFmtId="0" fontId="5" fillId="10" borderId="0" xfId="0" applyFont="1" applyFill="1">
      <alignment vertical="center"/>
    </xf>
    <xf numFmtId="0" fontId="0" fillId="0" borderId="80" xfId="0" applyBorder="1">
      <alignment vertical="center"/>
    </xf>
    <xf numFmtId="49" fontId="0" fillId="0" borderId="80" xfId="0" applyNumberFormat="1" applyBorder="1">
      <alignment vertical="center"/>
    </xf>
    <xf numFmtId="0" fontId="0" fillId="0" borderId="79" xfId="0" applyBorder="1">
      <alignment vertical="center"/>
    </xf>
    <xf numFmtId="49" fontId="0" fillId="0" borderId="79" xfId="0" applyNumberFormat="1" applyBorder="1">
      <alignment vertical="center"/>
    </xf>
    <xf numFmtId="0" fontId="0" fillId="0" borderId="81" xfId="0" applyBorder="1">
      <alignment vertical="center"/>
    </xf>
    <xf numFmtId="49" fontId="0" fillId="0" borderId="81" xfId="0" applyNumberFormat="1" applyBorder="1">
      <alignment vertical="center"/>
    </xf>
    <xf numFmtId="0" fontId="0" fillId="0" borderId="12" xfId="0" applyBorder="1">
      <alignment vertical="center"/>
    </xf>
    <xf numFmtId="49" fontId="0" fillId="0" borderId="12" xfId="0" applyNumberFormat="1" applyBorder="1">
      <alignment vertical="center"/>
    </xf>
    <xf numFmtId="0" fontId="0" fillId="0" borderId="86" xfId="0" applyBorder="1">
      <alignment vertical="center"/>
    </xf>
    <xf numFmtId="49" fontId="0" fillId="0" borderId="86" xfId="0" applyNumberFormat="1" applyBorder="1">
      <alignment vertical="center"/>
    </xf>
    <xf numFmtId="0" fontId="4" fillId="0" borderId="21" xfId="0" applyFont="1" applyBorder="1" applyAlignment="1">
      <alignment horizontal="left" vertical="center" wrapText="1"/>
    </xf>
    <xf numFmtId="0" fontId="0" fillId="0" borderId="9" xfId="0" applyBorder="1">
      <alignment vertical="center"/>
    </xf>
    <xf numFmtId="0" fontId="0" fillId="0" borderId="10" xfId="0" applyBorder="1">
      <alignment vertical="center"/>
    </xf>
    <xf numFmtId="0" fontId="0" fillId="0" borderId="21" xfId="0" applyBorder="1" applyAlignment="1">
      <alignment vertical="center" shrinkToFit="1"/>
    </xf>
    <xf numFmtId="0" fontId="7" fillId="0" borderId="0" xfId="0" applyFont="1">
      <alignment vertical="center"/>
    </xf>
    <xf numFmtId="0" fontId="0" fillId="10" borderId="82" xfId="0" applyFill="1" applyBorder="1">
      <alignment vertical="center"/>
    </xf>
    <xf numFmtId="0" fontId="0" fillId="10" borderId="83" xfId="0" applyFill="1" applyBorder="1">
      <alignment vertical="center"/>
    </xf>
    <xf numFmtId="0" fontId="0" fillId="10" borderId="84" xfId="0" applyFill="1" applyBorder="1">
      <alignment vertical="center"/>
    </xf>
    <xf numFmtId="0" fontId="0" fillId="10" borderId="85" xfId="0" applyFill="1" applyBorder="1">
      <alignment vertical="center"/>
    </xf>
    <xf numFmtId="0" fontId="0" fillId="10" borderId="88" xfId="0" applyFill="1" applyBorder="1">
      <alignment vertical="center"/>
    </xf>
    <xf numFmtId="0" fontId="3" fillId="0" borderId="11" xfId="0" applyFont="1" applyBorder="1" applyAlignment="1">
      <alignment vertical="center" shrinkToFit="1"/>
    </xf>
    <xf numFmtId="0" fontId="3" fillId="0" borderId="13" xfId="0" applyFont="1" applyBorder="1" applyAlignment="1">
      <alignment vertical="center" shrinkToFit="1"/>
    </xf>
    <xf numFmtId="0" fontId="3" fillId="0" borderId="14" xfId="0" applyFont="1" applyBorder="1" applyAlignment="1">
      <alignment vertical="center" shrinkToFit="1"/>
    </xf>
    <xf numFmtId="0" fontId="4" fillId="2" borderId="21" xfId="0" applyFont="1" applyFill="1" applyBorder="1" applyAlignment="1">
      <alignment horizontal="center" vertical="center" wrapText="1"/>
    </xf>
    <xf numFmtId="0" fontId="0" fillId="0" borderId="72" xfId="0" applyBorder="1" applyAlignment="1">
      <alignment horizontal="left" vertical="center" wrapText="1"/>
    </xf>
    <xf numFmtId="0" fontId="11" fillId="0" borderId="73" xfId="1" applyBorder="1" applyAlignment="1">
      <alignment horizontal="left" vertical="center" wrapText="1"/>
    </xf>
    <xf numFmtId="0" fontId="0" fillId="9" borderId="0" xfId="0" applyFill="1" applyAlignment="1">
      <alignment vertical="center" wrapText="1"/>
    </xf>
    <xf numFmtId="0" fontId="15" fillId="5" borderId="92" xfId="0" applyFont="1" applyFill="1" applyBorder="1" applyAlignment="1">
      <alignment horizontal="left" vertical="center" wrapText="1"/>
    </xf>
    <xf numFmtId="0" fontId="15" fillId="5" borderId="98" xfId="0" applyFont="1" applyFill="1" applyBorder="1" applyAlignment="1">
      <alignment horizontal="left" vertical="center" wrapText="1"/>
    </xf>
    <xf numFmtId="0" fontId="15" fillId="5" borderId="95" xfId="0" applyFont="1" applyFill="1" applyBorder="1" applyAlignment="1">
      <alignment vertical="center" wrapText="1"/>
    </xf>
    <xf numFmtId="0" fontId="0" fillId="2" borderId="0" xfId="0" applyFill="1" applyAlignment="1">
      <alignment vertical="center" wrapText="1"/>
    </xf>
    <xf numFmtId="0" fontId="35" fillId="11" borderId="0" xfId="0" applyFont="1" applyFill="1">
      <alignment vertical="center"/>
    </xf>
    <xf numFmtId="0" fontId="7" fillId="11" borderId="0" xfId="0" applyFont="1" applyFill="1">
      <alignment vertical="center"/>
    </xf>
    <xf numFmtId="0" fontId="37" fillId="2" borderId="0" xfId="0" applyFont="1" applyFill="1">
      <alignment vertical="center"/>
    </xf>
    <xf numFmtId="177" fontId="15" fillId="0" borderId="92" xfId="0" applyNumberFormat="1" applyFont="1" applyBorder="1" applyAlignment="1">
      <alignment horizontal="center" vertical="center" wrapText="1"/>
    </xf>
    <xf numFmtId="177" fontId="15" fillId="0" borderId="115" xfId="0" applyNumberFormat="1" applyFont="1" applyBorder="1" applyAlignment="1">
      <alignment vertical="center" wrapText="1"/>
    </xf>
    <xf numFmtId="178" fontId="15" fillId="0" borderId="2" xfId="0" applyNumberFormat="1" applyFont="1" applyBorder="1" applyAlignment="1">
      <alignment vertical="center" wrapText="1"/>
    </xf>
    <xf numFmtId="178" fontId="15" fillId="0" borderId="113" xfId="0" applyNumberFormat="1" applyFont="1" applyBorder="1" applyAlignment="1">
      <alignment vertical="center" wrapText="1"/>
    </xf>
    <xf numFmtId="177" fontId="15" fillId="0" borderId="116" xfId="0" applyNumberFormat="1" applyFont="1" applyBorder="1" applyAlignment="1">
      <alignment vertical="center" wrapText="1"/>
    </xf>
    <xf numFmtId="178" fontId="15" fillId="0" borderId="0" xfId="0" applyNumberFormat="1" applyFont="1" applyAlignment="1">
      <alignment vertical="center" wrapText="1"/>
    </xf>
    <xf numFmtId="0" fontId="15" fillId="0" borderId="111" xfId="0" applyFont="1" applyBorder="1" applyAlignment="1">
      <alignment vertical="center" wrapText="1"/>
    </xf>
    <xf numFmtId="177" fontId="15" fillId="0" borderId="117" xfId="0" applyNumberFormat="1" applyFont="1" applyBorder="1" applyAlignment="1">
      <alignment vertical="center" wrapText="1"/>
    </xf>
    <xf numFmtId="178" fontId="15" fillId="0" borderId="7" xfId="0" applyNumberFormat="1" applyFont="1" applyBorder="1" applyAlignment="1">
      <alignment vertical="center" wrapText="1"/>
    </xf>
    <xf numFmtId="0" fontId="15" fillId="0" borderId="114" xfId="0" applyFont="1" applyBorder="1" applyAlignment="1">
      <alignment vertical="center" wrapText="1"/>
    </xf>
    <xf numFmtId="0" fontId="6" fillId="0" borderId="0" xfId="0" applyFont="1" applyAlignment="1">
      <alignment horizontal="center" vertical="center"/>
    </xf>
    <xf numFmtId="0" fontId="6" fillId="0" borderId="0" xfId="0" applyFont="1" applyAlignment="1">
      <alignment horizontal="justify" vertical="center"/>
    </xf>
    <xf numFmtId="0" fontId="0" fillId="10" borderId="122" xfId="0" applyFill="1" applyBorder="1">
      <alignment vertical="center"/>
    </xf>
    <xf numFmtId="0" fontId="0" fillId="0" borderId="123" xfId="0" applyBorder="1">
      <alignment vertical="center"/>
    </xf>
    <xf numFmtId="0" fontId="0" fillId="0" borderId="124" xfId="0" applyBorder="1">
      <alignment vertical="center"/>
    </xf>
    <xf numFmtId="0" fontId="0" fillId="10" borderId="125" xfId="0" applyFill="1" applyBorder="1">
      <alignment vertical="center"/>
    </xf>
    <xf numFmtId="0" fontId="0" fillId="10" borderId="126" xfId="0" applyFill="1" applyBorder="1">
      <alignment vertical="center"/>
    </xf>
    <xf numFmtId="0" fontId="0" fillId="0" borderId="127" xfId="0" applyBorder="1">
      <alignment vertical="center"/>
    </xf>
    <xf numFmtId="49" fontId="0" fillId="0" borderId="128" xfId="0" applyNumberFormat="1" applyBorder="1">
      <alignment vertical="center"/>
    </xf>
    <xf numFmtId="0" fontId="0" fillId="0" borderId="129" xfId="0" applyBorder="1">
      <alignment vertical="center"/>
    </xf>
    <xf numFmtId="49" fontId="0" fillId="0" borderId="130" xfId="0" applyNumberFormat="1" applyBorder="1">
      <alignment vertical="center"/>
    </xf>
    <xf numFmtId="0" fontId="0" fillId="0" borderId="131" xfId="0" applyBorder="1">
      <alignment vertical="center"/>
    </xf>
    <xf numFmtId="49" fontId="0" fillId="0" borderId="132" xfId="0" applyNumberFormat="1" applyBorder="1">
      <alignment vertical="center"/>
    </xf>
    <xf numFmtId="0" fontId="0" fillId="0" borderId="133" xfId="0" applyBorder="1">
      <alignment vertical="center"/>
    </xf>
    <xf numFmtId="0" fontId="0" fillId="5" borderId="76" xfId="0" applyFill="1" applyBorder="1">
      <alignment vertical="center"/>
    </xf>
    <xf numFmtId="0" fontId="0" fillId="2" borderId="134" xfId="0" applyFill="1" applyBorder="1" applyAlignment="1">
      <alignment vertical="center" wrapText="1"/>
    </xf>
    <xf numFmtId="0" fontId="0" fillId="0" borderId="135" xfId="0" applyBorder="1">
      <alignment vertical="center"/>
    </xf>
    <xf numFmtId="0" fontId="0" fillId="2" borderId="136" xfId="0" applyFill="1" applyBorder="1" applyAlignment="1">
      <alignment vertical="center" wrapText="1"/>
    </xf>
    <xf numFmtId="0" fontId="0" fillId="0" borderId="137" xfId="0" applyBorder="1">
      <alignment vertical="center"/>
    </xf>
    <xf numFmtId="0" fontId="0" fillId="0" borderId="137" xfId="0" applyBorder="1" applyAlignment="1">
      <alignment horizontal="center" vertical="center"/>
    </xf>
    <xf numFmtId="0" fontId="0" fillId="0" borderId="138" xfId="0" applyBorder="1">
      <alignment vertical="center"/>
    </xf>
    <xf numFmtId="0" fontId="6" fillId="3" borderId="0" xfId="0" applyFont="1" applyFill="1">
      <alignment vertical="center"/>
    </xf>
    <xf numFmtId="0" fontId="6" fillId="9" borderId="0" xfId="0" applyFont="1" applyFill="1">
      <alignment vertical="center"/>
    </xf>
    <xf numFmtId="0" fontId="6" fillId="8" borderId="0" xfId="0" applyFont="1" applyFill="1">
      <alignment vertical="center"/>
    </xf>
    <xf numFmtId="0" fontId="6" fillId="2" borderId="0" xfId="0" applyFont="1" applyFill="1">
      <alignment vertical="center"/>
    </xf>
    <xf numFmtId="0" fontId="6" fillId="0" borderId="13" xfId="0" applyFont="1" applyBorder="1">
      <alignment vertical="center"/>
    </xf>
    <xf numFmtId="0" fontId="38" fillId="6" borderId="0" xfId="0" applyFont="1" applyFill="1">
      <alignment vertical="center"/>
    </xf>
    <xf numFmtId="0" fontId="6" fillId="0" borderId="0" xfId="0" applyFont="1" applyAlignment="1">
      <alignment horizontal="left" vertical="center" wrapText="1"/>
    </xf>
    <xf numFmtId="0" fontId="38" fillId="0" borderId="0" xfId="0" applyFont="1">
      <alignment vertical="center"/>
    </xf>
    <xf numFmtId="0" fontId="39" fillId="0" borderId="0" xfId="0" applyFont="1">
      <alignment vertical="center"/>
    </xf>
    <xf numFmtId="0" fontId="6" fillId="0" borderId="11" xfId="0" applyFont="1" applyBorder="1">
      <alignment vertical="center"/>
    </xf>
    <xf numFmtId="0" fontId="6" fillId="0" borderId="1" xfId="0" applyFont="1" applyBorder="1">
      <alignment vertical="center"/>
    </xf>
    <xf numFmtId="0" fontId="6" fillId="0" borderId="2" xfId="0" applyFont="1" applyBorder="1">
      <alignment vertical="center"/>
    </xf>
    <xf numFmtId="0" fontId="6" fillId="0" borderId="3" xfId="0" applyFont="1" applyBorder="1">
      <alignment vertical="center"/>
    </xf>
    <xf numFmtId="0" fontId="6" fillId="0" borderId="7" xfId="0" applyFont="1" applyBorder="1">
      <alignment vertical="center"/>
    </xf>
    <xf numFmtId="0" fontId="6" fillId="0" borderId="8" xfId="0" applyFont="1" applyBorder="1">
      <alignment vertical="center"/>
    </xf>
    <xf numFmtId="0" fontId="6" fillId="0" borderId="4" xfId="0" applyFont="1" applyBorder="1">
      <alignment vertical="center"/>
    </xf>
    <xf numFmtId="0" fontId="6" fillId="0" borderId="5" xfId="0" applyFont="1" applyBorder="1">
      <alignment vertical="center"/>
    </xf>
    <xf numFmtId="0" fontId="41" fillId="0" borderId="21" xfId="0" applyFont="1" applyBorder="1" applyAlignment="1">
      <alignment horizontal="center" vertical="center"/>
    </xf>
    <xf numFmtId="0" fontId="41" fillId="0" borderId="1" xfId="0" applyFont="1" applyBorder="1" applyAlignment="1">
      <alignment horizontal="left" vertical="center"/>
    </xf>
    <xf numFmtId="0" fontId="41" fillId="0" borderId="11" xfId="0" applyFont="1" applyBorder="1" applyAlignment="1">
      <alignment horizontal="justify" vertical="center"/>
    </xf>
    <xf numFmtId="0" fontId="6" fillId="0" borderId="14" xfId="0" applyFont="1" applyBorder="1">
      <alignment vertical="center"/>
    </xf>
    <xf numFmtId="0" fontId="41" fillId="0" borderId="11" xfId="0" applyFont="1" applyBorder="1" applyAlignment="1">
      <alignment horizontal="left" vertical="center"/>
    </xf>
    <xf numFmtId="0" fontId="41" fillId="0" borderId="4" xfId="0" applyFont="1" applyBorder="1" applyAlignment="1">
      <alignment horizontal="left" vertical="center"/>
    </xf>
    <xf numFmtId="0" fontId="6" fillId="0" borderId="6" xfId="0" applyFont="1" applyBorder="1">
      <alignment vertical="center"/>
    </xf>
    <xf numFmtId="0" fontId="6" fillId="0" borderId="7" xfId="0" applyFont="1" applyBorder="1" applyAlignment="1">
      <alignment horizontal="center" vertical="center"/>
    </xf>
    <xf numFmtId="0" fontId="6" fillId="0" borderId="4" xfId="0" applyFont="1" applyBorder="1" applyAlignment="1">
      <alignment horizontal="right" vertical="center"/>
    </xf>
    <xf numFmtId="0" fontId="6" fillId="6" borderId="36" xfId="0" applyFont="1" applyFill="1" applyBorder="1" applyAlignment="1">
      <alignment vertical="center" shrinkToFit="1"/>
    </xf>
    <xf numFmtId="0" fontId="6" fillId="6" borderId="37" xfId="0" applyFont="1" applyFill="1" applyBorder="1" applyAlignment="1">
      <alignment vertical="center" shrinkToFit="1"/>
    </xf>
    <xf numFmtId="0" fontId="6" fillId="6" borderId="38" xfId="0" applyFont="1" applyFill="1" applyBorder="1" applyAlignment="1">
      <alignment vertical="center" shrinkToFit="1"/>
    </xf>
    <xf numFmtId="0" fontId="6" fillId="6" borderId="39" xfId="0" applyFont="1" applyFill="1" applyBorder="1" applyAlignment="1">
      <alignment vertical="center" shrinkToFit="1"/>
    </xf>
    <xf numFmtId="0" fontId="6" fillId="6" borderId="40" xfId="0" applyFont="1" applyFill="1" applyBorder="1" applyAlignment="1">
      <alignment vertical="center" shrinkToFit="1"/>
    </xf>
    <xf numFmtId="0" fontId="6" fillId="6" borderId="41" xfId="0" applyFont="1" applyFill="1" applyBorder="1" applyAlignment="1">
      <alignment vertical="center" shrinkToFit="1"/>
    </xf>
    <xf numFmtId="0" fontId="6" fillId="6" borderId="47" xfId="0" applyFont="1" applyFill="1" applyBorder="1" applyAlignment="1">
      <alignment vertical="center" shrinkToFit="1"/>
    </xf>
    <xf numFmtId="0" fontId="6" fillId="6" borderId="48" xfId="0" applyFont="1" applyFill="1" applyBorder="1" applyAlignment="1">
      <alignment vertical="center" shrinkToFit="1"/>
    </xf>
    <xf numFmtId="0" fontId="6" fillId="6" borderId="49" xfId="0" applyFont="1" applyFill="1" applyBorder="1" applyAlignment="1">
      <alignment vertical="center" shrinkToFit="1"/>
    </xf>
    <xf numFmtId="0" fontId="6" fillId="6" borderId="42" xfId="0" applyFont="1" applyFill="1" applyBorder="1" applyAlignment="1">
      <alignment vertical="center" shrinkToFit="1"/>
    </xf>
    <xf numFmtId="0" fontId="6" fillId="6" borderId="43" xfId="0" applyFont="1" applyFill="1" applyBorder="1" applyAlignment="1">
      <alignment vertical="center" shrinkToFit="1"/>
    </xf>
    <xf numFmtId="0" fontId="6" fillId="6" borderId="44" xfId="0" applyFont="1" applyFill="1" applyBorder="1" applyAlignment="1">
      <alignment vertical="center" shrinkToFit="1"/>
    </xf>
    <xf numFmtId="0" fontId="6" fillId="6" borderId="50" xfId="0" applyFont="1" applyFill="1" applyBorder="1" applyAlignment="1">
      <alignment vertical="center" shrinkToFit="1"/>
    </xf>
    <xf numFmtId="0" fontId="6" fillId="6" borderId="51" xfId="0" applyFont="1" applyFill="1" applyBorder="1" applyAlignment="1">
      <alignment vertical="center" shrinkToFit="1"/>
    </xf>
    <xf numFmtId="0" fontId="6" fillId="6" borderId="52" xfId="0" applyFont="1" applyFill="1" applyBorder="1" applyAlignment="1">
      <alignment vertical="center" shrinkToFit="1"/>
    </xf>
    <xf numFmtId="49" fontId="6" fillId="0" borderId="0" xfId="0" applyNumberFormat="1" applyFont="1" applyAlignment="1">
      <alignment horizontal="right" vertical="center"/>
    </xf>
    <xf numFmtId="0" fontId="38" fillId="0" borderId="0" xfId="0" applyFont="1" applyAlignment="1">
      <alignment horizontal="right" vertical="center"/>
    </xf>
    <xf numFmtId="0" fontId="40" fillId="0" borderId="0" xfId="0" applyFont="1" applyAlignment="1">
      <alignment horizontal="center" vertical="center"/>
    </xf>
    <xf numFmtId="0" fontId="6" fillId="0" borderId="1" xfId="0" applyFont="1" applyBorder="1" applyAlignment="1">
      <alignment horizontal="center" vertical="center"/>
    </xf>
    <xf numFmtId="0" fontId="6" fillId="0" borderId="9" xfId="0" applyFont="1" applyBorder="1" applyAlignment="1">
      <alignment horizontal="center" vertical="center"/>
    </xf>
    <xf numFmtId="0" fontId="6" fillId="0" borderId="4" xfId="0" applyFont="1" applyBorder="1" applyAlignment="1">
      <alignment horizontal="center" vertical="center"/>
    </xf>
    <xf numFmtId="0" fontId="6" fillId="0" borderId="12" xfId="0" applyFont="1" applyBorder="1" applyAlignment="1">
      <alignment horizontal="center" vertical="center"/>
    </xf>
    <xf numFmtId="0" fontId="6" fillId="0" borderId="0" xfId="0" applyFont="1" applyAlignment="1">
      <alignment vertical="center" shrinkToFit="1"/>
    </xf>
    <xf numFmtId="0" fontId="6" fillId="0" borderId="38" xfId="0" applyFont="1" applyBorder="1">
      <alignment vertical="center"/>
    </xf>
    <xf numFmtId="0" fontId="6" fillId="0" borderId="44" xfId="0" applyFont="1" applyBorder="1">
      <alignment vertical="center"/>
    </xf>
    <xf numFmtId="49" fontId="6" fillId="0" borderId="0" xfId="0" applyNumberFormat="1" applyFont="1" applyAlignment="1">
      <alignment horizontal="right" vertical="top"/>
    </xf>
    <xf numFmtId="0" fontId="6" fillId="0" borderId="0" xfId="0" applyFont="1" applyAlignment="1">
      <alignment vertical="top"/>
    </xf>
    <xf numFmtId="0" fontId="6" fillId="0" borderId="0" xfId="0" applyFont="1" applyAlignment="1">
      <alignment horizontal="left" vertical="top"/>
    </xf>
    <xf numFmtId="0" fontId="6" fillId="7" borderId="0" xfId="0" applyFont="1" applyFill="1">
      <alignment vertical="center"/>
    </xf>
    <xf numFmtId="0" fontId="6" fillId="0" borderId="24" xfId="0" applyFont="1" applyBorder="1" applyAlignment="1">
      <alignment horizontal="center" vertical="center"/>
    </xf>
    <xf numFmtId="0" fontId="6" fillId="0" borderId="0" xfId="0" applyFont="1" applyAlignment="1">
      <alignment vertical="center" wrapText="1"/>
    </xf>
    <xf numFmtId="0" fontId="28" fillId="0" borderId="0" xfId="0" applyFont="1">
      <alignment vertical="center"/>
    </xf>
    <xf numFmtId="0" fontId="6" fillId="0" borderId="0" xfId="0" applyFont="1" applyAlignment="1">
      <alignment vertical="top" wrapText="1"/>
    </xf>
    <xf numFmtId="0" fontId="6" fillId="0" borderId="2" xfId="0" applyFont="1" applyBorder="1" applyAlignment="1">
      <alignment horizontal="left" vertical="center"/>
    </xf>
    <xf numFmtId="0" fontId="6" fillId="0" borderId="7" xfId="0" applyFont="1" applyBorder="1" applyAlignment="1">
      <alignment horizontal="left" vertical="center"/>
    </xf>
    <xf numFmtId="0" fontId="6" fillId="0" borderId="5" xfId="0" applyFont="1" applyBorder="1" applyAlignment="1">
      <alignment horizontal="left" vertical="center" wrapText="1"/>
    </xf>
    <xf numFmtId="0" fontId="6" fillId="0" borderId="18" xfId="0" applyFont="1" applyBorder="1" applyAlignment="1">
      <alignment horizontal="center" vertical="center"/>
    </xf>
    <xf numFmtId="0" fontId="6" fillId="0" borderId="15" xfId="0" applyFont="1" applyBorder="1">
      <alignment vertical="center"/>
    </xf>
    <xf numFmtId="0" fontId="6" fillId="0" borderId="15" xfId="0" applyFont="1" applyBorder="1" applyAlignment="1">
      <alignment horizontal="center" vertical="center"/>
    </xf>
    <xf numFmtId="0" fontId="0" fillId="0" borderId="147" xfId="0" applyBorder="1">
      <alignment vertical="center"/>
    </xf>
    <xf numFmtId="0" fontId="0" fillId="0" borderId="148" xfId="0" applyBorder="1">
      <alignment vertical="center"/>
    </xf>
    <xf numFmtId="0" fontId="6" fillId="0" borderId="28" xfId="0" applyFont="1" applyBorder="1" applyAlignment="1">
      <alignment horizontal="center" vertical="center"/>
    </xf>
    <xf numFmtId="0" fontId="0" fillId="0" borderId="137" xfId="0" applyBorder="1" applyAlignment="1">
      <alignment vertical="center" wrapText="1"/>
    </xf>
    <xf numFmtId="0" fontId="0" fillId="2" borderId="77" xfId="0" applyFill="1" applyBorder="1" applyAlignment="1">
      <alignment vertical="center" wrapText="1"/>
    </xf>
    <xf numFmtId="0" fontId="0" fillId="0" borderId="70" xfId="0" applyBorder="1" applyAlignment="1">
      <alignment horizontal="center" vertical="center"/>
    </xf>
    <xf numFmtId="0" fontId="10" fillId="10" borderId="0" xfId="0" applyFont="1" applyFill="1">
      <alignment vertical="center"/>
    </xf>
    <xf numFmtId="0" fontId="0" fillId="0" borderId="153" xfId="0" applyBorder="1">
      <alignment vertical="center"/>
    </xf>
    <xf numFmtId="0" fontId="0" fillId="0" borderId="154" xfId="0" applyBorder="1">
      <alignment vertical="center"/>
    </xf>
    <xf numFmtId="0" fontId="0" fillId="0" borderId="156" xfId="0" applyBorder="1">
      <alignment vertical="center"/>
    </xf>
    <xf numFmtId="0" fontId="0" fillId="0" borderId="155" xfId="0" applyBorder="1">
      <alignment vertical="center"/>
    </xf>
    <xf numFmtId="0" fontId="0" fillId="0" borderId="157" xfId="0" applyBorder="1">
      <alignment vertical="center"/>
    </xf>
    <xf numFmtId="0" fontId="0" fillId="0" borderId="152" xfId="0" applyBorder="1">
      <alignment vertical="center"/>
    </xf>
    <xf numFmtId="0" fontId="0" fillId="0" borderId="158" xfId="0" applyBorder="1">
      <alignment vertical="center"/>
    </xf>
    <xf numFmtId="0" fontId="0" fillId="0" borderId="159" xfId="0" applyBorder="1">
      <alignment vertical="center"/>
    </xf>
    <xf numFmtId="0" fontId="13" fillId="0" borderId="159" xfId="0" applyFont="1" applyBorder="1">
      <alignment vertical="center"/>
    </xf>
    <xf numFmtId="0" fontId="13" fillId="0" borderId="160" xfId="0" applyFont="1" applyBorder="1">
      <alignment vertical="center"/>
    </xf>
    <xf numFmtId="0" fontId="0" fillId="0" borderId="128" xfId="0" applyBorder="1">
      <alignment vertical="center"/>
    </xf>
    <xf numFmtId="0" fontId="0" fillId="0" borderId="130" xfId="0" applyBorder="1">
      <alignment vertical="center"/>
    </xf>
    <xf numFmtId="0" fontId="0" fillId="0" borderId="132" xfId="0" applyBorder="1">
      <alignment vertical="center"/>
    </xf>
    <xf numFmtId="0" fontId="6" fillId="0" borderId="0" xfId="0" applyFont="1" applyAlignment="1">
      <alignment vertical="top" shrinkToFit="1"/>
    </xf>
    <xf numFmtId="0" fontId="6" fillId="0" borderId="0" xfId="0" applyFont="1" applyAlignment="1">
      <alignment horizontal="left" vertical="top" wrapText="1"/>
    </xf>
    <xf numFmtId="182" fontId="6" fillId="0" borderId="0" xfId="0" applyNumberFormat="1"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shrinkToFit="1"/>
    </xf>
    <xf numFmtId="0" fontId="6" fillId="0" borderId="0" xfId="0" applyFont="1" applyAlignment="1">
      <alignment horizontal="center" vertical="top" wrapText="1"/>
    </xf>
    <xf numFmtId="0" fontId="6" fillId="0" borderId="0" xfId="0" applyFont="1" applyAlignment="1">
      <alignment horizontal="left" vertical="center" wrapText="1" shrinkToFit="1"/>
    </xf>
    <xf numFmtId="176" fontId="6" fillId="0" borderId="0" xfId="0" applyNumberFormat="1" applyFont="1" applyAlignment="1">
      <alignment horizontal="center" vertical="center"/>
    </xf>
    <xf numFmtId="176" fontId="0" fillId="0" borderId="150" xfId="0" applyNumberFormat="1" applyBorder="1" applyAlignment="1">
      <alignment vertical="center" shrinkToFit="1"/>
    </xf>
    <xf numFmtId="176" fontId="0" fillId="0" borderId="151" xfId="0" applyNumberFormat="1" applyBorder="1" applyAlignment="1">
      <alignment vertical="center" shrinkToFit="1"/>
    </xf>
    <xf numFmtId="0" fontId="44" fillId="10" borderId="0" xfId="0" applyFont="1" applyFill="1">
      <alignment vertical="center"/>
    </xf>
    <xf numFmtId="0" fontId="0" fillId="10" borderId="0" xfId="0" applyFill="1" applyAlignment="1">
      <alignment vertical="center" wrapText="1"/>
    </xf>
    <xf numFmtId="0" fontId="8" fillId="10" borderId="0" xfId="0" applyFont="1" applyFill="1" applyAlignment="1">
      <alignment vertical="center" wrapText="1"/>
    </xf>
    <xf numFmtId="0" fontId="0" fillId="10" borderId="0" xfId="0" applyFill="1" applyAlignment="1">
      <alignment horizontal="right" vertical="center" wrapText="1"/>
    </xf>
    <xf numFmtId="0" fontId="7" fillId="12" borderId="0" xfId="0" applyFont="1" applyFill="1">
      <alignment vertical="center"/>
    </xf>
    <xf numFmtId="0" fontId="0" fillId="12" borderId="0" xfId="0" applyFill="1" applyAlignment="1">
      <alignment vertical="center" wrapText="1"/>
    </xf>
    <xf numFmtId="0" fontId="7" fillId="12" borderId="0" xfId="0" applyFont="1" applyFill="1" applyAlignment="1">
      <alignment vertical="center" wrapText="1"/>
    </xf>
    <xf numFmtId="0" fontId="6" fillId="0" borderId="7" xfId="0" applyFont="1" applyBorder="1" applyAlignment="1">
      <alignment horizontal="left" vertical="top" wrapText="1"/>
    </xf>
    <xf numFmtId="0" fontId="0" fillId="2" borderId="163" xfId="0" applyFill="1" applyBorder="1" applyAlignment="1">
      <alignment vertical="center" wrapText="1"/>
    </xf>
    <xf numFmtId="0" fontId="0" fillId="0" borderId="164" xfId="0" applyBorder="1" applyAlignment="1">
      <alignment vertical="center" wrapText="1"/>
    </xf>
    <xf numFmtId="0" fontId="0" fillId="0" borderId="164" xfId="0" applyBorder="1" applyAlignment="1">
      <alignment horizontal="center" vertical="center"/>
    </xf>
    <xf numFmtId="0" fontId="0" fillId="0" borderId="164" xfId="0" applyBorder="1">
      <alignment vertical="center"/>
    </xf>
    <xf numFmtId="0" fontId="0" fillId="0" borderId="165" xfId="0" applyBorder="1">
      <alignment vertical="center"/>
    </xf>
    <xf numFmtId="0" fontId="0" fillId="10" borderId="0" xfId="0" applyFill="1" applyAlignment="1">
      <alignment vertical="center" shrinkToFit="1"/>
    </xf>
    <xf numFmtId="0" fontId="0" fillId="10" borderId="0" xfId="0" applyFill="1" applyAlignment="1">
      <alignment horizontal="right" vertical="center" shrinkToFit="1"/>
    </xf>
    <xf numFmtId="0" fontId="0" fillId="0" borderId="58" xfId="0" applyBorder="1" applyAlignment="1">
      <alignment vertical="center" wrapText="1"/>
    </xf>
    <xf numFmtId="0" fontId="0" fillId="0" borderId="59" xfId="0" applyBorder="1" applyAlignment="1">
      <alignment vertical="center" wrapText="1"/>
    </xf>
    <xf numFmtId="0" fontId="0" fillId="0" borderId="9" xfId="0" applyBorder="1" applyAlignment="1">
      <alignment vertical="center" wrapText="1"/>
    </xf>
    <xf numFmtId="177" fontId="0" fillId="0" borderId="38" xfId="0" applyNumberFormat="1" applyBorder="1" applyAlignment="1">
      <alignment vertical="center" wrapText="1"/>
    </xf>
    <xf numFmtId="0" fontId="5" fillId="0" borderId="29" xfId="0" applyFont="1" applyBorder="1" applyAlignment="1">
      <alignment vertical="center" wrapText="1"/>
    </xf>
    <xf numFmtId="177" fontId="5" fillId="0" borderId="39" xfId="0" applyNumberFormat="1" applyFont="1" applyBorder="1" applyAlignment="1">
      <alignment vertical="center" wrapText="1"/>
    </xf>
    <xf numFmtId="178" fontId="5" fillId="0" borderId="40" xfId="0" applyNumberFormat="1" applyFont="1" applyBorder="1" applyAlignment="1">
      <alignment vertical="center" wrapText="1"/>
    </xf>
    <xf numFmtId="178" fontId="5" fillId="0" borderId="41" xfId="0" applyNumberFormat="1" applyFont="1" applyBorder="1" applyAlignment="1">
      <alignment vertical="center" wrapText="1"/>
    </xf>
    <xf numFmtId="0" fontId="5" fillId="0" borderId="40" xfId="0" applyFont="1" applyBorder="1" applyAlignment="1">
      <alignment vertical="center" wrapText="1"/>
    </xf>
    <xf numFmtId="0" fontId="5" fillId="0" borderId="41" xfId="0" applyFont="1" applyBorder="1" applyAlignment="1">
      <alignment vertical="center" wrapText="1"/>
    </xf>
    <xf numFmtId="0" fontId="5" fillId="0" borderId="30" xfId="0" applyFont="1" applyBorder="1" applyAlignment="1">
      <alignment vertical="center" wrapText="1"/>
    </xf>
    <xf numFmtId="0" fontId="5" fillId="0" borderId="32" xfId="0" applyFont="1" applyBorder="1" applyAlignment="1">
      <alignment vertical="center" wrapText="1"/>
    </xf>
    <xf numFmtId="0" fontId="0" fillId="0" borderId="39" xfId="0" applyBorder="1" applyAlignment="1">
      <alignment vertical="center" wrapText="1"/>
    </xf>
    <xf numFmtId="0" fontId="0" fillId="0" borderId="40" xfId="0" applyBorder="1" applyAlignment="1">
      <alignment vertical="center" wrapText="1"/>
    </xf>
    <xf numFmtId="0" fontId="0" fillId="0" borderId="41" xfId="0" applyBorder="1" applyAlignment="1">
      <alignment vertical="center" wrapText="1"/>
    </xf>
    <xf numFmtId="177" fontId="5" fillId="0" borderId="47" xfId="0" applyNumberFormat="1" applyFont="1" applyBorder="1" applyAlignment="1">
      <alignment vertical="center" wrapText="1"/>
    </xf>
    <xf numFmtId="178" fontId="5" fillId="0" borderId="48" xfId="0" applyNumberFormat="1" applyFont="1" applyBorder="1" applyAlignment="1">
      <alignment vertical="center" wrapText="1"/>
    </xf>
    <xf numFmtId="0" fontId="5" fillId="0" borderId="49" xfId="0" applyFont="1" applyBorder="1" applyAlignment="1">
      <alignment vertical="center" wrapText="1"/>
    </xf>
    <xf numFmtId="0" fontId="5" fillId="0" borderId="48" xfId="0" applyFont="1" applyBorder="1" applyAlignment="1">
      <alignment vertical="center" wrapText="1"/>
    </xf>
    <xf numFmtId="0" fontId="5" fillId="0" borderId="63" xfId="0" applyFont="1" applyBorder="1" applyAlignment="1">
      <alignment vertical="center" wrapText="1"/>
    </xf>
    <xf numFmtId="0" fontId="5" fillId="0" borderId="64" xfId="0" applyFont="1" applyBorder="1" applyAlignment="1">
      <alignment vertical="center" wrapText="1"/>
    </xf>
    <xf numFmtId="0" fontId="0" fillId="0" borderId="42" xfId="0"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0" fontId="8" fillId="10" borderId="0" xfId="0" applyFont="1" applyFill="1">
      <alignment vertical="center"/>
    </xf>
    <xf numFmtId="0" fontId="35" fillId="0" borderId="0" xfId="0" applyFont="1">
      <alignment vertical="center"/>
    </xf>
    <xf numFmtId="0" fontId="50" fillId="10" borderId="0" xfId="0" applyFont="1" applyFill="1" applyAlignment="1">
      <alignment horizontal="right" vertical="center" wrapText="1"/>
    </xf>
    <xf numFmtId="0" fontId="6" fillId="0" borderId="0" xfId="0" applyFont="1" applyAlignment="1">
      <alignment horizontal="center" vertical="center" wrapText="1" shrinkToFit="1"/>
    </xf>
    <xf numFmtId="176" fontId="6" fillId="0" borderId="0" xfId="0" applyNumberFormat="1" applyFont="1">
      <alignment vertical="center"/>
    </xf>
    <xf numFmtId="0" fontId="0" fillId="0" borderId="0" xfId="0" applyAlignment="1">
      <alignment horizontal="left" vertical="center"/>
    </xf>
    <xf numFmtId="0" fontId="0" fillId="0" borderId="0" xfId="0" applyAlignment="1">
      <alignment horizontal="center" vertical="center"/>
    </xf>
    <xf numFmtId="0" fontId="0" fillId="10" borderId="169" xfId="0" applyFill="1" applyBorder="1">
      <alignment vertical="center"/>
    </xf>
    <xf numFmtId="0" fontId="10" fillId="10" borderId="0" xfId="0" applyFont="1" applyFill="1" applyAlignment="1">
      <alignment horizontal="right" vertical="center"/>
    </xf>
    <xf numFmtId="176" fontId="9" fillId="10" borderId="0" xfId="0" applyNumberFormat="1" applyFont="1" applyFill="1" applyAlignment="1">
      <alignment vertical="center" shrinkToFit="1"/>
    </xf>
    <xf numFmtId="0" fontId="0" fillId="0" borderId="154" xfId="0" applyBorder="1" applyAlignment="1">
      <alignment vertical="center" wrapText="1"/>
    </xf>
    <xf numFmtId="0" fontId="13" fillId="0" borderId="154" xfId="0" applyFont="1" applyBorder="1" applyAlignment="1">
      <alignment vertical="center" wrapText="1"/>
    </xf>
    <xf numFmtId="0" fontId="13" fillId="0" borderId="155" xfId="0" applyFont="1" applyBorder="1" applyAlignment="1">
      <alignment vertical="center" wrapText="1"/>
    </xf>
    <xf numFmtId="0" fontId="0" fillId="0" borderId="69" xfId="0" applyBorder="1" applyAlignment="1">
      <alignment vertical="center" wrapText="1"/>
    </xf>
    <xf numFmtId="177" fontId="5" fillId="0" borderId="40" xfId="0" applyNumberFormat="1" applyFont="1" applyBorder="1" applyAlignment="1">
      <alignment vertical="center" wrapText="1"/>
    </xf>
    <xf numFmtId="178" fontId="0" fillId="0" borderId="35" xfId="0" applyNumberFormat="1" applyBorder="1" applyAlignment="1">
      <alignment vertical="center" wrapText="1"/>
    </xf>
    <xf numFmtId="178" fontId="5" fillId="0" borderId="30" xfId="0" applyNumberFormat="1" applyFont="1" applyBorder="1" applyAlignment="1">
      <alignment vertical="center" wrapText="1"/>
    </xf>
    <xf numFmtId="178" fontId="5" fillId="0" borderId="32" xfId="0" applyNumberFormat="1" applyFont="1" applyBorder="1" applyAlignment="1">
      <alignment vertical="center" wrapText="1"/>
    </xf>
    <xf numFmtId="0" fontId="0" fillId="0" borderId="30" xfId="0" applyBorder="1" applyAlignment="1">
      <alignment vertical="center" wrapText="1"/>
    </xf>
    <xf numFmtId="0" fontId="0" fillId="0" borderId="32" xfId="0" applyBorder="1" applyAlignment="1">
      <alignment vertical="center" wrapText="1"/>
    </xf>
    <xf numFmtId="0" fontId="0" fillId="0" borderId="22" xfId="0" applyBorder="1" applyAlignment="1">
      <alignment vertical="center" wrapText="1"/>
    </xf>
    <xf numFmtId="0" fontId="0" fillId="0" borderId="24" xfId="0" applyBorder="1" applyAlignment="1">
      <alignment vertical="center" wrapText="1"/>
    </xf>
    <xf numFmtId="0" fontId="0" fillId="5" borderId="137" xfId="0" applyFill="1" applyBorder="1">
      <alignment vertical="center"/>
    </xf>
    <xf numFmtId="0" fontId="6" fillId="0" borderId="35" xfId="0" applyFont="1" applyBorder="1">
      <alignment vertical="center"/>
    </xf>
    <xf numFmtId="0" fontId="6" fillId="0" borderId="58" xfId="0" applyFont="1" applyBorder="1" applyAlignment="1">
      <alignment horizontal="center" vertical="center"/>
    </xf>
    <xf numFmtId="0" fontId="28" fillId="0" borderId="0" xfId="0" applyFont="1" applyAlignment="1">
      <alignment horizontal="left" vertical="center"/>
    </xf>
    <xf numFmtId="0" fontId="6" fillId="0" borderId="7" xfId="0" applyFont="1" applyBorder="1" applyAlignment="1">
      <alignment vertical="top"/>
    </xf>
    <xf numFmtId="0" fontId="6" fillId="0" borderId="0" xfId="0" applyFont="1" applyAlignment="1">
      <alignment horizontal="right" vertical="top"/>
    </xf>
    <xf numFmtId="49" fontId="6" fillId="0" borderId="0" xfId="0" applyNumberFormat="1" applyFont="1" applyAlignment="1">
      <alignment vertical="top"/>
    </xf>
    <xf numFmtId="0" fontId="42" fillId="0" borderId="0" xfId="0" applyFont="1" applyAlignment="1">
      <alignment vertical="top"/>
    </xf>
    <xf numFmtId="0" fontId="6" fillId="0" borderId="0" xfId="0" applyFont="1" applyAlignment="1">
      <alignment horizontal="center" vertical="top"/>
    </xf>
    <xf numFmtId="0" fontId="6" fillId="0" borderId="4" xfId="0" applyFont="1" applyBorder="1" applyAlignment="1">
      <alignment horizontal="right" vertical="top"/>
    </xf>
    <xf numFmtId="0" fontId="6" fillId="0" borderId="5" xfId="0" applyFont="1" applyBorder="1" applyAlignment="1">
      <alignment horizontal="left" vertical="top"/>
    </xf>
    <xf numFmtId="0" fontId="6" fillId="0" borderId="4" xfId="0" applyFont="1" applyBorder="1" applyAlignment="1">
      <alignment horizontal="right" vertical="top" wrapText="1"/>
    </xf>
    <xf numFmtId="185" fontId="6" fillId="3" borderId="34" xfId="0" applyNumberFormat="1" applyFont="1" applyFill="1" applyBorder="1" applyAlignment="1">
      <alignment horizontal="right" vertical="center"/>
    </xf>
    <xf numFmtId="185" fontId="6" fillId="3" borderId="23" xfId="0" applyNumberFormat="1" applyFont="1" applyFill="1" applyBorder="1" applyAlignment="1">
      <alignment horizontal="right" vertical="center"/>
    </xf>
    <xf numFmtId="182" fontId="6" fillId="0" borderId="34" xfId="0" applyNumberFormat="1" applyFont="1" applyBorder="1" applyAlignment="1">
      <alignment horizontal="left" vertical="center"/>
    </xf>
    <xf numFmtId="182" fontId="6" fillId="0" borderId="23" xfId="0" applyNumberFormat="1" applyFont="1" applyBorder="1" applyAlignment="1">
      <alignment horizontal="left" vertical="center"/>
    </xf>
    <xf numFmtId="185" fontId="6" fillId="0" borderId="34" xfId="0" applyNumberFormat="1" applyFont="1" applyBorder="1" applyAlignment="1">
      <alignment horizontal="left" vertical="center"/>
    </xf>
    <xf numFmtId="182" fontId="6" fillId="0" borderId="35" xfId="0" applyNumberFormat="1" applyFont="1" applyBorder="1" applyAlignment="1">
      <alignment horizontal="left" vertical="center"/>
    </xf>
    <xf numFmtId="182" fontId="6" fillId="0" borderId="24" xfId="0" applyNumberFormat="1" applyFont="1" applyBorder="1" applyAlignment="1">
      <alignment horizontal="left" vertical="center"/>
    </xf>
    <xf numFmtId="0" fontId="6" fillId="0" borderId="22" xfId="0" applyFont="1" applyBorder="1">
      <alignment vertical="center"/>
    </xf>
    <xf numFmtId="0" fontId="0" fillId="0" borderId="0" xfId="0" applyAlignment="1">
      <alignment vertical="top"/>
    </xf>
    <xf numFmtId="0" fontId="6" fillId="0" borderId="2" xfId="0" applyFont="1" applyBorder="1" applyAlignment="1">
      <alignment horizontal="left" vertical="top" wrapText="1"/>
    </xf>
    <xf numFmtId="0" fontId="6" fillId="0" borderId="0" xfId="0" applyFont="1" applyAlignment="1">
      <alignment vertical="distributed"/>
    </xf>
    <xf numFmtId="0" fontId="6" fillId="0" borderId="0" xfId="0" applyFont="1" applyAlignment="1">
      <alignment horizontal="distributed" vertical="center"/>
    </xf>
    <xf numFmtId="0" fontId="6" fillId="0" borderId="13" xfId="0" applyFont="1" applyBorder="1" applyAlignment="1">
      <alignment horizontal="left" vertical="top" wrapText="1"/>
    </xf>
    <xf numFmtId="0" fontId="30" fillId="0" borderId="0" xfId="0" applyFont="1" applyAlignment="1">
      <alignment vertical="top"/>
    </xf>
    <xf numFmtId="49" fontId="30" fillId="0" borderId="0" xfId="0" applyNumberFormat="1" applyFont="1" applyAlignment="1">
      <alignment horizontal="right" vertical="top"/>
    </xf>
    <xf numFmtId="49" fontId="30" fillId="0" borderId="0" xfId="0" applyNumberFormat="1" applyFont="1" applyAlignment="1">
      <alignment horizontal="center" vertical="top"/>
    </xf>
    <xf numFmtId="49" fontId="30" fillId="0" borderId="0" xfId="0" applyNumberFormat="1" applyFont="1" applyAlignment="1">
      <alignment horizontal="left" vertical="top"/>
    </xf>
    <xf numFmtId="49" fontId="30" fillId="13" borderId="0" xfId="0" applyNumberFormat="1" applyFont="1" applyFill="1" applyAlignment="1">
      <alignment horizontal="left" vertical="top"/>
    </xf>
    <xf numFmtId="49" fontId="30" fillId="14" borderId="0" xfId="0" applyNumberFormat="1" applyFont="1" applyFill="1" applyAlignment="1">
      <alignment horizontal="left" vertical="top"/>
    </xf>
    <xf numFmtId="49" fontId="30" fillId="4" borderId="0" xfId="0" applyNumberFormat="1" applyFont="1" applyFill="1" applyAlignment="1">
      <alignment horizontal="left" vertical="top"/>
    </xf>
    <xf numFmtId="49" fontId="30" fillId="2" borderId="0" xfId="0" applyNumberFormat="1" applyFont="1" applyFill="1" applyAlignment="1">
      <alignment horizontal="left" vertical="top"/>
    </xf>
    <xf numFmtId="49" fontId="30" fillId="15" borderId="0" xfId="0" applyNumberFormat="1" applyFont="1" applyFill="1" applyAlignment="1">
      <alignment horizontal="left" vertical="top"/>
    </xf>
    <xf numFmtId="49" fontId="30" fillId="9" borderId="0" xfId="0" applyNumberFormat="1" applyFont="1" applyFill="1" applyAlignment="1">
      <alignment horizontal="left" vertical="top"/>
    </xf>
    <xf numFmtId="49" fontId="30" fillId="16" borderId="0" xfId="0" applyNumberFormat="1" applyFont="1" applyFill="1" applyAlignment="1">
      <alignment horizontal="left" vertical="top"/>
    </xf>
    <xf numFmtId="49" fontId="30" fillId="17" borderId="0" xfId="0" applyNumberFormat="1" applyFont="1" applyFill="1" applyAlignment="1">
      <alignment horizontal="left" vertical="top"/>
    </xf>
    <xf numFmtId="49" fontId="30" fillId="18" borderId="0" xfId="0" applyNumberFormat="1" applyFont="1" applyFill="1" applyAlignment="1">
      <alignment horizontal="left" vertical="top"/>
    </xf>
    <xf numFmtId="0" fontId="30" fillId="0" borderId="0" xfId="0" applyFont="1" applyAlignment="1">
      <alignment horizontal="left" vertical="top"/>
    </xf>
    <xf numFmtId="0" fontId="52" fillId="6" borderId="0" xfId="0" applyFont="1" applyFill="1" applyAlignment="1">
      <alignment vertical="top"/>
    </xf>
    <xf numFmtId="0" fontId="30" fillId="3" borderId="0" xfId="0" applyFont="1" applyFill="1" applyAlignment="1">
      <alignment vertical="top"/>
    </xf>
    <xf numFmtId="0" fontId="30" fillId="8" borderId="0" xfId="0" applyFont="1" applyFill="1" applyAlignment="1">
      <alignment vertical="top"/>
    </xf>
    <xf numFmtId="0" fontId="30" fillId="2" borderId="0" xfId="0" applyFont="1" applyFill="1" applyAlignment="1">
      <alignment vertical="top"/>
    </xf>
    <xf numFmtId="0" fontId="30" fillId="7" borderId="0" xfId="0" applyFont="1" applyFill="1" applyAlignment="1">
      <alignment vertical="top"/>
    </xf>
    <xf numFmtId="0" fontId="0" fillId="0" borderId="138" xfId="0" applyBorder="1" applyAlignment="1">
      <alignment vertical="center" wrapText="1"/>
    </xf>
    <xf numFmtId="0" fontId="0" fillId="2" borderId="177" xfId="0" applyFill="1" applyBorder="1">
      <alignment vertical="center"/>
    </xf>
    <xf numFmtId="0" fontId="0" fillId="0" borderId="71" xfId="0" applyBorder="1">
      <alignment vertical="center"/>
    </xf>
    <xf numFmtId="0" fontId="0" fillId="2" borderId="1" xfId="0" applyFill="1" applyBorder="1">
      <alignment vertical="center"/>
    </xf>
    <xf numFmtId="0" fontId="0" fillId="2" borderId="178" xfId="0" applyFill="1" applyBorder="1">
      <alignment vertical="center"/>
    </xf>
    <xf numFmtId="0" fontId="0" fillId="2" borderId="145" xfId="0" applyFill="1" applyBorder="1">
      <alignment vertical="center"/>
    </xf>
    <xf numFmtId="0" fontId="0" fillId="2" borderId="179" xfId="0" applyFill="1" applyBorder="1">
      <alignment vertical="center"/>
    </xf>
    <xf numFmtId="0" fontId="0" fillId="2" borderId="180" xfId="0" applyFill="1" applyBorder="1">
      <alignment vertical="center"/>
    </xf>
    <xf numFmtId="0" fontId="0" fillId="0" borderId="181" xfId="0" applyBorder="1" applyAlignment="1">
      <alignment vertical="center" wrapText="1"/>
    </xf>
    <xf numFmtId="0" fontId="0" fillId="0" borderId="182" xfId="0" applyBorder="1">
      <alignment vertical="center"/>
    </xf>
    <xf numFmtId="0" fontId="0" fillId="0" borderId="183" xfId="0" applyBorder="1">
      <alignment vertical="center"/>
    </xf>
    <xf numFmtId="49" fontId="0" fillId="0" borderId="183" xfId="0" applyNumberFormat="1" applyBorder="1">
      <alignment vertical="center"/>
    </xf>
    <xf numFmtId="0" fontId="0" fillId="0" borderId="184" xfId="0" applyBorder="1">
      <alignment vertical="center"/>
    </xf>
    <xf numFmtId="0" fontId="0" fillId="2" borderId="185" xfId="0" applyFill="1" applyBorder="1">
      <alignment vertical="center"/>
    </xf>
    <xf numFmtId="0" fontId="0" fillId="2" borderId="186" xfId="0" applyFill="1" applyBorder="1">
      <alignment vertical="center"/>
    </xf>
    <xf numFmtId="0" fontId="0" fillId="0" borderId="187" xfId="0" applyBorder="1">
      <alignment vertical="center"/>
    </xf>
    <xf numFmtId="176" fontId="0" fillId="0" borderId="149" xfId="0" applyNumberFormat="1" applyBorder="1" applyAlignment="1">
      <alignment vertical="center" shrinkToFit="1"/>
    </xf>
    <xf numFmtId="0" fontId="21" fillId="0" borderId="21" xfId="0" applyFont="1" applyBorder="1" applyAlignment="1">
      <alignment vertical="center" wrapText="1"/>
    </xf>
    <xf numFmtId="0" fontId="21" fillId="9" borderId="21" xfId="0" applyFont="1" applyFill="1" applyBorder="1" applyAlignment="1">
      <alignment vertical="center" wrapText="1"/>
    </xf>
    <xf numFmtId="0" fontId="21" fillId="21" borderId="21" xfId="0" applyFont="1" applyFill="1" applyBorder="1" applyAlignment="1">
      <alignment vertical="center" wrapText="1"/>
    </xf>
    <xf numFmtId="0" fontId="21" fillId="19" borderId="21" xfId="0" applyFont="1" applyFill="1" applyBorder="1" applyAlignment="1">
      <alignment vertical="center" wrapText="1"/>
    </xf>
    <xf numFmtId="187" fontId="6" fillId="0" borderId="0" xfId="0" applyNumberFormat="1" applyFont="1">
      <alignment vertical="center"/>
    </xf>
    <xf numFmtId="0" fontId="6" fillId="2" borderId="2" xfId="0" applyFont="1" applyFill="1" applyBorder="1" applyAlignment="1">
      <alignment vertical="top"/>
    </xf>
    <xf numFmtId="0" fontId="6" fillId="2" borderId="0" xfId="0" applyFont="1" applyFill="1" applyAlignment="1">
      <alignment vertical="top"/>
    </xf>
    <xf numFmtId="0" fontId="6" fillId="2" borderId="0" xfId="0" applyFont="1" applyFill="1" applyAlignment="1">
      <alignment horizontal="center" vertical="center"/>
    </xf>
    <xf numFmtId="0" fontId="0" fillId="5" borderId="137" xfId="0" applyFill="1" applyBorder="1" applyAlignment="1">
      <alignment horizontal="center" vertical="center" wrapText="1"/>
    </xf>
    <xf numFmtId="0" fontId="0" fillId="0" borderId="188" xfId="0" applyBorder="1">
      <alignment vertical="center"/>
    </xf>
    <xf numFmtId="0" fontId="0" fillId="0" borderId="189" xfId="0" applyBorder="1">
      <alignment vertical="center"/>
    </xf>
    <xf numFmtId="0" fontId="0" fillId="0" borderId="190" xfId="0" applyBorder="1">
      <alignment vertical="center"/>
    </xf>
    <xf numFmtId="0" fontId="0" fillId="0" borderId="191" xfId="0" applyBorder="1" applyAlignment="1">
      <alignment vertical="center" wrapText="1"/>
    </xf>
    <xf numFmtId="0" fontId="0" fillId="0" borderId="191" xfId="0" applyBorder="1">
      <alignment vertical="center"/>
    </xf>
    <xf numFmtId="0" fontId="30" fillId="0" borderId="0" xfId="0" applyFont="1" applyAlignment="1">
      <alignment horizontal="left" vertical="top" wrapText="1"/>
    </xf>
    <xf numFmtId="0" fontId="6" fillId="0" borderId="3" xfId="0" applyFont="1" applyBorder="1" applyAlignment="1">
      <alignment horizontal="center" vertical="center"/>
    </xf>
    <xf numFmtId="177" fontId="0" fillId="21" borderId="36" xfId="0" applyNumberFormat="1" applyFill="1" applyBorder="1" applyAlignment="1">
      <alignment vertical="center" wrapText="1"/>
    </xf>
    <xf numFmtId="178" fontId="0" fillId="21" borderId="37" xfId="0" applyNumberFormat="1" applyFill="1" applyBorder="1" applyAlignment="1">
      <alignment vertical="center" wrapText="1"/>
    </xf>
    <xf numFmtId="177" fontId="0" fillId="21" borderId="33" xfId="0" applyNumberFormat="1" applyFill="1" applyBorder="1" applyAlignment="1">
      <alignment vertical="center" wrapText="1"/>
    </xf>
    <xf numFmtId="0" fontId="0" fillId="2" borderId="192" xfId="0" applyFill="1" applyBorder="1" applyAlignment="1">
      <alignment vertical="center" wrapText="1"/>
    </xf>
    <xf numFmtId="0" fontId="0" fillId="0" borderId="193" xfId="0" applyBorder="1">
      <alignment vertical="center"/>
    </xf>
    <xf numFmtId="0" fontId="6" fillId="0" borderId="0" xfId="0" applyFont="1" applyAlignment="1">
      <alignment horizontal="left" vertical="top" wrapText="1" shrinkToFit="1"/>
    </xf>
    <xf numFmtId="0" fontId="0" fillId="2" borderId="194" xfId="0" applyFill="1" applyBorder="1" applyAlignment="1">
      <alignment vertical="center" wrapText="1"/>
    </xf>
    <xf numFmtId="0" fontId="0" fillId="0" borderId="195" xfId="0" applyBorder="1" applyAlignment="1">
      <alignment vertical="center" wrapText="1"/>
    </xf>
    <xf numFmtId="0" fontId="0" fillId="0" borderId="195" xfId="0" applyBorder="1">
      <alignment vertical="center"/>
    </xf>
    <xf numFmtId="0" fontId="0" fillId="0" borderId="195" xfId="0" applyBorder="1" applyAlignment="1">
      <alignment horizontal="center" vertical="center"/>
    </xf>
    <xf numFmtId="0" fontId="0" fillId="0" borderId="196" xfId="0" applyBorder="1">
      <alignment vertical="center"/>
    </xf>
    <xf numFmtId="0" fontId="6" fillId="0" borderId="2" xfId="0" applyFont="1" applyBorder="1" applyAlignment="1">
      <alignment vertical="center" shrinkToFit="1"/>
    </xf>
    <xf numFmtId="0" fontId="6" fillId="0" borderId="7" xfId="0" applyFont="1" applyBorder="1" applyAlignment="1">
      <alignment vertical="center" shrinkToFit="1"/>
    </xf>
    <xf numFmtId="0" fontId="6" fillId="0" borderId="13" xfId="0" applyFont="1" applyBorder="1" applyAlignment="1">
      <alignment horizontal="left" vertical="center" wrapText="1"/>
    </xf>
    <xf numFmtId="176" fontId="6" fillId="0" borderId="13" xfId="0" applyNumberFormat="1" applyFont="1" applyBorder="1" applyAlignment="1">
      <alignment horizontal="center" vertical="center" shrinkToFit="1"/>
    </xf>
    <xf numFmtId="0" fontId="38" fillId="0" borderId="0" xfId="0" applyFont="1" applyAlignment="1">
      <alignment vertical="top"/>
    </xf>
    <xf numFmtId="0" fontId="6" fillId="0" borderId="14" xfId="0" applyFont="1" applyBorder="1" applyAlignment="1">
      <alignment horizontal="center" vertical="center"/>
    </xf>
    <xf numFmtId="0" fontId="6" fillId="0" borderId="3" xfId="0" applyFont="1" applyBorder="1" applyAlignment="1">
      <alignment horizontal="left" vertical="center"/>
    </xf>
    <xf numFmtId="0" fontId="58" fillId="0" borderId="0" xfId="0" applyFont="1" applyAlignment="1">
      <alignment vertical="top" wrapText="1"/>
    </xf>
    <xf numFmtId="0" fontId="0" fillId="0" borderId="137" xfId="0" applyBorder="1" applyAlignment="1">
      <alignment horizontal="center" vertical="center" wrapText="1"/>
    </xf>
    <xf numFmtId="0" fontId="0" fillId="6" borderId="137" xfId="0" applyFill="1" applyBorder="1" applyAlignment="1">
      <alignment vertical="center" wrapText="1"/>
    </xf>
    <xf numFmtId="176" fontId="0" fillId="0" borderId="203" xfId="0" applyNumberFormat="1" applyBorder="1" applyAlignment="1">
      <alignment horizontal="left" vertical="center"/>
    </xf>
    <xf numFmtId="176" fontId="0" fillId="0" borderId="202" xfId="0" applyNumberFormat="1" applyBorder="1" applyAlignment="1">
      <alignment horizontal="left" vertical="center"/>
    </xf>
    <xf numFmtId="0" fontId="0" fillId="22" borderId="0" xfId="0" applyFill="1">
      <alignment vertical="center"/>
    </xf>
    <xf numFmtId="0" fontId="0" fillId="2" borderId="21" xfId="0" applyFill="1" applyBorder="1" applyAlignment="1">
      <alignment vertical="center" wrapText="1"/>
    </xf>
    <xf numFmtId="0" fontId="0" fillId="22" borderId="0" xfId="0" applyFill="1" applyAlignment="1">
      <alignment vertical="center" wrapText="1"/>
    </xf>
    <xf numFmtId="0" fontId="30" fillId="22" borderId="0" xfId="0" applyFont="1" applyFill="1" applyAlignment="1">
      <alignment vertical="center" wrapText="1"/>
    </xf>
    <xf numFmtId="176" fontId="0" fillId="2" borderId="0" xfId="0" applyNumberFormat="1" applyFill="1" applyAlignment="1">
      <alignment vertical="center" wrapText="1"/>
    </xf>
    <xf numFmtId="0" fontId="53" fillId="22" borderId="0" xfId="0" applyFont="1" applyFill="1">
      <alignment vertical="center"/>
    </xf>
    <xf numFmtId="0" fontId="10" fillId="10" borderId="0" xfId="0" applyFont="1" applyFill="1" applyAlignment="1">
      <alignment horizontal="left" vertical="center"/>
    </xf>
    <xf numFmtId="0" fontId="59" fillId="10" borderId="0" xfId="0" applyFont="1" applyFill="1">
      <alignment vertical="center"/>
    </xf>
    <xf numFmtId="0" fontId="53" fillId="0" borderId="0" xfId="0" applyFont="1">
      <alignment vertical="center"/>
    </xf>
    <xf numFmtId="14" fontId="6" fillId="3" borderId="0" xfId="0" applyNumberFormat="1" applyFont="1" applyFill="1">
      <alignment vertical="center"/>
    </xf>
    <xf numFmtId="0" fontId="56" fillId="0" borderId="0" xfId="0" applyFont="1">
      <alignment vertical="center"/>
    </xf>
    <xf numFmtId="182" fontId="56" fillId="0" borderId="0" xfId="0" applyNumberFormat="1" applyFont="1">
      <alignment vertical="center"/>
    </xf>
    <xf numFmtId="0" fontId="6" fillId="0" borderId="0" xfId="0" applyFont="1" applyAlignment="1">
      <alignment horizontal="right" vertical="center" shrinkToFit="1"/>
    </xf>
    <xf numFmtId="0" fontId="62" fillId="0" borderId="21" xfId="0" applyFont="1" applyBorder="1" applyAlignment="1">
      <alignment horizontal="left" vertical="center" wrapText="1"/>
    </xf>
    <xf numFmtId="0" fontId="62" fillId="0" borderId="57" xfId="0" applyFont="1" applyBorder="1" applyAlignment="1">
      <alignment horizontal="left" vertical="center" wrapText="1"/>
    </xf>
    <xf numFmtId="0" fontId="36" fillId="0" borderId="0" xfId="0" applyFont="1">
      <alignment vertical="center"/>
    </xf>
    <xf numFmtId="184" fontId="65" fillId="5" borderId="92" xfId="0" applyNumberFormat="1" applyFont="1" applyFill="1" applyBorder="1" applyAlignment="1">
      <alignment vertical="center" wrapText="1"/>
    </xf>
    <xf numFmtId="0" fontId="65" fillId="5" borderId="92" xfId="0" applyFont="1" applyFill="1" applyBorder="1" applyAlignment="1">
      <alignment vertical="center" wrapText="1"/>
    </xf>
    <xf numFmtId="0" fontId="65" fillId="5" borderId="92" xfId="0" applyFont="1" applyFill="1" applyBorder="1" applyAlignment="1">
      <alignment horizontal="left" vertical="center" wrapText="1"/>
    </xf>
    <xf numFmtId="0" fontId="65" fillId="5" borderId="93" xfId="0" applyFont="1" applyFill="1" applyBorder="1" applyAlignment="1">
      <alignment horizontal="left" vertical="center" wrapText="1"/>
    </xf>
    <xf numFmtId="0" fontId="65" fillId="5" borderId="94" xfId="0" applyFont="1" applyFill="1" applyBorder="1" applyAlignment="1">
      <alignment horizontal="left" vertical="center" wrapText="1"/>
    </xf>
    <xf numFmtId="184" fontId="65" fillId="5" borderId="98" xfId="0" applyNumberFormat="1" applyFont="1" applyFill="1" applyBorder="1" applyAlignment="1">
      <alignment vertical="center" wrapText="1"/>
    </xf>
    <xf numFmtId="0" fontId="65" fillId="5" borderId="98" xfId="0" applyFont="1" applyFill="1" applyBorder="1" applyAlignment="1">
      <alignment vertical="center" wrapText="1"/>
    </xf>
    <xf numFmtId="0" fontId="65" fillId="5" borderId="98" xfId="0" applyFont="1" applyFill="1" applyBorder="1" applyAlignment="1">
      <alignment horizontal="left" vertical="center" wrapText="1"/>
    </xf>
    <xf numFmtId="0" fontId="65" fillId="5" borderId="21" xfId="0" applyFont="1" applyFill="1" applyBorder="1" applyAlignment="1">
      <alignment horizontal="left" vertical="center" wrapText="1"/>
    </xf>
    <xf numFmtId="0" fontId="65" fillId="5" borderId="99" xfId="0" applyFont="1" applyFill="1" applyBorder="1" applyAlignment="1">
      <alignment horizontal="left" vertical="center" wrapText="1"/>
    </xf>
    <xf numFmtId="0" fontId="65" fillId="5" borderId="95" xfId="0" applyFont="1" applyFill="1" applyBorder="1" applyAlignment="1">
      <alignment vertical="center" wrapText="1"/>
    </xf>
    <xf numFmtId="0" fontId="65" fillId="5" borderId="96" xfId="0" applyFont="1" applyFill="1" applyBorder="1" applyAlignment="1">
      <alignment vertical="center" wrapText="1"/>
    </xf>
    <xf numFmtId="0" fontId="65" fillId="5" borderId="97" xfId="0" applyFont="1" applyFill="1" applyBorder="1" applyAlignment="1">
      <alignment vertical="center" wrapText="1"/>
    </xf>
    <xf numFmtId="0" fontId="65" fillId="5" borderId="167" xfId="0" applyFont="1" applyFill="1" applyBorder="1" applyAlignment="1">
      <alignment vertical="center" wrapText="1"/>
    </xf>
    <xf numFmtId="0" fontId="65" fillId="5" borderId="97" xfId="0" applyFont="1" applyFill="1" applyBorder="1" applyAlignment="1">
      <alignment horizontal="left" vertical="center" wrapText="1"/>
    </xf>
    <xf numFmtId="0" fontId="65" fillId="5" borderId="95" xfId="0" applyFont="1" applyFill="1" applyBorder="1" applyAlignment="1">
      <alignment horizontal="left" vertical="center" wrapText="1"/>
    </xf>
    <xf numFmtId="0" fontId="65" fillId="5" borderId="96" xfId="0" applyFont="1" applyFill="1" applyBorder="1" applyAlignment="1">
      <alignment horizontal="left" vertical="center" wrapText="1"/>
    </xf>
    <xf numFmtId="0" fontId="65" fillId="5" borderId="106" xfId="0" applyFont="1" applyFill="1" applyBorder="1" applyAlignment="1">
      <alignment horizontal="left" vertical="center" wrapText="1"/>
    </xf>
    <xf numFmtId="0" fontId="65" fillId="5" borderId="106" xfId="0" applyFont="1" applyFill="1" applyBorder="1" applyAlignment="1">
      <alignment vertical="center" wrapText="1"/>
    </xf>
    <xf numFmtId="0" fontId="65" fillId="5" borderId="101" xfId="0" applyFont="1" applyFill="1" applyBorder="1" applyAlignment="1">
      <alignment vertical="center" wrapText="1"/>
    </xf>
    <xf numFmtId="177" fontId="65" fillId="0" borderId="92" xfId="0" applyNumberFormat="1" applyFont="1" applyBorder="1" applyAlignment="1">
      <alignment horizontal="center" vertical="center" wrapText="1"/>
    </xf>
    <xf numFmtId="0" fontId="65" fillId="0" borderId="92" xfId="0" applyFont="1" applyBorder="1" applyAlignment="1">
      <alignment horizontal="left" vertical="center" wrapText="1"/>
    </xf>
    <xf numFmtId="0" fontId="65" fillId="0" borderId="93" xfId="0" applyFont="1" applyBorder="1" applyAlignment="1">
      <alignment vertical="center" wrapText="1"/>
    </xf>
    <xf numFmtId="0" fontId="65" fillId="0" borderId="94" xfId="0" applyFont="1" applyBorder="1" applyAlignment="1">
      <alignment vertical="center" wrapText="1"/>
    </xf>
    <xf numFmtId="0" fontId="65" fillId="0" borderId="93" xfId="0" applyFont="1" applyBorder="1" applyAlignment="1">
      <alignment horizontal="left" vertical="center" wrapText="1"/>
    </xf>
    <xf numFmtId="0" fontId="65" fillId="0" borderId="94" xfId="0" applyFont="1" applyBorder="1" applyAlignment="1">
      <alignment horizontal="left" vertical="center" wrapText="1"/>
    </xf>
    <xf numFmtId="0" fontId="65" fillId="0" borderId="92" xfId="0" applyFont="1" applyBorder="1" applyAlignment="1">
      <alignment vertical="center" wrapText="1"/>
    </xf>
    <xf numFmtId="0" fontId="65" fillId="0" borderId="108" xfId="0" applyFont="1" applyBorder="1" applyAlignment="1">
      <alignment horizontal="left" vertical="center" wrapText="1"/>
    </xf>
    <xf numFmtId="181" fontId="65" fillId="0" borderId="161" xfId="0" applyNumberFormat="1" applyFont="1" applyBorder="1" applyAlignment="1">
      <alignment horizontal="left" vertical="center" wrapText="1"/>
    </xf>
    <xf numFmtId="0" fontId="65" fillId="0" borderId="162" xfId="0" applyFont="1" applyBorder="1" applyAlignment="1">
      <alignment horizontal="left" vertical="center" wrapText="1"/>
    </xf>
    <xf numFmtId="0" fontId="65" fillId="0" borderId="108" xfId="0" applyFont="1" applyBorder="1" applyAlignment="1">
      <alignment vertical="center" wrapText="1"/>
    </xf>
    <xf numFmtId="0" fontId="65" fillId="0" borderId="103" xfId="0" applyFont="1" applyBorder="1" applyAlignment="1">
      <alignment horizontal="left" vertical="center" wrapText="1"/>
    </xf>
    <xf numFmtId="194" fontId="65" fillId="0" borderId="94" xfId="0" applyNumberFormat="1" applyFont="1" applyBorder="1" applyAlignment="1">
      <alignment horizontal="left" vertical="center" wrapText="1"/>
    </xf>
    <xf numFmtId="186" fontId="65" fillId="0" borderId="90" xfId="0" applyNumberFormat="1" applyFont="1" applyBorder="1" applyAlignment="1">
      <alignment horizontal="center" vertical="center" wrapText="1"/>
    </xf>
    <xf numFmtId="178" fontId="65" fillId="0" borderId="115" xfId="0" applyNumberFormat="1" applyFont="1" applyBorder="1" applyAlignment="1">
      <alignment vertical="center" wrapText="1"/>
    </xf>
    <xf numFmtId="177" fontId="65" fillId="0" borderId="2" xfId="0" applyNumberFormat="1" applyFont="1" applyBorder="1" applyAlignment="1">
      <alignment horizontal="left" vertical="center" wrapText="1"/>
    </xf>
    <xf numFmtId="178" fontId="65" fillId="0" borderId="113" xfId="0" applyNumberFormat="1" applyFont="1" applyBorder="1" applyAlignment="1">
      <alignment horizontal="left" vertical="center" wrapText="1"/>
    </xf>
    <xf numFmtId="0" fontId="65" fillId="0" borderId="98" xfId="0" applyFont="1" applyBorder="1" applyAlignment="1">
      <alignment horizontal="left" vertical="center" wrapText="1"/>
    </xf>
    <xf numFmtId="0" fontId="65" fillId="0" borderId="21" xfId="0" applyFont="1" applyBorder="1" applyAlignment="1">
      <alignment vertical="center" wrapText="1"/>
    </xf>
    <xf numFmtId="0" fontId="65" fillId="0" borderId="99" xfId="0" applyFont="1" applyBorder="1" applyAlignment="1">
      <alignment vertical="center" wrapText="1"/>
    </xf>
    <xf numFmtId="0" fontId="65" fillId="0" borderId="21" xfId="0" applyFont="1" applyBorder="1" applyAlignment="1">
      <alignment horizontal="left" vertical="center" wrapText="1"/>
    </xf>
    <xf numFmtId="0" fontId="65" fillId="0" borderId="99" xfId="0" applyFont="1" applyBorder="1" applyAlignment="1">
      <alignment horizontal="left" vertical="center" wrapText="1"/>
    </xf>
    <xf numFmtId="0" fontId="65" fillId="0" borderId="115" xfId="0" applyFont="1" applyBorder="1" applyAlignment="1">
      <alignment horizontal="left" vertical="center" wrapText="1"/>
    </xf>
    <xf numFmtId="0" fontId="65" fillId="0" borderId="2" xfId="0" applyFont="1" applyBorder="1" applyAlignment="1">
      <alignment vertical="center" wrapText="1"/>
    </xf>
    <xf numFmtId="0" fontId="65" fillId="0" borderId="113" xfId="0" applyFont="1" applyBorder="1" applyAlignment="1">
      <alignment vertical="center" wrapText="1"/>
    </xf>
    <xf numFmtId="0" fontId="65" fillId="0" borderId="98" xfId="0" applyFont="1" applyBorder="1" applyAlignment="1">
      <alignment vertical="center" wrapText="1"/>
    </xf>
    <xf numFmtId="0" fontId="65" fillId="0" borderId="115" xfId="0" applyFont="1" applyBorder="1" applyAlignment="1">
      <alignment vertical="center" wrapText="1"/>
    </xf>
    <xf numFmtId="178" fontId="65" fillId="0" borderId="2" xfId="0" applyNumberFormat="1" applyFont="1" applyBorder="1" applyAlignment="1">
      <alignment horizontal="left" vertical="center" wrapText="1"/>
    </xf>
    <xf numFmtId="182" fontId="65" fillId="0" borderId="2" xfId="0" applyNumberFormat="1" applyFont="1" applyBorder="1" applyAlignment="1">
      <alignment horizontal="left" vertical="center" shrinkToFit="1"/>
    </xf>
    <xf numFmtId="182" fontId="65" fillId="0" borderId="113" xfId="0" applyNumberFormat="1" applyFont="1" applyBorder="1" applyAlignment="1">
      <alignment horizontal="left" vertical="center" shrinkToFit="1"/>
    </xf>
    <xf numFmtId="182" fontId="65" fillId="0" borderId="21" xfId="0" applyNumberFormat="1" applyFont="1" applyBorder="1" applyAlignment="1">
      <alignment horizontal="left" vertical="center" wrapText="1"/>
    </xf>
    <xf numFmtId="182" fontId="65" fillId="0" borderId="99" xfId="0" applyNumberFormat="1" applyFont="1" applyBorder="1" applyAlignment="1">
      <alignment horizontal="left" vertical="center" wrapText="1"/>
    </xf>
    <xf numFmtId="196" fontId="65" fillId="0" borderId="99" xfId="0" applyNumberFormat="1" applyFont="1" applyBorder="1" applyAlignment="1">
      <alignment horizontal="left" vertical="center" wrapText="1"/>
    </xf>
    <xf numFmtId="0" fontId="65" fillId="0" borderId="112" xfId="0" applyFont="1" applyBorder="1" applyAlignment="1">
      <alignment horizontal="left" vertical="center" wrapText="1"/>
    </xf>
    <xf numFmtId="194" fontId="65" fillId="0" borderId="99" xfId="0" applyNumberFormat="1" applyFont="1" applyBorder="1" applyAlignment="1">
      <alignment horizontal="left" vertical="center" wrapText="1"/>
    </xf>
    <xf numFmtId="186" fontId="65" fillId="0" borderId="104" xfId="0" applyNumberFormat="1" applyFont="1" applyBorder="1" applyAlignment="1">
      <alignment horizontal="center" vertical="center" wrapText="1"/>
    </xf>
    <xf numFmtId="0" fontId="65" fillId="0" borderId="2" xfId="0" applyFont="1" applyBorder="1" applyAlignment="1">
      <alignment horizontal="left" vertical="center" wrapText="1"/>
    </xf>
    <xf numFmtId="0" fontId="65" fillId="0" borderId="116" xfId="0" applyFont="1" applyBorder="1" applyAlignment="1">
      <alignment vertical="center" wrapText="1"/>
    </xf>
    <xf numFmtId="177" fontId="65" fillId="0" borderId="0" xfId="0" applyNumberFormat="1" applyFont="1" applyAlignment="1">
      <alignment horizontal="left" vertical="center" wrapText="1"/>
    </xf>
    <xf numFmtId="178" fontId="65" fillId="0" borderId="111" xfId="0" applyNumberFormat="1" applyFont="1" applyBorder="1" applyAlignment="1">
      <alignment horizontal="left" vertical="center" wrapText="1"/>
    </xf>
    <xf numFmtId="0" fontId="65" fillId="0" borderId="0" xfId="0" applyFont="1" applyAlignment="1">
      <alignment vertical="center" wrapText="1"/>
    </xf>
    <xf numFmtId="0" fontId="65" fillId="0" borderId="111" xfId="0" applyFont="1" applyBorder="1" applyAlignment="1">
      <alignment vertical="center" wrapText="1"/>
    </xf>
    <xf numFmtId="0" fontId="67" fillId="0" borderId="0" xfId="0" applyFont="1" applyAlignment="1">
      <alignment vertical="center" wrapText="1"/>
    </xf>
    <xf numFmtId="0" fontId="65" fillId="0" borderId="0" xfId="0" applyFont="1" applyAlignment="1">
      <alignment horizontal="left" vertical="center" wrapText="1"/>
    </xf>
    <xf numFmtId="0" fontId="65" fillId="0" borderId="111" xfId="0" applyFont="1" applyBorder="1" applyAlignment="1">
      <alignment horizontal="left" vertical="center" wrapText="1"/>
    </xf>
    <xf numFmtId="187" fontId="65" fillId="0" borderId="21" xfId="0" applyNumberFormat="1" applyFont="1" applyBorder="1" applyAlignment="1">
      <alignment horizontal="left" vertical="center" wrapText="1"/>
    </xf>
    <xf numFmtId="187" fontId="65" fillId="0" borderId="99" xfId="0" applyNumberFormat="1" applyFont="1" applyBorder="1" applyAlignment="1">
      <alignment horizontal="left" vertical="center" wrapText="1"/>
    </xf>
    <xf numFmtId="0" fontId="65" fillId="0" borderId="116" xfId="0" applyFont="1" applyBorder="1" applyAlignment="1">
      <alignment horizontal="left" vertical="center" wrapText="1"/>
    </xf>
    <xf numFmtId="180" fontId="65" fillId="0" borderId="21" xfId="0" applyNumberFormat="1" applyFont="1" applyBorder="1" applyAlignment="1">
      <alignment horizontal="left" vertical="center" wrapText="1"/>
    </xf>
    <xf numFmtId="180" fontId="65" fillId="0" borderId="99" xfId="0" applyNumberFormat="1" applyFont="1" applyBorder="1" applyAlignment="1">
      <alignment horizontal="left" vertical="center" wrapText="1"/>
    </xf>
    <xf numFmtId="0" fontId="65" fillId="0" borderId="112" xfId="0" applyFont="1" applyBorder="1" applyAlignment="1">
      <alignment vertical="center" wrapText="1"/>
    </xf>
    <xf numFmtId="182" fontId="65" fillId="0" borderId="0" xfId="0" applyNumberFormat="1" applyFont="1" applyAlignment="1">
      <alignment horizontal="left" vertical="center" wrapText="1"/>
    </xf>
    <xf numFmtId="182" fontId="65" fillId="0" borderId="111" xfId="0" applyNumberFormat="1" applyFont="1" applyBorder="1" applyAlignment="1">
      <alignment horizontal="left" vertical="center" wrapText="1"/>
    </xf>
    <xf numFmtId="0" fontId="65" fillId="0" borderId="9" xfId="0" applyFont="1" applyBorder="1" applyAlignment="1">
      <alignment vertical="center" wrapText="1"/>
    </xf>
    <xf numFmtId="0" fontId="65" fillId="0" borderId="197" xfId="0" applyFont="1" applyBorder="1" applyAlignment="1">
      <alignment vertical="center" wrapText="1"/>
    </xf>
    <xf numFmtId="0" fontId="65" fillId="0" borderId="109" xfId="0" applyFont="1" applyBorder="1" applyAlignment="1">
      <alignment vertical="center" wrapText="1"/>
    </xf>
    <xf numFmtId="0" fontId="65" fillId="0" borderId="107" xfId="0" applyFont="1" applyBorder="1" applyAlignment="1">
      <alignment vertical="center" wrapText="1"/>
    </xf>
    <xf numFmtId="180" fontId="65" fillId="0" borderId="21" xfId="0" applyNumberFormat="1" applyFont="1" applyBorder="1" applyAlignment="1">
      <alignment horizontal="left" vertical="center" shrinkToFit="1"/>
    </xf>
    <xf numFmtId="180" fontId="65" fillId="0" borderId="99" xfId="0" applyNumberFormat="1" applyFont="1" applyBorder="1" applyAlignment="1">
      <alignment horizontal="left" vertical="center" shrinkToFit="1"/>
    </xf>
    <xf numFmtId="0" fontId="65" fillId="0" borderId="14" xfId="0" applyFont="1" applyBorder="1" applyAlignment="1">
      <alignment horizontal="left" vertical="center" wrapText="1"/>
    </xf>
    <xf numFmtId="179" fontId="65" fillId="0" borderId="21" xfId="0" applyNumberFormat="1" applyFont="1" applyBorder="1" applyAlignment="1">
      <alignment horizontal="left" vertical="center" wrapText="1"/>
    </xf>
    <xf numFmtId="179" fontId="65" fillId="0" borderId="99" xfId="0" applyNumberFormat="1" applyFont="1" applyBorder="1" applyAlignment="1">
      <alignment horizontal="left" vertical="center" wrapText="1"/>
    </xf>
    <xf numFmtId="0" fontId="65" fillId="0" borderId="21" xfId="0" applyFont="1" applyBorder="1" applyAlignment="1">
      <alignment horizontal="center" vertical="center" wrapText="1"/>
    </xf>
    <xf numFmtId="0" fontId="65" fillId="0" borderId="99" xfId="0" applyFont="1" applyBorder="1" applyAlignment="1">
      <alignment horizontal="center" vertical="center" wrapText="1"/>
    </xf>
    <xf numFmtId="0" fontId="65" fillId="0" borderId="118" xfId="0" applyFont="1" applyBorder="1" applyAlignment="1">
      <alignment vertical="center" wrapText="1"/>
    </xf>
    <xf numFmtId="0" fontId="65" fillId="0" borderId="104" xfId="0" applyFont="1" applyBorder="1" applyAlignment="1">
      <alignment vertical="center" wrapText="1"/>
    </xf>
    <xf numFmtId="0" fontId="65" fillId="0" borderId="117" xfId="0" applyFont="1" applyBorder="1" applyAlignment="1">
      <alignment vertical="center" wrapText="1"/>
    </xf>
    <xf numFmtId="0" fontId="65" fillId="0" borderId="7" xfId="0" applyFont="1" applyBorder="1" applyAlignment="1">
      <alignment vertical="center" wrapText="1"/>
    </xf>
    <xf numFmtId="0" fontId="65" fillId="0" borderId="114" xfId="0" applyFont="1" applyBorder="1" applyAlignment="1">
      <alignment vertical="center" wrapText="1"/>
    </xf>
    <xf numFmtId="0" fontId="65" fillId="0" borderId="104" xfId="0" applyFont="1" applyBorder="1" applyAlignment="1">
      <alignment horizontal="left" vertical="center" wrapText="1"/>
    </xf>
    <xf numFmtId="0" fontId="67" fillId="0" borderId="117" xfId="0" applyFont="1" applyBorder="1" applyAlignment="1">
      <alignment vertical="center" wrapText="1"/>
    </xf>
    <xf numFmtId="0" fontId="67" fillId="0" borderId="7" xfId="0" applyFont="1" applyBorder="1" applyAlignment="1">
      <alignment vertical="center" wrapText="1"/>
    </xf>
    <xf numFmtId="0" fontId="67" fillId="0" borderId="114" xfId="0" applyFont="1" applyBorder="1" applyAlignment="1">
      <alignment vertical="center" wrapText="1"/>
    </xf>
    <xf numFmtId="0" fontId="65" fillId="0" borderId="13" xfId="0" applyFont="1" applyBorder="1" applyAlignment="1">
      <alignment vertical="center" wrapText="1"/>
    </xf>
    <xf numFmtId="182" fontId="65" fillId="0" borderId="117" xfId="0" applyNumberFormat="1" applyFont="1" applyBorder="1" applyAlignment="1">
      <alignment vertical="center" wrapText="1"/>
    </xf>
    <xf numFmtId="182" fontId="65" fillId="0" borderId="7" xfId="0" applyNumberFormat="1" applyFont="1" applyBorder="1" applyAlignment="1">
      <alignment vertical="center" wrapText="1"/>
    </xf>
    <xf numFmtId="182" fontId="65" fillId="0" borderId="114" xfId="0" applyNumberFormat="1" applyFont="1" applyBorder="1" applyAlignment="1">
      <alignment vertical="center" wrapText="1"/>
    </xf>
    <xf numFmtId="0" fontId="13" fillId="0" borderId="21" xfId="0" applyFont="1" applyBorder="1" applyAlignment="1">
      <alignment vertical="center" wrapText="1"/>
    </xf>
    <xf numFmtId="0" fontId="67" fillId="0" borderId="9" xfId="0" applyFont="1" applyBorder="1" applyAlignment="1">
      <alignment horizontal="center" vertical="center" wrapText="1"/>
    </xf>
    <xf numFmtId="0" fontId="67" fillId="0" borderId="21" xfId="0" applyFont="1" applyBorder="1" applyAlignment="1">
      <alignment vertical="center" wrapText="1"/>
    </xf>
    <xf numFmtId="0" fontId="67" fillId="0" borderId="21" xfId="0" applyFont="1" applyBorder="1" applyAlignment="1">
      <alignment horizontal="center" vertical="center" wrapText="1"/>
    </xf>
    <xf numFmtId="0" fontId="67" fillId="0" borderId="11" xfId="0" applyFont="1" applyBorder="1" applyAlignment="1">
      <alignment vertical="center" wrapText="1"/>
    </xf>
    <xf numFmtId="0" fontId="67" fillId="0" borderId="59" xfId="0" applyFont="1" applyBorder="1" applyAlignment="1">
      <alignment vertical="center" wrapText="1"/>
    </xf>
    <xf numFmtId="0" fontId="67" fillId="0" borderId="62" xfId="0" applyFont="1" applyBorder="1" applyAlignment="1">
      <alignment vertical="center" wrapText="1"/>
    </xf>
    <xf numFmtId="0" fontId="67" fillId="0" borderId="58" xfId="0" applyFont="1" applyBorder="1" applyAlignment="1">
      <alignment vertical="center" wrapText="1"/>
    </xf>
    <xf numFmtId="0" fontId="67" fillId="0" borderId="60" xfId="0" applyFont="1" applyBorder="1" applyAlignment="1">
      <alignment vertical="center" wrapText="1"/>
    </xf>
    <xf numFmtId="0" fontId="67" fillId="0" borderId="14" xfId="0" applyFont="1" applyBorder="1" applyAlignment="1">
      <alignment vertical="center" wrapText="1"/>
    </xf>
    <xf numFmtId="0" fontId="67" fillId="0" borderId="13" xfId="0" applyFont="1" applyBorder="1" applyAlignment="1">
      <alignment vertical="center" wrapText="1"/>
    </xf>
    <xf numFmtId="0" fontId="67" fillId="0" borderId="59" xfId="0" applyFont="1" applyBorder="1" applyAlignment="1">
      <alignment horizontal="left" vertical="center" wrapText="1"/>
    </xf>
    <xf numFmtId="0" fontId="67" fillId="0" borderId="36" xfId="0" applyFont="1" applyBorder="1" applyAlignment="1">
      <alignment vertical="center" wrapText="1"/>
    </xf>
    <xf numFmtId="0" fontId="67" fillId="21" borderId="37" xfId="0" applyFont="1" applyFill="1" applyBorder="1" applyAlignment="1">
      <alignment horizontal="left" vertical="center" wrapText="1"/>
    </xf>
    <xf numFmtId="0" fontId="67" fillId="21" borderId="38" xfId="0" applyFont="1" applyFill="1" applyBorder="1" applyAlignment="1">
      <alignment horizontal="left" vertical="center" wrapText="1"/>
    </xf>
    <xf numFmtId="0" fontId="67" fillId="21" borderId="36" xfId="0" applyFont="1" applyFill="1" applyBorder="1" applyAlignment="1">
      <alignment vertical="center" wrapText="1"/>
    </xf>
    <xf numFmtId="0" fontId="67" fillId="21" borderId="37" xfId="0" applyFont="1" applyFill="1" applyBorder="1" applyAlignment="1">
      <alignment vertical="center" wrapText="1"/>
    </xf>
    <xf numFmtId="0" fontId="67" fillId="0" borderId="38" xfId="0" applyFont="1" applyBorder="1" applyAlignment="1">
      <alignment vertical="center" wrapText="1"/>
    </xf>
    <xf numFmtId="181" fontId="67" fillId="21" borderId="37" xfId="0" applyNumberFormat="1" applyFont="1" applyFill="1" applyBorder="1" applyAlignment="1">
      <alignment vertical="center" wrapText="1"/>
    </xf>
    <xf numFmtId="0" fontId="67" fillId="21" borderId="38" xfId="0" applyFont="1" applyFill="1" applyBorder="1" applyAlignment="1">
      <alignment vertical="center" wrapText="1"/>
    </xf>
    <xf numFmtId="177" fontId="67" fillId="21" borderId="33" xfId="0" applyNumberFormat="1" applyFont="1" applyFill="1" applyBorder="1" applyAlignment="1">
      <alignment vertical="center" wrapText="1"/>
    </xf>
    <xf numFmtId="178" fontId="67" fillId="21" borderId="37" xfId="0" applyNumberFormat="1" applyFont="1" applyFill="1" applyBorder="1" applyAlignment="1">
      <alignment vertical="center" wrapText="1"/>
    </xf>
    <xf numFmtId="0" fontId="67" fillId="0" borderId="35" xfId="0" applyFont="1" applyBorder="1" applyAlignment="1">
      <alignment vertical="center" wrapText="1"/>
    </xf>
    <xf numFmtId="181" fontId="67" fillId="0" borderId="37" xfId="0" applyNumberFormat="1" applyFont="1" applyBorder="1" applyAlignment="1">
      <alignment vertical="center" wrapText="1"/>
    </xf>
    <xf numFmtId="181" fontId="67" fillId="21" borderId="65" xfId="0" applyNumberFormat="1" applyFont="1" applyFill="1" applyBorder="1" applyAlignment="1">
      <alignment vertical="center" wrapText="1"/>
    </xf>
    <xf numFmtId="181" fontId="67" fillId="0" borderId="38" xfId="0" applyNumberFormat="1" applyFont="1" applyBorder="1" applyAlignment="1">
      <alignment vertical="center" wrapText="1"/>
    </xf>
    <xf numFmtId="0" fontId="67" fillId="0" borderId="1" xfId="0" applyFont="1" applyBorder="1" applyAlignment="1">
      <alignment horizontal="left" vertical="center" wrapText="1"/>
    </xf>
    <xf numFmtId="0" fontId="67" fillId="0" borderId="34" xfId="0" applyFont="1" applyBorder="1" applyAlignment="1">
      <alignment vertical="center" wrapText="1"/>
    </xf>
    <xf numFmtId="0" fontId="67" fillId="0" borderId="28" xfId="0" applyFont="1" applyBorder="1" applyAlignment="1">
      <alignment vertical="center" wrapText="1"/>
    </xf>
    <xf numFmtId="181" fontId="67" fillId="21" borderId="61" xfId="0" applyNumberFormat="1" applyFont="1" applyFill="1" applyBorder="1" applyAlignment="1">
      <alignment vertical="center" wrapText="1"/>
    </xf>
    <xf numFmtId="0" fontId="67" fillId="21" borderId="45" xfId="0" applyFont="1" applyFill="1" applyBorder="1" applyAlignment="1">
      <alignment vertical="center" wrapText="1"/>
    </xf>
    <xf numFmtId="0" fontId="67" fillId="0" borderId="37" xfId="0" applyFont="1" applyBorder="1" applyAlignment="1">
      <alignment horizontal="left" vertical="center" wrapText="1"/>
    </xf>
    <xf numFmtId="194" fontId="67" fillId="21" borderId="38" xfId="0" applyNumberFormat="1" applyFont="1" applyFill="1" applyBorder="1" applyAlignment="1">
      <alignment vertical="center" wrapText="1"/>
    </xf>
    <xf numFmtId="0" fontId="67" fillId="0" borderId="37" xfId="0" applyFont="1" applyBorder="1" applyAlignment="1">
      <alignment vertical="center" wrapText="1"/>
    </xf>
    <xf numFmtId="0" fontId="67" fillId="0" borderId="39" xfId="0" applyFont="1" applyBorder="1" applyAlignment="1">
      <alignment vertical="center" wrapText="1"/>
    </xf>
    <xf numFmtId="0" fontId="67" fillId="21" borderId="40" xfId="0" applyFont="1" applyFill="1" applyBorder="1" applyAlignment="1">
      <alignment horizontal="left" vertical="center" wrapText="1"/>
    </xf>
    <xf numFmtId="0" fontId="67" fillId="21" borderId="41" xfId="0" applyFont="1" applyFill="1" applyBorder="1" applyAlignment="1">
      <alignment horizontal="left" vertical="center" wrapText="1"/>
    </xf>
    <xf numFmtId="0" fontId="67" fillId="21" borderId="39" xfId="0" applyFont="1" applyFill="1" applyBorder="1" applyAlignment="1">
      <alignment vertical="center" wrapText="1"/>
    </xf>
    <xf numFmtId="0" fontId="67" fillId="21" borderId="40" xfId="0" applyFont="1" applyFill="1" applyBorder="1" applyAlignment="1">
      <alignment vertical="center" wrapText="1"/>
    </xf>
    <xf numFmtId="0" fontId="67" fillId="0" borderId="41" xfId="0" applyFont="1" applyBorder="1" applyAlignment="1">
      <alignment vertical="center" wrapText="1"/>
    </xf>
    <xf numFmtId="0" fontId="67" fillId="0" borderId="39" xfId="0" applyFont="1" applyBorder="1" applyAlignment="1">
      <alignment horizontal="left" vertical="center" wrapText="1"/>
    </xf>
    <xf numFmtId="0" fontId="67" fillId="0" borderId="40" xfId="0" applyFont="1" applyBorder="1" applyAlignment="1">
      <alignment vertical="center" wrapText="1"/>
    </xf>
    <xf numFmtId="176" fontId="67" fillId="21" borderId="40" xfId="0" applyNumberFormat="1" applyFont="1" applyFill="1" applyBorder="1" applyAlignment="1">
      <alignment vertical="center" wrapText="1"/>
    </xf>
    <xf numFmtId="0" fontId="67" fillId="21" borderId="41" xfId="0" applyFont="1" applyFill="1" applyBorder="1" applyAlignment="1">
      <alignment vertical="center" wrapText="1"/>
    </xf>
    <xf numFmtId="0" fontId="67" fillId="21" borderId="30" xfId="0" applyFont="1" applyFill="1" applyBorder="1" applyAlignment="1">
      <alignment vertical="center" wrapText="1"/>
    </xf>
    <xf numFmtId="0" fontId="67" fillId="0" borderId="32" xfId="0" applyFont="1" applyBorder="1" applyAlignment="1">
      <alignment vertical="center" wrapText="1"/>
    </xf>
    <xf numFmtId="0" fontId="67" fillId="0" borderId="30" xfId="0" applyFont="1" applyBorder="1" applyAlignment="1">
      <alignment horizontal="left" vertical="center" wrapText="1"/>
    </xf>
    <xf numFmtId="0" fontId="67" fillId="0" borderId="31" xfId="0" applyFont="1" applyBorder="1" applyAlignment="1">
      <alignment vertical="center" wrapText="1"/>
    </xf>
    <xf numFmtId="176" fontId="67" fillId="0" borderId="40" xfId="0" applyNumberFormat="1" applyFont="1" applyBorder="1" applyAlignment="1">
      <alignment vertical="center" shrinkToFit="1"/>
    </xf>
    <xf numFmtId="176" fontId="67" fillId="0" borderId="41" xfId="0" applyNumberFormat="1" applyFont="1" applyBorder="1" applyAlignment="1">
      <alignment vertical="center" shrinkToFit="1"/>
    </xf>
    <xf numFmtId="182" fontId="67" fillId="21" borderId="40" xfId="0" applyNumberFormat="1" applyFont="1" applyFill="1" applyBorder="1" applyAlignment="1">
      <alignment vertical="center" wrapText="1"/>
    </xf>
    <xf numFmtId="182" fontId="67" fillId="21" borderId="41" xfId="0" applyNumberFormat="1" applyFont="1" applyFill="1" applyBorder="1" applyAlignment="1">
      <alignment vertical="center" wrapText="1"/>
    </xf>
    <xf numFmtId="182" fontId="67" fillId="21" borderId="40" xfId="0" applyNumberFormat="1" applyFont="1" applyFill="1" applyBorder="1" applyAlignment="1">
      <alignment horizontal="left" vertical="center" wrapText="1"/>
    </xf>
    <xf numFmtId="182" fontId="67" fillId="21" borderId="41" xfId="0" applyNumberFormat="1" applyFont="1" applyFill="1" applyBorder="1" applyAlignment="1">
      <alignment horizontal="left" vertical="center" wrapText="1"/>
    </xf>
    <xf numFmtId="194" fontId="67" fillId="21" borderId="41" xfId="0" applyNumberFormat="1" applyFont="1" applyFill="1" applyBorder="1" applyAlignment="1">
      <alignment vertical="center" wrapText="1"/>
    </xf>
    <xf numFmtId="176" fontId="67" fillId="0" borderId="40" xfId="0" applyNumberFormat="1" applyFont="1" applyBorder="1" applyAlignment="1">
      <alignment vertical="center" wrapText="1"/>
    </xf>
    <xf numFmtId="0" fontId="67" fillId="0" borderId="30" xfId="0" applyFont="1" applyBorder="1" applyAlignment="1">
      <alignment vertical="center" wrapText="1"/>
    </xf>
    <xf numFmtId="0" fontId="67" fillId="0" borderId="47" xfId="0" applyFont="1" applyBorder="1" applyAlignment="1">
      <alignment vertical="center" wrapText="1"/>
    </xf>
    <xf numFmtId="0" fontId="67" fillId="21" borderId="0" xfId="0" applyFont="1" applyFill="1" applyAlignment="1">
      <alignment vertical="center" wrapText="1"/>
    </xf>
    <xf numFmtId="180" fontId="67" fillId="21" borderId="40" xfId="0" applyNumberFormat="1" applyFont="1" applyFill="1" applyBorder="1" applyAlignment="1">
      <alignment horizontal="left" vertical="center" wrapText="1"/>
    </xf>
    <xf numFmtId="180" fontId="67" fillId="21" borderId="41" xfId="0" applyNumberFormat="1" applyFont="1" applyFill="1" applyBorder="1" applyAlignment="1">
      <alignment horizontal="left" vertical="center" wrapText="1"/>
    </xf>
    <xf numFmtId="0" fontId="68" fillId="0" borderId="39" xfId="0" applyFont="1" applyBorder="1" applyAlignment="1">
      <alignment vertical="center" wrapText="1"/>
    </xf>
    <xf numFmtId="0" fontId="68" fillId="0" borderId="40" xfId="0" applyFont="1" applyBorder="1" applyAlignment="1">
      <alignment vertical="center" wrapText="1"/>
    </xf>
    <xf numFmtId="0" fontId="68" fillId="0" borderId="41" xfId="0" applyFont="1" applyBorder="1" applyAlignment="1">
      <alignment vertical="center" wrapText="1"/>
    </xf>
    <xf numFmtId="3" fontId="67" fillId="21" borderId="40" xfId="0" applyNumberFormat="1" applyFont="1" applyFill="1" applyBorder="1" applyAlignment="1">
      <alignment vertical="center" wrapText="1"/>
    </xf>
    <xf numFmtId="3" fontId="67" fillId="21" borderId="41" xfId="0" applyNumberFormat="1" applyFont="1" applyFill="1" applyBorder="1" applyAlignment="1">
      <alignment vertical="center" wrapText="1"/>
    </xf>
    <xf numFmtId="3" fontId="67" fillId="21" borderId="40" xfId="0" applyNumberFormat="1" applyFont="1" applyFill="1" applyBorder="1" applyAlignment="1">
      <alignment horizontal="left" vertical="center" wrapText="1"/>
    </xf>
    <xf numFmtId="3" fontId="67" fillId="21" borderId="41" xfId="0" applyNumberFormat="1" applyFont="1" applyFill="1" applyBorder="1" applyAlignment="1">
      <alignment horizontal="left" vertical="center" wrapText="1"/>
    </xf>
    <xf numFmtId="176" fontId="67" fillId="0" borderId="41" xfId="0" applyNumberFormat="1" applyFont="1" applyBorder="1" applyAlignment="1">
      <alignment vertical="center" wrapText="1"/>
    </xf>
    <xf numFmtId="187" fontId="67" fillId="21" borderId="40" xfId="0" applyNumberFormat="1" applyFont="1" applyFill="1" applyBorder="1" applyAlignment="1">
      <alignment vertical="center" wrapText="1"/>
    </xf>
    <xf numFmtId="187" fontId="67" fillId="21" borderId="41" xfId="0" applyNumberFormat="1" applyFont="1" applyFill="1" applyBorder="1" applyAlignment="1">
      <alignment vertical="center" wrapText="1"/>
    </xf>
    <xf numFmtId="196" fontId="67" fillId="21" borderId="41" xfId="0" applyNumberFormat="1" applyFont="1" applyFill="1" applyBorder="1" applyAlignment="1">
      <alignment vertical="center" wrapText="1"/>
    </xf>
    <xf numFmtId="187" fontId="67" fillId="0" borderId="41" xfId="0" applyNumberFormat="1" applyFont="1" applyBorder="1" applyAlignment="1">
      <alignment vertical="center" wrapText="1"/>
    </xf>
    <xf numFmtId="182" fontId="67" fillId="0" borderId="41" xfId="0" applyNumberFormat="1" applyFont="1" applyBorder="1" applyAlignment="1">
      <alignment vertical="center" wrapText="1"/>
    </xf>
    <xf numFmtId="196" fontId="67" fillId="0" borderId="41" xfId="0" applyNumberFormat="1" applyFont="1" applyBorder="1" applyAlignment="1">
      <alignment vertical="center" wrapText="1"/>
    </xf>
    <xf numFmtId="182" fontId="67" fillId="0" borderId="39" xfId="0" applyNumberFormat="1" applyFont="1" applyBorder="1" applyAlignment="1">
      <alignment vertical="center" wrapText="1"/>
    </xf>
    <xf numFmtId="182" fontId="67" fillId="0" borderId="40" xfId="0" applyNumberFormat="1" applyFont="1" applyBorder="1" applyAlignment="1">
      <alignment vertical="center" wrapText="1"/>
    </xf>
    <xf numFmtId="177" fontId="67" fillId="0" borderId="39" xfId="0" applyNumberFormat="1" applyFont="1" applyBorder="1" applyAlignment="1">
      <alignment vertical="center" wrapText="1"/>
    </xf>
    <xf numFmtId="178" fontId="67" fillId="21" borderId="40" xfId="0" applyNumberFormat="1" applyFont="1" applyFill="1" applyBorder="1" applyAlignment="1">
      <alignment horizontal="left" vertical="center" wrapText="1"/>
    </xf>
    <xf numFmtId="0" fontId="67" fillId="0" borderId="47" xfId="0" applyFont="1" applyBorder="1" applyAlignment="1">
      <alignment horizontal="left" vertical="center" wrapText="1"/>
    </xf>
    <xf numFmtId="181" fontId="67" fillId="0" borderId="39" xfId="0" applyNumberFormat="1" applyFont="1" applyBorder="1" applyAlignment="1">
      <alignment vertical="center" wrapText="1"/>
    </xf>
    <xf numFmtId="181" fontId="67" fillId="0" borderId="40" xfId="0" applyNumberFormat="1" applyFont="1" applyBorder="1" applyAlignment="1">
      <alignment vertical="center" wrapText="1"/>
    </xf>
    <xf numFmtId="181" fontId="67" fillId="0" borderId="41" xfId="0" applyNumberFormat="1" applyFont="1" applyBorder="1" applyAlignment="1">
      <alignment vertical="center" wrapText="1"/>
    </xf>
    <xf numFmtId="0" fontId="67" fillId="0" borderId="48" xfId="0" applyFont="1" applyBorder="1" applyAlignment="1">
      <alignment vertical="center" wrapText="1"/>
    </xf>
    <xf numFmtId="0" fontId="67" fillId="0" borderId="49" xfId="0" applyFont="1" applyBorder="1" applyAlignment="1">
      <alignment vertical="center" wrapText="1"/>
    </xf>
    <xf numFmtId="0" fontId="67" fillId="21" borderId="48" xfId="0" applyFont="1" applyFill="1" applyBorder="1" applyAlignment="1">
      <alignment horizontal="left" vertical="center" wrapText="1"/>
    </xf>
    <xf numFmtId="0" fontId="67" fillId="21" borderId="49" xfId="0" applyFont="1" applyFill="1" applyBorder="1" applyAlignment="1">
      <alignment horizontal="left" vertical="center" wrapText="1"/>
    </xf>
    <xf numFmtId="0" fontId="67" fillId="0" borderId="63" xfId="0" applyFont="1" applyBorder="1" applyAlignment="1">
      <alignment vertical="center" wrapText="1"/>
    </xf>
    <xf numFmtId="0" fontId="67" fillId="0" borderId="64" xfId="0" applyFont="1" applyBorder="1" applyAlignment="1">
      <alignment vertical="center" wrapText="1"/>
    </xf>
    <xf numFmtId="0" fontId="67" fillId="0" borderId="68" xfId="0" applyFont="1" applyBorder="1" applyAlignment="1">
      <alignment vertical="center" wrapText="1"/>
    </xf>
    <xf numFmtId="179" fontId="67" fillId="21" borderId="40" xfId="0" applyNumberFormat="1" applyFont="1" applyFill="1" applyBorder="1" applyAlignment="1">
      <alignment horizontal="left" vertical="center" wrapText="1"/>
    </xf>
    <xf numFmtId="179" fontId="67" fillId="21" borderId="41" xfId="0" applyNumberFormat="1" applyFont="1" applyFill="1" applyBorder="1" applyAlignment="1">
      <alignment horizontal="left" vertical="center" wrapText="1"/>
    </xf>
    <xf numFmtId="0" fontId="67" fillId="0" borderId="66" xfId="0" applyFont="1" applyBorder="1" applyAlignment="1">
      <alignment vertical="center" wrapText="1"/>
    </xf>
    <xf numFmtId="0" fontId="67" fillId="0" borderId="42" xfId="0" applyFont="1" applyBorder="1" applyAlignment="1">
      <alignment vertical="center" wrapText="1"/>
    </xf>
    <xf numFmtId="0" fontId="67" fillId="21" borderId="43" xfId="0" applyFont="1" applyFill="1" applyBorder="1" applyAlignment="1">
      <alignment horizontal="left" vertical="center" wrapText="1"/>
    </xf>
    <xf numFmtId="0" fontId="67" fillId="21" borderId="44" xfId="0" applyFont="1" applyFill="1" applyBorder="1" applyAlignment="1">
      <alignment horizontal="left" vertical="center" wrapText="1"/>
    </xf>
    <xf numFmtId="0" fontId="67" fillId="0" borderId="43" xfId="0" applyFont="1" applyBorder="1" applyAlignment="1">
      <alignment vertical="center" wrapText="1"/>
    </xf>
    <xf numFmtId="0" fontId="67" fillId="0" borderId="44" xfId="0" applyFont="1" applyBorder="1" applyAlignment="1">
      <alignment vertical="center" wrapText="1"/>
    </xf>
    <xf numFmtId="0" fontId="67" fillId="0" borderId="42" xfId="0" applyFont="1" applyBorder="1" applyAlignment="1">
      <alignment horizontal="left" vertical="center" wrapText="1"/>
    </xf>
    <xf numFmtId="0" fontId="67" fillId="0" borderId="67" xfId="0" applyFont="1" applyBorder="1" applyAlignment="1">
      <alignment vertical="center" wrapText="1"/>
    </xf>
    <xf numFmtId="0" fontId="61" fillId="0" borderId="1" xfId="0" applyFont="1" applyBorder="1">
      <alignment vertical="center"/>
    </xf>
    <xf numFmtId="0" fontId="61" fillId="0" borderId="0" xfId="0" applyFont="1" applyAlignment="1">
      <alignment horizontal="left" vertical="top"/>
    </xf>
    <xf numFmtId="0" fontId="61" fillId="0" borderId="7" xfId="0" applyFont="1" applyBorder="1" applyAlignment="1">
      <alignment horizontal="left" vertical="top" wrapText="1" shrinkToFit="1"/>
    </xf>
    <xf numFmtId="0" fontId="61" fillId="0" borderId="8" xfId="0" applyFont="1" applyBorder="1" applyAlignment="1">
      <alignment horizontal="left" vertical="top" wrapText="1" shrinkToFit="1"/>
    </xf>
    <xf numFmtId="0" fontId="61" fillId="0" borderId="0" xfId="0" applyFont="1" applyAlignment="1">
      <alignment vertical="top"/>
    </xf>
    <xf numFmtId="0" fontId="61" fillId="0" borderId="0" xfId="0" applyFont="1" applyAlignment="1">
      <alignment horizontal="right" vertical="top"/>
    </xf>
    <xf numFmtId="0" fontId="61" fillId="0" borderId="0" xfId="0" applyFont="1" applyAlignment="1">
      <alignment horizontal="left" vertical="top" wrapText="1"/>
    </xf>
    <xf numFmtId="0" fontId="61" fillId="0" borderId="0" xfId="0" applyFont="1">
      <alignment vertical="center"/>
    </xf>
    <xf numFmtId="0" fontId="61" fillId="0" borderId="10" xfId="0" applyFont="1" applyBorder="1" applyAlignment="1">
      <alignment horizontal="center" vertical="center"/>
    </xf>
    <xf numFmtId="0" fontId="61" fillId="0" borderId="6" xfId="0" applyFont="1" applyBorder="1" applyAlignment="1">
      <alignment horizontal="center" vertical="center"/>
    </xf>
    <xf numFmtId="0" fontId="61" fillId="0" borderId="21" xfId="0" applyFont="1" applyBorder="1" applyAlignment="1">
      <alignment horizontal="center" vertical="center"/>
    </xf>
    <xf numFmtId="0" fontId="29" fillId="0" borderId="13" xfId="0" applyFont="1" applyBorder="1">
      <alignment vertical="center"/>
    </xf>
    <xf numFmtId="0" fontId="29" fillId="0" borderId="14" xfId="0" applyFont="1" applyBorder="1">
      <alignment vertical="center"/>
    </xf>
    <xf numFmtId="0" fontId="61" fillId="0" borderId="11" xfId="0" applyFont="1" applyBorder="1" applyAlignment="1">
      <alignment horizontal="center" vertical="center"/>
    </xf>
    <xf numFmtId="0" fontId="61" fillId="0" borderId="13" xfId="0" applyFont="1" applyBorder="1">
      <alignment vertical="center"/>
    </xf>
    <xf numFmtId="0" fontId="61" fillId="0" borderId="14" xfId="0" applyFont="1" applyBorder="1">
      <alignment vertical="center"/>
    </xf>
    <xf numFmtId="0" fontId="61" fillId="0" borderId="4" xfId="0" applyFont="1" applyBorder="1">
      <alignment vertical="center"/>
    </xf>
    <xf numFmtId="0" fontId="61" fillId="0" borderId="21" xfId="0" applyFont="1" applyBorder="1">
      <alignment vertical="center"/>
    </xf>
    <xf numFmtId="0" fontId="61" fillId="0" borderId="33" xfId="0" applyFont="1" applyBorder="1">
      <alignment vertical="center"/>
    </xf>
    <xf numFmtId="0" fontId="61" fillId="0" borderId="34" xfId="0" applyFont="1" applyBorder="1">
      <alignment vertical="center"/>
    </xf>
    <xf numFmtId="0" fontId="61" fillId="0" borderId="35" xfId="0" applyFont="1" applyBorder="1">
      <alignment vertical="center"/>
    </xf>
    <xf numFmtId="0" fontId="61" fillId="0" borderId="22" xfId="0" applyFont="1" applyBorder="1">
      <alignment vertical="center"/>
    </xf>
    <xf numFmtId="0" fontId="61" fillId="0" borderId="23" xfId="0" applyFont="1" applyBorder="1">
      <alignment vertical="center"/>
    </xf>
    <xf numFmtId="0" fontId="61" fillId="0" borderId="24" xfId="0" applyFont="1" applyBorder="1">
      <alignment vertical="center"/>
    </xf>
    <xf numFmtId="0" fontId="61" fillId="0" borderId="30" xfId="0" applyFont="1" applyBorder="1">
      <alignment vertical="center"/>
    </xf>
    <xf numFmtId="0" fontId="61" fillId="0" borderId="31" xfId="0" applyFont="1" applyBorder="1">
      <alignment vertical="center"/>
    </xf>
    <xf numFmtId="0" fontId="61" fillId="0" borderId="32" xfId="0" applyFont="1" applyBorder="1">
      <alignment vertical="center"/>
    </xf>
    <xf numFmtId="0" fontId="61" fillId="0" borderId="13" xfId="0" applyFont="1" applyBorder="1" applyAlignment="1">
      <alignment horizontal="center" vertical="center"/>
    </xf>
    <xf numFmtId="49" fontId="61" fillId="0" borderId="0" xfId="0" applyNumberFormat="1" applyFont="1" applyAlignment="1">
      <alignment horizontal="right" vertical="top"/>
    </xf>
    <xf numFmtId="0" fontId="6" fillId="0" borderId="0" xfId="0" applyFont="1" applyAlignment="1">
      <alignment vertical="top" wrapText="1" shrinkToFit="1"/>
    </xf>
    <xf numFmtId="0" fontId="31" fillId="0" borderId="6" xfId="0" applyFont="1" applyBorder="1">
      <alignment vertical="center"/>
    </xf>
    <xf numFmtId="0" fontId="31" fillId="0" borderId="7" xfId="0" applyFont="1" applyBorder="1">
      <alignment vertical="center"/>
    </xf>
    <xf numFmtId="0" fontId="31" fillId="0" borderId="8" xfId="0" applyFont="1" applyBorder="1" applyAlignment="1">
      <alignment horizontal="center" vertical="center"/>
    </xf>
    <xf numFmtId="176" fontId="0" fillId="0" borderId="168" xfId="0" applyNumberFormat="1" applyBorder="1" applyAlignment="1">
      <alignment horizontal="left" vertical="center"/>
    </xf>
    <xf numFmtId="176" fontId="0" fillId="10" borderId="0" xfId="0" applyNumberFormat="1" applyFill="1" applyAlignment="1">
      <alignment horizontal="left" vertical="center"/>
    </xf>
    <xf numFmtId="0" fontId="61" fillId="0" borderId="4" xfId="0" applyFont="1" applyBorder="1" applyAlignment="1">
      <alignment horizontal="left" vertical="center"/>
    </xf>
    <xf numFmtId="0" fontId="61" fillId="0" borderId="0" xfId="0" applyFont="1" applyAlignment="1">
      <alignment horizontal="left" vertical="center"/>
    </xf>
    <xf numFmtId="0" fontId="61" fillId="0" borderId="5" xfId="0" applyFont="1" applyBorder="1" applyAlignment="1">
      <alignment horizontal="left" vertical="center"/>
    </xf>
    <xf numFmtId="0" fontId="6" fillId="0" borderId="0" xfId="0" applyFont="1" applyAlignment="1">
      <alignment horizontal="center" vertical="center" textRotation="255"/>
    </xf>
    <xf numFmtId="0" fontId="6" fillId="0" borderId="0" xfId="0" applyFont="1" applyAlignment="1">
      <alignment vertical="center" textRotation="255"/>
    </xf>
    <xf numFmtId="0" fontId="6" fillId="0" borderId="33" xfId="0" applyFont="1" applyBorder="1">
      <alignment vertical="center"/>
    </xf>
    <xf numFmtId="0" fontId="6" fillId="0" borderId="34" xfId="0" applyFont="1" applyBorder="1">
      <alignment vertical="center"/>
    </xf>
    <xf numFmtId="0" fontId="6" fillId="0" borderId="23" xfId="0" applyFont="1" applyBorder="1">
      <alignment vertical="center"/>
    </xf>
    <xf numFmtId="0" fontId="6" fillId="0" borderId="24" xfId="0" applyFont="1" applyBorder="1">
      <alignment vertical="center"/>
    </xf>
    <xf numFmtId="0" fontId="6" fillId="0" borderId="30" xfId="0" applyFont="1" applyBorder="1">
      <alignment vertical="center"/>
    </xf>
    <xf numFmtId="0" fontId="6" fillId="0" borderId="31" xfId="0" applyFont="1" applyBorder="1">
      <alignment vertical="center"/>
    </xf>
    <xf numFmtId="0" fontId="6" fillId="0" borderId="32" xfId="0" applyFont="1" applyBorder="1">
      <alignment vertical="center"/>
    </xf>
    <xf numFmtId="0" fontId="6" fillId="0" borderId="25" xfId="0" applyFont="1" applyBorder="1">
      <alignment vertical="center"/>
    </xf>
    <xf numFmtId="0" fontId="6" fillId="0" borderId="26" xfId="0" applyFont="1" applyBorder="1">
      <alignment vertical="center"/>
    </xf>
    <xf numFmtId="0" fontId="6" fillId="0" borderId="27" xfId="0" applyFont="1" applyBorder="1">
      <alignment vertical="center"/>
    </xf>
    <xf numFmtId="0" fontId="61" fillId="0" borderId="9" xfId="0" applyFont="1" applyBorder="1" applyAlignment="1">
      <alignment horizontal="center" vertical="center"/>
    </xf>
    <xf numFmtId="0" fontId="61" fillId="0" borderId="2" xfId="0" applyFont="1" applyBorder="1" applyAlignment="1">
      <alignment vertical="center" wrapText="1"/>
    </xf>
    <xf numFmtId="0" fontId="0" fillId="5" borderId="191" xfId="0" applyFill="1" applyBorder="1">
      <alignment vertical="center"/>
    </xf>
    <xf numFmtId="182" fontId="6" fillId="3" borderId="1" xfId="0" applyNumberFormat="1" applyFont="1" applyFill="1" applyBorder="1" applyAlignment="1">
      <alignment horizontal="right" vertical="center"/>
    </xf>
    <xf numFmtId="182" fontId="6" fillId="3" borderId="30" xfId="0" applyNumberFormat="1" applyFont="1" applyFill="1" applyBorder="1" applyAlignment="1">
      <alignment horizontal="right" vertical="center"/>
    </xf>
    <xf numFmtId="182" fontId="6" fillId="3" borderId="33" xfId="0" applyNumberFormat="1" applyFont="1" applyFill="1" applyBorder="1" applyAlignment="1">
      <alignment horizontal="right" vertical="center"/>
    </xf>
    <xf numFmtId="182" fontId="6" fillId="3" borderId="25" xfId="0" applyNumberFormat="1" applyFont="1" applyFill="1" applyBorder="1" applyAlignment="1">
      <alignment horizontal="right" vertical="center"/>
    </xf>
    <xf numFmtId="182" fontId="6" fillId="3" borderId="4" xfId="0" applyNumberFormat="1" applyFont="1" applyFill="1" applyBorder="1" applyAlignment="1">
      <alignment horizontal="right" vertical="center"/>
    </xf>
    <xf numFmtId="182" fontId="6" fillId="3" borderId="63" xfId="0" applyNumberFormat="1" applyFont="1" applyFill="1" applyBorder="1" applyAlignment="1">
      <alignment horizontal="right" vertical="center"/>
    </xf>
    <xf numFmtId="182" fontId="6" fillId="23" borderId="1" xfId="0" applyNumberFormat="1" applyFont="1" applyFill="1" applyBorder="1" applyAlignment="1">
      <alignment horizontal="right" vertical="center"/>
    </xf>
    <xf numFmtId="182" fontId="6" fillId="23" borderId="33" xfId="0" applyNumberFormat="1" applyFont="1" applyFill="1" applyBorder="1" applyAlignment="1">
      <alignment horizontal="right" vertical="center"/>
    </xf>
    <xf numFmtId="182" fontId="6" fillId="23" borderId="4" xfId="0" applyNumberFormat="1" applyFont="1" applyFill="1" applyBorder="1" applyAlignment="1">
      <alignment horizontal="right" vertical="center"/>
    </xf>
    <xf numFmtId="182" fontId="6" fillId="23" borderId="63" xfId="0" applyNumberFormat="1" applyFont="1" applyFill="1" applyBorder="1" applyAlignment="1">
      <alignment horizontal="right" vertical="center"/>
    </xf>
    <xf numFmtId="182" fontId="6" fillId="3" borderId="22" xfId="0" applyNumberFormat="1" applyFont="1" applyFill="1" applyBorder="1" applyAlignment="1">
      <alignment horizontal="right" vertical="center"/>
    </xf>
    <xf numFmtId="0" fontId="6" fillId="0" borderId="0" xfId="0" applyFont="1" applyAlignment="1">
      <alignment horizontal="right" vertical="top" shrinkToFit="1"/>
    </xf>
    <xf numFmtId="0" fontId="6" fillId="0" borderId="7" xfId="0" applyFont="1" applyBorder="1" applyAlignment="1">
      <alignment horizontal="right" vertical="top"/>
    </xf>
    <xf numFmtId="0" fontId="0" fillId="10" borderId="2" xfId="0" applyFill="1" applyBorder="1" applyAlignment="1">
      <alignment vertical="center" shrinkToFit="1"/>
    </xf>
    <xf numFmtId="0" fontId="0" fillId="10" borderId="217" xfId="0" applyFill="1" applyBorder="1">
      <alignment vertical="center"/>
    </xf>
    <xf numFmtId="0" fontId="0" fillId="10" borderId="217" xfId="0" applyFill="1" applyBorder="1" applyAlignment="1">
      <alignment horizontal="left" vertical="center" wrapText="1"/>
    </xf>
    <xf numFmtId="0" fontId="67" fillId="25" borderId="0" xfId="0" applyFont="1" applyFill="1" applyAlignment="1">
      <alignment vertical="center" wrapText="1"/>
    </xf>
    <xf numFmtId="0" fontId="67" fillId="25" borderId="40" xfId="0" applyFont="1" applyFill="1" applyBorder="1" applyAlignment="1">
      <alignment horizontal="left" vertical="center" wrapText="1"/>
    </xf>
    <xf numFmtId="0" fontId="67" fillId="25" borderId="41" xfId="0" applyFont="1" applyFill="1" applyBorder="1" applyAlignment="1">
      <alignment horizontal="left" vertical="center" wrapText="1"/>
    </xf>
    <xf numFmtId="0" fontId="65" fillId="25" borderId="112" xfId="0" applyFont="1" applyFill="1" applyBorder="1" applyAlignment="1">
      <alignment vertical="center" wrapText="1"/>
    </xf>
    <xf numFmtId="0" fontId="65" fillId="25" borderId="21" xfId="0" applyFont="1" applyFill="1" applyBorder="1" applyAlignment="1">
      <alignment horizontal="left" vertical="center" wrapText="1"/>
    </xf>
    <xf numFmtId="0" fontId="65" fillId="25" borderId="99" xfId="0" applyFont="1" applyFill="1" applyBorder="1" applyAlignment="1">
      <alignment horizontal="left" vertical="center" wrapText="1"/>
    </xf>
    <xf numFmtId="0" fontId="65" fillId="25" borderId="21" xfId="0" applyFont="1" applyFill="1" applyBorder="1" applyAlignment="1">
      <alignment vertical="center" wrapText="1"/>
    </xf>
    <xf numFmtId="0" fontId="65" fillId="25" borderId="99" xfId="0" applyFont="1" applyFill="1" applyBorder="1" applyAlignment="1">
      <alignment vertical="center" wrapText="1"/>
    </xf>
    <xf numFmtId="176" fontId="67" fillId="21" borderId="37" xfId="0" applyNumberFormat="1" applyFont="1" applyFill="1" applyBorder="1" applyAlignment="1">
      <alignment vertical="center" wrapText="1"/>
    </xf>
    <xf numFmtId="182" fontId="65" fillId="0" borderId="93" xfId="0" applyNumberFormat="1" applyFont="1" applyBorder="1" applyAlignment="1">
      <alignment horizontal="left" vertical="center" wrapText="1"/>
    </xf>
    <xf numFmtId="0" fontId="65" fillId="0" borderId="113" xfId="0" applyFont="1" applyBorder="1" applyAlignment="1">
      <alignment horizontal="left" vertical="center" wrapText="1"/>
    </xf>
    <xf numFmtId="0" fontId="1" fillId="0" borderId="0" xfId="0" applyFont="1" applyAlignment="1">
      <alignment horizontal="centerContinuous" vertical="center"/>
    </xf>
    <xf numFmtId="0" fontId="6" fillId="0" borderId="0" xfId="0" applyFont="1" applyAlignment="1">
      <alignment horizontal="centerContinuous" vertical="center"/>
    </xf>
    <xf numFmtId="176" fontId="0" fillId="0" borderId="0" xfId="0" applyNumberFormat="1">
      <alignment vertical="center"/>
    </xf>
    <xf numFmtId="0" fontId="6" fillId="6" borderId="0" xfId="0" applyFont="1" applyFill="1">
      <alignment vertical="center"/>
    </xf>
    <xf numFmtId="0" fontId="0" fillId="6" borderId="0" xfId="0" applyFill="1">
      <alignment vertical="center"/>
    </xf>
    <xf numFmtId="0" fontId="40" fillId="0" borderId="0" xfId="0" applyFont="1">
      <alignment vertical="center"/>
    </xf>
    <xf numFmtId="0" fontId="67" fillId="0" borderId="23" xfId="0" applyFont="1" applyBorder="1" applyAlignment="1">
      <alignment vertical="center" wrapText="1"/>
    </xf>
    <xf numFmtId="0" fontId="37" fillId="5" borderId="98" xfId="0" applyFont="1" applyFill="1" applyBorder="1" applyAlignment="1">
      <alignment vertical="center" wrapText="1"/>
    </xf>
    <xf numFmtId="0" fontId="37" fillId="5" borderId="95" xfId="0" applyFont="1" applyFill="1" applyBorder="1" applyAlignment="1">
      <alignment vertical="center" wrapText="1"/>
    </xf>
    <xf numFmtId="0" fontId="37" fillId="0" borderId="92" xfId="0" applyFont="1" applyBorder="1" applyAlignment="1">
      <alignment horizontal="left" vertical="center" wrapText="1"/>
    </xf>
    <xf numFmtId="0" fontId="37" fillId="0" borderId="92" xfId="0" applyFont="1" applyBorder="1" applyAlignment="1">
      <alignment vertical="center" wrapText="1"/>
    </xf>
    <xf numFmtId="0" fontId="67" fillId="21" borderId="218" xfId="0" applyFont="1" applyFill="1" applyBorder="1" applyAlignment="1">
      <alignment vertical="center" wrapText="1"/>
    </xf>
    <xf numFmtId="0" fontId="67" fillId="0" borderId="40" xfId="0" applyFont="1" applyBorder="1" applyAlignment="1">
      <alignment horizontal="left" vertical="center" wrapText="1"/>
    </xf>
    <xf numFmtId="185" fontId="67" fillId="21" borderId="40" xfId="0" applyNumberFormat="1" applyFont="1" applyFill="1" applyBorder="1" applyAlignment="1">
      <alignment horizontal="left" vertical="center" wrapText="1"/>
    </xf>
    <xf numFmtId="185" fontId="67" fillId="0" borderId="40" xfId="0" applyNumberFormat="1" applyFont="1" applyBorder="1" applyAlignment="1">
      <alignment horizontal="left" vertical="center" wrapText="1"/>
    </xf>
    <xf numFmtId="180" fontId="67" fillId="0" borderId="40" xfId="0" applyNumberFormat="1" applyFont="1" applyBorder="1" applyAlignment="1">
      <alignment horizontal="left" vertical="center" wrapText="1"/>
    </xf>
    <xf numFmtId="0" fontId="0" fillId="26" borderId="11" xfId="0" applyFill="1" applyBorder="1">
      <alignment vertical="center"/>
    </xf>
    <xf numFmtId="0" fontId="0" fillId="26" borderId="72" xfId="0" applyFill="1" applyBorder="1" applyAlignment="1">
      <alignment horizontal="left" vertical="center" wrapText="1"/>
    </xf>
    <xf numFmtId="197" fontId="67" fillId="21" borderId="40" xfId="0" applyNumberFormat="1" applyFont="1" applyFill="1" applyBorder="1" applyAlignment="1">
      <alignment horizontal="left" vertical="center" wrapText="1"/>
    </xf>
    <xf numFmtId="0" fontId="29" fillId="0" borderId="0" xfId="0" applyFont="1" applyAlignment="1">
      <alignment vertical="top" wrapText="1"/>
    </xf>
    <xf numFmtId="187" fontId="62" fillId="0" borderId="99" xfId="0" applyNumberFormat="1" applyFont="1" applyBorder="1" applyAlignment="1">
      <alignment horizontal="left" vertical="center" wrapText="1"/>
    </xf>
    <xf numFmtId="0" fontId="69" fillId="0" borderId="0" xfId="0" applyFont="1" applyAlignment="1">
      <alignment vertical="top"/>
    </xf>
    <xf numFmtId="0" fontId="72" fillId="0" borderId="0" xfId="0" applyFont="1">
      <alignment vertical="center"/>
    </xf>
    <xf numFmtId="0" fontId="10" fillId="0" borderId="0" xfId="0" applyFont="1">
      <alignment vertical="center"/>
    </xf>
    <xf numFmtId="0" fontId="71" fillId="0" borderId="0" xfId="0" applyFont="1">
      <alignment vertical="center"/>
    </xf>
    <xf numFmtId="0" fontId="70" fillId="0" borderId="0" xfId="0" applyFont="1" applyAlignment="1">
      <alignment vertical="center" wrapText="1"/>
    </xf>
    <xf numFmtId="49" fontId="38" fillId="0" borderId="0" xfId="0" applyNumberFormat="1" applyFont="1" applyAlignment="1">
      <alignment horizontal="right" vertical="top"/>
    </xf>
    <xf numFmtId="0" fontId="6" fillId="0" borderId="89" xfId="0" applyFont="1" applyBorder="1">
      <alignment vertical="center"/>
    </xf>
    <xf numFmtId="0" fontId="6" fillId="0" borderId="219" xfId="0" applyFont="1" applyBorder="1" applyAlignment="1">
      <alignment vertical="top"/>
    </xf>
    <xf numFmtId="0" fontId="0" fillId="0" borderId="142" xfId="0" applyBorder="1" applyAlignment="1">
      <alignment horizontal="left" vertical="center"/>
    </xf>
    <xf numFmtId="0" fontId="0" fillId="0" borderId="91" xfId="0" applyBorder="1" applyAlignment="1">
      <alignment horizontal="left" vertical="center" wrapText="1"/>
    </xf>
    <xf numFmtId="0" fontId="0" fillId="0" borderId="143" xfId="0" applyBorder="1" applyAlignment="1">
      <alignment horizontal="left" vertical="center" wrapText="1"/>
    </xf>
    <xf numFmtId="0" fontId="6" fillId="8" borderId="0" xfId="0" applyFont="1" applyFill="1" applyAlignment="1">
      <alignment horizontal="left" vertical="center"/>
    </xf>
    <xf numFmtId="0" fontId="0" fillId="10" borderId="7" xfId="0" applyFill="1" applyBorder="1">
      <alignment vertical="center"/>
    </xf>
    <xf numFmtId="0" fontId="81" fillId="10" borderId="0" xfId="0" applyFont="1" applyFill="1">
      <alignment vertical="center"/>
    </xf>
    <xf numFmtId="0" fontId="0" fillId="2" borderId="220" xfId="0" applyFill="1" applyBorder="1">
      <alignment vertical="center"/>
    </xf>
    <xf numFmtId="0" fontId="0" fillId="2" borderId="0" xfId="0" applyFill="1">
      <alignment vertical="center"/>
    </xf>
    <xf numFmtId="0" fontId="0" fillId="10" borderId="4" xfId="0" applyFill="1" applyBorder="1">
      <alignment vertical="center"/>
    </xf>
    <xf numFmtId="0" fontId="82" fillId="0" borderId="0" xfId="0" applyFont="1">
      <alignment vertical="center"/>
    </xf>
    <xf numFmtId="0" fontId="81" fillId="10" borderId="221" xfId="0" applyFont="1" applyFill="1" applyBorder="1">
      <alignment vertical="center"/>
    </xf>
    <xf numFmtId="0" fontId="0" fillId="0" borderId="222" xfId="0" applyBorder="1" applyAlignment="1">
      <alignment horizontal="center" vertical="center"/>
    </xf>
    <xf numFmtId="0" fontId="0" fillId="0" borderId="168" xfId="0" applyBorder="1" applyAlignment="1">
      <alignment horizontal="center" vertical="center"/>
    </xf>
    <xf numFmtId="0" fontId="0" fillId="0" borderId="72" xfId="0" applyBorder="1" applyAlignment="1">
      <alignment horizontal="center" vertical="center"/>
    </xf>
    <xf numFmtId="0" fontId="0" fillId="0" borderId="223" xfId="0" applyBorder="1" applyAlignment="1">
      <alignment horizontal="center" vertical="center"/>
    </xf>
    <xf numFmtId="0" fontId="6" fillId="8" borderId="0" xfId="0" applyFont="1" applyFill="1" applyAlignment="1">
      <alignment horizontal="justify" vertical="center"/>
    </xf>
    <xf numFmtId="0" fontId="84" fillId="2" borderId="0" xfId="0" applyFont="1" applyFill="1">
      <alignment vertical="center"/>
    </xf>
    <xf numFmtId="0" fontId="38" fillId="2" borderId="0" xfId="0" applyFont="1" applyFill="1">
      <alignment vertical="center"/>
    </xf>
    <xf numFmtId="0" fontId="61" fillId="0" borderId="2" xfId="0" applyFont="1" applyBorder="1" applyAlignment="1">
      <alignment horizontal="center" vertical="center"/>
    </xf>
    <xf numFmtId="0" fontId="61" fillId="0" borderId="0" xfId="0" applyFont="1" applyAlignment="1">
      <alignment vertical="center" wrapText="1"/>
    </xf>
    <xf numFmtId="0" fontId="6" fillId="6" borderId="0" xfId="0" applyFont="1" applyFill="1" applyAlignment="1">
      <alignment horizontal="left" vertical="center"/>
    </xf>
    <xf numFmtId="0" fontId="6" fillId="8" borderId="0" xfId="0" applyFont="1" applyFill="1" applyAlignment="1">
      <alignment horizontal="left" vertical="center"/>
    </xf>
    <xf numFmtId="0" fontId="6" fillId="0" borderId="0" xfId="0" applyFont="1" applyAlignment="1">
      <alignment horizontal="justify" vertical="center"/>
    </xf>
    <xf numFmtId="0" fontId="6" fillId="8" borderId="0" xfId="0" applyFont="1" applyFill="1" applyAlignment="1">
      <alignment horizontal="left" vertical="center" shrinkToFit="1"/>
    </xf>
    <xf numFmtId="0" fontId="6" fillId="2" borderId="0" xfId="0" applyFont="1" applyFill="1" applyAlignment="1">
      <alignment horizontal="center" vertical="center"/>
    </xf>
    <xf numFmtId="176" fontId="0" fillId="6" borderId="0" xfId="0" applyNumberFormat="1" applyFill="1" applyAlignment="1">
      <alignment horizontal="right" vertical="center"/>
    </xf>
    <xf numFmtId="0" fontId="6" fillId="6" borderId="0" xfId="0" applyFont="1" applyFill="1" applyAlignment="1">
      <alignment horizontal="left" vertical="top"/>
    </xf>
    <xf numFmtId="0" fontId="6" fillId="0" borderId="0" xfId="0" applyFont="1" applyAlignment="1">
      <alignment horizontal="left" vertical="center"/>
    </xf>
    <xf numFmtId="0" fontId="6" fillId="6" borderId="0" xfId="0" applyFont="1" applyFill="1" applyAlignment="1">
      <alignment horizontal="left" vertical="center" indent="2"/>
    </xf>
    <xf numFmtId="176" fontId="6" fillId="8" borderId="0" xfId="0" applyNumberFormat="1" applyFont="1" applyFill="1" applyAlignment="1">
      <alignment horizontal="left" vertical="center" wrapText="1"/>
    </xf>
    <xf numFmtId="0" fontId="1" fillId="0" borderId="0" xfId="0" applyFont="1" applyAlignment="1">
      <alignment horizontal="center" vertical="center"/>
    </xf>
    <xf numFmtId="0" fontId="0" fillId="2" borderId="139" xfId="0" applyFill="1" applyBorder="1" applyAlignment="1">
      <alignment horizontal="center" vertical="center"/>
    </xf>
    <xf numFmtId="0" fontId="0" fillId="2" borderId="140" xfId="0" applyFill="1" applyBorder="1" applyAlignment="1">
      <alignment horizontal="center" vertical="center"/>
    </xf>
    <xf numFmtId="0" fontId="0" fillId="2" borderId="141" xfId="0" applyFill="1" applyBorder="1" applyAlignment="1">
      <alignment horizontal="center" vertical="center"/>
    </xf>
    <xf numFmtId="0" fontId="0" fillId="0" borderId="142" xfId="0" applyBorder="1" applyAlignment="1">
      <alignment horizontal="left" vertical="center"/>
    </xf>
    <xf numFmtId="0" fontId="0" fillId="0" borderId="91" xfId="0" applyBorder="1" applyAlignment="1">
      <alignment horizontal="left" vertical="center"/>
    </xf>
    <xf numFmtId="0" fontId="0" fillId="0" borderId="143" xfId="0" applyBorder="1" applyAlignment="1">
      <alignment horizontal="left" vertical="center"/>
    </xf>
    <xf numFmtId="0" fontId="0" fillId="0" borderId="142" xfId="0" applyBorder="1" applyAlignment="1">
      <alignment horizontal="left" vertical="top" wrapText="1"/>
    </xf>
    <xf numFmtId="0" fontId="0" fillId="0" borderId="91" xfId="0" applyBorder="1" applyAlignment="1">
      <alignment horizontal="left" vertical="top" wrapText="1"/>
    </xf>
    <xf numFmtId="0" fontId="0" fillId="0" borderId="143" xfId="0" applyBorder="1" applyAlignment="1">
      <alignment horizontal="left" vertical="top" wrapText="1"/>
    </xf>
    <xf numFmtId="0" fontId="10" fillId="0" borderId="142" xfId="0" applyFont="1" applyBorder="1" applyAlignment="1">
      <alignment horizontal="left" vertical="center"/>
    </xf>
    <xf numFmtId="0" fontId="10" fillId="0" borderId="91" xfId="0" applyFont="1" applyBorder="1" applyAlignment="1">
      <alignment horizontal="left" vertical="center"/>
    </xf>
    <xf numFmtId="0" fontId="10" fillId="0" borderId="143" xfId="0" applyFont="1" applyBorder="1" applyAlignment="1">
      <alignment horizontal="left" vertical="center"/>
    </xf>
    <xf numFmtId="0" fontId="10" fillId="0" borderId="144" xfId="0" applyFont="1" applyBorder="1" applyAlignment="1">
      <alignment horizontal="left" vertical="center"/>
    </xf>
    <xf numFmtId="0" fontId="10" fillId="0" borderId="145" xfId="0" applyFont="1" applyBorder="1" applyAlignment="1">
      <alignment horizontal="left" vertical="center"/>
    </xf>
    <xf numFmtId="0" fontId="10" fillId="0" borderId="146" xfId="0" applyFont="1" applyBorder="1" applyAlignment="1">
      <alignment horizontal="left" vertical="center"/>
    </xf>
    <xf numFmtId="0" fontId="0" fillId="0" borderId="170" xfId="0" applyBorder="1" applyAlignment="1">
      <alignment horizontal="left" vertical="center" wrapText="1"/>
    </xf>
    <xf numFmtId="0" fontId="0" fillId="0" borderId="171" xfId="0" applyBorder="1" applyAlignment="1">
      <alignment horizontal="left" vertical="center" wrapText="1"/>
    </xf>
    <xf numFmtId="0" fontId="0" fillId="0" borderId="172" xfId="0" applyBorder="1" applyAlignment="1">
      <alignment horizontal="left" vertical="center" wrapText="1"/>
    </xf>
    <xf numFmtId="0" fontId="0" fillId="0" borderId="9" xfId="0" applyBorder="1" applyAlignment="1">
      <alignment horizontal="center" vertical="center"/>
    </xf>
    <xf numFmtId="0" fontId="0" fillId="0" borderId="12" xfId="0" applyBorder="1" applyAlignment="1">
      <alignment horizontal="center" vertical="center"/>
    </xf>
    <xf numFmtId="0" fontId="0" fillId="0" borderId="10" xfId="0" applyBorder="1" applyAlignment="1">
      <alignment horizontal="center" vertical="center"/>
    </xf>
    <xf numFmtId="0" fontId="0" fillId="0" borderId="9" xfId="0" applyBorder="1" applyAlignment="1">
      <alignment horizontal="left" vertical="center"/>
    </xf>
    <xf numFmtId="0" fontId="0" fillId="0" borderId="12" xfId="0" applyBorder="1" applyAlignment="1">
      <alignment horizontal="left" vertical="center"/>
    </xf>
    <xf numFmtId="0" fontId="0" fillId="0" borderId="10" xfId="0" applyBorder="1" applyAlignment="1">
      <alignment horizontal="left" vertical="center"/>
    </xf>
    <xf numFmtId="0" fontId="0" fillId="0" borderId="14" xfId="0" applyBorder="1" applyAlignment="1">
      <alignment horizontal="left" vertical="center"/>
    </xf>
    <xf numFmtId="0" fontId="0" fillId="0" borderId="21" xfId="0" applyBorder="1" applyAlignment="1">
      <alignment horizontal="left" vertical="center"/>
    </xf>
    <xf numFmtId="0" fontId="0" fillId="10" borderId="0" xfId="0" applyFill="1" applyAlignment="1">
      <alignment horizontal="left" vertical="center" wrapText="1"/>
    </xf>
    <xf numFmtId="0" fontId="30" fillId="0" borderId="0" xfId="0" applyFont="1" applyAlignment="1">
      <alignment horizontal="left" vertical="top" wrapText="1"/>
    </xf>
    <xf numFmtId="0" fontId="51" fillId="20" borderId="0" xfId="0" applyFont="1" applyFill="1" applyAlignment="1">
      <alignment horizontal="left" vertical="top"/>
    </xf>
    <xf numFmtId="0" fontId="32" fillId="19" borderId="0" xfId="0" applyFont="1" applyFill="1" applyAlignment="1">
      <alignment horizontal="left" vertical="top"/>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9" xfId="0" applyFont="1" applyBorder="1" applyAlignment="1">
      <alignment vertical="center" wrapText="1"/>
    </xf>
    <xf numFmtId="0" fontId="4" fillId="0" borderId="12" xfId="0" applyFont="1" applyBorder="1" applyAlignment="1">
      <alignment vertical="center" wrapText="1"/>
    </xf>
    <xf numFmtId="0" fontId="4" fillId="0" borderId="10" xfId="0" applyFont="1" applyBorder="1" applyAlignment="1">
      <alignment vertical="center" wrapText="1"/>
    </xf>
    <xf numFmtId="0" fontId="4" fillId="0" borderId="21" xfId="0" applyFont="1" applyBorder="1" applyAlignment="1">
      <alignment horizontal="left" vertical="center" wrapText="1"/>
    </xf>
    <xf numFmtId="0" fontId="0" fillId="0" borderId="0" xfId="0" applyAlignment="1">
      <alignment horizontal="center" vertical="center"/>
    </xf>
    <xf numFmtId="0" fontId="4" fillId="0" borderId="12" xfId="0" applyFont="1" applyBorder="1" applyAlignment="1">
      <alignment horizontal="left" vertical="center" wrapText="1"/>
    </xf>
    <xf numFmtId="0" fontId="21" fillId="2" borderId="11" xfId="0" applyFont="1" applyFill="1" applyBorder="1" applyAlignment="1">
      <alignment horizontal="center" vertical="center" wrapText="1"/>
    </xf>
    <xf numFmtId="0" fontId="22" fillId="2" borderId="13" xfId="0" applyFont="1" applyFill="1" applyBorder="1" applyAlignment="1">
      <alignment horizontal="center" vertical="center" wrapText="1"/>
    </xf>
    <xf numFmtId="0" fontId="22" fillId="2" borderId="14" xfId="0" applyFont="1" applyFill="1" applyBorder="1" applyAlignment="1">
      <alignment horizontal="center" vertical="center" wrapText="1"/>
    </xf>
    <xf numFmtId="176" fontId="0" fillId="8" borderId="0" xfId="0" applyNumberFormat="1" applyFill="1" applyAlignment="1">
      <alignment horizontal="left" vertical="center"/>
    </xf>
    <xf numFmtId="0" fontId="5" fillId="8" borderId="0" xfId="0" applyFont="1" applyFill="1" applyAlignment="1">
      <alignment horizontal="left" vertical="center"/>
    </xf>
    <xf numFmtId="0" fontId="21" fillId="0" borderId="21" xfId="0" applyFont="1" applyBorder="1" applyAlignment="1">
      <alignment horizontal="left" vertical="center" wrapText="1"/>
    </xf>
    <xf numFmtId="0" fontId="0" fillId="0" borderId="11" xfId="0" applyBorder="1" applyAlignment="1">
      <alignment horizontal="center" vertical="center" wrapText="1"/>
    </xf>
    <xf numFmtId="0" fontId="0" fillId="0" borderId="13" xfId="0" applyBorder="1" applyAlignment="1">
      <alignment horizontal="center" vertical="center" wrapText="1"/>
    </xf>
    <xf numFmtId="0" fontId="16" fillId="0" borderId="11" xfId="0" applyFont="1" applyBorder="1" applyAlignment="1">
      <alignment horizontal="center" vertical="center" shrinkToFit="1"/>
    </xf>
    <xf numFmtId="0" fontId="17" fillId="0" borderId="13" xfId="0" applyFont="1" applyBorder="1" applyAlignment="1">
      <alignment horizontal="center" vertical="center" shrinkToFit="1"/>
    </xf>
    <xf numFmtId="0" fontId="17" fillId="0" borderId="14" xfId="0" applyFont="1" applyBorder="1" applyAlignment="1">
      <alignment horizontal="center" vertical="center" shrinkToFit="1"/>
    </xf>
    <xf numFmtId="0" fontId="16" fillId="0" borderId="11"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14" xfId="0" applyFont="1" applyBorder="1" applyAlignment="1">
      <alignment horizontal="center" vertical="center" wrapText="1"/>
    </xf>
    <xf numFmtId="184" fontId="67" fillId="21" borderId="11" xfId="0" applyNumberFormat="1" applyFont="1" applyFill="1" applyBorder="1" applyAlignment="1">
      <alignment horizontal="left" vertical="center" wrapText="1"/>
    </xf>
    <xf numFmtId="184" fontId="67" fillId="21" borderId="13" xfId="0" applyNumberFormat="1" applyFont="1" applyFill="1" applyBorder="1" applyAlignment="1">
      <alignment horizontal="left" vertical="center" wrapText="1"/>
    </xf>
    <xf numFmtId="0" fontId="67" fillId="21" borderId="21" xfId="0" applyFont="1" applyFill="1" applyBorder="1" applyAlignment="1">
      <alignment horizontal="left" vertical="center" wrapText="1"/>
    </xf>
    <xf numFmtId="0" fontId="65" fillId="5" borderId="92" xfId="0" applyFont="1" applyFill="1" applyBorder="1" applyAlignment="1">
      <alignment horizontal="left" vertical="center" wrapText="1"/>
    </xf>
    <xf numFmtId="0" fontId="65" fillId="5" borderId="93" xfId="0" applyFont="1" applyFill="1" applyBorder="1" applyAlignment="1">
      <alignment horizontal="left" vertical="center" wrapText="1"/>
    </xf>
    <xf numFmtId="0" fontId="65" fillId="5" borderId="94" xfId="0" applyFont="1" applyFill="1" applyBorder="1" applyAlignment="1">
      <alignment horizontal="left" vertical="center" wrapText="1"/>
    </xf>
    <xf numFmtId="0" fontId="65" fillId="5" borderId="98" xfId="0" applyFont="1" applyFill="1" applyBorder="1" applyAlignment="1">
      <alignment horizontal="left" vertical="center" wrapText="1"/>
    </xf>
    <xf numFmtId="0" fontId="65" fillId="5" borderId="21" xfId="0" applyFont="1" applyFill="1" applyBorder="1" applyAlignment="1">
      <alignment horizontal="left" vertical="center" wrapText="1"/>
    </xf>
    <xf numFmtId="0" fontId="65" fillId="5" borderId="99" xfId="0" applyFont="1" applyFill="1" applyBorder="1" applyAlignment="1">
      <alignment horizontal="left" vertical="center" wrapText="1"/>
    </xf>
    <xf numFmtId="0" fontId="65" fillId="5" borderId="96" xfId="0" applyFont="1" applyFill="1" applyBorder="1" applyAlignment="1">
      <alignment horizontal="left" vertical="center" wrapText="1"/>
    </xf>
    <xf numFmtId="0" fontId="65" fillId="5" borderId="97" xfId="0" applyFont="1" applyFill="1" applyBorder="1" applyAlignment="1">
      <alignment horizontal="left" vertical="center" wrapText="1"/>
    </xf>
    <xf numFmtId="176" fontId="65" fillId="0" borderId="21" xfId="0" applyNumberFormat="1" applyFont="1" applyBorder="1" applyAlignment="1">
      <alignment horizontal="left" vertical="center" wrapText="1"/>
    </xf>
    <xf numFmtId="176" fontId="65" fillId="0" borderId="99" xfId="0" applyNumberFormat="1" applyFont="1" applyBorder="1" applyAlignment="1">
      <alignment horizontal="left" vertical="center" wrapText="1"/>
    </xf>
    <xf numFmtId="0" fontId="67" fillId="21" borderId="11" xfId="0" applyFont="1" applyFill="1" applyBorder="1" applyAlignment="1">
      <alignment vertical="center" wrapText="1"/>
    </xf>
    <xf numFmtId="0" fontId="67" fillId="21" borderId="14" xfId="0" applyFont="1" applyFill="1" applyBorder="1" applyAlignment="1">
      <alignment vertical="center" wrapText="1"/>
    </xf>
    <xf numFmtId="0" fontId="67" fillId="21" borderId="6" xfId="0" applyFont="1" applyFill="1" applyBorder="1" applyAlignment="1">
      <alignment vertical="center" wrapText="1"/>
    </xf>
    <xf numFmtId="0" fontId="67" fillId="21" borderId="8" xfId="0" applyFont="1" applyFill="1" applyBorder="1" applyAlignment="1">
      <alignment vertical="center" wrapText="1"/>
    </xf>
    <xf numFmtId="0" fontId="67" fillId="0" borderId="9" xfId="0" applyFont="1" applyBorder="1" applyAlignment="1">
      <alignment vertical="center" wrapText="1"/>
    </xf>
    <xf numFmtId="0" fontId="67" fillId="0" borderId="10" xfId="0" applyFont="1" applyBorder="1" applyAlignment="1">
      <alignment vertical="center" wrapText="1"/>
    </xf>
    <xf numFmtId="0" fontId="67" fillId="0" borderId="21" xfId="0" applyFont="1" applyBorder="1" applyAlignment="1">
      <alignment horizontal="center" vertical="center" wrapText="1"/>
    </xf>
    <xf numFmtId="0" fontId="67" fillId="0" borderId="21" xfId="0" applyFont="1" applyBorder="1" applyAlignment="1">
      <alignment horizontal="left" vertical="center" wrapText="1"/>
    </xf>
    <xf numFmtId="176" fontId="65" fillId="0" borderId="11" xfId="0" applyNumberFormat="1" applyFont="1" applyBorder="1" applyAlignment="1">
      <alignment horizontal="left" vertical="center" wrapText="1"/>
    </xf>
    <xf numFmtId="176" fontId="65" fillId="0" borderId="104" xfId="0" applyNumberFormat="1" applyFont="1" applyBorder="1" applyAlignment="1">
      <alignment horizontal="left" vertical="center" wrapText="1"/>
    </xf>
    <xf numFmtId="0" fontId="65" fillId="0" borderId="108" xfId="0" applyFont="1" applyBorder="1" applyAlignment="1">
      <alignment horizontal="left" vertical="center" wrapText="1"/>
    </xf>
    <xf numFmtId="0" fontId="65" fillId="0" borderId="198" xfId="0" applyFont="1" applyBorder="1" applyAlignment="1">
      <alignment horizontal="left" vertical="center" wrapText="1"/>
    </xf>
    <xf numFmtId="0" fontId="65" fillId="0" borderId="109" xfId="0" applyFont="1" applyBorder="1" applyAlignment="1">
      <alignment horizontal="left" vertical="center" wrapText="1"/>
    </xf>
    <xf numFmtId="0" fontId="67" fillId="0" borderId="1" xfId="0" applyFont="1" applyBorder="1" applyAlignment="1">
      <alignment horizontal="left" vertical="center" wrapText="1"/>
    </xf>
    <xf numFmtId="0" fontId="67" fillId="0" borderId="3" xfId="0" applyFont="1" applyBorder="1" applyAlignment="1">
      <alignment horizontal="left" vertical="center" wrapText="1"/>
    </xf>
    <xf numFmtId="0" fontId="67" fillId="0" borderId="4" xfId="0" applyFont="1" applyBorder="1" applyAlignment="1">
      <alignment horizontal="left" vertical="center" wrapText="1"/>
    </xf>
    <xf numFmtId="0" fontId="67" fillId="0" borderId="5" xfId="0" applyFont="1" applyBorder="1" applyAlignment="1">
      <alignment horizontal="left" vertical="center" wrapText="1"/>
    </xf>
    <xf numFmtId="0" fontId="67" fillId="0" borderId="6" xfId="0" applyFont="1" applyBorder="1" applyAlignment="1">
      <alignment horizontal="left" vertical="center" wrapText="1"/>
    </xf>
    <xf numFmtId="0" fontId="67" fillId="0" borderId="8" xfId="0" applyFont="1" applyBorder="1" applyAlignment="1">
      <alignment horizontal="left" vertical="center" wrapText="1"/>
    </xf>
    <xf numFmtId="0" fontId="65" fillId="0" borderId="13" xfId="0" applyFont="1" applyBorder="1" applyAlignment="1">
      <alignment vertical="center" wrapText="1"/>
    </xf>
    <xf numFmtId="0" fontId="65" fillId="0" borderId="104" xfId="0" applyFont="1" applyBorder="1" applyAlignment="1">
      <alignment vertical="center" wrapText="1"/>
    </xf>
    <xf numFmtId="0" fontId="67" fillId="21" borderId="1" xfId="0" applyFont="1" applyFill="1" applyBorder="1" applyAlignment="1">
      <alignment vertical="center" wrapText="1"/>
    </xf>
    <xf numFmtId="0" fontId="67" fillId="21" borderId="3" xfId="0" applyFont="1" applyFill="1" applyBorder="1" applyAlignment="1">
      <alignment vertical="center" wrapText="1"/>
    </xf>
    <xf numFmtId="0" fontId="67" fillId="21" borderId="1" xfId="0" applyFont="1" applyFill="1" applyBorder="1" applyAlignment="1">
      <alignment horizontal="left" vertical="center" wrapText="1"/>
    </xf>
    <xf numFmtId="0" fontId="67" fillId="21" borderId="2" xfId="0" applyFont="1" applyFill="1" applyBorder="1" applyAlignment="1">
      <alignment horizontal="left" vertical="center" wrapText="1"/>
    </xf>
    <xf numFmtId="0" fontId="67" fillId="21" borderId="3" xfId="0" applyFont="1" applyFill="1" applyBorder="1" applyAlignment="1">
      <alignment horizontal="left" vertical="center" wrapText="1"/>
    </xf>
    <xf numFmtId="0" fontId="67" fillId="21" borderId="4" xfId="0" applyFont="1" applyFill="1" applyBorder="1" applyAlignment="1">
      <alignment horizontal="left" vertical="center" wrapText="1"/>
    </xf>
    <xf numFmtId="0" fontId="67" fillId="21" borderId="0" xfId="0" applyFont="1" applyFill="1" applyAlignment="1">
      <alignment horizontal="left" vertical="center" wrapText="1"/>
    </xf>
    <xf numFmtId="0" fontId="67" fillId="21" borderId="5" xfId="0" applyFont="1" applyFill="1" applyBorder="1" applyAlignment="1">
      <alignment horizontal="left" vertical="center" wrapText="1"/>
    </xf>
    <xf numFmtId="0" fontId="67" fillId="21" borderId="63" xfId="0" applyFont="1" applyFill="1" applyBorder="1" applyAlignment="1">
      <alignment horizontal="left" vertical="center" wrapText="1"/>
    </xf>
    <xf numFmtId="0" fontId="67" fillId="21" borderId="68" xfId="0" applyFont="1" applyFill="1" applyBorder="1" applyAlignment="1">
      <alignment horizontal="left" vertical="center" wrapText="1"/>
    </xf>
    <xf numFmtId="0" fontId="67" fillId="21" borderId="64" xfId="0" applyFont="1" applyFill="1" applyBorder="1" applyAlignment="1">
      <alignment horizontal="left" vertical="center" wrapText="1"/>
    </xf>
    <xf numFmtId="0" fontId="67" fillId="21" borderId="6" xfId="0" applyFont="1" applyFill="1" applyBorder="1" applyAlignment="1">
      <alignment horizontal="left" vertical="center" wrapText="1"/>
    </xf>
    <xf numFmtId="0" fontId="67" fillId="21" borderId="7" xfId="0" applyFont="1" applyFill="1" applyBorder="1" applyAlignment="1">
      <alignment horizontal="left" vertical="center" wrapText="1"/>
    </xf>
    <xf numFmtId="0" fontId="67" fillId="21" borderId="8" xfId="0" applyFont="1" applyFill="1" applyBorder="1" applyAlignment="1">
      <alignment horizontal="left" vertical="center" wrapText="1"/>
    </xf>
    <xf numFmtId="0" fontId="64" fillId="0" borderId="11" xfId="0" applyFont="1" applyBorder="1" applyAlignment="1">
      <alignment horizontal="center" vertical="center" wrapText="1"/>
    </xf>
    <xf numFmtId="0" fontId="64" fillId="0" borderId="13" xfId="0" applyFont="1" applyBorder="1" applyAlignment="1">
      <alignment horizontal="center" vertical="center" wrapText="1"/>
    </xf>
    <xf numFmtId="0" fontId="64" fillId="0" borderId="14" xfId="0" applyFont="1" applyBorder="1" applyAlignment="1">
      <alignment horizontal="center" vertical="center" wrapText="1"/>
    </xf>
    <xf numFmtId="0" fontId="65" fillId="5" borderId="11" xfId="0" applyFont="1" applyFill="1" applyBorder="1" applyAlignment="1">
      <alignment vertical="center" wrapText="1"/>
    </xf>
    <xf numFmtId="0" fontId="65" fillId="5" borderId="104" xfId="0" applyFont="1" applyFill="1" applyBorder="1" applyAlignment="1">
      <alignment vertical="center" wrapText="1"/>
    </xf>
    <xf numFmtId="0" fontId="65" fillId="5" borderId="205" xfId="0" applyFont="1" applyFill="1" applyBorder="1" applyAlignment="1">
      <alignment vertical="center" wrapText="1"/>
    </xf>
    <xf numFmtId="0" fontId="65" fillId="5" borderId="110" xfId="0" applyFont="1" applyFill="1" applyBorder="1" applyAlignment="1">
      <alignment vertical="center" wrapText="1"/>
    </xf>
    <xf numFmtId="0" fontId="65" fillId="5" borderId="6" xfId="0" applyFont="1" applyFill="1" applyBorder="1" applyAlignment="1">
      <alignment vertical="center" wrapText="1"/>
    </xf>
    <xf numFmtId="0" fontId="65" fillId="5" borderId="114" xfId="0" applyFont="1" applyFill="1" applyBorder="1" applyAlignment="1">
      <alignment vertical="center" wrapText="1"/>
    </xf>
    <xf numFmtId="0" fontId="65" fillId="5" borderId="102" xfId="0" applyFont="1" applyFill="1" applyBorder="1" applyAlignment="1">
      <alignment vertical="center" wrapText="1"/>
    </xf>
    <xf numFmtId="0" fontId="65" fillId="5" borderId="103" xfId="0" applyFont="1" applyFill="1" applyBorder="1" applyAlignment="1">
      <alignment vertical="center" wrapText="1"/>
    </xf>
    <xf numFmtId="0" fontId="65" fillId="0" borderId="93" xfId="0" applyFont="1" applyBorder="1" applyAlignment="1">
      <alignment horizontal="left" vertical="center" wrapText="1"/>
    </xf>
    <xf numFmtId="0" fontId="65" fillId="0" borderId="94" xfId="0" applyFont="1" applyBorder="1" applyAlignment="1">
      <alignment horizontal="left" vertical="center" wrapText="1"/>
    </xf>
    <xf numFmtId="0" fontId="65" fillId="0" borderId="92" xfId="0" applyFont="1" applyBorder="1" applyAlignment="1">
      <alignment horizontal="left" vertical="center" wrapText="1"/>
    </xf>
    <xf numFmtId="0" fontId="65" fillId="0" borderId="98" xfId="0" applyFont="1" applyBorder="1" applyAlignment="1">
      <alignment horizontal="left" vertical="center" wrapText="1"/>
    </xf>
    <xf numFmtId="0" fontId="65" fillId="0" borderId="21" xfId="0" applyFont="1" applyBorder="1" applyAlignment="1">
      <alignment horizontal="left" vertical="center" wrapText="1"/>
    </xf>
    <xf numFmtId="0" fontId="65" fillId="0" borderId="99" xfId="0" applyFont="1" applyBorder="1" applyAlignment="1">
      <alignment horizontal="left" vertical="center" wrapText="1"/>
    </xf>
    <xf numFmtId="181" fontId="65" fillId="0" borderId="93" xfId="0" applyNumberFormat="1" applyFont="1" applyBorder="1" applyAlignment="1">
      <alignment horizontal="left" vertical="center" wrapText="1"/>
    </xf>
    <xf numFmtId="181" fontId="65" fillId="0" borderId="94" xfId="0" applyNumberFormat="1" applyFont="1" applyBorder="1" applyAlignment="1">
      <alignment horizontal="left" vertical="center" wrapText="1"/>
    </xf>
    <xf numFmtId="0" fontId="65" fillId="5" borderId="108" xfId="0" applyFont="1" applyFill="1" applyBorder="1" applyAlignment="1">
      <alignment vertical="center" wrapText="1"/>
    </xf>
    <xf numFmtId="0" fontId="65" fillId="5" borderId="109" xfId="0" applyFont="1" applyFill="1" applyBorder="1" applyAlignment="1">
      <alignment vertical="center" wrapText="1"/>
    </xf>
    <xf numFmtId="0" fontId="17" fillId="0" borderId="21" xfId="0" applyFont="1" applyBorder="1" applyAlignment="1">
      <alignment horizontal="center" vertical="center" wrapText="1"/>
    </xf>
    <xf numFmtId="0" fontId="65" fillId="0" borderId="98" xfId="0" applyFont="1" applyBorder="1" applyAlignment="1">
      <alignment horizontal="center" vertical="center" wrapText="1"/>
    </xf>
    <xf numFmtId="184" fontId="67" fillId="21" borderId="14" xfId="0" applyNumberFormat="1" applyFont="1" applyFill="1" applyBorder="1" applyAlignment="1">
      <alignment horizontal="left" vertical="center" wrapText="1"/>
    </xf>
    <xf numFmtId="0" fontId="17" fillId="0" borderId="21" xfId="0" applyFont="1" applyBorder="1" applyAlignment="1">
      <alignment horizontal="center" vertical="center" shrinkToFit="1"/>
    </xf>
    <xf numFmtId="0" fontId="65" fillId="0" borderId="112" xfId="0" applyFont="1" applyBorder="1" applyAlignment="1">
      <alignment horizontal="center" vertical="center" wrapText="1"/>
    </xf>
    <xf numFmtId="0" fontId="65" fillId="0" borderId="109" xfId="0" applyFont="1" applyBorder="1" applyAlignment="1">
      <alignment horizontal="center" vertical="center" wrapText="1"/>
    </xf>
    <xf numFmtId="0" fontId="65" fillId="0" borderId="102" xfId="0" applyFont="1" applyBorder="1" applyAlignment="1">
      <alignment horizontal="left" vertical="center" wrapText="1"/>
    </xf>
    <xf numFmtId="0" fontId="65" fillId="0" borderId="103" xfId="0" applyFont="1" applyBorder="1" applyAlignment="1">
      <alignment horizontal="left" vertical="center" wrapText="1"/>
    </xf>
    <xf numFmtId="0" fontId="65" fillId="0" borderId="11" xfId="0" applyFont="1" applyBorder="1" applyAlignment="1">
      <alignment horizontal="left" vertical="center" wrapText="1"/>
    </xf>
    <xf numFmtId="0" fontId="65" fillId="0" borderId="104" xfId="0" applyFont="1" applyBorder="1" applyAlignment="1">
      <alignment horizontal="left" vertical="center" wrapText="1"/>
    </xf>
    <xf numFmtId="0" fontId="65" fillId="0" borderId="161" xfId="0" applyFont="1" applyBorder="1" applyAlignment="1">
      <alignment horizontal="left" vertical="center" wrapText="1"/>
    </xf>
    <xf numFmtId="0" fontId="65" fillId="0" borderId="12" xfId="0" applyFont="1" applyBorder="1" applyAlignment="1">
      <alignment horizontal="left" vertical="center" wrapText="1"/>
    </xf>
    <xf numFmtId="0" fontId="65" fillId="0" borderId="10" xfId="0" applyFont="1" applyBorder="1" applyAlignment="1">
      <alignment horizontal="left" vertical="center" wrapText="1"/>
    </xf>
    <xf numFmtId="0" fontId="65" fillId="0" borderId="162" xfId="0" applyFont="1" applyBorder="1" applyAlignment="1">
      <alignment horizontal="left" vertical="center" wrapText="1"/>
    </xf>
    <xf numFmtId="0" fontId="65" fillId="0" borderId="199" xfId="0" applyFont="1" applyBorder="1" applyAlignment="1">
      <alignment horizontal="left" vertical="center" wrapText="1"/>
    </xf>
    <xf numFmtId="0" fontId="65" fillId="0" borderId="107" xfId="0" applyFont="1" applyBorder="1" applyAlignment="1">
      <alignment horizontal="left" vertical="center" wrapText="1"/>
    </xf>
    <xf numFmtId="0" fontId="65" fillId="5" borderId="121" xfId="0" applyFont="1" applyFill="1" applyBorder="1" applyAlignment="1">
      <alignment horizontal="left" vertical="center" wrapText="1"/>
    </xf>
    <xf numFmtId="0" fontId="65" fillId="5" borderId="90" xfId="0" applyFont="1" applyFill="1" applyBorder="1" applyAlignment="1">
      <alignment horizontal="left" vertical="center" wrapText="1"/>
    </xf>
    <xf numFmtId="0" fontId="65" fillId="5" borderId="110" xfId="0" applyFont="1" applyFill="1" applyBorder="1" applyAlignment="1">
      <alignment horizontal="left" vertical="center" wrapText="1"/>
    </xf>
    <xf numFmtId="0" fontId="65" fillId="5" borderId="116" xfId="0" applyFont="1" applyFill="1" applyBorder="1" applyAlignment="1">
      <alignment horizontal="left" vertical="center" wrapText="1"/>
    </xf>
    <xf numFmtId="0" fontId="65" fillId="5" borderId="0" xfId="0" applyFont="1" applyFill="1" applyAlignment="1">
      <alignment horizontal="left" vertical="center" wrapText="1"/>
    </xf>
    <xf numFmtId="0" fontId="65" fillId="5" borderId="111" xfId="0" applyFont="1" applyFill="1" applyBorder="1" applyAlignment="1">
      <alignment horizontal="left" vertical="center" wrapText="1"/>
    </xf>
    <xf numFmtId="0" fontId="65" fillId="5" borderId="117" xfId="0" applyFont="1" applyFill="1" applyBorder="1" applyAlignment="1">
      <alignment horizontal="left" vertical="center" wrapText="1"/>
    </xf>
    <xf numFmtId="0" fontId="65" fillId="5" borderId="7" xfId="0" applyFont="1" applyFill="1" applyBorder="1" applyAlignment="1">
      <alignment horizontal="left" vertical="center" wrapText="1"/>
    </xf>
    <xf numFmtId="0" fontId="65" fillId="5" borderId="114" xfId="0" applyFont="1" applyFill="1" applyBorder="1" applyAlignment="1">
      <alignment horizontal="left" vertical="center" wrapText="1"/>
    </xf>
    <xf numFmtId="0" fontId="37" fillId="0" borderId="102" xfId="0" applyFont="1" applyBorder="1" applyAlignment="1">
      <alignment horizontal="left" vertical="center" wrapText="1"/>
    </xf>
    <xf numFmtId="0" fontId="0" fillId="0" borderId="103" xfId="0" applyBorder="1" applyAlignment="1">
      <alignment horizontal="left" vertical="center" wrapText="1"/>
    </xf>
    <xf numFmtId="180" fontId="65" fillId="0" borderId="11" xfId="0" applyNumberFormat="1" applyFont="1" applyBorder="1" applyAlignment="1">
      <alignment horizontal="left" vertical="center" wrapText="1"/>
    </xf>
    <xf numFmtId="180" fontId="0" fillId="0" borderId="104" xfId="0" applyNumberFormat="1" applyBorder="1" applyAlignment="1">
      <alignment horizontal="left" vertical="center" wrapText="1"/>
    </xf>
    <xf numFmtId="176" fontId="0" fillId="0" borderId="104" xfId="0" applyNumberFormat="1" applyBorder="1" applyAlignment="1">
      <alignment horizontal="left" vertical="center" wrapText="1"/>
    </xf>
    <xf numFmtId="0" fontId="67" fillId="21" borderId="11" xfId="0" applyFont="1" applyFill="1" applyBorder="1" applyAlignment="1">
      <alignment horizontal="left" vertical="center" wrapText="1"/>
    </xf>
    <xf numFmtId="187" fontId="65" fillId="0" borderId="21" xfId="0" applyNumberFormat="1" applyFont="1" applyBorder="1" applyAlignment="1">
      <alignment horizontal="left" vertical="center" wrapText="1"/>
    </xf>
    <xf numFmtId="187" fontId="65" fillId="0" borderId="99" xfId="0" applyNumberFormat="1" applyFont="1" applyBorder="1" applyAlignment="1">
      <alignment horizontal="left" vertical="center" wrapText="1"/>
    </xf>
    <xf numFmtId="0" fontId="64" fillId="5" borderId="100" xfId="0" applyFont="1" applyFill="1" applyBorder="1" applyAlignment="1">
      <alignment horizontal="center" vertical="center" shrinkToFit="1"/>
    </xf>
    <xf numFmtId="0" fontId="64" fillId="5" borderId="93" xfId="0" applyFont="1" applyFill="1" applyBorder="1" applyAlignment="1">
      <alignment horizontal="center" vertical="center" shrinkToFit="1"/>
    </xf>
    <xf numFmtId="0" fontId="64" fillId="5" borderId="94" xfId="0" applyFont="1" applyFill="1" applyBorder="1" applyAlignment="1">
      <alignment horizontal="center" vertical="center" shrinkToFit="1"/>
    </xf>
    <xf numFmtId="0" fontId="64" fillId="5" borderId="95" xfId="0" applyFont="1" applyFill="1" applyBorder="1" applyAlignment="1">
      <alignment horizontal="center" vertical="center" wrapText="1"/>
    </xf>
    <xf numFmtId="0" fontId="64" fillId="5" borderId="96" xfId="0" applyFont="1" applyFill="1" applyBorder="1" applyAlignment="1">
      <alignment horizontal="center" vertical="center" wrapText="1"/>
    </xf>
    <xf numFmtId="0" fontId="64" fillId="5" borderId="97" xfId="0" applyFont="1" applyFill="1" applyBorder="1" applyAlignment="1">
      <alignment horizontal="center" vertical="center" wrapText="1"/>
    </xf>
    <xf numFmtId="0" fontId="65" fillId="5" borderId="100" xfId="0" applyFont="1" applyFill="1" applyBorder="1" applyAlignment="1">
      <alignment horizontal="left" vertical="center" wrapText="1"/>
    </xf>
    <xf numFmtId="0" fontId="65" fillId="5" borderId="14" xfId="0" applyFont="1" applyFill="1" applyBorder="1" applyAlignment="1">
      <alignment horizontal="left" vertical="center" wrapText="1"/>
    </xf>
    <xf numFmtId="0" fontId="65" fillId="5" borderId="105" xfId="0" applyFont="1" applyFill="1" applyBorder="1" applyAlignment="1">
      <alignment horizontal="center" vertical="center" wrapText="1"/>
    </xf>
    <xf numFmtId="0" fontId="65" fillId="5" borderId="106" xfId="0" applyFont="1" applyFill="1" applyBorder="1" applyAlignment="1">
      <alignment horizontal="center" vertical="center" wrapText="1"/>
    </xf>
    <xf numFmtId="0" fontId="64" fillId="5" borderId="101" xfId="0" applyFont="1" applyFill="1" applyBorder="1" applyAlignment="1">
      <alignment horizontal="center" vertical="center" wrapText="1"/>
    </xf>
    <xf numFmtId="0" fontId="64" fillId="5" borderId="92" xfId="0" applyFont="1" applyFill="1" applyBorder="1" applyAlignment="1">
      <alignment horizontal="center" vertical="center" shrinkToFit="1"/>
    </xf>
    <xf numFmtId="0" fontId="63" fillId="5" borderId="92" xfId="0" applyFont="1" applyFill="1" applyBorder="1" applyAlignment="1">
      <alignment horizontal="center" vertical="center" shrinkToFit="1"/>
    </xf>
    <xf numFmtId="176" fontId="65" fillId="0" borderId="1" xfId="0" applyNumberFormat="1" applyFont="1" applyBorder="1" applyAlignment="1">
      <alignment horizontal="left" vertical="center" wrapText="1"/>
    </xf>
    <xf numFmtId="0" fontId="65" fillId="0" borderId="113" xfId="0" applyFont="1" applyBorder="1" applyAlignment="1">
      <alignment horizontal="left" vertical="center" wrapText="1"/>
    </xf>
    <xf numFmtId="0" fontId="65" fillId="0" borderId="116" xfId="0" applyFont="1" applyBorder="1" applyAlignment="1">
      <alignment horizontal="left" vertical="center" wrapText="1"/>
    </xf>
    <xf numFmtId="0" fontId="65" fillId="0" borderId="0" xfId="0" applyFont="1" applyAlignment="1">
      <alignment horizontal="left" vertical="top" wrapText="1"/>
    </xf>
    <xf numFmtId="0" fontId="65" fillId="0" borderId="111" xfId="0" applyFont="1" applyBorder="1" applyAlignment="1">
      <alignment horizontal="left" vertical="top" wrapText="1"/>
    </xf>
    <xf numFmtId="184" fontId="66" fillId="5" borderId="21" xfId="0" applyNumberFormat="1" applyFont="1" applyFill="1" applyBorder="1" applyAlignment="1">
      <alignment horizontal="left" vertical="center" wrapText="1"/>
    </xf>
    <xf numFmtId="184" fontId="66" fillId="5" borderId="99" xfId="0" applyNumberFormat="1" applyFont="1" applyFill="1" applyBorder="1" applyAlignment="1">
      <alignment horizontal="left" vertical="center" wrapText="1"/>
    </xf>
    <xf numFmtId="0" fontId="65" fillId="0" borderId="1" xfId="0" applyFont="1" applyBorder="1" applyAlignment="1">
      <alignment horizontal="left" vertical="center" wrapText="1"/>
    </xf>
    <xf numFmtId="0" fontId="65" fillId="0" borderId="11" xfId="0" applyFont="1" applyBorder="1" applyAlignment="1">
      <alignment vertical="center" wrapText="1"/>
    </xf>
    <xf numFmtId="0" fontId="65" fillId="0" borderId="121" xfId="0" applyFont="1" applyBorder="1" applyAlignment="1">
      <alignment horizontal="left" vertical="center" wrapText="1"/>
    </xf>
    <xf numFmtId="0" fontId="65" fillId="0" borderId="166" xfId="0" applyFont="1" applyBorder="1" applyAlignment="1">
      <alignment horizontal="left" vertical="center" wrapText="1"/>
    </xf>
    <xf numFmtId="0" fontId="65" fillId="0" borderId="118" xfId="0" applyFont="1" applyBorder="1" applyAlignment="1">
      <alignment horizontal="left" vertical="center" wrapText="1"/>
    </xf>
    <xf numFmtId="0" fontId="65" fillId="0" borderId="14" xfId="0" applyFont="1" applyBorder="1" applyAlignment="1">
      <alignment horizontal="left" vertical="center" wrapText="1"/>
    </xf>
    <xf numFmtId="0" fontId="65" fillId="0" borderId="118" xfId="0" applyFont="1" applyBorder="1" applyAlignment="1">
      <alignment horizontal="left" vertical="center" wrapText="1" indent="1"/>
    </xf>
    <xf numFmtId="0" fontId="65" fillId="0" borderId="14" xfId="0" applyFont="1" applyBorder="1" applyAlignment="1">
      <alignment horizontal="left" vertical="center" wrapText="1" indent="1"/>
    </xf>
    <xf numFmtId="0" fontId="65" fillId="5" borderId="119" xfId="0" applyFont="1" applyFill="1" applyBorder="1" applyAlignment="1">
      <alignment horizontal="left" vertical="center" wrapText="1"/>
    </xf>
    <xf numFmtId="0" fontId="65" fillId="5" borderId="101" xfId="0" applyFont="1" applyFill="1" applyBorder="1" applyAlignment="1">
      <alignment horizontal="left" vertical="center" wrapText="1"/>
    </xf>
    <xf numFmtId="0" fontId="16" fillId="5" borderId="92" xfId="0" applyFont="1" applyFill="1" applyBorder="1" applyAlignment="1">
      <alignment horizontal="center" vertical="center" shrinkToFit="1"/>
    </xf>
    <xf numFmtId="0" fontId="16" fillId="5" borderId="93" xfId="0" applyFont="1" applyFill="1" applyBorder="1" applyAlignment="1">
      <alignment horizontal="center" vertical="center" shrinkToFit="1"/>
    </xf>
    <xf numFmtId="0" fontId="16" fillId="5" borderId="94" xfId="0" applyFont="1" applyFill="1" applyBorder="1" applyAlignment="1">
      <alignment horizontal="center" vertical="center" shrinkToFit="1"/>
    </xf>
    <xf numFmtId="0" fontId="37" fillId="5" borderId="205" xfId="0" applyFont="1" applyFill="1" applyBorder="1" applyAlignment="1">
      <alignment horizontal="left" vertical="center" wrapText="1"/>
    </xf>
    <xf numFmtId="0" fontId="37" fillId="5" borderId="110" xfId="0" applyFont="1" applyFill="1" applyBorder="1" applyAlignment="1">
      <alignment horizontal="left" vertical="center" wrapText="1"/>
    </xf>
    <xf numFmtId="0" fontId="37" fillId="5" borderId="4" xfId="0" applyFont="1" applyFill="1" applyBorder="1" applyAlignment="1">
      <alignment horizontal="left" vertical="center" wrapText="1"/>
    </xf>
    <xf numFmtId="0" fontId="37" fillId="5" borderId="111" xfId="0" applyFont="1" applyFill="1" applyBorder="1" applyAlignment="1">
      <alignment horizontal="left" vertical="center" wrapText="1"/>
    </xf>
    <xf numFmtId="0" fontId="37" fillId="5" borderId="11" xfId="0" applyFont="1" applyFill="1" applyBorder="1" applyAlignment="1">
      <alignment horizontal="left" vertical="center" wrapText="1"/>
    </xf>
    <xf numFmtId="0" fontId="37" fillId="5" borderId="104" xfId="0" applyFont="1" applyFill="1" applyBorder="1" applyAlignment="1">
      <alignment horizontal="left" vertical="center" wrapText="1"/>
    </xf>
    <xf numFmtId="0" fontId="37" fillId="5" borderId="96" xfId="0" applyFont="1" applyFill="1" applyBorder="1" applyAlignment="1">
      <alignment horizontal="left" vertical="center" wrapText="1"/>
    </xf>
    <xf numFmtId="0" fontId="37" fillId="5" borderId="97" xfId="0" applyFont="1" applyFill="1" applyBorder="1" applyAlignment="1">
      <alignment horizontal="left" vertical="center" wrapText="1"/>
    </xf>
    <xf numFmtId="0" fontId="0" fillId="0" borderId="9" xfId="0" applyBorder="1" applyAlignment="1">
      <alignment vertical="center" wrapText="1"/>
    </xf>
    <xf numFmtId="0" fontId="0" fillId="0" borderId="12" xfId="0" applyBorder="1" applyAlignment="1">
      <alignment vertical="center" wrapText="1"/>
    </xf>
    <xf numFmtId="0" fontId="0" fillId="0" borderId="10" xfId="0" applyBorder="1" applyAlignment="1">
      <alignment vertical="center" wrapText="1"/>
    </xf>
    <xf numFmtId="184" fontId="0" fillId="21" borderId="21" xfId="0" applyNumberFormat="1" applyFill="1" applyBorder="1" applyAlignment="1">
      <alignment horizontal="left" vertical="center" wrapText="1"/>
    </xf>
    <xf numFmtId="0" fontId="67" fillId="21" borderId="11" xfId="0" applyFont="1" applyFill="1" applyBorder="1" applyAlignment="1">
      <alignment vertical="top" wrapText="1"/>
    </xf>
    <xf numFmtId="0" fontId="67" fillId="21" borderId="14" xfId="0" applyFont="1" applyFill="1" applyBorder="1" applyAlignment="1">
      <alignment vertical="top" wrapText="1"/>
    </xf>
    <xf numFmtId="184" fontId="66" fillId="5" borderId="93" xfId="0" applyNumberFormat="1" applyFont="1" applyFill="1" applyBorder="1" applyAlignment="1">
      <alignment horizontal="left" vertical="center" wrapText="1"/>
    </xf>
    <xf numFmtId="184" fontId="66" fillId="5" borderId="94" xfId="0" applyNumberFormat="1" applyFont="1" applyFill="1" applyBorder="1" applyAlignment="1">
      <alignment horizontal="left" vertical="center" wrapText="1"/>
    </xf>
    <xf numFmtId="178" fontId="15" fillId="0" borderId="93" xfId="0" applyNumberFormat="1" applyFont="1" applyBorder="1" applyAlignment="1">
      <alignment horizontal="left" vertical="center" wrapText="1"/>
    </xf>
    <xf numFmtId="178" fontId="15" fillId="0" borderId="94" xfId="0" applyNumberFormat="1" applyFont="1" applyBorder="1" applyAlignment="1">
      <alignment horizontal="left" vertical="center" wrapText="1"/>
    </xf>
    <xf numFmtId="178" fontId="65" fillId="0" borderId="93" xfId="0" applyNumberFormat="1" applyFont="1" applyBorder="1" applyAlignment="1">
      <alignment horizontal="left" vertical="center" wrapText="1"/>
    </xf>
    <xf numFmtId="178" fontId="65" fillId="0" borderId="94" xfId="0" applyNumberFormat="1" applyFont="1" applyBorder="1" applyAlignment="1">
      <alignment horizontal="left" vertical="center" wrapText="1"/>
    </xf>
    <xf numFmtId="0" fontId="15" fillId="5" borderId="96" xfId="0" applyFont="1" applyFill="1" applyBorder="1" applyAlignment="1">
      <alignment horizontal="left" vertical="center" wrapText="1"/>
    </xf>
    <xf numFmtId="0" fontId="15" fillId="5" borderId="97" xfId="0" applyFont="1" applyFill="1" applyBorder="1" applyAlignment="1">
      <alignment horizontal="left" vertical="center" wrapText="1"/>
    </xf>
    <xf numFmtId="0" fontId="65" fillId="5" borderId="105" xfId="0" applyFont="1" applyFill="1" applyBorder="1" applyAlignment="1">
      <alignment horizontal="left" vertical="center" wrapText="1"/>
    </xf>
    <xf numFmtId="0" fontId="65" fillId="5" borderId="106" xfId="0" applyFont="1" applyFill="1" applyBorder="1" applyAlignment="1">
      <alignment horizontal="left" vertical="center" wrapText="1"/>
    </xf>
    <xf numFmtId="0" fontId="65" fillId="5" borderId="102" xfId="0" applyFont="1" applyFill="1" applyBorder="1" applyAlignment="1">
      <alignment vertical="top" wrapText="1"/>
    </xf>
    <xf numFmtId="0" fontId="65" fillId="5" borderId="103" xfId="0" applyFont="1" applyFill="1" applyBorder="1" applyAlignment="1">
      <alignment vertical="top" wrapText="1"/>
    </xf>
    <xf numFmtId="0" fontId="65" fillId="5" borderId="11" xfId="0" applyFont="1" applyFill="1" applyBorder="1" applyAlignment="1">
      <alignment vertical="top" wrapText="1"/>
    </xf>
    <xf numFmtId="0" fontId="65" fillId="5" borderId="104" xfId="0" applyFont="1" applyFill="1" applyBorder="1" applyAlignment="1">
      <alignment vertical="top" wrapText="1"/>
    </xf>
    <xf numFmtId="184" fontId="55" fillId="5" borderId="21" xfId="0" applyNumberFormat="1" applyFont="1" applyFill="1" applyBorder="1" applyAlignment="1">
      <alignment horizontal="left" vertical="center" wrapText="1"/>
    </xf>
    <xf numFmtId="184" fontId="55" fillId="5" borderId="99" xfId="0" applyNumberFormat="1" applyFont="1" applyFill="1" applyBorder="1" applyAlignment="1">
      <alignment horizontal="left" vertical="center" wrapText="1"/>
    </xf>
    <xf numFmtId="184" fontId="66" fillId="5" borderId="120" xfId="0" applyNumberFormat="1" applyFont="1" applyFill="1" applyBorder="1" applyAlignment="1">
      <alignment horizontal="left" vertical="center" wrapText="1"/>
    </xf>
    <xf numFmtId="184" fontId="66" fillId="5" borderId="103" xfId="0" applyNumberFormat="1" applyFont="1" applyFill="1" applyBorder="1" applyAlignment="1">
      <alignment horizontal="left" vertical="center" wrapText="1"/>
    </xf>
    <xf numFmtId="184" fontId="66" fillId="5" borderId="13" xfId="0" applyNumberFormat="1" applyFont="1" applyFill="1" applyBorder="1" applyAlignment="1">
      <alignment horizontal="left" vertical="center" wrapText="1"/>
    </xf>
    <xf numFmtId="184" fontId="66" fillId="5" borderId="104" xfId="0" applyNumberFormat="1" applyFont="1" applyFill="1" applyBorder="1" applyAlignment="1">
      <alignment horizontal="left" vertical="center" wrapText="1"/>
    </xf>
    <xf numFmtId="184" fontId="55" fillId="5" borderId="93" xfId="0" applyNumberFormat="1" applyFont="1" applyFill="1" applyBorder="1" applyAlignment="1">
      <alignment horizontal="left" vertical="center" wrapText="1"/>
    </xf>
    <xf numFmtId="184" fontId="55" fillId="5" borderId="94" xfId="0" applyNumberFormat="1" applyFont="1" applyFill="1" applyBorder="1" applyAlignment="1">
      <alignment horizontal="left" vertical="center" wrapText="1"/>
    </xf>
    <xf numFmtId="0" fontId="16" fillId="5" borderId="95" xfId="0" applyFont="1" applyFill="1" applyBorder="1" applyAlignment="1">
      <alignment horizontal="center" vertical="center" wrapText="1"/>
    </xf>
    <xf numFmtId="0" fontId="16" fillId="5" borderId="96" xfId="0" applyFont="1" applyFill="1" applyBorder="1" applyAlignment="1">
      <alignment horizontal="center" vertical="center" wrapText="1"/>
    </xf>
    <xf numFmtId="0" fontId="16" fillId="5" borderId="97" xfId="0" applyFont="1" applyFill="1" applyBorder="1" applyAlignment="1">
      <alignment horizontal="center" vertical="center" wrapText="1"/>
    </xf>
    <xf numFmtId="0" fontId="64" fillId="5" borderId="119" xfId="0" applyFont="1" applyFill="1" applyBorder="1" applyAlignment="1">
      <alignment horizontal="center" vertical="center" shrinkToFit="1"/>
    </xf>
    <xf numFmtId="0" fontId="64" fillId="5" borderId="204" xfId="0" applyFont="1" applyFill="1" applyBorder="1" applyAlignment="1">
      <alignment horizontal="center" vertical="center" shrinkToFit="1"/>
    </xf>
    <xf numFmtId="0" fontId="64" fillId="5" borderId="106" xfId="0" applyFont="1" applyFill="1" applyBorder="1" applyAlignment="1">
      <alignment horizontal="center" vertical="center" shrinkToFit="1"/>
    </xf>
    <xf numFmtId="0" fontId="67" fillId="5" borderId="95" xfId="0" applyFont="1" applyFill="1" applyBorder="1" applyAlignment="1">
      <alignment horizontal="center" vertical="center" wrapText="1"/>
    </xf>
    <xf numFmtId="0" fontId="67" fillId="5" borderId="96" xfId="0" applyFont="1" applyFill="1" applyBorder="1" applyAlignment="1">
      <alignment horizontal="center" vertical="center" wrapText="1"/>
    </xf>
    <xf numFmtId="0" fontId="67" fillId="5" borderId="97" xfId="0" applyFont="1" applyFill="1" applyBorder="1" applyAlignment="1">
      <alignment horizontal="center" vertical="center" wrapText="1"/>
    </xf>
    <xf numFmtId="0" fontId="65" fillId="0" borderId="102" xfId="0" applyFont="1" applyBorder="1" applyAlignment="1">
      <alignment vertical="center" wrapText="1"/>
    </xf>
    <xf numFmtId="0" fontId="65" fillId="0" borderId="103" xfId="0" applyFont="1" applyBorder="1" applyAlignment="1">
      <alignment vertical="center" wrapText="1"/>
    </xf>
    <xf numFmtId="0" fontId="65" fillId="5" borderId="175" xfId="0" applyFont="1" applyFill="1" applyBorder="1" applyAlignment="1">
      <alignment horizontal="left" vertical="center" wrapText="1"/>
    </xf>
    <xf numFmtId="0" fontId="65" fillId="5" borderId="68" xfId="0" applyFont="1" applyFill="1" applyBorder="1" applyAlignment="1">
      <alignment horizontal="left" vertical="center" wrapText="1"/>
    </xf>
    <xf numFmtId="0" fontId="65" fillId="5" borderId="176" xfId="0" applyFont="1" applyFill="1" applyBorder="1" applyAlignment="1">
      <alignment horizontal="lef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8" xfId="0" applyBorder="1" applyAlignment="1">
      <alignment vertical="center" wrapText="1"/>
    </xf>
    <xf numFmtId="0" fontId="67" fillId="21" borderId="21" xfId="0" applyFont="1" applyFill="1" applyBorder="1" applyAlignment="1">
      <alignment vertical="center" wrapText="1"/>
    </xf>
    <xf numFmtId="0" fontId="37" fillId="0" borderId="11" xfId="0" applyFont="1" applyBorder="1" applyAlignment="1">
      <alignment horizontal="left" vertical="center" wrapText="1"/>
    </xf>
    <xf numFmtId="0" fontId="0" fillId="0" borderId="104" xfId="0" applyBorder="1" applyAlignment="1">
      <alignment horizontal="left" vertical="center" wrapText="1"/>
    </xf>
    <xf numFmtId="186" fontId="65" fillId="0" borderId="11" xfId="0" applyNumberFormat="1" applyFont="1" applyBorder="1" applyAlignment="1">
      <alignment horizontal="center" vertical="center" wrapText="1"/>
    </xf>
    <xf numFmtId="0" fontId="0" fillId="0" borderId="104" xfId="0" applyBorder="1" applyAlignment="1">
      <alignment horizontal="center" vertical="center" wrapText="1"/>
    </xf>
    <xf numFmtId="179" fontId="65" fillId="0" borderId="11" xfId="0" applyNumberFormat="1" applyFont="1" applyBorder="1" applyAlignment="1">
      <alignment horizontal="left" vertical="center" wrapText="1"/>
    </xf>
    <xf numFmtId="179" fontId="0" fillId="0" borderId="104" xfId="0" applyNumberFormat="1" applyBorder="1" applyAlignment="1">
      <alignment horizontal="left" vertical="center" wrapText="1"/>
    </xf>
    <xf numFmtId="0" fontId="37" fillId="5" borderId="108" xfId="0" applyFont="1" applyFill="1" applyBorder="1" applyAlignment="1">
      <alignment vertical="center" wrapText="1"/>
    </xf>
    <xf numFmtId="0" fontId="0" fillId="0" borderId="198" xfId="0" applyBorder="1" applyAlignment="1">
      <alignment vertical="center" wrapText="1"/>
    </xf>
    <xf numFmtId="0" fontId="0" fillId="0" borderId="109" xfId="0" applyBorder="1" applyAlignment="1">
      <alignment vertical="center" wrapText="1"/>
    </xf>
    <xf numFmtId="0" fontId="37" fillId="5" borderId="90" xfId="0" applyFont="1" applyFill="1" applyBorder="1" applyAlignment="1">
      <alignment vertical="center" wrapText="1"/>
    </xf>
    <xf numFmtId="0" fontId="0" fillId="0" borderId="110" xfId="0" applyBorder="1" applyAlignment="1">
      <alignment vertical="center" wrapText="1"/>
    </xf>
    <xf numFmtId="0" fontId="0" fillId="0" borderId="0" xfId="0" applyAlignment="1">
      <alignment vertical="center" wrapText="1"/>
    </xf>
    <xf numFmtId="0" fontId="0" fillId="0" borderId="111" xfId="0" applyBorder="1" applyAlignment="1">
      <alignment vertical="center" wrapText="1"/>
    </xf>
    <xf numFmtId="0" fontId="0" fillId="0" borderId="7" xfId="0" applyBorder="1" applyAlignment="1">
      <alignment vertical="center" wrapText="1"/>
    </xf>
    <xf numFmtId="0" fontId="0" fillId="0" borderId="114" xfId="0" applyBorder="1" applyAlignment="1">
      <alignment vertical="center" wrapText="1"/>
    </xf>
    <xf numFmtId="0" fontId="37" fillId="5" borderId="108" xfId="0" applyFont="1" applyFill="1" applyBorder="1" applyAlignment="1">
      <alignment horizontal="left" vertical="center" wrapText="1"/>
    </xf>
    <xf numFmtId="0" fontId="37" fillId="5" borderId="198" xfId="0" applyFont="1" applyFill="1" applyBorder="1" applyAlignment="1">
      <alignment horizontal="left" vertical="center" wrapText="1"/>
    </xf>
    <xf numFmtId="0" fontId="64" fillId="0" borderId="11" xfId="0" applyFont="1" applyBorder="1" applyAlignment="1">
      <alignment horizontal="center" vertical="center" shrinkToFit="1"/>
    </xf>
    <xf numFmtId="0" fontId="64" fillId="0" borderId="13" xfId="0" applyFont="1" applyBorder="1" applyAlignment="1">
      <alignment horizontal="center" vertical="center" shrinkToFit="1"/>
    </xf>
    <xf numFmtId="0" fontId="64" fillId="0" borderId="14" xfId="0" applyFont="1" applyBorder="1" applyAlignment="1">
      <alignment horizontal="center" vertical="center" shrinkToFit="1"/>
    </xf>
    <xf numFmtId="0" fontId="6" fillId="2" borderId="1"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8" xfId="0" applyFont="1" applyFill="1" applyBorder="1" applyAlignment="1">
      <alignment horizontal="center" vertical="center"/>
    </xf>
    <xf numFmtId="0" fontId="6" fillId="6" borderId="7" xfId="0" applyFont="1" applyFill="1" applyBorder="1" applyAlignment="1">
      <alignment horizontal="left" vertical="center"/>
    </xf>
    <xf numFmtId="0" fontId="28" fillId="0" borderId="0" xfId="0" applyFont="1" applyAlignment="1">
      <alignment horizontal="left" vertical="center"/>
    </xf>
    <xf numFmtId="0" fontId="6" fillId="0" borderId="11" xfId="0" applyFont="1" applyBorder="1" applyAlignment="1">
      <alignment horizontal="center" vertical="center" shrinkToFit="1"/>
    </xf>
    <xf numFmtId="0" fontId="6" fillId="0" borderId="14" xfId="0" applyFont="1" applyBorder="1" applyAlignment="1">
      <alignment horizontal="center" vertical="center" shrinkToFit="1"/>
    </xf>
    <xf numFmtId="0" fontId="6" fillId="0" borderId="11" xfId="0" applyFont="1" applyBorder="1" applyAlignment="1">
      <alignment horizontal="left" vertical="center"/>
    </xf>
    <xf numFmtId="0" fontId="6" fillId="0" borderId="13" xfId="0" applyFont="1" applyBorder="1" applyAlignment="1">
      <alignment horizontal="left" vertical="center"/>
    </xf>
    <xf numFmtId="0" fontId="6" fillId="0" borderId="14" xfId="0" applyFont="1" applyBorder="1" applyAlignment="1">
      <alignment horizontal="left" vertical="center"/>
    </xf>
    <xf numFmtId="0" fontId="6" fillId="8" borderId="13" xfId="0" applyFont="1" applyFill="1" applyBorder="1" applyAlignment="1">
      <alignment horizontal="left" vertical="center"/>
    </xf>
    <xf numFmtId="0" fontId="6" fillId="8" borderId="14" xfId="0" applyFont="1" applyFill="1" applyBorder="1" applyAlignment="1">
      <alignment horizontal="left" vertical="center"/>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6" fillId="0" borderId="21" xfId="0" applyFont="1" applyBorder="1" applyAlignment="1">
      <alignment horizontal="left" vertical="center" wrapText="1"/>
    </xf>
    <xf numFmtId="0" fontId="6" fillId="3" borderId="7" xfId="0" applyFont="1" applyFill="1" applyBorder="1" applyAlignment="1">
      <alignment horizontal="center" vertical="center"/>
    </xf>
    <xf numFmtId="0" fontId="6" fillId="0" borderId="21" xfId="0" applyFont="1" applyBorder="1" applyAlignment="1">
      <alignment horizontal="center" vertical="center"/>
    </xf>
    <xf numFmtId="0" fontId="6" fillId="3" borderId="6" xfId="0" applyFont="1" applyFill="1" applyBorder="1" applyAlignment="1">
      <alignment horizontal="center" vertical="center"/>
    </xf>
    <xf numFmtId="0" fontId="6" fillId="0" borderId="7" xfId="0" applyFont="1" applyBorder="1" applyAlignment="1">
      <alignment horizontal="right" vertical="center"/>
    </xf>
    <xf numFmtId="0" fontId="6" fillId="0" borderId="1" xfId="0" applyFont="1" applyBorder="1" applyAlignment="1">
      <alignment horizontal="left" vertical="center"/>
    </xf>
    <xf numFmtId="0" fontId="6" fillId="0" borderId="53" xfId="0" applyFont="1" applyBorder="1" applyAlignment="1">
      <alignment horizontal="left" vertical="center"/>
    </xf>
    <xf numFmtId="0" fontId="6" fillId="0" borderId="4" xfId="0" applyFont="1" applyBorder="1" applyAlignment="1">
      <alignment horizontal="left" vertical="center"/>
    </xf>
    <xf numFmtId="0" fontId="6" fillId="0" borderId="173" xfId="0" applyFont="1" applyBorder="1" applyAlignment="1">
      <alignment horizontal="left" vertical="center"/>
    </xf>
    <xf numFmtId="0" fontId="6" fillId="0" borderId="6" xfId="0" applyFont="1" applyBorder="1" applyAlignment="1">
      <alignment horizontal="left" vertical="center"/>
    </xf>
    <xf numFmtId="0" fontId="6" fillId="0" borderId="54" xfId="0" applyFont="1" applyBorder="1" applyAlignment="1">
      <alignment horizontal="left" vertical="center"/>
    </xf>
    <xf numFmtId="0" fontId="6" fillId="2" borderId="55" xfId="0" applyFont="1" applyFill="1" applyBorder="1" applyAlignment="1">
      <alignment horizontal="left" vertical="top" wrapText="1"/>
    </xf>
    <xf numFmtId="0" fontId="6" fillId="2" borderId="2"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174" xfId="0" applyFont="1" applyFill="1" applyBorder="1" applyAlignment="1">
      <alignment horizontal="left" vertical="top" wrapText="1"/>
    </xf>
    <xf numFmtId="0" fontId="6" fillId="2" borderId="0" xfId="0" applyFont="1" applyFill="1" applyAlignment="1">
      <alignment horizontal="left" vertical="top" wrapText="1"/>
    </xf>
    <xf numFmtId="0" fontId="6" fillId="2" borderId="5" xfId="0" applyFont="1" applyFill="1" applyBorder="1" applyAlignment="1">
      <alignment horizontal="left" vertical="top" wrapText="1"/>
    </xf>
    <xf numFmtId="0" fontId="6" fillId="2" borderId="56" xfId="0" applyFont="1" applyFill="1" applyBorder="1" applyAlignment="1">
      <alignment horizontal="left" vertical="top" wrapText="1"/>
    </xf>
    <xf numFmtId="0" fontId="6" fillId="2" borderId="7" xfId="0" applyFont="1" applyFill="1" applyBorder="1" applyAlignment="1">
      <alignment horizontal="left" vertical="top" wrapText="1"/>
    </xf>
    <xf numFmtId="0" fontId="6" fillId="2" borderId="8" xfId="0" applyFont="1" applyFill="1" applyBorder="1" applyAlignment="1">
      <alignment horizontal="left" vertical="top" wrapText="1"/>
    </xf>
    <xf numFmtId="0" fontId="40" fillId="0" borderId="0" xfId="0" applyFont="1" applyAlignment="1">
      <alignment horizontal="center" vertical="center"/>
    </xf>
    <xf numFmtId="0" fontId="6" fillId="3" borderId="1" xfId="0" applyFont="1" applyFill="1" applyBorder="1" applyAlignment="1">
      <alignment horizontal="left" vertical="top" wrapText="1"/>
    </xf>
    <xf numFmtId="0" fontId="6" fillId="3" borderId="2" xfId="0" applyFont="1" applyFill="1" applyBorder="1" applyAlignment="1">
      <alignment horizontal="left" vertical="top" wrapText="1"/>
    </xf>
    <xf numFmtId="0" fontId="6" fillId="3" borderId="3" xfId="0" applyFont="1" applyFill="1" applyBorder="1" applyAlignment="1">
      <alignment horizontal="left" vertical="top" wrapText="1"/>
    </xf>
    <xf numFmtId="0" fontId="6" fillId="3" borderId="4" xfId="0" applyFont="1" applyFill="1" applyBorder="1" applyAlignment="1">
      <alignment horizontal="left" vertical="top" wrapText="1"/>
    </xf>
    <xf numFmtId="0" fontId="6" fillId="3" borderId="0" xfId="0" applyFont="1" applyFill="1" applyAlignment="1">
      <alignment horizontal="left" vertical="top" wrapText="1"/>
    </xf>
    <xf numFmtId="0" fontId="6" fillId="3" borderId="5" xfId="0" applyFont="1" applyFill="1" applyBorder="1" applyAlignment="1">
      <alignment horizontal="left" vertical="top" wrapText="1"/>
    </xf>
    <xf numFmtId="0" fontId="6" fillId="3" borderId="6" xfId="0" applyFont="1" applyFill="1" applyBorder="1" applyAlignment="1">
      <alignment horizontal="left" vertical="top" wrapText="1"/>
    </xf>
    <xf numFmtId="0" fontId="6" fillId="3" borderId="7" xfId="0" applyFont="1" applyFill="1" applyBorder="1" applyAlignment="1">
      <alignment horizontal="left" vertical="top" wrapText="1"/>
    </xf>
    <xf numFmtId="0" fontId="6" fillId="3" borderId="8" xfId="0" applyFont="1" applyFill="1" applyBorder="1" applyAlignment="1">
      <alignment horizontal="left" vertical="top" wrapText="1"/>
    </xf>
    <xf numFmtId="0" fontId="61" fillId="0" borderId="0" xfId="0" applyFont="1" applyAlignment="1">
      <alignment horizontal="left" vertical="top" wrapText="1" shrinkToFit="1"/>
    </xf>
    <xf numFmtId="0" fontId="61" fillId="0" borderId="5" xfId="0" applyFont="1" applyBorder="1" applyAlignment="1">
      <alignment horizontal="left" vertical="top" wrapText="1" shrinkToFit="1"/>
    </xf>
    <xf numFmtId="0" fontId="41" fillId="0" borderId="21" xfId="0" applyFont="1" applyBorder="1" applyAlignment="1">
      <alignment horizontal="left" vertical="center"/>
    </xf>
    <xf numFmtId="0" fontId="6" fillId="0" borderId="0" xfId="0" applyFont="1" applyAlignment="1">
      <alignment horizontal="center" vertical="center"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4" xfId="0" applyFont="1" applyBorder="1" applyAlignment="1">
      <alignment horizontal="center" vertical="center"/>
    </xf>
    <xf numFmtId="0" fontId="6" fillId="0" borderId="0" xfId="0" applyFont="1" applyAlignment="1">
      <alignment horizontal="center" vertical="center"/>
    </xf>
    <xf numFmtId="0" fontId="6" fillId="0" borderId="5" xfId="0" applyFont="1" applyBorder="1" applyAlignment="1">
      <alignment horizontal="center" vertical="center"/>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1" fillId="0" borderId="0" xfId="0" applyFont="1" applyAlignment="1">
      <alignment horizontal="center" vertical="center" wrapText="1"/>
    </xf>
    <xf numFmtId="0" fontId="6" fillId="0" borderId="11" xfId="0" applyFont="1" applyBorder="1" applyAlignment="1">
      <alignment horizontal="center" vertical="center"/>
    </xf>
    <xf numFmtId="0" fontId="6" fillId="0" borderId="14" xfId="0" applyFont="1" applyBorder="1" applyAlignment="1">
      <alignment horizontal="center" vertical="center"/>
    </xf>
    <xf numFmtId="0" fontId="38" fillId="2" borderId="0" xfId="0" applyFont="1" applyFill="1" applyAlignment="1">
      <alignment vertical="center" wrapText="1"/>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7" xfId="0" applyFont="1" applyBorder="1" applyAlignment="1">
      <alignment horizontal="right" vertical="center" shrinkToFit="1"/>
    </xf>
    <xf numFmtId="0" fontId="6" fillId="0" borderId="0" xfId="0" applyFont="1" applyAlignment="1">
      <alignment vertical="top" wrapText="1"/>
    </xf>
    <xf numFmtId="0" fontId="6" fillId="0" borderId="21" xfId="0" applyFont="1" applyBorder="1" applyAlignment="1">
      <alignment horizontal="left" vertical="center"/>
    </xf>
    <xf numFmtId="195" fontId="6" fillId="9" borderId="2" xfId="0" applyNumberFormat="1" applyFont="1" applyFill="1" applyBorder="1" applyAlignment="1">
      <alignment horizontal="right" vertical="center"/>
    </xf>
    <xf numFmtId="195" fontId="6" fillId="9" borderId="7" xfId="0" applyNumberFormat="1" applyFont="1" applyFill="1" applyBorder="1" applyAlignment="1">
      <alignment horizontal="right" vertical="center"/>
    </xf>
    <xf numFmtId="0" fontId="6" fillId="0" borderId="53" xfId="0" applyFont="1" applyBorder="1" applyAlignment="1">
      <alignment horizontal="center" vertical="center"/>
    </xf>
    <xf numFmtId="0" fontId="6" fillId="0" borderId="54" xfId="0" applyFont="1" applyBorder="1" applyAlignment="1">
      <alignment horizontal="center" vertical="center"/>
    </xf>
    <xf numFmtId="0" fontId="6" fillId="9" borderId="1" xfId="0" applyFont="1" applyFill="1" applyBorder="1" applyAlignment="1">
      <alignment horizontal="center" vertical="center"/>
    </xf>
    <xf numFmtId="0" fontId="6" fillId="9" borderId="2" xfId="0" applyFont="1" applyFill="1" applyBorder="1" applyAlignment="1">
      <alignment horizontal="center" vertical="center"/>
    </xf>
    <xf numFmtId="0" fontId="6" fillId="9" borderId="6" xfId="0" applyFont="1" applyFill="1" applyBorder="1" applyAlignment="1">
      <alignment horizontal="center" vertical="center"/>
    </xf>
    <xf numFmtId="0" fontId="6" fillId="9" borderId="7" xfId="0" applyFont="1" applyFill="1" applyBorder="1" applyAlignment="1">
      <alignment horizontal="center" vertical="center"/>
    </xf>
    <xf numFmtId="0" fontId="6" fillId="8" borderId="30" xfId="0" applyFont="1" applyFill="1" applyBorder="1" applyAlignment="1">
      <alignment horizontal="left" vertical="center" shrinkToFit="1"/>
    </xf>
    <xf numFmtId="0" fontId="6" fillId="8" borderId="31" xfId="0" applyFont="1" applyFill="1" applyBorder="1" applyAlignment="1">
      <alignment horizontal="left" vertical="center" shrinkToFit="1"/>
    </xf>
    <xf numFmtId="0" fontId="6" fillId="8" borderId="32" xfId="0" applyFont="1" applyFill="1" applyBorder="1" applyAlignment="1">
      <alignment horizontal="left" vertical="center" shrinkToFit="1"/>
    </xf>
    <xf numFmtId="0" fontId="6" fillId="0" borderId="1"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0" xfId="0" applyFont="1" applyAlignment="1">
      <alignment horizontal="center" vertical="center" shrinkToFit="1"/>
    </xf>
    <xf numFmtId="0" fontId="6" fillId="0" borderId="5"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8" xfId="0" applyFont="1" applyBorder="1" applyAlignment="1">
      <alignment horizontal="center" vertical="center" shrinkToFit="1"/>
    </xf>
    <xf numFmtId="0" fontId="6" fillId="8" borderId="22" xfId="0" applyFont="1" applyFill="1" applyBorder="1" applyAlignment="1">
      <alignment horizontal="left" vertical="center" shrinkToFit="1"/>
    </xf>
    <xf numFmtId="0" fontId="6" fillId="8" borderId="23" xfId="0" applyFont="1" applyFill="1" applyBorder="1" applyAlignment="1">
      <alignment horizontal="left" vertical="center" shrinkToFit="1"/>
    </xf>
    <xf numFmtId="0" fontId="6" fillId="8" borderId="24" xfId="0" applyFont="1" applyFill="1" applyBorder="1" applyAlignment="1">
      <alignment horizontal="left" vertical="center" shrinkToFit="1"/>
    </xf>
    <xf numFmtId="0" fontId="6" fillId="0" borderId="10" xfId="0" applyFont="1" applyBorder="1" applyAlignment="1">
      <alignment horizontal="left" vertical="center"/>
    </xf>
    <xf numFmtId="0" fontId="6" fillId="0" borderId="29" xfId="0" applyFont="1" applyBorder="1" applyAlignment="1">
      <alignment horizontal="left" vertical="center"/>
    </xf>
    <xf numFmtId="0" fontId="6" fillId="0" borderId="9" xfId="0" applyFont="1" applyBorder="1" applyAlignment="1">
      <alignment horizontal="left" vertical="center"/>
    </xf>
    <xf numFmtId="0" fontId="6" fillId="2" borderId="33" xfId="0" applyFont="1" applyFill="1" applyBorder="1" applyAlignment="1">
      <alignment horizontal="left" vertical="center" shrinkToFit="1"/>
    </xf>
    <xf numFmtId="0" fontId="6" fillId="2" borderId="34" xfId="0" applyFont="1" applyFill="1" applyBorder="1" applyAlignment="1">
      <alignment horizontal="left" vertical="center" shrinkToFit="1"/>
    </xf>
    <xf numFmtId="0" fontId="6" fillId="2" borderId="35" xfId="0" applyFont="1" applyFill="1" applyBorder="1" applyAlignment="1">
      <alignment horizontal="left" vertical="center" shrinkToFit="1"/>
    </xf>
    <xf numFmtId="0" fontId="6" fillId="2" borderId="30" xfId="0" applyFont="1" applyFill="1" applyBorder="1" applyAlignment="1">
      <alignment horizontal="left" vertical="center" shrinkToFit="1"/>
    </xf>
    <xf numFmtId="0" fontId="6" fillId="2" borderId="31" xfId="0" applyFont="1" applyFill="1" applyBorder="1" applyAlignment="1">
      <alignment horizontal="left" vertical="center" shrinkToFit="1"/>
    </xf>
    <xf numFmtId="0" fontId="6" fillId="2" borderId="32" xfId="0" applyFont="1" applyFill="1" applyBorder="1" applyAlignment="1">
      <alignment horizontal="left" vertical="center" shrinkToFit="1"/>
    </xf>
    <xf numFmtId="0" fontId="28" fillId="3" borderId="1" xfId="0" applyFont="1" applyFill="1" applyBorder="1" applyAlignment="1">
      <alignment vertical="center" wrapText="1"/>
    </xf>
    <xf numFmtId="0" fontId="28" fillId="3" borderId="3" xfId="0" applyFont="1" applyFill="1" applyBorder="1" applyAlignment="1">
      <alignment vertical="center" wrapText="1"/>
    </xf>
    <xf numFmtId="0" fontId="28" fillId="3" borderId="6" xfId="0" applyFont="1" applyFill="1" applyBorder="1" applyAlignment="1">
      <alignment vertical="center" wrapText="1"/>
    </xf>
    <xf numFmtId="0" fontId="28" fillId="3" borderId="8" xfId="0" applyFont="1" applyFill="1" applyBorder="1" applyAlignment="1">
      <alignment vertical="center" wrapText="1"/>
    </xf>
    <xf numFmtId="0" fontId="6" fillId="0" borderId="45" xfId="0" applyFont="1" applyBorder="1" applyAlignment="1">
      <alignment horizontal="center" vertical="center"/>
    </xf>
    <xf numFmtId="0" fontId="6" fillId="0" borderId="46" xfId="0" applyFont="1" applyBorder="1" applyAlignment="1">
      <alignment horizontal="center" vertical="center"/>
    </xf>
    <xf numFmtId="0" fontId="6" fillId="3" borderId="1" xfId="0" applyFont="1" applyFill="1" applyBorder="1" applyAlignment="1">
      <alignment horizontal="center" vertical="center"/>
    </xf>
    <xf numFmtId="0" fontId="6" fillId="3" borderId="1" xfId="0" applyFont="1" applyFill="1" applyBorder="1" applyAlignment="1">
      <alignment horizontal="center" vertical="center" shrinkToFit="1"/>
    </xf>
    <xf numFmtId="0" fontId="6" fillId="3" borderId="2" xfId="0" applyFont="1" applyFill="1" applyBorder="1" applyAlignment="1">
      <alignment horizontal="center" vertical="center" shrinkToFit="1"/>
    </xf>
    <xf numFmtId="0" fontId="6" fillId="3" borderId="3" xfId="0" applyFont="1" applyFill="1" applyBorder="1" applyAlignment="1">
      <alignment horizontal="center" vertical="center" shrinkToFit="1"/>
    </xf>
    <xf numFmtId="0" fontId="6" fillId="3" borderId="22" xfId="0" applyFont="1" applyFill="1" applyBorder="1" applyAlignment="1">
      <alignment horizontal="center" vertical="center" shrinkToFit="1"/>
    </xf>
    <xf numFmtId="0" fontId="6" fillId="3" borderId="23" xfId="0" applyFont="1" applyFill="1" applyBorder="1" applyAlignment="1">
      <alignment horizontal="center" vertical="center" shrinkToFit="1"/>
    </xf>
    <xf numFmtId="0" fontId="6" fillId="3" borderId="24" xfId="0" applyFont="1" applyFill="1" applyBorder="1" applyAlignment="1">
      <alignment horizontal="center" vertical="center" shrinkToFit="1"/>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6" fillId="0" borderId="0" xfId="0" applyFont="1" applyAlignment="1">
      <alignment vertical="top" shrinkToFit="1"/>
    </xf>
    <xf numFmtId="0" fontId="38" fillId="0" borderId="9" xfId="0" applyFont="1" applyBorder="1" applyAlignment="1">
      <alignment horizontal="center" vertical="center"/>
    </xf>
    <xf numFmtId="0" fontId="38" fillId="0" borderId="10" xfId="0" applyFont="1" applyBorder="1" applyAlignment="1">
      <alignment horizontal="center" vertical="center"/>
    </xf>
    <xf numFmtId="0" fontId="6" fillId="0" borderId="0" xfId="0" applyFont="1" applyAlignment="1">
      <alignment horizontal="left" vertical="top" wrapText="1" shrinkToFit="1"/>
    </xf>
    <xf numFmtId="0" fontId="61" fillId="2" borderId="0" xfId="0" applyFont="1" applyFill="1" applyAlignment="1">
      <alignment vertical="center" wrapText="1"/>
    </xf>
    <xf numFmtId="0" fontId="6" fillId="6" borderId="7" xfId="0" applyFont="1" applyFill="1" applyBorder="1" applyAlignment="1">
      <alignment horizontal="left" vertical="center" shrinkToFit="1"/>
    </xf>
    <xf numFmtId="0" fontId="6" fillId="0" borderId="13" xfId="0" applyFont="1" applyBorder="1" applyAlignment="1">
      <alignment horizontal="center" vertical="center"/>
    </xf>
    <xf numFmtId="0" fontId="6" fillId="2"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6"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8" xfId="0" applyFont="1" applyFill="1" applyBorder="1" applyAlignment="1">
      <alignment horizontal="left" vertical="center" wrapText="1"/>
    </xf>
    <xf numFmtId="0" fontId="61" fillId="24" borderId="21" xfId="0" applyFont="1" applyFill="1" applyBorder="1" applyAlignment="1">
      <alignment horizontal="left" vertical="center"/>
    </xf>
    <xf numFmtId="0" fontId="61" fillId="24" borderId="13" xfId="0" applyFont="1" applyFill="1" applyBorder="1" applyAlignment="1">
      <alignment horizontal="left" vertical="center"/>
    </xf>
    <xf numFmtId="0" fontId="61" fillId="24" borderId="14" xfId="0" applyFont="1" applyFill="1" applyBorder="1" applyAlignment="1">
      <alignment horizontal="left" vertical="center"/>
    </xf>
    <xf numFmtId="0" fontId="6" fillId="3" borderId="11" xfId="0" applyFont="1" applyFill="1" applyBorder="1" applyAlignment="1">
      <alignment horizontal="center" vertical="center"/>
    </xf>
    <xf numFmtId="0" fontId="6" fillId="3" borderId="13" xfId="0" applyFont="1" applyFill="1" applyBorder="1" applyAlignment="1">
      <alignment horizontal="center" vertical="center"/>
    </xf>
    <xf numFmtId="0" fontId="6" fillId="3" borderId="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2" borderId="1" xfId="0" applyFont="1" applyFill="1" applyBorder="1" applyAlignment="1">
      <alignment horizontal="center" vertical="center" shrinkToFit="1"/>
    </xf>
    <xf numFmtId="0" fontId="6" fillId="2" borderId="2" xfId="0" applyFont="1" applyFill="1" applyBorder="1" applyAlignment="1">
      <alignment horizontal="center" vertical="center" shrinkToFit="1"/>
    </xf>
    <xf numFmtId="0" fontId="6" fillId="2" borderId="3" xfId="0" applyFont="1" applyFill="1" applyBorder="1" applyAlignment="1">
      <alignment horizontal="center" vertical="center" shrinkToFit="1"/>
    </xf>
    <xf numFmtId="0" fontId="6" fillId="2" borderId="6" xfId="0" applyFont="1" applyFill="1" applyBorder="1" applyAlignment="1">
      <alignment horizontal="center" vertical="center" shrinkToFit="1"/>
    </xf>
    <xf numFmtId="0" fontId="6" fillId="2" borderId="7" xfId="0" applyFont="1" applyFill="1" applyBorder="1" applyAlignment="1">
      <alignment horizontal="center" vertical="center" shrinkToFit="1"/>
    </xf>
    <xf numFmtId="0" fontId="6" fillId="2" borderId="8" xfId="0" applyFont="1" applyFill="1" applyBorder="1" applyAlignment="1">
      <alignment horizontal="center" vertical="center" shrinkToFit="1"/>
    </xf>
    <xf numFmtId="0" fontId="6" fillId="0" borderId="210" xfId="0" applyFont="1" applyBorder="1" applyAlignment="1">
      <alignment horizontal="center" vertical="center"/>
    </xf>
    <xf numFmtId="0" fontId="6" fillId="0" borderId="211" xfId="0" applyFont="1" applyBorder="1" applyAlignment="1">
      <alignment horizontal="center" vertical="center"/>
    </xf>
    <xf numFmtId="0" fontId="6" fillId="0" borderId="212" xfId="0" applyFont="1" applyBorder="1" applyAlignment="1">
      <alignment horizontal="center" vertical="center"/>
    </xf>
    <xf numFmtId="0" fontId="6" fillId="3" borderId="11" xfId="0" applyFont="1" applyFill="1" applyBorder="1" applyAlignment="1">
      <alignment horizontal="center" vertical="center" shrinkToFit="1"/>
    </xf>
    <xf numFmtId="0" fontId="6" fillId="3" borderId="13" xfId="0" applyFont="1" applyFill="1" applyBorder="1" applyAlignment="1">
      <alignment horizontal="center" vertical="center" shrinkToFit="1"/>
    </xf>
    <xf numFmtId="0" fontId="6" fillId="3" borderId="14" xfId="0" applyFont="1" applyFill="1" applyBorder="1" applyAlignment="1">
      <alignment horizontal="center" vertical="center" shrinkToFit="1"/>
    </xf>
    <xf numFmtId="0" fontId="6" fillId="3" borderId="8" xfId="0" applyFont="1" applyFill="1" applyBorder="1" applyAlignment="1">
      <alignment horizontal="center" vertical="center"/>
    </xf>
    <xf numFmtId="0" fontId="61" fillId="0" borderId="11" xfId="0" applyFont="1" applyBorder="1" applyAlignment="1">
      <alignment horizontal="center" vertical="center"/>
    </xf>
    <xf numFmtId="0" fontId="61" fillId="0" borderId="13" xfId="0" applyFont="1" applyBorder="1" applyAlignment="1">
      <alignment horizontal="center" vertical="center"/>
    </xf>
    <xf numFmtId="0" fontId="61" fillId="0" borderId="14" xfId="0" applyFont="1" applyBorder="1" applyAlignment="1">
      <alignment horizontal="center" vertical="center"/>
    </xf>
    <xf numFmtId="0" fontId="6" fillId="0" borderId="9" xfId="0" applyFont="1" applyBorder="1" applyAlignment="1">
      <alignment horizontal="center" vertical="center" textRotation="255"/>
    </xf>
    <xf numFmtId="0" fontId="6" fillId="0" borderId="12" xfId="0" applyFont="1" applyBorder="1" applyAlignment="1">
      <alignment horizontal="center" vertical="center" textRotation="255"/>
    </xf>
    <xf numFmtId="0" fontId="6" fillId="0" borderId="10" xfId="0" applyFont="1" applyBorder="1" applyAlignment="1">
      <alignment horizontal="center" vertical="center" textRotation="255"/>
    </xf>
    <xf numFmtId="0" fontId="6" fillId="0" borderId="1" xfId="0" applyFont="1" applyBorder="1" applyAlignment="1">
      <alignment horizontal="center" vertical="center" textRotation="255"/>
    </xf>
    <xf numFmtId="0" fontId="6" fillId="0" borderId="4" xfId="0" applyFont="1" applyBorder="1" applyAlignment="1">
      <alignment horizontal="center" vertical="center" textRotation="255"/>
    </xf>
    <xf numFmtId="0" fontId="6" fillId="3" borderId="4" xfId="0" applyFont="1" applyFill="1" applyBorder="1" applyAlignment="1">
      <alignment vertical="center" wrapText="1"/>
    </xf>
    <xf numFmtId="0" fontId="6" fillId="3" borderId="0" xfId="0" applyFont="1" applyFill="1" applyAlignment="1">
      <alignment vertical="center" wrapText="1"/>
    </xf>
    <xf numFmtId="0" fontId="6" fillId="2" borderId="2" xfId="0" applyFont="1" applyFill="1" applyBorder="1" applyAlignment="1">
      <alignment horizontal="center" vertical="center"/>
    </xf>
    <xf numFmtId="0" fontId="6" fillId="2" borderId="7" xfId="0" applyFont="1" applyFill="1" applyBorder="1" applyAlignment="1">
      <alignment horizontal="center" vertical="center"/>
    </xf>
    <xf numFmtId="3" fontId="6" fillId="3" borderId="1" xfId="0" applyNumberFormat="1" applyFont="1" applyFill="1" applyBorder="1" applyAlignment="1">
      <alignment horizontal="right" vertical="center"/>
    </xf>
    <xf numFmtId="3" fontId="6" fillId="3" borderId="2" xfId="0" applyNumberFormat="1" applyFont="1" applyFill="1" applyBorder="1" applyAlignment="1">
      <alignment horizontal="right" vertical="center"/>
    </xf>
    <xf numFmtId="0" fontId="6" fillId="8" borderId="0" xfId="0" applyFont="1" applyFill="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42" xfId="0" applyFont="1" applyBorder="1" applyAlignment="1">
      <alignment horizontal="center" vertical="center"/>
    </xf>
    <xf numFmtId="0" fontId="6" fillId="0" borderId="43" xfId="0" applyFont="1" applyBorder="1" applyAlignment="1">
      <alignment horizontal="center" vertical="center"/>
    </xf>
    <xf numFmtId="0" fontId="6" fillId="3" borderId="1" xfId="0" applyFont="1" applyFill="1" applyBorder="1" applyAlignment="1">
      <alignment vertical="center" wrapText="1"/>
    </xf>
    <xf numFmtId="0" fontId="6" fillId="3" borderId="2" xfId="0" applyFont="1" applyFill="1" applyBorder="1" applyAlignment="1">
      <alignment vertical="center" wrapText="1"/>
    </xf>
    <xf numFmtId="0" fontId="6" fillId="3" borderId="3" xfId="0" applyFont="1" applyFill="1" applyBorder="1" applyAlignment="1">
      <alignment vertical="center" wrapText="1"/>
    </xf>
    <xf numFmtId="0" fontId="6" fillId="0" borderId="207" xfId="0" applyFont="1" applyBorder="1" applyAlignment="1">
      <alignment horizontal="center" vertical="center"/>
    </xf>
    <xf numFmtId="0" fontId="6" fillId="0" borderId="208" xfId="0" applyFont="1" applyBorder="1" applyAlignment="1">
      <alignment horizontal="center" vertical="center"/>
    </xf>
    <xf numFmtId="0" fontId="6" fillId="0" borderId="209" xfId="0" applyFont="1" applyBorder="1" applyAlignment="1">
      <alignment horizontal="center" vertical="center"/>
    </xf>
    <xf numFmtId="0" fontId="28" fillId="0" borderId="1"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6"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8" xfId="0" applyFont="1" applyBorder="1" applyAlignment="1">
      <alignment horizontal="center" vertical="center" wrapText="1"/>
    </xf>
    <xf numFmtId="0" fontId="61" fillId="0" borderId="11" xfId="0" applyFont="1" applyBorder="1" applyAlignment="1">
      <alignment horizontal="center" vertical="top"/>
    </xf>
    <xf numFmtId="0" fontId="61" fillId="0" borderId="13" xfId="0" applyFont="1" applyBorder="1" applyAlignment="1">
      <alignment horizontal="center" vertical="top"/>
    </xf>
    <xf numFmtId="0" fontId="61" fillId="0" borderId="14" xfId="0" applyFont="1" applyBorder="1" applyAlignment="1">
      <alignment horizontal="center" vertical="top"/>
    </xf>
    <xf numFmtId="0" fontId="61" fillId="0" borderId="9" xfId="0" applyFont="1" applyBorder="1" applyAlignment="1">
      <alignment horizontal="center" vertical="center" wrapText="1"/>
    </xf>
    <xf numFmtId="0" fontId="61" fillId="0" borderId="12" xfId="0" applyFont="1" applyBorder="1" applyAlignment="1">
      <alignment horizontal="center" vertical="center" wrapText="1"/>
    </xf>
    <xf numFmtId="0" fontId="61" fillId="0" borderId="10" xfId="0" applyFont="1" applyBorder="1" applyAlignment="1">
      <alignment horizontal="center" vertical="center" wrapText="1"/>
    </xf>
    <xf numFmtId="0" fontId="61" fillId="0" borderId="9" xfId="0" applyFont="1" applyBorder="1" applyAlignment="1">
      <alignment horizontal="center" vertical="center"/>
    </xf>
    <xf numFmtId="0" fontId="61" fillId="0" borderId="12" xfId="0" applyFont="1" applyBorder="1" applyAlignment="1">
      <alignment horizontal="center" vertical="center"/>
    </xf>
    <xf numFmtId="0" fontId="61" fillId="0" borderId="10" xfId="0" applyFont="1" applyBorder="1" applyAlignment="1">
      <alignment horizontal="center" vertical="center"/>
    </xf>
    <xf numFmtId="0" fontId="6" fillId="0" borderId="0" xfId="0" applyFont="1" applyAlignment="1">
      <alignment horizontal="left" vertical="top" shrinkToFit="1"/>
    </xf>
    <xf numFmtId="0" fontId="6" fillId="0" borderId="0" xfId="0" applyFont="1" applyAlignment="1">
      <alignment horizontal="left" vertical="top"/>
    </xf>
    <xf numFmtId="0" fontId="61" fillId="0" borderId="14" xfId="0" applyFont="1" applyBorder="1" applyAlignment="1">
      <alignment horizontal="left" vertical="center"/>
    </xf>
    <xf numFmtId="0" fontId="61" fillId="0" borderId="21" xfId="0" applyFont="1" applyBorder="1" applyAlignment="1">
      <alignment horizontal="left" vertical="center"/>
    </xf>
    <xf numFmtId="0" fontId="61" fillId="0" borderId="11" xfId="0" applyFont="1" applyBorder="1" applyAlignment="1">
      <alignment horizontal="left" vertical="center"/>
    </xf>
    <xf numFmtId="0" fontId="61" fillId="0" borderId="13" xfId="0" applyFont="1" applyBorder="1" applyAlignment="1">
      <alignment horizontal="left" vertical="center"/>
    </xf>
    <xf numFmtId="0" fontId="61" fillId="0" borderId="1" xfId="0" applyFont="1" applyBorder="1" applyAlignment="1">
      <alignment horizontal="left" vertical="center" wrapText="1"/>
    </xf>
    <xf numFmtId="0" fontId="61" fillId="0" borderId="2" xfId="0" applyFont="1" applyBorder="1" applyAlignment="1">
      <alignment horizontal="left" vertical="center" wrapText="1"/>
    </xf>
    <xf numFmtId="0" fontId="61" fillId="0" borderId="3" xfId="0" applyFont="1" applyBorder="1" applyAlignment="1">
      <alignment horizontal="left" vertical="center" wrapText="1"/>
    </xf>
    <xf numFmtId="0" fontId="61" fillId="0" borderId="4" xfId="0" applyFont="1" applyBorder="1" applyAlignment="1">
      <alignment horizontal="left" vertical="center" wrapText="1"/>
    </xf>
    <xf numFmtId="0" fontId="61" fillId="0" borderId="0" xfId="0" applyFont="1" applyAlignment="1">
      <alignment horizontal="left" vertical="center" wrapText="1"/>
    </xf>
    <xf numFmtId="0" fontId="61" fillId="0" borderId="5" xfId="0" applyFont="1" applyBorder="1" applyAlignment="1">
      <alignment horizontal="left" vertical="center" wrapText="1"/>
    </xf>
    <xf numFmtId="0" fontId="61" fillId="0" borderId="6" xfId="0" applyFont="1" applyBorder="1" applyAlignment="1">
      <alignment horizontal="left" vertical="center" wrapText="1"/>
    </xf>
    <xf numFmtId="0" fontId="61" fillId="0" borderId="7" xfId="0" applyFont="1" applyBorder="1" applyAlignment="1">
      <alignment horizontal="left" vertical="center" wrapText="1"/>
    </xf>
    <xf numFmtId="0" fontId="61" fillId="0" borderId="8" xfId="0" applyFont="1" applyBorder="1" applyAlignment="1">
      <alignment horizontal="left" vertical="center" wrapText="1"/>
    </xf>
    <xf numFmtId="0" fontId="61" fillId="0" borderId="1" xfId="0" applyFont="1" applyBorder="1" applyAlignment="1">
      <alignment horizontal="left" vertical="center"/>
    </xf>
    <xf numFmtId="0" fontId="61" fillId="0" borderId="2" xfId="0" applyFont="1" applyBorder="1" applyAlignment="1">
      <alignment horizontal="left" vertical="center"/>
    </xf>
    <xf numFmtId="0" fontId="61" fillId="0" borderId="3" xfId="0" applyFont="1" applyBorder="1" applyAlignment="1">
      <alignment horizontal="left" vertical="center"/>
    </xf>
    <xf numFmtId="0" fontId="61" fillId="0" borderId="4" xfId="0" applyFont="1" applyBorder="1" applyAlignment="1">
      <alignment horizontal="left" vertical="center"/>
    </xf>
    <xf numFmtId="0" fontId="61" fillId="0" borderId="0" xfId="0" applyFont="1" applyAlignment="1">
      <alignment horizontal="left" vertical="center"/>
    </xf>
    <xf numFmtId="0" fontId="61" fillId="0" borderId="5" xfId="0" applyFont="1" applyBorder="1" applyAlignment="1">
      <alignment horizontal="left" vertical="center"/>
    </xf>
    <xf numFmtId="0" fontId="61" fillId="0" borderId="6" xfId="0" applyFont="1" applyBorder="1" applyAlignment="1">
      <alignment horizontal="left" vertical="center"/>
    </xf>
    <xf numFmtId="0" fontId="61" fillId="0" borderId="7" xfId="0" applyFont="1" applyBorder="1" applyAlignment="1">
      <alignment horizontal="left" vertical="center"/>
    </xf>
    <xf numFmtId="0" fontId="61" fillId="0" borderId="8" xfId="0" applyFont="1" applyBorder="1" applyAlignment="1">
      <alignment horizontal="left" vertical="center"/>
    </xf>
    <xf numFmtId="0" fontId="61" fillId="0" borderId="21" xfId="0" applyFont="1" applyBorder="1" applyAlignment="1">
      <alignment horizontal="center" vertical="center" textRotation="255"/>
    </xf>
    <xf numFmtId="0" fontId="61" fillId="0" borderId="21" xfId="0" applyFont="1" applyBorder="1" applyAlignment="1">
      <alignment horizontal="center" vertical="center"/>
    </xf>
    <xf numFmtId="0" fontId="61" fillId="0" borderId="1" xfId="0" applyFont="1" applyBorder="1" applyAlignment="1">
      <alignment horizontal="center" vertical="center"/>
    </xf>
    <xf numFmtId="0" fontId="61" fillId="0" borderId="2" xfId="0" applyFont="1" applyBorder="1" applyAlignment="1">
      <alignment horizontal="center" vertical="center"/>
    </xf>
    <xf numFmtId="0" fontId="61" fillId="0" borderId="3" xfId="0" applyFont="1" applyBorder="1" applyAlignment="1">
      <alignment horizontal="center" vertical="center"/>
    </xf>
    <xf numFmtId="0" fontId="61" fillId="0" borderId="6" xfId="0" applyFont="1" applyBorder="1" applyAlignment="1">
      <alignment horizontal="center" vertical="center"/>
    </xf>
    <xf numFmtId="0" fontId="61" fillId="0" borderId="7" xfId="0" applyFont="1" applyBorder="1" applyAlignment="1">
      <alignment horizontal="center" vertical="center"/>
    </xf>
    <xf numFmtId="0" fontId="61" fillId="0" borderId="8" xfId="0" applyFont="1" applyBorder="1" applyAlignment="1">
      <alignment horizontal="center" vertical="center"/>
    </xf>
    <xf numFmtId="0" fontId="6" fillId="3" borderId="5" xfId="0" applyFont="1" applyFill="1" applyBorder="1" applyAlignment="1">
      <alignment vertical="center" wrapText="1"/>
    </xf>
    <xf numFmtId="0" fontId="6" fillId="3" borderId="6" xfId="0" applyFont="1" applyFill="1" applyBorder="1" applyAlignment="1">
      <alignment vertical="center" wrapText="1"/>
    </xf>
    <xf numFmtId="0" fontId="6" fillId="3" borderId="7" xfId="0" applyFont="1" applyFill="1" applyBorder="1" applyAlignment="1">
      <alignment vertical="center" wrapText="1"/>
    </xf>
    <xf numFmtId="0" fontId="6" fillId="3" borderId="8" xfId="0" applyFont="1" applyFill="1" applyBorder="1" applyAlignment="1">
      <alignment vertical="center" wrapText="1"/>
    </xf>
    <xf numFmtId="0" fontId="6" fillId="0" borderId="22" xfId="0" applyFont="1" applyBorder="1" applyAlignment="1">
      <alignment horizontal="center" vertical="center" shrinkToFit="1"/>
    </xf>
    <xf numFmtId="0" fontId="6" fillId="0" borderId="23" xfId="0" applyFont="1" applyBorder="1" applyAlignment="1">
      <alignment horizontal="center" vertical="center" shrinkToFit="1"/>
    </xf>
    <xf numFmtId="0" fontId="6" fillId="0" borderId="24" xfId="0" applyFont="1" applyBorder="1" applyAlignment="1">
      <alignment horizontal="center" vertical="center" shrinkToFit="1"/>
    </xf>
    <xf numFmtId="0" fontId="61" fillId="0" borderId="9" xfId="0" applyFont="1" applyBorder="1" applyAlignment="1">
      <alignment horizontal="left" vertical="center"/>
    </xf>
    <xf numFmtId="0" fontId="61" fillId="0" borderId="29" xfId="0" applyFont="1" applyBorder="1" applyAlignment="1">
      <alignment horizontal="left" vertical="center"/>
    </xf>
    <xf numFmtId="0" fontId="61" fillId="0" borderId="10" xfId="0" applyFont="1" applyBorder="1" applyAlignment="1">
      <alignment horizontal="left" vertical="center"/>
    </xf>
    <xf numFmtId="0" fontId="61" fillId="0" borderId="200" xfId="0" applyFont="1" applyBorder="1" applyAlignment="1">
      <alignment horizontal="left" vertical="center"/>
    </xf>
    <xf numFmtId="0" fontId="61" fillId="0" borderId="201" xfId="0" applyFont="1" applyBorder="1" applyAlignment="1">
      <alignment horizontal="left" vertical="center"/>
    </xf>
    <xf numFmtId="0" fontId="61" fillId="0" borderId="21" xfId="0" applyFont="1" applyBorder="1" applyAlignment="1">
      <alignment horizontal="left" vertical="center" wrapText="1"/>
    </xf>
    <xf numFmtId="0" fontId="61" fillId="0" borderId="4" xfId="0" applyFont="1" applyBorder="1" applyAlignment="1">
      <alignment horizontal="center" vertical="center"/>
    </xf>
    <xf numFmtId="0" fontId="61" fillId="0" borderId="5" xfId="0" applyFont="1" applyBorder="1" applyAlignment="1">
      <alignment horizontal="center" vertical="center"/>
    </xf>
    <xf numFmtId="0" fontId="61" fillId="0" borderId="1" xfId="0" applyFont="1" applyBorder="1" applyAlignment="1">
      <alignment vertical="center" wrapText="1"/>
    </xf>
    <xf numFmtId="0" fontId="61" fillId="0" borderId="2" xfId="0" applyFont="1" applyBorder="1" applyAlignment="1">
      <alignment vertical="center" wrapText="1"/>
    </xf>
    <xf numFmtId="0" fontId="61" fillId="0" borderId="3" xfId="0" applyFont="1" applyBorder="1" applyAlignment="1">
      <alignment vertical="center" wrapText="1"/>
    </xf>
    <xf numFmtId="0" fontId="61" fillId="0" borderId="4" xfId="0" applyFont="1" applyBorder="1" applyAlignment="1">
      <alignment vertical="center" wrapText="1"/>
    </xf>
    <xf numFmtId="0" fontId="61" fillId="0" borderId="0" xfId="0" applyFont="1" applyAlignment="1">
      <alignment vertical="center" wrapText="1"/>
    </xf>
    <xf numFmtId="0" fontId="61" fillId="0" borderId="5" xfId="0" applyFont="1" applyBorder="1" applyAlignment="1">
      <alignment vertical="center" wrapText="1"/>
    </xf>
    <xf numFmtId="0" fontId="61" fillId="0" borderId="6" xfId="0" applyFont="1" applyBorder="1" applyAlignment="1">
      <alignment vertical="center" wrapText="1"/>
    </xf>
    <xf numFmtId="0" fontId="61" fillId="0" borderId="7" xfId="0" applyFont="1" applyBorder="1" applyAlignment="1">
      <alignment vertical="center" wrapText="1"/>
    </xf>
    <xf numFmtId="0" fontId="61" fillId="0" borderId="8" xfId="0" applyFont="1" applyBorder="1" applyAlignment="1">
      <alignment vertical="center" wrapText="1"/>
    </xf>
    <xf numFmtId="0" fontId="61" fillId="0" borderId="11" xfId="0" applyFont="1" applyBorder="1">
      <alignment vertical="center"/>
    </xf>
    <xf numFmtId="0" fontId="61" fillId="0" borderId="14" xfId="0" applyFont="1" applyBorder="1">
      <alignment vertical="center"/>
    </xf>
    <xf numFmtId="0" fontId="61" fillId="0" borderId="14" xfId="0" applyFont="1" applyBorder="1" applyAlignment="1">
      <alignment horizontal="left" vertical="center" shrinkToFit="1"/>
    </xf>
    <xf numFmtId="0" fontId="61" fillId="0" borderId="21" xfId="0" applyFont="1" applyBorder="1" applyAlignment="1">
      <alignment horizontal="left" vertical="center" shrinkToFit="1"/>
    </xf>
    <xf numFmtId="0" fontId="61" fillId="0" borderId="11" xfId="0" applyFont="1" applyBorder="1" applyAlignment="1">
      <alignment vertical="center" shrinkToFit="1"/>
    </xf>
    <xf numFmtId="0" fontId="61" fillId="0" borderId="13" xfId="0" applyFont="1" applyBorder="1" applyAlignment="1">
      <alignment vertical="center" shrinkToFit="1"/>
    </xf>
    <xf numFmtId="0" fontId="61" fillId="0" borderId="14" xfId="0" applyFont="1" applyBorder="1" applyAlignment="1">
      <alignment vertical="center" shrinkToFit="1"/>
    </xf>
    <xf numFmtId="0" fontId="61" fillId="8" borderId="21" xfId="0" applyFont="1" applyFill="1" applyBorder="1" applyAlignment="1">
      <alignment vertical="center" wrapText="1"/>
    </xf>
    <xf numFmtId="0" fontId="6" fillId="0" borderId="21" xfId="0" applyFont="1" applyBorder="1" applyAlignment="1">
      <alignment horizontal="center" vertical="center" textRotation="255"/>
    </xf>
    <xf numFmtId="0" fontId="6" fillId="3" borderId="14" xfId="0" applyFont="1" applyFill="1" applyBorder="1" applyAlignment="1">
      <alignment horizontal="center" vertical="center"/>
    </xf>
    <xf numFmtId="0" fontId="6" fillId="0" borderId="21" xfId="0" applyFont="1" applyBorder="1" applyAlignment="1">
      <alignment horizontal="center" vertical="center" wrapText="1"/>
    </xf>
    <xf numFmtId="0" fontId="61" fillId="0" borderId="21" xfId="0" applyFont="1" applyBorder="1" applyAlignment="1">
      <alignment horizontal="center" vertical="top"/>
    </xf>
    <xf numFmtId="0" fontId="61" fillId="2" borderId="1" xfId="0" applyFont="1" applyFill="1" applyBorder="1" applyAlignment="1">
      <alignment vertical="center" wrapText="1"/>
    </xf>
    <xf numFmtId="0" fontId="61" fillId="2" borderId="2" xfId="0" applyFont="1" applyFill="1" applyBorder="1" applyAlignment="1">
      <alignment vertical="center" wrapText="1"/>
    </xf>
    <xf numFmtId="0" fontId="61" fillId="2" borderId="3" xfId="0" applyFont="1" applyFill="1" applyBorder="1" applyAlignment="1">
      <alignment vertical="center" wrapText="1"/>
    </xf>
    <xf numFmtId="0" fontId="61" fillId="2" borderId="4" xfId="0" applyFont="1" applyFill="1" applyBorder="1" applyAlignment="1">
      <alignment vertical="center" wrapText="1"/>
    </xf>
    <xf numFmtId="0" fontId="61" fillId="2" borderId="5" xfId="0" applyFont="1" applyFill="1" applyBorder="1" applyAlignment="1">
      <alignment vertical="center" wrapText="1"/>
    </xf>
    <xf numFmtId="0" fontId="61" fillId="2" borderId="6" xfId="0" applyFont="1" applyFill="1" applyBorder="1" applyAlignment="1">
      <alignment vertical="center" wrapText="1"/>
    </xf>
    <xf numFmtId="0" fontId="61" fillId="2" borderId="7" xfId="0" applyFont="1" applyFill="1" applyBorder="1" applyAlignment="1">
      <alignment vertical="center" wrapText="1"/>
    </xf>
    <xf numFmtId="0" fontId="61" fillId="2" borderId="8" xfId="0" applyFont="1" applyFill="1" applyBorder="1" applyAlignment="1">
      <alignment vertical="center" wrapText="1"/>
    </xf>
    <xf numFmtId="0" fontId="61" fillId="0" borderId="11" xfId="0" applyFont="1" applyBorder="1" applyAlignment="1">
      <alignment horizontal="center" vertical="top" wrapText="1"/>
    </xf>
    <xf numFmtId="0" fontId="61" fillId="0" borderId="13" xfId="0" applyFont="1" applyBorder="1" applyAlignment="1">
      <alignment horizontal="center" vertical="top" wrapText="1"/>
    </xf>
    <xf numFmtId="0" fontId="61" fillId="0" borderId="14" xfId="0" applyFont="1" applyBorder="1" applyAlignment="1">
      <alignment horizontal="center" vertical="top" wrapText="1"/>
    </xf>
    <xf numFmtId="0" fontId="6" fillId="3" borderId="21" xfId="0" applyFont="1" applyFill="1" applyBorder="1" applyAlignment="1">
      <alignment vertical="top" wrapText="1"/>
    </xf>
    <xf numFmtId="0" fontId="61" fillId="0" borderId="0" xfId="0" applyFont="1" applyAlignment="1">
      <alignment horizontal="left" vertical="top" wrapText="1"/>
    </xf>
    <xf numFmtId="0" fontId="61" fillId="0" borderId="0" xfId="0" applyFont="1" applyAlignment="1">
      <alignment vertical="top" wrapText="1"/>
    </xf>
    <xf numFmtId="0" fontId="6" fillId="3" borderId="21" xfId="0" applyFont="1" applyFill="1" applyBorder="1" applyAlignment="1">
      <alignment horizontal="center" vertical="center"/>
    </xf>
    <xf numFmtId="0" fontId="6" fillId="2" borderId="0" xfId="0" applyFont="1" applyFill="1" applyAlignment="1">
      <alignment horizontal="left" vertical="top"/>
    </xf>
    <xf numFmtId="0" fontId="6" fillId="6" borderId="1" xfId="0" applyFont="1" applyFill="1" applyBorder="1" applyAlignment="1">
      <alignment horizontal="center" vertical="center"/>
    </xf>
    <xf numFmtId="0" fontId="6" fillId="6" borderId="2" xfId="0" applyFont="1" applyFill="1" applyBorder="1" applyAlignment="1">
      <alignment horizontal="center" vertical="center"/>
    </xf>
    <xf numFmtId="0" fontId="6" fillId="6" borderId="3" xfId="0" applyFont="1" applyFill="1" applyBorder="1" applyAlignment="1">
      <alignment horizontal="center" vertical="center"/>
    </xf>
    <xf numFmtId="0" fontId="6" fillId="6" borderId="6" xfId="0" applyFont="1" applyFill="1" applyBorder="1" applyAlignment="1">
      <alignment horizontal="center" vertical="center"/>
    </xf>
    <xf numFmtId="0" fontId="6" fillId="6" borderId="7" xfId="0" applyFont="1" applyFill="1" applyBorder="1" applyAlignment="1">
      <alignment horizontal="center" vertical="center"/>
    </xf>
    <xf numFmtId="0" fontId="6" fillId="6" borderId="8" xfId="0" applyFont="1" applyFill="1" applyBorder="1" applyAlignment="1">
      <alignment horizontal="center" vertical="center"/>
    </xf>
    <xf numFmtId="0" fontId="38" fillId="0" borderId="170" xfId="0" applyFont="1" applyBorder="1" applyAlignment="1">
      <alignment vertical="top"/>
    </xf>
    <xf numFmtId="0" fontId="10" fillId="0" borderId="172" xfId="0" applyFont="1" applyBorder="1" applyAlignment="1">
      <alignment vertical="top"/>
    </xf>
    <xf numFmtId="0" fontId="6" fillId="0" borderId="55" xfId="0" applyFont="1" applyBorder="1" applyAlignment="1">
      <alignment horizontal="center" vertical="center"/>
    </xf>
    <xf numFmtId="0" fontId="6" fillId="0" borderId="56" xfId="0" applyFont="1" applyBorder="1" applyAlignment="1">
      <alignment horizontal="center" vertical="center"/>
    </xf>
    <xf numFmtId="0" fontId="6" fillId="0" borderId="2" xfId="0" applyFont="1" applyBorder="1" applyAlignment="1">
      <alignment vertical="top" wrapText="1"/>
    </xf>
    <xf numFmtId="0" fontId="73" fillId="8" borderId="0" xfId="0" applyFont="1" applyFill="1" applyAlignment="1">
      <alignment vertical="top" wrapText="1"/>
    </xf>
    <xf numFmtId="0" fontId="6" fillId="3" borderId="2" xfId="0" applyFont="1" applyFill="1" applyBorder="1" applyAlignment="1">
      <alignment horizontal="center" vertical="center"/>
    </xf>
    <xf numFmtId="0" fontId="6" fillId="2" borderId="7" xfId="0" applyFont="1" applyFill="1" applyBorder="1" applyAlignment="1">
      <alignment horizontal="left" vertical="top"/>
    </xf>
    <xf numFmtId="0" fontId="6" fillId="8" borderId="0" xfId="0" applyFont="1" applyFill="1" applyAlignment="1">
      <alignment horizontal="left" vertical="top"/>
    </xf>
    <xf numFmtId="0" fontId="6" fillId="3" borderId="11"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28" fillId="0" borderId="21" xfId="0" applyFont="1" applyBorder="1" applyAlignment="1">
      <alignment horizontal="center" vertical="center"/>
    </xf>
    <xf numFmtId="0" fontId="6" fillId="7" borderId="21" xfId="0" applyFont="1" applyFill="1" applyBorder="1" applyAlignment="1">
      <alignment horizontal="left" vertical="center" wrapText="1"/>
    </xf>
    <xf numFmtId="0" fontId="6" fillId="7" borderId="21" xfId="0" applyFont="1" applyFill="1" applyBorder="1" applyAlignment="1">
      <alignment horizontal="left" vertical="center"/>
    </xf>
    <xf numFmtId="0" fontId="6" fillId="3" borderId="11" xfId="0" applyFont="1" applyFill="1" applyBorder="1" applyAlignment="1">
      <alignment vertical="center" shrinkToFit="1"/>
    </xf>
    <xf numFmtId="0" fontId="6" fillId="3" borderId="13" xfId="0" applyFont="1" applyFill="1" applyBorder="1" applyAlignment="1">
      <alignment vertical="center" shrinkToFit="1"/>
    </xf>
    <xf numFmtId="0" fontId="6" fillId="3" borderId="14" xfId="0" applyFont="1" applyFill="1" applyBorder="1" applyAlignment="1">
      <alignment vertical="center" shrinkToFit="1"/>
    </xf>
    <xf numFmtId="0" fontId="61" fillId="0" borderId="21" xfId="0" applyFont="1" applyBorder="1" applyAlignment="1">
      <alignment horizontal="center" vertical="center" shrinkToFit="1"/>
    </xf>
    <xf numFmtId="0" fontId="6" fillId="3" borderId="11"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6" fillId="3" borderId="14" xfId="0" applyFont="1" applyFill="1" applyBorder="1" applyAlignment="1">
      <alignment horizontal="left" vertical="center" wrapText="1"/>
    </xf>
    <xf numFmtId="0" fontId="6" fillId="6" borderId="62" xfId="0" applyFont="1" applyFill="1" applyBorder="1" applyAlignment="1">
      <alignment horizontal="left" vertical="center"/>
    </xf>
    <xf numFmtId="0" fontId="6" fillId="6" borderId="13" xfId="0" applyFont="1" applyFill="1" applyBorder="1" applyAlignment="1">
      <alignment horizontal="left" vertical="center"/>
    </xf>
    <xf numFmtId="0" fontId="6" fillId="6" borderId="14" xfId="0" applyFont="1" applyFill="1" applyBorder="1" applyAlignment="1">
      <alignment horizontal="left" vertical="center"/>
    </xf>
    <xf numFmtId="0" fontId="6" fillId="0" borderId="9" xfId="0" applyFont="1" applyBorder="1" applyAlignment="1">
      <alignment vertical="center" textRotation="255"/>
    </xf>
    <xf numFmtId="0" fontId="6" fillId="0" borderId="12" xfId="0" applyFont="1" applyBorder="1" applyAlignment="1">
      <alignment vertical="center" textRotation="255"/>
    </xf>
    <xf numFmtId="0" fontId="6" fillId="0" borderId="10" xfId="0" applyFont="1" applyBorder="1" applyAlignment="1">
      <alignment vertical="center" textRotation="255"/>
    </xf>
    <xf numFmtId="0" fontId="61" fillId="0" borderId="13" xfId="0" applyFont="1" applyBorder="1">
      <alignment vertical="center"/>
    </xf>
    <xf numFmtId="0" fontId="61" fillId="0" borderId="21" xfId="0" applyFont="1" applyBorder="1" applyAlignment="1">
      <alignment vertical="center" shrinkToFit="1"/>
    </xf>
    <xf numFmtId="0" fontId="61" fillId="0" borderId="9" xfId="0" applyFont="1" applyBorder="1" applyAlignment="1">
      <alignment horizontal="center" vertical="center" textRotation="255"/>
    </xf>
    <xf numFmtId="0" fontId="61" fillId="0" borderId="12" xfId="0" applyFont="1" applyBorder="1" applyAlignment="1">
      <alignment horizontal="center" vertical="center" textRotation="255"/>
    </xf>
    <xf numFmtId="0" fontId="61" fillId="0" borderId="10" xfId="0" applyFont="1" applyBorder="1" applyAlignment="1">
      <alignment horizontal="center" vertical="center" textRotation="255"/>
    </xf>
    <xf numFmtId="0" fontId="29" fillId="0" borderId="11" xfId="0" applyFont="1" applyBorder="1">
      <alignment vertical="center"/>
    </xf>
    <xf numFmtId="0" fontId="29" fillId="0" borderId="13" xfId="0" applyFont="1" applyBorder="1">
      <alignment vertical="center"/>
    </xf>
    <xf numFmtId="0" fontId="29" fillId="0" borderId="14" xfId="0" applyFont="1" applyBorder="1">
      <alignment vertical="center"/>
    </xf>
    <xf numFmtId="0" fontId="61" fillId="0" borderId="1" xfId="0" applyFont="1" applyBorder="1" applyAlignment="1">
      <alignment vertical="center" shrinkToFit="1"/>
    </xf>
    <xf numFmtId="0" fontId="61" fillId="0" borderId="2" xfId="0" applyFont="1" applyBorder="1" applyAlignment="1">
      <alignment vertical="center" shrinkToFit="1"/>
    </xf>
    <xf numFmtId="0" fontId="61" fillId="0" borderId="3" xfId="0" applyFont="1" applyBorder="1" applyAlignment="1">
      <alignment vertical="center" shrinkToFit="1"/>
    </xf>
    <xf numFmtId="0" fontId="61" fillId="0" borderId="6" xfId="0" applyFont="1" applyBorder="1" applyAlignment="1">
      <alignment vertical="center" shrinkToFit="1"/>
    </xf>
    <xf numFmtId="0" fontId="61" fillId="0" borderId="7" xfId="0" applyFont="1" applyBorder="1" applyAlignment="1">
      <alignment vertical="center" shrinkToFit="1"/>
    </xf>
    <xf numFmtId="0" fontId="61" fillId="0" borderId="8" xfId="0" applyFont="1" applyBorder="1" applyAlignment="1">
      <alignment vertical="center" shrinkToFit="1"/>
    </xf>
    <xf numFmtId="0" fontId="6" fillId="0" borderId="207" xfId="0" applyFont="1" applyBorder="1">
      <alignment vertical="center"/>
    </xf>
    <xf numFmtId="0" fontId="6" fillId="0" borderId="208" xfId="0" applyFont="1" applyBorder="1">
      <alignment vertical="center"/>
    </xf>
    <xf numFmtId="0" fontId="6" fillId="0" borderId="209" xfId="0" applyFont="1" applyBorder="1">
      <alignment vertical="center"/>
    </xf>
    <xf numFmtId="0" fontId="61" fillId="0" borderId="11" xfId="0" applyFont="1" applyBorder="1" applyAlignment="1">
      <alignment horizontal="left" vertical="center" shrinkToFit="1"/>
    </xf>
    <xf numFmtId="0" fontId="61" fillId="0" borderId="13" xfId="0" applyFont="1" applyBorder="1" applyAlignment="1">
      <alignment horizontal="left" vertical="center" shrinkToFit="1"/>
    </xf>
    <xf numFmtId="0" fontId="6" fillId="2" borderId="21" xfId="0" applyFont="1" applyFill="1" applyBorder="1" applyAlignment="1">
      <alignment horizontal="left" vertical="center" wrapText="1"/>
    </xf>
    <xf numFmtId="0" fontId="6" fillId="8" borderId="21" xfId="0" applyFont="1" applyFill="1" applyBorder="1" applyAlignment="1">
      <alignment horizontal="left" vertical="center"/>
    </xf>
    <xf numFmtId="0" fontId="6" fillId="3" borderId="4"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5" xfId="0" applyFont="1" applyFill="1" applyBorder="1" applyAlignment="1">
      <alignment horizontal="center" vertical="center" wrapText="1"/>
    </xf>
    <xf numFmtId="0" fontId="6" fillId="3" borderId="1" xfId="0" applyFont="1" applyFill="1" applyBorder="1" applyAlignment="1">
      <alignment horizontal="left" vertical="center" wrapText="1"/>
    </xf>
    <xf numFmtId="0" fontId="6" fillId="3" borderId="2"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6" xfId="0" applyFont="1" applyFill="1" applyBorder="1" applyAlignment="1">
      <alignment horizontal="left" vertical="center" wrapText="1"/>
    </xf>
    <xf numFmtId="0" fontId="6" fillId="3" borderId="7" xfId="0" applyFont="1" applyFill="1" applyBorder="1" applyAlignment="1">
      <alignment horizontal="left" vertical="center" wrapText="1"/>
    </xf>
    <xf numFmtId="0" fontId="6" fillId="3" borderId="8" xfId="0" applyFont="1" applyFill="1" applyBorder="1" applyAlignment="1">
      <alignment horizontal="left" vertical="center" wrapText="1"/>
    </xf>
    <xf numFmtId="0" fontId="61" fillId="0" borderId="33" xfId="0" applyFont="1" applyBorder="1">
      <alignment vertical="center"/>
    </xf>
    <xf numFmtId="0" fontId="61" fillId="0" borderId="34" xfId="0" applyFont="1" applyBorder="1">
      <alignment vertical="center"/>
    </xf>
    <xf numFmtId="0" fontId="61" fillId="0" borderId="35" xfId="0" applyFont="1" applyBorder="1">
      <alignment vertical="center"/>
    </xf>
    <xf numFmtId="0" fontId="6" fillId="0" borderId="0" xfId="0" applyFont="1" applyAlignment="1">
      <alignment horizontal="left" vertical="center" wrapText="1"/>
    </xf>
    <xf numFmtId="0" fontId="6" fillId="0" borderId="6" xfId="0" applyFont="1" applyBorder="1" applyAlignment="1">
      <alignment horizontal="center" vertical="center" textRotation="255"/>
    </xf>
    <xf numFmtId="0" fontId="6" fillId="0" borderId="4" xfId="0" applyFont="1" applyBorder="1" applyAlignment="1">
      <alignment vertical="center" textRotation="255"/>
    </xf>
    <xf numFmtId="0" fontId="6" fillId="0" borderId="6" xfId="0" applyFont="1" applyBorder="1" applyAlignment="1">
      <alignment vertical="center" textRotation="255"/>
    </xf>
    <xf numFmtId="0" fontId="61" fillId="0" borderId="22" xfId="0" applyFont="1" applyBorder="1">
      <alignment vertical="center"/>
    </xf>
    <xf numFmtId="0" fontId="61" fillId="0" borderId="23" xfId="0" applyFont="1" applyBorder="1">
      <alignment vertical="center"/>
    </xf>
    <xf numFmtId="0" fontId="61" fillId="0" borderId="24" xfId="0" applyFont="1" applyBorder="1">
      <alignment vertical="center"/>
    </xf>
    <xf numFmtId="0" fontId="61" fillId="0" borderId="30" xfId="0" applyFont="1" applyBorder="1" applyAlignment="1">
      <alignment horizontal="left" vertical="center" shrinkToFit="1"/>
    </xf>
    <xf numFmtId="0" fontId="61" fillId="0" borderId="31" xfId="0" applyFont="1" applyBorder="1" applyAlignment="1">
      <alignment horizontal="left" vertical="center" shrinkToFit="1"/>
    </xf>
    <xf numFmtId="0" fontId="61" fillId="0" borderId="32" xfId="0" applyFont="1" applyBorder="1" applyAlignment="1">
      <alignment horizontal="left" vertical="center" shrinkToFit="1"/>
    </xf>
    <xf numFmtId="0" fontId="6" fillId="0" borderId="2" xfId="0" applyFont="1" applyBorder="1" applyAlignment="1">
      <alignment horizontal="left" vertical="top"/>
    </xf>
    <xf numFmtId="0" fontId="6" fillId="3" borderId="33" xfId="0" applyFont="1" applyFill="1" applyBorder="1" applyAlignment="1">
      <alignment horizontal="center" vertical="center"/>
    </xf>
    <xf numFmtId="0" fontId="6" fillId="3" borderId="34" xfId="0" applyFont="1" applyFill="1" applyBorder="1" applyAlignment="1">
      <alignment horizontal="center" vertical="center"/>
    </xf>
    <xf numFmtId="0" fontId="6" fillId="0" borderId="21" xfId="0" applyFont="1" applyBorder="1">
      <alignment vertical="center"/>
    </xf>
    <xf numFmtId="0" fontId="6" fillId="3" borderId="22" xfId="0" applyFont="1" applyFill="1" applyBorder="1" applyAlignment="1">
      <alignment horizontal="center" vertical="center"/>
    </xf>
    <xf numFmtId="0" fontId="6" fillId="3" borderId="23" xfId="0" applyFont="1" applyFill="1" applyBorder="1" applyAlignment="1">
      <alignment horizontal="center" vertical="center"/>
    </xf>
    <xf numFmtId="0" fontId="6" fillId="0" borderId="206" xfId="0" applyFont="1" applyBorder="1" applyAlignment="1">
      <alignment horizontal="left" vertical="center" wrapText="1"/>
    </xf>
    <xf numFmtId="0" fontId="6" fillId="0" borderId="206" xfId="0" applyFont="1" applyBorder="1" applyAlignment="1">
      <alignment horizontal="left" vertical="center"/>
    </xf>
    <xf numFmtId="0" fontId="61" fillId="0" borderId="0" xfId="0" applyFont="1" applyAlignment="1">
      <alignment horizontal="left" vertical="top"/>
    </xf>
    <xf numFmtId="0" fontId="61" fillId="2" borderId="21" xfId="0" applyFont="1" applyFill="1" applyBorder="1" applyAlignment="1">
      <alignment horizontal="left" vertical="center" wrapText="1"/>
    </xf>
    <xf numFmtId="0" fontId="6" fillId="8" borderId="21" xfId="0" applyFont="1" applyFill="1" applyBorder="1" applyAlignment="1">
      <alignment horizontal="left" vertical="center" wrapText="1"/>
    </xf>
    <xf numFmtId="0" fontId="6" fillId="3" borderId="21" xfId="0" applyFont="1" applyFill="1" applyBorder="1" applyAlignment="1">
      <alignment horizontal="left" vertical="top" wrapText="1"/>
    </xf>
    <xf numFmtId="0" fontId="0" fillId="0" borderId="0" xfId="0" applyAlignment="1">
      <alignment vertical="top" wrapText="1"/>
    </xf>
    <xf numFmtId="0" fontId="6" fillId="0" borderId="13" xfId="0" applyFont="1" applyBorder="1" applyAlignment="1">
      <alignment horizontal="center" vertical="center" shrinkToFit="1"/>
    </xf>
    <xf numFmtId="176" fontId="6" fillId="3" borderId="21" xfId="0" applyNumberFormat="1" applyFont="1" applyFill="1" applyBorder="1" applyAlignment="1">
      <alignment horizontal="center" vertical="center"/>
    </xf>
    <xf numFmtId="0" fontId="6" fillId="8" borderId="7" xfId="0" applyFont="1" applyFill="1" applyBorder="1" applyAlignment="1">
      <alignment horizontal="left" vertical="top"/>
    </xf>
    <xf numFmtId="0" fontId="28" fillId="0" borderId="21" xfId="0" applyFont="1" applyBorder="1" applyAlignment="1">
      <alignment horizontal="center" vertical="center" shrinkToFit="1"/>
    </xf>
    <xf numFmtId="0" fontId="28" fillId="0" borderId="11" xfId="0" applyFont="1" applyBorder="1" applyAlignment="1">
      <alignment horizontal="center" vertical="center" shrinkToFit="1"/>
    </xf>
    <xf numFmtId="0" fontId="28" fillId="0" borderId="13" xfId="0" applyFont="1" applyBorder="1" applyAlignment="1">
      <alignment horizontal="center" vertical="center" shrinkToFit="1"/>
    </xf>
    <xf numFmtId="0" fontId="29" fillId="0" borderId="11" xfId="0" applyFont="1" applyBorder="1" applyAlignment="1">
      <alignment horizontal="center" vertical="center" shrinkToFit="1"/>
    </xf>
    <xf numFmtId="0" fontId="29" fillId="0" borderId="13" xfId="0" applyFont="1" applyBorder="1" applyAlignment="1">
      <alignment horizontal="center" vertical="center" shrinkToFit="1"/>
    </xf>
    <xf numFmtId="0" fontId="29" fillId="0" borderId="14" xfId="0" applyFont="1" applyBorder="1" applyAlignment="1">
      <alignment horizontal="center" vertical="center" shrinkToFit="1"/>
    </xf>
    <xf numFmtId="0" fontId="28" fillId="0" borderId="14" xfId="0" applyFont="1" applyBorder="1" applyAlignment="1">
      <alignment horizontal="center" vertical="center" shrinkToFit="1"/>
    </xf>
    <xf numFmtId="0" fontId="6" fillId="3" borderId="21" xfId="0" applyFont="1" applyFill="1" applyBorder="1" applyAlignment="1">
      <alignment horizontal="left" vertical="center"/>
    </xf>
    <xf numFmtId="0" fontId="56" fillId="2" borderId="0" xfId="0" applyFont="1" applyFill="1" applyAlignment="1">
      <alignment horizontal="left" vertical="center" wrapText="1"/>
    </xf>
    <xf numFmtId="0" fontId="28" fillId="0" borderId="11" xfId="0" applyFont="1" applyBorder="1" applyAlignment="1">
      <alignment horizontal="center" vertical="center"/>
    </xf>
    <xf numFmtId="0" fontId="28" fillId="0" borderId="14" xfId="0" applyFont="1" applyBorder="1" applyAlignment="1">
      <alignment horizontal="center" vertical="center"/>
    </xf>
    <xf numFmtId="0" fontId="6" fillId="3" borderId="21" xfId="0" applyFont="1" applyFill="1" applyBorder="1" applyAlignment="1">
      <alignment horizontal="left" vertical="center" wrapText="1"/>
    </xf>
    <xf numFmtId="187" fontId="6" fillId="3" borderId="11" xfId="0" applyNumberFormat="1" applyFont="1" applyFill="1" applyBorder="1" applyAlignment="1">
      <alignment horizontal="center" vertical="center"/>
    </xf>
    <xf numFmtId="187" fontId="6" fillId="3" borderId="13" xfId="0" applyNumberFormat="1" applyFont="1" applyFill="1" applyBorder="1" applyAlignment="1">
      <alignment horizontal="center" vertical="center"/>
    </xf>
    <xf numFmtId="187" fontId="6" fillId="3" borderId="14" xfId="0" applyNumberFormat="1" applyFont="1" applyFill="1" applyBorder="1" applyAlignment="1">
      <alignment horizontal="center" vertical="center"/>
    </xf>
    <xf numFmtId="187" fontId="6" fillId="3" borderId="11" xfId="0" applyNumberFormat="1" applyFont="1" applyFill="1" applyBorder="1" applyAlignment="1">
      <alignment horizontal="center" vertical="center" wrapText="1"/>
    </xf>
    <xf numFmtId="187" fontId="6" fillId="3" borderId="13" xfId="0" applyNumberFormat="1" applyFont="1" applyFill="1" applyBorder="1" applyAlignment="1">
      <alignment horizontal="center" vertical="center" wrapText="1"/>
    </xf>
    <xf numFmtId="187" fontId="6" fillId="3" borderId="14" xfId="0" applyNumberFormat="1" applyFont="1" applyFill="1" applyBorder="1" applyAlignment="1">
      <alignment horizontal="center" vertical="center" wrapText="1"/>
    </xf>
    <xf numFmtId="176" fontId="6" fillId="3" borderId="21" xfId="0" applyNumberFormat="1" applyFont="1" applyFill="1" applyBorder="1" applyAlignment="1">
      <alignment horizontal="center" vertical="center" shrinkToFit="1"/>
    </xf>
    <xf numFmtId="187" fontId="6" fillId="3" borderId="21" xfId="0" applyNumberFormat="1" applyFont="1" applyFill="1" applyBorder="1" applyAlignment="1">
      <alignment horizontal="center" vertical="center"/>
    </xf>
    <xf numFmtId="0" fontId="6" fillId="3" borderId="4" xfId="0" applyFont="1" applyFill="1" applyBorder="1" applyAlignment="1">
      <alignment horizontal="left" vertical="center" wrapText="1"/>
    </xf>
    <xf numFmtId="0" fontId="6" fillId="3" borderId="0" xfId="0" applyFont="1" applyFill="1" applyAlignment="1">
      <alignment horizontal="left" vertical="center" wrapText="1"/>
    </xf>
    <xf numFmtId="0" fontId="6" fillId="3" borderId="5" xfId="0" applyFont="1" applyFill="1" applyBorder="1" applyAlignment="1">
      <alignment horizontal="left" vertical="center" wrapText="1"/>
    </xf>
    <xf numFmtId="0" fontId="28" fillId="0" borderId="4" xfId="0" applyFont="1" applyBorder="1" applyAlignment="1">
      <alignment horizontal="center" vertical="center" shrinkToFit="1"/>
    </xf>
    <xf numFmtId="0" fontId="28" fillId="0" borderId="0" xfId="0" applyFont="1" applyAlignment="1">
      <alignment horizontal="center" vertical="center" shrinkToFit="1"/>
    </xf>
    <xf numFmtId="0" fontId="28" fillId="0" borderId="1" xfId="0" applyFont="1" applyBorder="1" applyAlignment="1">
      <alignment horizontal="center" vertical="center" shrinkToFit="1"/>
    </xf>
    <xf numFmtId="0" fontId="28" fillId="0" borderId="2" xfId="0" applyFont="1" applyBorder="1" applyAlignment="1">
      <alignment horizontal="center" vertical="center" shrinkToFit="1"/>
    </xf>
    <xf numFmtId="0" fontId="28" fillId="0" borderId="3" xfId="0" applyFont="1" applyBorder="1" applyAlignment="1">
      <alignment horizontal="center" vertical="center" shrinkToFit="1"/>
    </xf>
    <xf numFmtId="0" fontId="28" fillId="0" borderId="21" xfId="0" applyFont="1" applyBorder="1" applyAlignment="1">
      <alignment horizontal="center" vertical="center" wrapText="1" shrinkToFit="1"/>
    </xf>
    <xf numFmtId="0" fontId="30" fillId="2" borderId="0" xfId="0" applyFont="1" applyFill="1" applyAlignment="1">
      <alignment horizontal="left" vertical="center" wrapText="1"/>
    </xf>
    <xf numFmtId="0" fontId="6" fillId="0" borderId="21" xfId="0" applyFont="1" applyBorder="1" applyAlignment="1">
      <alignment horizontal="center" vertical="center" wrapText="1" shrinkToFit="1"/>
    </xf>
    <xf numFmtId="200" fontId="38" fillId="0" borderId="1" xfId="0" applyNumberFormat="1" applyFont="1" applyBorder="1" applyAlignment="1">
      <alignment horizontal="center" vertical="center" wrapText="1"/>
    </xf>
    <xf numFmtId="200" fontId="38" fillId="0" borderId="3" xfId="0" applyNumberFormat="1" applyFont="1" applyBorder="1" applyAlignment="1">
      <alignment horizontal="center" vertical="center" wrapText="1"/>
    </xf>
    <xf numFmtId="200" fontId="38" fillId="0" borderId="6" xfId="0" applyNumberFormat="1" applyFont="1" applyBorder="1" applyAlignment="1">
      <alignment horizontal="center" vertical="center" wrapText="1"/>
    </xf>
    <xf numFmtId="200" fontId="38" fillId="0" borderId="8" xfId="0" applyNumberFormat="1" applyFont="1" applyBorder="1" applyAlignment="1">
      <alignment horizontal="center" vertical="center" wrapText="1"/>
    </xf>
    <xf numFmtId="0" fontId="77" fillId="0" borderId="1" xfId="0" applyFont="1" applyBorder="1" applyAlignment="1">
      <alignment horizontal="center" vertical="center" wrapText="1"/>
    </xf>
    <xf numFmtId="0" fontId="77" fillId="0" borderId="3" xfId="0" applyFont="1" applyBorder="1" applyAlignment="1">
      <alignment horizontal="center" vertical="center" wrapText="1"/>
    </xf>
    <xf numFmtId="0" fontId="77" fillId="0" borderId="6" xfId="0" applyFont="1" applyBorder="1" applyAlignment="1">
      <alignment horizontal="center" vertical="center" wrapText="1"/>
    </xf>
    <xf numFmtId="0" fontId="77" fillId="0" borderId="8" xfId="0" applyFont="1" applyBorder="1" applyAlignment="1">
      <alignment horizontal="center" vertical="center" wrapText="1"/>
    </xf>
    <xf numFmtId="0" fontId="6" fillId="2" borderId="21" xfId="0" applyFont="1" applyFill="1" applyBorder="1" applyAlignment="1">
      <alignment horizontal="left" vertical="center" wrapText="1" shrinkToFit="1"/>
    </xf>
    <xf numFmtId="176" fontId="6" fillId="3" borderId="33" xfId="0" applyNumberFormat="1" applyFont="1" applyFill="1" applyBorder="1" applyAlignment="1">
      <alignment horizontal="center" vertical="center" shrinkToFit="1"/>
    </xf>
    <xf numFmtId="176" fontId="6" fillId="3" borderId="34" xfId="0" applyNumberFormat="1" applyFont="1" applyFill="1" applyBorder="1" applyAlignment="1">
      <alignment horizontal="center" vertical="center" shrinkToFit="1"/>
    </xf>
    <xf numFmtId="176" fontId="6" fillId="3" borderId="35" xfId="0" applyNumberFormat="1" applyFont="1" applyFill="1" applyBorder="1" applyAlignment="1">
      <alignment horizontal="center" vertical="center" shrinkToFit="1"/>
    </xf>
    <xf numFmtId="176" fontId="6" fillId="3" borderId="22" xfId="0" applyNumberFormat="1" applyFont="1" applyFill="1" applyBorder="1" applyAlignment="1">
      <alignment horizontal="center" vertical="center" shrinkToFit="1"/>
    </xf>
    <xf numFmtId="176" fontId="6" fillId="3" borderId="23" xfId="0" applyNumberFormat="1" applyFont="1" applyFill="1" applyBorder="1" applyAlignment="1">
      <alignment horizontal="center" vertical="center" shrinkToFit="1"/>
    </xf>
    <xf numFmtId="176" fontId="6" fillId="3" borderId="24" xfId="0" applyNumberFormat="1" applyFont="1" applyFill="1" applyBorder="1" applyAlignment="1">
      <alignment horizontal="center" vertical="center" shrinkToFit="1"/>
    </xf>
    <xf numFmtId="0" fontId="31" fillId="0" borderId="1"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3" xfId="0" applyFont="1" applyBorder="1" applyAlignment="1">
      <alignment horizontal="center" vertical="center" wrapText="1"/>
    </xf>
    <xf numFmtId="0" fontId="6" fillId="2" borderId="0" xfId="0" applyFont="1" applyFill="1" applyAlignment="1">
      <alignment horizontal="left" vertical="top" wrapText="1" shrinkToFit="1"/>
    </xf>
    <xf numFmtId="0" fontId="6" fillId="0" borderId="213" xfId="0" applyFont="1" applyBorder="1" applyAlignment="1">
      <alignment horizontal="center" vertical="center" wrapText="1"/>
    </xf>
    <xf numFmtId="0" fontId="6" fillId="0" borderId="214" xfId="0" applyFont="1" applyBorder="1" applyAlignment="1">
      <alignment horizontal="center" vertical="center" wrapText="1"/>
    </xf>
    <xf numFmtId="0" fontId="6" fillId="0" borderId="215" xfId="0" applyFont="1" applyBorder="1" applyAlignment="1">
      <alignment horizontal="center" vertical="center" wrapText="1"/>
    </xf>
    <xf numFmtId="0" fontId="6" fillId="0" borderId="216"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0" fontId="61" fillId="2" borderId="0" xfId="0" applyFont="1" applyFill="1" applyAlignment="1">
      <alignment horizontal="left" vertical="top" wrapText="1"/>
    </xf>
    <xf numFmtId="0" fontId="61" fillId="2" borderId="2" xfId="0" applyFont="1" applyFill="1" applyBorder="1" applyAlignment="1">
      <alignment vertical="top" wrapText="1"/>
    </xf>
    <xf numFmtId="0" fontId="61" fillId="2" borderId="0" xfId="0" applyFont="1" applyFill="1" applyAlignment="1">
      <alignment vertical="top" wrapText="1"/>
    </xf>
    <xf numFmtId="0" fontId="61" fillId="3" borderId="1" xfId="0" applyFont="1" applyFill="1" applyBorder="1" applyAlignment="1">
      <alignment horizontal="center" vertical="center" wrapText="1"/>
    </xf>
    <xf numFmtId="0" fontId="61" fillId="3" borderId="2" xfId="0" applyFont="1" applyFill="1" applyBorder="1" applyAlignment="1">
      <alignment horizontal="center" vertical="center" wrapText="1"/>
    </xf>
    <xf numFmtId="0" fontId="61" fillId="3" borderId="3" xfId="0" applyFont="1" applyFill="1" applyBorder="1" applyAlignment="1">
      <alignment horizontal="center" vertical="center" wrapText="1"/>
    </xf>
    <xf numFmtId="0" fontId="61" fillId="3" borderId="6" xfId="0" applyFont="1" applyFill="1" applyBorder="1" applyAlignment="1">
      <alignment horizontal="center" vertical="center" wrapText="1"/>
    </xf>
    <xf numFmtId="0" fontId="61" fillId="3" borderId="7" xfId="0" applyFont="1" applyFill="1" applyBorder="1" applyAlignment="1">
      <alignment horizontal="center" vertical="center" wrapText="1"/>
    </xf>
    <xf numFmtId="0" fontId="61" fillId="3" borderId="8" xfId="0" applyFont="1" applyFill="1" applyBorder="1" applyAlignment="1">
      <alignment horizontal="center" vertical="center" wrapText="1"/>
    </xf>
    <xf numFmtId="0" fontId="29" fillId="0" borderId="0" xfId="0" applyFont="1" applyAlignment="1">
      <alignment horizontal="left" vertical="top" wrapText="1"/>
    </xf>
    <xf numFmtId="0" fontId="6" fillId="0" borderId="4" xfId="0" applyFont="1" applyBorder="1" applyAlignment="1">
      <alignment horizontal="left" vertical="center" wrapText="1"/>
    </xf>
    <xf numFmtId="0" fontId="6" fillId="3" borderId="0" xfId="0" applyFont="1" applyFill="1" applyAlignment="1">
      <alignment horizontal="left" vertical="center"/>
    </xf>
    <xf numFmtId="0" fontId="6" fillId="0" borderId="5" xfId="0" applyFont="1" applyBorder="1" applyAlignment="1">
      <alignment horizontal="left" vertical="center" wrapText="1"/>
    </xf>
    <xf numFmtId="0" fontId="6" fillId="8" borderId="7" xfId="0" applyFont="1" applyFill="1" applyBorder="1" applyAlignment="1">
      <alignment horizontal="left" vertical="center"/>
    </xf>
    <xf numFmtId="176" fontId="6" fillId="6" borderId="0" xfId="0" applyNumberFormat="1" applyFont="1" applyFill="1" applyAlignment="1">
      <alignment horizontal="center" vertical="center"/>
    </xf>
    <xf numFmtId="176" fontId="0" fillId="6" borderId="0" xfId="0" applyNumberFormat="1" applyFill="1" applyAlignment="1">
      <alignment horizontal="center" vertical="center"/>
    </xf>
    <xf numFmtId="0" fontId="6" fillId="0" borderId="0" xfId="0" applyFont="1" applyAlignment="1">
      <alignment vertical="top"/>
    </xf>
    <xf numFmtId="0" fontId="6" fillId="0" borderId="0" xfId="0" applyFont="1" applyAlignment="1">
      <alignment horizontal="justify" vertical="top"/>
    </xf>
    <xf numFmtId="0" fontId="0" fillId="0" borderId="0" xfId="0" applyAlignment="1">
      <alignment vertical="top"/>
    </xf>
    <xf numFmtId="0" fontId="6" fillId="8" borderId="0" xfId="0" applyFont="1" applyFill="1">
      <alignment vertical="center"/>
    </xf>
    <xf numFmtId="0" fontId="0" fillId="8" borderId="0" xfId="0" applyFill="1">
      <alignment vertical="center"/>
    </xf>
    <xf numFmtId="0" fontId="6" fillId="8" borderId="0" xfId="0" applyFont="1" applyFill="1" applyAlignment="1">
      <alignment vertical="top" wrapText="1"/>
    </xf>
    <xf numFmtId="0" fontId="0" fillId="8" borderId="0" xfId="0" applyFill="1" applyAlignment="1">
      <alignment vertical="top" wrapText="1"/>
    </xf>
    <xf numFmtId="0" fontId="6" fillId="0" borderId="0" xfId="0" applyFont="1" applyAlignment="1">
      <alignment vertical="center" wrapText="1"/>
    </xf>
    <xf numFmtId="0" fontId="6" fillId="3" borderId="1" xfId="0" applyFont="1" applyFill="1" applyBorder="1" applyAlignment="1">
      <alignment horizontal="left" vertical="top"/>
    </xf>
    <xf numFmtId="0" fontId="6" fillId="3" borderId="2" xfId="0" applyFont="1" applyFill="1" applyBorder="1" applyAlignment="1">
      <alignment horizontal="left" vertical="top"/>
    </xf>
    <xf numFmtId="0" fontId="6" fillId="3" borderId="3" xfId="0" applyFont="1" applyFill="1" applyBorder="1" applyAlignment="1">
      <alignment horizontal="left" vertical="top"/>
    </xf>
    <xf numFmtId="0" fontId="6" fillId="3" borderId="4" xfId="0" applyFont="1" applyFill="1" applyBorder="1" applyAlignment="1">
      <alignment horizontal="left" vertical="top"/>
    </xf>
    <xf numFmtId="0" fontId="6" fillId="3" borderId="0" xfId="0" applyFont="1" applyFill="1" applyAlignment="1">
      <alignment horizontal="left" vertical="top"/>
    </xf>
    <xf numFmtId="0" fontId="6" fillId="3" borderId="5" xfId="0" applyFont="1" applyFill="1" applyBorder="1" applyAlignment="1">
      <alignment horizontal="left" vertical="top"/>
    </xf>
    <xf numFmtId="0" fontId="6" fillId="3" borderId="6" xfId="0" applyFont="1" applyFill="1" applyBorder="1" applyAlignment="1">
      <alignment horizontal="left" vertical="top"/>
    </xf>
    <xf numFmtId="0" fontId="6" fillId="3" borderId="7" xfId="0" applyFont="1" applyFill="1" applyBorder="1" applyAlignment="1">
      <alignment horizontal="left" vertical="top"/>
    </xf>
    <xf numFmtId="0" fontId="6" fillId="3" borderId="8" xfId="0" applyFont="1" applyFill="1" applyBorder="1" applyAlignment="1">
      <alignment horizontal="left" vertical="top"/>
    </xf>
    <xf numFmtId="176" fontId="6" fillId="8" borderId="11" xfId="0" applyNumberFormat="1" applyFont="1" applyFill="1" applyBorder="1" applyAlignment="1">
      <alignment horizontal="left" vertical="center"/>
    </xf>
    <xf numFmtId="176" fontId="6" fillId="8" borderId="13" xfId="0" applyNumberFormat="1" applyFont="1" applyFill="1" applyBorder="1" applyAlignment="1">
      <alignment horizontal="left" vertical="center"/>
    </xf>
    <xf numFmtId="176" fontId="6" fillId="8" borderId="14" xfId="0" applyNumberFormat="1" applyFont="1" applyFill="1" applyBorder="1" applyAlignment="1">
      <alignment horizontal="left" vertical="center"/>
    </xf>
    <xf numFmtId="0" fontId="6" fillId="3" borderId="0" xfId="0" applyFont="1" applyFill="1" applyAlignment="1">
      <alignment horizontal="right" vertical="center"/>
    </xf>
    <xf numFmtId="0" fontId="6" fillId="8" borderId="1" xfId="0" applyFont="1" applyFill="1" applyBorder="1" applyAlignment="1">
      <alignment horizontal="left" vertical="center"/>
    </xf>
    <xf numFmtId="0" fontId="6" fillId="8" borderId="2" xfId="0" applyFont="1" applyFill="1" applyBorder="1" applyAlignment="1">
      <alignment horizontal="left" vertical="center"/>
    </xf>
    <xf numFmtId="0" fontId="6" fillId="8" borderId="3" xfId="0" applyFont="1" applyFill="1" applyBorder="1" applyAlignment="1">
      <alignment horizontal="left" vertical="center"/>
    </xf>
    <xf numFmtId="0" fontId="6" fillId="8" borderId="6" xfId="0" applyFont="1" applyFill="1" applyBorder="1" applyAlignment="1">
      <alignment horizontal="left" vertical="center"/>
    </xf>
    <xf numFmtId="0" fontId="6" fillId="8" borderId="8" xfId="0" applyFont="1" applyFill="1" applyBorder="1" applyAlignment="1">
      <alignment horizontal="left" vertical="center"/>
    </xf>
    <xf numFmtId="0" fontId="6" fillId="2" borderId="1" xfId="0" applyFont="1" applyFill="1" applyBorder="1" applyAlignment="1">
      <alignment horizontal="left" vertical="top"/>
    </xf>
    <xf numFmtId="0" fontId="6" fillId="2" borderId="2" xfId="0" applyFont="1" applyFill="1" applyBorder="1" applyAlignment="1">
      <alignment horizontal="left" vertical="top"/>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6" fillId="2" borderId="5" xfId="0" applyFont="1" applyFill="1" applyBorder="1" applyAlignment="1">
      <alignment horizontal="left" vertical="top"/>
    </xf>
    <xf numFmtId="0" fontId="6" fillId="2" borderId="6" xfId="0" applyFont="1" applyFill="1" applyBorder="1" applyAlignment="1">
      <alignment horizontal="left" vertical="top"/>
    </xf>
    <xf numFmtId="0" fontId="6" fillId="2" borderId="8" xfId="0" applyFont="1" applyFill="1" applyBorder="1" applyAlignment="1">
      <alignment horizontal="left" vertical="top"/>
    </xf>
    <xf numFmtId="0" fontId="6" fillId="2" borderId="0" xfId="0" applyFont="1" applyFill="1" applyAlignment="1">
      <alignment horizontal="right" vertical="center"/>
    </xf>
    <xf numFmtId="0" fontId="6" fillId="2" borderId="0" xfId="0" applyFont="1" applyFill="1" applyAlignment="1">
      <alignment horizontal="left" vertical="center"/>
    </xf>
    <xf numFmtId="176" fontId="6" fillId="8" borderId="1" xfId="0" applyNumberFormat="1" applyFont="1" applyFill="1" applyBorder="1" applyAlignment="1">
      <alignment horizontal="left" vertical="center"/>
    </xf>
    <xf numFmtId="176" fontId="6" fillId="8" borderId="2" xfId="0" applyNumberFormat="1" applyFont="1" applyFill="1" applyBorder="1" applyAlignment="1">
      <alignment horizontal="left" vertical="center"/>
    </xf>
    <xf numFmtId="176" fontId="6" fillId="8" borderId="6" xfId="0" applyNumberFormat="1" applyFont="1" applyFill="1" applyBorder="1" applyAlignment="1">
      <alignment horizontal="left" vertical="center"/>
    </xf>
    <xf numFmtId="176" fontId="6" fillId="8" borderId="7" xfId="0" applyNumberFormat="1" applyFont="1" applyFill="1" applyBorder="1" applyAlignment="1">
      <alignment horizontal="left" vertical="center"/>
    </xf>
    <xf numFmtId="0" fontId="6" fillId="8" borderId="4" xfId="0" applyFont="1" applyFill="1" applyBorder="1" applyAlignment="1">
      <alignment horizontal="left" vertical="center"/>
    </xf>
    <xf numFmtId="0" fontId="6" fillId="8" borderId="5" xfId="0" applyFont="1" applyFill="1" applyBorder="1" applyAlignment="1">
      <alignment horizontal="left" vertical="center"/>
    </xf>
    <xf numFmtId="0" fontId="6" fillId="3" borderId="19" xfId="0" applyFont="1" applyFill="1" applyBorder="1" applyAlignment="1">
      <alignment horizontal="left" vertical="top" wrapText="1"/>
    </xf>
    <xf numFmtId="0" fontId="6" fillId="3" borderId="20" xfId="0" applyFont="1" applyFill="1" applyBorder="1" applyAlignment="1">
      <alignment horizontal="left" vertical="top" wrapText="1"/>
    </xf>
    <xf numFmtId="0" fontId="6" fillId="3" borderId="18" xfId="0" applyFont="1" applyFill="1" applyBorder="1" applyAlignment="1">
      <alignment horizontal="center" vertical="top" wrapText="1"/>
    </xf>
    <xf numFmtId="0" fontId="6" fillId="3" borderId="19" xfId="0" applyFont="1" applyFill="1" applyBorder="1" applyAlignment="1">
      <alignment horizontal="center" vertical="top" wrapText="1"/>
    </xf>
    <xf numFmtId="0" fontId="6" fillId="3" borderId="20" xfId="0" applyFont="1" applyFill="1" applyBorder="1" applyAlignment="1">
      <alignment horizontal="center" vertical="top" wrapText="1"/>
    </xf>
    <xf numFmtId="0" fontId="6" fillId="3" borderId="4" xfId="0" applyFont="1" applyFill="1" applyBorder="1" applyAlignment="1">
      <alignment horizontal="center" vertical="top" wrapText="1"/>
    </xf>
    <xf numFmtId="0" fontId="6" fillId="3" borderId="0" xfId="0" applyFont="1" applyFill="1" applyAlignment="1">
      <alignment horizontal="center" vertical="top" wrapText="1"/>
    </xf>
    <xf numFmtId="0" fontId="6" fillId="3" borderId="5" xfId="0" applyFont="1" applyFill="1" applyBorder="1" applyAlignment="1">
      <alignment horizontal="center" vertical="top" wrapText="1"/>
    </xf>
    <xf numFmtId="0" fontId="6" fillId="3" borderId="6" xfId="0" applyFont="1" applyFill="1" applyBorder="1" applyAlignment="1">
      <alignment horizontal="center" vertical="top" wrapText="1"/>
    </xf>
    <xf numFmtId="0" fontId="6" fillId="3" borderId="7" xfId="0" applyFont="1" applyFill="1" applyBorder="1" applyAlignment="1">
      <alignment horizontal="center" vertical="top" wrapText="1"/>
    </xf>
    <xf numFmtId="0" fontId="6" fillId="3" borderId="8" xfId="0" applyFont="1" applyFill="1" applyBorder="1" applyAlignment="1">
      <alignment horizontal="center" vertical="top" wrapText="1"/>
    </xf>
    <xf numFmtId="0" fontId="6" fillId="3" borderId="0" xfId="0" applyFont="1" applyFill="1" applyAlignment="1">
      <alignment horizontal="center" vertical="center"/>
    </xf>
    <xf numFmtId="0" fontId="6" fillId="3" borderId="15" xfId="0" applyFont="1" applyFill="1" applyBorder="1" applyAlignment="1">
      <alignment horizontal="left" vertical="top" wrapText="1"/>
    </xf>
    <xf numFmtId="0" fontId="6" fillId="3" borderId="16" xfId="0" applyFont="1" applyFill="1" applyBorder="1" applyAlignment="1">
      <alignment horizontal="left" vertical="top" wrapText="1"/>
    </xf>
    <xf numFmtId="0" fontId="6" fillId="3" borderId="17" xfId="0" applyFont="1" applyFill="1" applyBorder="1" applyAlignment="1">
      <alignment horizontal="left" vertical="top" wrapText="1"/>
    </xf>
    <xf numFmtId="0" fontId="6" fillId="3" borderId="18" xfId="0" applyFont="1" applyFill="1" applyBorder="1" applyAlignment="1">
      <alignment horizontal="left" vertical="top" wrapText="1"/>
    </xf>
    <xf numFmtId="0" fontId="6" fillId="2" borderId="19" xfId="0" applyFont="1" applyFill="1" applyBorder="1" applyAlignment="1">
      <alignment horizontal="left" vertical="top" wrapText="1"/>
    </xf>
    <xf numFmtId="0" fontId="6" fillId="2" borderId="20" xfId="0" applyFont="1" applyFill="1" applyBorder="1" applyAlignment="1">
      <alignment horizontal="left" vertical="top" wrapText="1"/>
    </xf>
    <xf numFmtId="0" fontId="6" fillId="2" borderId="16" xfId="0" applyFont="1" applyFill="1" applyBorder="1" applyAlignment="1">
      <alignment horizontal="left" vertical="top" wrapText="1"/>
    </xf>
    <xf numFmtId="0" fontId="6" fillId="2" borderId="17" xfId="0" applyFont="1" applyFill="1" applyBorder="1" applyAlignment="1">
      <alignment horizontal="left" vertical="top" wrapText="1"/>
    </xf>
    <xf numFmtId="0" fontId="6" fillId="2" borderId="18" xfId="0" applyFont="1" applyFill="1" applyBorder="1" applyAlignment="1">
      <alignment horizontal="left" vertical="top" wrapText="1"/>
    </xf>
    <xf numFmtId="0" fontId="6" fillId="2" borderId="4" xfId="0" applyFont="1" applyFill="1" applyBorder="1" applyAlignment="1">
      <alignment horizontal="left" vertical="top" wrapText="1"/>
    </xf>
    <xf numFmtId="0" fontId="6" fillId="2" borderId="15" xfId="0" applyFont="1" applyFill="1" applyBorder="1" applyAlignment="1">
      <alignment horizontal="left" vertical="top" wrapText="1"/>
    </xf>
    <xf numFmtId="0" fontId="6" fillId="2" borderId="0" xfId="0" applyFont="1" applyFill="1" applyAlignment="1">
      <alignment vertical="center" wrapText="1"/>
    </xf>
    <xf numFmtId="0" fontId="6" fillId="2" borderId="6" xfId="0" applyFont="1" applyFill="1" applyBorder="1" applyAlignment="1">
      <alignment horizontal="left" vertical="top" wrapText="1"/>
    </xf>
    <xf numFmtId="0" fontId="6" fillId="2" borderId="1" xfId="0" applyFont="1" applyFill="1" applyBorder="1" applyAlignment="1">
      <alignment horizontal="left" vertical="top" wrapText="1"/>
    </xf>
    <xf numFmtId="0" fontId="6" fillId="0" borderId="2" xfId="0" applyFont="1" applyBorder="1" applyAlignment="1">
      <alignment horizontal="left" vertical="center" wrapText="1" indent="1"/>
    </xf>
    <xf numFmtId="0" fontId="6" fillId="0" borderId="3" xfId="0" applyFont="1" applyBorder="1" applyAlignment="1">
      <alignment horizontal="left" vertical="center" wrapText="1" indent="1"/>
    </xf>
    <xf numFmtId="0" fontId="6" fillId="0" borderId="0" xfId="0" applyFont="1" applyAlignment="1">
      <alignment horizontal="left" vertical="center" wrapText="1" indent="1"/>
    </xf>
    <xf numFmtId="0" fontId="6" fillId="0" borderId="5" xfId="0" applyFont="1" applyBorder="1" applyAlignment="1">
      <alignment horizontal="left" vertical="center" wrapText="1" indent="1"/>
    </xf>
    <xf numFmtId="0" fontId="6" fillId="0" borderId="7" xfId="0" applyFont="1" applyBorder="1" applyAlignment="1">
      <alignment horizontal="left" vertical="center" wrapText="1" indent="1"/>
    </xf>
    <xf numFmtId="0" fontId="6" fillId="0" borderId="8" xfId="0" applyFont="1" applyBorder="1" applyAlignment="1">
      <alignment horizontal="left" vertical="center" wrapText="1" indent="1"/>
    </xf>
    <xf numFmtId="0" fontId="6" fillId="3" borderId="4" xfId="0" applyFont="1" applyFill="1" applyBorder="1" applyAlignment="1">
      <alignment horizontal="left" vertical="center"/>
    </xf>
    <xf numFmtId="0" fontId="6" fillId="3" borderId="5" xfId="0" applyFont="1" applyFill="1" applyBorder="1" applyAlignment="1">
      <alignment horizontal="left" vertical="center"/>
    </xf>
    <xf numFmtId="0" fontId="6" fillId="3" borderId="6" xfId="0" applyFont="1" applyFill="1" applyBorder="1" applyAlignment="1">
      <alignment horizontal="left" vertical="center"/>
    </xf>
    <xf numFmtId="0" fontId="6" fillId="3" borderId="7" xfId="0" applyFont="1" applyFill="1" applyBorder="1" applyAlignment="1">
      <alignment horizontal="left" vertical="center"/>
    </xf>
    <xf numFmtId="0" fontId="6" fillId="3" borderId="8" xfId="0" applyFont="1" applyFill="1" applyBorder="1" applyAlignment="1">
      <alignment horizontal="left" vertical="center"/>
    </xf>
  </cellXfs>
  <cellStyles count="4">
    <cellStyle name="ハイパーリンク" xfId="1" builtinId="8"/>
    <cellStyle name="標準" xfId="0" builtinId="0"/>
    <cellStyle name="標準 2" xfId="2" xr:uid="{00000000-0005-0000-0000-000002000000}"/>
    <cellStyle name="標準 3" xfId="3" xr:uid="{00000000-0005-0000-0000-000003000000}"/>
  </cellStyles>
  <dxfs count="0"/>
  <tableStyles count="0" defaultTableStyle="TableStyleMedium2"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eetMetadata" Target="metadata.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7</xdr:col>
      <xdr:colOff>292100</xdr:colOff>
      <xdr:row>37</xdr:row>
      <xdr:rowOff>101599</xdr:rowOff>
    </xdr:from>
    <xdr:ext cx="2295525" cy="642484"/>
    <xdr:sp macro="" textlink="">
      <xdr:nvSpPr>
        <xdr:cNvPr id="2" name="四角形吹き出し 1">
          <a:extLst>
            <a:ext uri="{FF2B5EF4-FFF2-40B4-BE49-F238E27FC236}">
              <a16:creationId xmlns:a16="http://schemas.microsoft.com/office/drawing/2014/main" id="{00000000-0008-0000-0000-000002000000}"/>
            </a:ext>
          </a:extLst>
        </xdr:cNvPr>
        <xdr:cNvSpPr/>
      </xdr:nvSpPr>
      <xdr:spPr>
        <a:xfrm>
          <a:off x="7464425" y="7778749"/>
          <a:ext cx="2295525" cy="642484"/>
        </a:xfrm>
        <a:prstGeom prst="wedgeRectCallout">
          <a:avLst>
            <a:gd name="adj1" fmla="val -33263"/>
            <a:gd name="adj2" fmla="val 43427"/>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en-US" altLang="ja-JP" sz="1100">
              <a:solidFill>
                <a:srgbClr val="FF0000"/>
              </a:solidFill>
            </a:rPr>
            <a:t>【</a:t>
          </a:r>
          <a:r>
            <a:rPr kumimoji="1" lang="ja-JP" altLang="en-US" sz="1100">
              <a:solidFill>
                <a:srgbClr val="FF0000"/>
              </a:solidFill>
            </a:rPr>
            <a:t>重要</a:t>
          </a:r>
          <a:r>
            <a:rPr kumimoji="1" lang="en-US" altLang="ja-JP" sz="1100">
              <a:solidFill>
                <a:srgbClr val="FF0000"/>
              </a:solidFill>
            </a:rPr>
            <a:t>】</a:t>
          </a:r>
        </a:p>
        <a:p>
          <a:pPr algn="l"/>
          <a:r>
            <a:rPr kumimoji="1" lang="ja-JP" altLang="en-US" sz="1100">
              <a:solidFill>
                <a:srgbClr val="FF0000"/>
              </a:solidFill>
            </a:rPr>
            <a:t>労働福祉関連</a:t>
          </a:r>
          <a:r>
            <a:rPr kumimoji="1" lang="ja-JP" altLang="en-US" sz="1100">
              <a:solidFill>
                <a:schemeClr val="tx1"/>
              </a:solidFill>
            </a:rPr>
            <a:t>を選択した場合、必要な様式全てを選択してください</a:t>
          </a:r>
        </a:p>
      </xdr:txBody>
    </xdr:sp>
    <xdr:clientData/>
  </xdr:oneCellAnchor>
  <xdr:oneCellAnchor>
    <xdr:from>
      <xdr:col>1</xdr:col>
      <xdr:colOff>25400</xdr:colOff>
      <xdr:row>94</xdr:row>
      <xdr:rowOff>15215</xdr:rowOff>
    </xdr:from>
    <xdr:ext cx="1676400" cy="439470"/>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304800" y="15052015"/>
          <a:ext cx="1676400" cy="43947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「様式総合評価技術資料ファイル」（本ファイル）</a:t>
          </a:r>
        </a:p>
      </xdr:txBody>
    </xdr:sp>
    <xdr:clientData/>
  </xdr:oneCellAnchor>
  <xdr:twoCellAnchor>
    <xdr:from>
      <xdr:col>1</xdr:col>
      <xdr:colOff>50800</xdr:colOff>
      <xdr:row>93</xdr:row>
      <xdr:rowOff>127000</xdr:rowOff>
    </xdr:from>
    <xdr:to>
      <xdr:col>2</xdr:col>
      <xdr:colOff>863600</xdr:colOff>
      <xdr:row>93</xdr:row>
      <xdr:rowOff>127000</xdr:rowOff>
    </xdr:to>
    <xdr:cxnSp macro="">
      <xdr:nvCxnSpPr>
        <xdr:cNvPr id="10" name="直線矢印コネクタ 9">
          <a:extLst>
            <a:ext uri="{FF2B5EF4-FFF2-40B4-BE49-F238E27FC236}">
              <a16:creationId xmlns:a16="http://schemas.microsoft.com/office/drawing/2014/main" id="{00000000-0008-0000-0000-00000A000000}"/>
            </a:ext>
          </a:extLst>
        </xdr:cNvPr>
        <xdr:cNvCxnSpPr/>
      </xdr:nvCxnSpPr>
      <xdr:spPr>
        <a:xfrm>
          <a:off x="330200" y="14922500"/>
          <a:ext cx="2006600"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977900</xdr:colOff>
      <xdr:row>92</xdr:row>
      <xdr:rowOff>165100</xdr:rowOff>
    </xdr:from>
    <xdr:to>
      <xdr:col>2</xdr:col>
      <xdr:colOff>1244600</xdr:colOff>
      <xdr:row>94</xdr:row>
      <xdr:rowOff>76200</xdr:rowOff>
    </xdr:to>
    <xdr:sp macro="" textlink="">
      <xdr:nvSpPr>
        <xdr:cNvPr id="12" name="円/楕円 11">
          <a:extLst>
            <a:ext uri="{FF2B5EF4-FFF2-40B4-BE49-F238E27FC236}">
              <a16:creationId xmlns:a16="http://schemas.microsoft.com/office/drawing/2014/main" id="{00000000-0008-0000-0000-00000C000000}"/>
            </a:ext>
          </a:extLst>
        </xdr:cNvPr>
        <xdr:cNvSpPr/>
      </xdr:nvSpPr>
      <xdr:spPr>
        <a:xfrm>
          <a:off x="2451100" y="14782800"/>
          <a:ext cx="266700" cy="2667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1231900</xdr:colOff>
      <xdr:row>92</xdr:row>
      <xdr:rowOff>14310</xdr:rowOff>
    </xdr:from>
    <xdr:ext cx="749300" cy="256087"/>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2705100" y="14632010"/>
          <a:ext cx="749300" cy="256087"/>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入札公告</a:t>
          </a:r>
        </a:p>
      </xdr:txBody>
    </xdr:sp>
    <xdr:clientData/>
  </xdr:oneCellAnchor>
  <xdr:oneCellAnchor>
    <xdr:from>
      <xdr:col>0</xdr:col>
      <xdr:colOff>254000</xdr:colOff>
      <xdr:row>96</xdr:row>
      <xdr:rowOff>91416</xdr:rowOff>
    </xdr:from>
    <xdr:ext cx="1778000" cy="619784"/>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254000" y="15483816"/>
          <a:ext cx="1778000" cy="619784"/>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noAutofit/>
        </a:bodyPr>
        <a:lstStyle/>
        <a:p>
          <a:r>
            <a:rPr kumimoji="1" lang="ja-JP" altLang="en-US" sz="1100"/>
            <a:t>「発注者入力シート」、各種様式に必要情報を入力・確認（１）～（３）の３までの手順</a:t>
          </a:r>
        </a:p>
      </xdr:txBody>
    </xdr:sp>
    <xdr:clientData/>
  </xdr:oneCellAnchor>
  <xdr:twoCellAnchor>
    <xdr:from>
      <xdr:col>2</xdr:col>
      <xdr:colOff>1381125</xdr:colOff>
      <xdr:row>93</xdr:row>
      <xdr:rowOff>139700</xdr:rowOff>
    </xdr:from>
    <xdr:to>
      <xdr:col>6</xdr:col>
      <xdr:colOff>101600</xdr:colOff>
      <xdr:row>93</xdr:row>
      <xdr:rowOff>139700</xdr:rowOff>
    </xdr:to>
    <xdr:cxnSp macro="">
      <xdr:nvCxnSpPr>
        <xdr:cNvPr id="15" name="直線矢印コネクタ 14">
          <a:extLst>
            <a:ext uri="{FF2B5EF4-FFF2-40B4-BE49-F238E27FC236}">
              <a16:creationId xmlns:a16="http://schemas.microsoft.com/office/drawing/2014/main" id="{00000000-0008-0000-0000-00000F000000}"/>
            </a:ext>
          </a:extLst>
        </xdr:cNvPr>
        <xdr:cNvCxnSpPr/>
      </xdr:nvCxnSpPr>
      <xdr:spPr>
        <a:xfrm>
          <a:off x="2854325" y="14935200"/>
          <a:ext cx="2238375"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127000</xdr:colOff>
      <xdr:row>93</xdr:row>
      <xdr:rowOff>25400</xdr:rowOff>
    </xdr:from>
    <xdr:to>
      <xdr:col>6</xdr:col>
      <xdr:colOff>393700</xdr:colOff>
      <xdr:row>94</xdr:row>
      <xdr:rowOff>114300</xdr:rowOff>
    </xdr:to>
    <xdr:sp macro="" textlink="">
      <xdr:nvSpPr>
        <xdr:cNvPr id="16" name="円/楕円 15">
          <a:extLst>
            <a:ext uri="{FF2B5EF4-FFF2-40B4-BE49-F238E27FC236}">
              <a16:creationId xmlns:a16="http://schemas.microsoft.com/office/drawing/2014/main" id="{00000000-0008-0000-0000-000010000000}"/>
            </a:ext>
          </a:extLst>
        </xdr:cNvPr>
        <xdr:cNvSpPr/>
      </xdr:nvSpPr>
      <xdr:spPr>
        <a:xfrm>
          <a:off x="5118100" y="14820900"/>
          <a:ext cx="266700" cy="2667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469900</xdr:colOff>
      <xdr:row>91</xdr:row>
      <xdr:rowOff>141310</xdr:rowOff>
    </xdr:from>
    <xdr:ext cx="1193800" cy="256087"/>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699000" y="14581210"/>
          <a:ext cx="1193800" cy="256087"/>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技術資料提出</a:t>
          </a:r>
        </a:p>
      </xdr:txBody>
    </xdr:sp>
    <xdr:clientData/>
  </xdr:oneCellAnchor>
  <xdr:oneCellAnchor>
    <xdr:from>
      <xdr:col>2</xdr:col>
      <xdr:colOff>1974850</xdr:colOff>
      <xdr:row>94</xdr:row>
      <xdr:rowOff>27915</xdr:rowOff>
    </xdr:from>
    <xdr:ext cx="1816100" cy="439470"/>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3441700" y="17382465"/>
          <a:ext cx="1816100" cy="43947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「様式総合評価技術資料ファイル」（本ファイル公告用）</a:t>
          </a:r>
        </a:p>
      </xdr:txBody>
    </xdr:sp>
    <xdr:clientData/>
  </xdr:oneCellAnchor>
  <xdr:oneCellAnchor>
    <xdr:from>
      <xdr:col>2</xdr:col>
      <xdr:colOff>1971675</xdr:colOff>
      <xdr:row>96</xdr:row>
      <xdr:rowOff>154917</xdr:rowOff>
    </xdr:from>
    <xdr:ext cx="1879600" cy="439470"/>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3438525" y="17852367"/>
          <a:ext cx="1879600" cy="439470"/>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企業は、申請内容を「企業入力シート」、各種様式に記入</a:t>
          </a:r>
        </a:p>
      </xdr:txBody>
    </xdr:sp>
    <xdr:clientData/>
  </xdr:oneCellAnchor>
  <xdr:twoCellAnchor>
    <xdr:from>
      <xdr:col>6</xdr:col>
      <xdr:colOff>520700</xdr:colOff>
      <xdr:row>93</xdr:row>
      <xdr:rowOff>127000</xdr:rowOff>
    </xdr:from>
    <xdr:to>
      <xdr:col>7</xdr:col>
      <xdr:colOff>965200</xdr:colOff>
      <xdr:row>93</xdr:row>
      <xdr:rowOff>127000</xdr:rowOff>
    </xdr:to>
    <xdr:cxnSp macro="">
      <xdr:nvCxnSpPr>
        <xdr:cNvPr id="20" name="直線矢印コネクタ 19">
          <a:extLst>
            <a:ext uri="{FF2B5EF4-FFF2-40B4-BE49-F238E27FC236}">
              <a16:creationId xmlns:a16="http://schemas.microsoft.com/office/drawing/2014/main" id="{00000000-0008-0000-0000-000014000000}"/>
            </a:ext>
          </a:extLst>
        </xdr:cNvPr>
        <xdr:cNvCxnSpPr/>
      </xdr:nvCxnSpPr>
      <xdr:spPr>
        <a:xfrm>
          <a:off x="5511800" y="14922500"/>
          <a:ext cx="1435100"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139700</xdr:colOff>
      <xdr:row>93</xdr:row>
      <xdr:rowOff>12700</xdr:rowOff>
    </xdr:from>
    <xdr:to>
      <xdr:col>8</xdr:col>
      <xdr:colOff>406400</xdr:colOff>
      <xdr:row>94</xdr:row>
      <xdr:rowOff>101600</xdr:rowOff>
    </xdr:to>
    <xdr:sp macro="" textlink="">
      <xdr:nvSpPr>
        <xdr:cNvPr id="22" name="円/楕円 21">
          <a:extLst>
            <a:ext uri="{FF2B5EF4-FFF2-40B4-BE49-F238E27FC236}">
              <a16:creationId xmlns:a16="http://schemas.microsoft.com/office/drawing/2014/main" id="{00000000-0008-0000-0000-000016000000}"/>
            </a:ext>
          </a:extLst>
        </xdr:cNvPr>
        <xdr:cNvSpPr/>
      </xdr:nvSpPr>
      <xdr:spPr>
        <a:xfrm>
          <a:off x="7086600" y="14871700"/>
          <a:ext cx="266700" cy="2667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7</xdr:col>
      <xdr:colOff>635000</xdr:colOff>
      <xdr:row>90</xdr:row>
      <xdr:rowOff>128994</xdr:rowOff>
    </xdr:from>
    <xdr:ext cx="1562100" cy="439470"/>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7807325" y="16788219"/>
          <a:ext cx="1562100" cy="439470"/>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技術審査会</a:t>
          </a:r>
          <a:endParaRPr kumimoji="1" lang="en-US" altLang="ja-JP" sz="1100"/>
        </a:p>
        <a:p>
          <a:r>
            <a:rPr kumimoji="1" lang="ja-JP" altLang="en-US" sz="1100"/>
            <a:t>（競争参加資格委員会）</a:t>
          </a:r>
        </a:p>
      </xdr:txBody>
    </xdr:sp>
    <xdr:clientData/>
  </xdr:oneCellAnchor>
  <xdr:oneCellAnchor>
    <xdr:from>
      <xdr:col>6</xdr:col>
      <xdr:colOff>495300</xdr:colOff>
      <xdr:row>94</xdr:row>
      <xdr:rowOff>27915</xdr:rowOff>
    </xdr:from>
    <xdr:ext cx="1460500" cy="439470"/>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5486400" y="15001215"/>
          <a:ext cx="1460500" cy="439470"/>
        </a:xfrm>
        <a:prstGeom prst="rect">
          <a:avLst/>
        </a:prstGeom>
        <a:solidFill>
          <a:schemeClr val="lt1"/>
        </a:solidFill>
        <a:ln w="2540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「技術審査用ファイル」</a:t>
          </a:r>
          <a:endParaRPr kumimoji="1" lang="en-US" altLang="ja-JP" sz="1100"/>
        </a:p>
        <a:p>
          <a:r>
            <a:rPr kumimoji="1" lang="ja-JP" altLang="en-US" sz="1100"/>
            <a:t>（別ファイル）</a:t>
          </a:r>
        </a:p>
      </xdr:txBody>
    </xdr:sp>
    <xdr:clientData/>
  </xdr:oneCellAnchor>
  <xdr:oneCellAnchor>
    <xdr:from>
      <xdr:col>6</xdr:col>
      <xdr:colOff>584200</xdr:colOff>
      <xdr:row>96</xdr:row>
      <xdr:rowOff>129517</xdr:rowOff>
    </xdr:from>
    <xdr:ext cx="2108200" cy="439470"/>
    <xdr:sp macro="" textlink="">
      <xdr:nvSpPr>
        <xdr:cNvPr id="28" name="テキスト ボックス 27">
          <a:extLst>
            <a:ext uri="{FF2B5EF4-FFF2-40B4-BE49-F238E27FC236}">
              <a16:creationId xmlns:a16="http://schemas.microsoft.com/office/drawing/2014/main" id="{00000000-0008-0000-0000-00001C000000}"/>
            </a:ext>
          </a:extLst>
        </xdr:cNvPr>
        <xdr:cNvSpPr txBox="1"/>
      </xdr:nvSpPr>
      <xdr:spPr>
        <a:xfrm>
          <a:off x="5549900" y="15445717"/>
          <a:ext cx="2108200" cy="439470"/>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各企業の申請内容を集計・審査し、技術資料、入札結果調書を作成</a:t>
          </a:r>
        </a:p>
      </xdr:txBody>
    </xdr:sp>
    <xdr:clientData/>
  </xdr:oneCellAnchor>
  <xdr:twoCellAnchor>
    <xdr:from>
      <xdr:col>8</xdr:col>
      <xdr:colOff>431800</xdr:colOff>
      <xdr:row>93</xdr:row>
      <xdr:rowOff>127000</xdr:rowOff>
    </xdr:from>
    <xdr:to>
      <xdr:col>9</xdr:col>
      <xdr:colOff>914400</xdr:colOff>
      <xdr:row>93</xdr:row>
      <xdr:rowOff>127000</xdr:rowOff>
    </xdr:to>
    <xdr:cxnSp macro="">
      <xdr:nvCxnSpPr>
        <xdr:cNvPr id="29" name="直線矢印コネクタ 28">
          <a:extLst>
            <a:ext uri="{FF2B5EF4-FFF2-40B4-BE49-F238E27FC236}">
              <a16:creationId xmlns:a16="http://schemas.microsoft.com/office/drawing/2014/main" id="{00000000-0008-0000-0000-00001D000000}"/>
            </a:ext>
          </a:extLst>
        </xdr:cNvPr>
        <xdr:cNvCxnSpPr/>
      </xdr:nvCxnSpPr>
      <xdr:spPr>
        <a:xfrm>
          <a:off x="7378700" y="14986000"/>
          <a:ext cx="1308100"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952500</xdr:colOff>
      <xdr:row>93</xdr:row>
      <xdr:rowOff>12700</xdr:rowOff>
    </xdr:from>
    <xdr:to>
      <xdr:col>9</xdr:col>
      <xdr:colOff>1219200</xdr:colOff>
      <xdr:row>94</xdr:row>
      <xdr:rowOff>101600</xdr:rowOff>
    </xdr:to>
    <xdr:sp macro="" textlink="">
      <xdr:nvSpPr>
        <xdr:cNvPr id="30" name="円/楕円 29">
          <a:extLst>
            <a:ext uri="{FF2B5EF4-FFF2-40B4-BE49-F238E27FC236}">
              <a16:creationId xmlns:a16="http://schemas.microsoft.com/office/drawing/2014/main" id="{00000000-0008-0000-0000-00001E000000}"/>
            </a:ext>
          </a:extLst>
        </xdr:cNvPr>
        <xdr:cNvSpPr/>
      </xdr:nvSpPr>
      <xdr:spPr>
        <a:xfrm>
          <a:off x="8724900" y="14871700"/>
          <a:ext cx="266700" cy="2667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9</xdr:col>
      <xdr:colOff>419100</xdr:colOff>
      <xdr:row>91</xdr:row>
      <xdr:rowOff>80986</xdr:rowOff>
    </xdr:from>
    <xdr:ext cx="1727200" cy="256087"/>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8191500" y="14584386"/>
          <a:ext cx="1727200" cy="256087"/>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入札結果の公表</a:t>
          </a:r>
        </a:p>
      </xdr:txBody>
    </xdr:sp>
    <xdr:clientData/>
  </xdr:oneCellAnchor>
  <xdr:oneCellAnchor>
    <xdr:from>
      <xdr:col>9</xdr:col>
      <xdr:colOff>736600</xdr:colOff>
      <xdr:row>96</xdr:row>
      <xdr:rowOff>167618</xdr:rowOff>
    </xdr:from>
    <xdr:ext cx="1612900" cy="439470"/>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8509000" y="15560018"/>
          <a:ext cx="1612900" cy="439470"/>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「技術審査用ファイル」を技術管理課にメール提出</a:t>
          </a:r>
        </a:p>
      </xdr:txBody>
    </xdr:sp>
    <xdr:clientData/>
  </xdr:oneCellAnchor>
  <xdr:twoCellAnchor>
    <xdr:from>
      <xdr:col>8</xdr:col>
      <xdr:colOff>495300</xdr:colOff>
      <xdr:row>94</xdr:row>
      <xdr:rowOff>38100</xdr:rowOff>
    </xdr:from>
    <xdr:to>
      <xdr:col>9</xdr:col>
      <xdr:colOff>812800</xdr:colOff>
      <xdr:row>96</xdr:row>
      <xdr:rowOff>12700</xdr:rowOff>
    </xdr:to>
    <xdr:cxnSp macro="">
      <xdr:nvCxnSpPr>
        <xdr:cNvPr id="33" name="直線矢印コネクタ 32">
          <a:extLst>
            <a:ext uri="{FF2B5EF4-FFF2-40B4-BE49-F238E27FC236}">
              <a16:creationId xmlns:a16="http://schemas.microsoft.com/office/drawing/2014/main" id="{00000000-0008-0000-0000-000021000000}"/>
            </a:ext>
          </a:extLst>
        </xdr:cNvPr>
        <xdr:cNvCxnSpPr/>
      </xdr:nvCxnSpPr>
      <xdr:spPr>
        <a:xfrm>
          <a:off x="7442200" y="15074900"/>
          <a:ext cx="1143000" cy="33020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952500</xdr:colOff>
      <xdr:row>95</xdr:row>
      <xdr:rowOff>76200</xdr:rowOff>
    </xdr:from>
    <xdr:to>
      <xdr:col>9</xdr:col>
      <xdr:colOff>1219200</xdr:colOff>
      <xdr:row>96</xdr:row>
      <xdr:rowOff>165100</xdr:rowOff>
    </xdr:to>
    <xdr:sp macro="" textlink="">
      <xdr:nvSpPr>
        <xdr:cNvPr id="36" name="円/楕円 35">
          <a:extLst>
            <a:ext uri="{FF2B5EF4-FFF2-40B4-BE49-F238E27FC236}">
              <a16:creationId xmlns:a16="http://schemas.microsoft.com/office/drawing/2014/main" id="{00000000-0008-0000-0000-000024000000}"/>
            </a:ext>
          </a:extLst>
        </xdr:cNvPr>
        <xdr:cNvSpPr/>
      </xdr:nvSpPr>
      <xdr:spPr>
        <a:xfrm>
          <a:off x="8724900" y="15290800"/>
          <a:ext cx="266700" cy="2667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876300</xdr:colOff>
      <xdr:row>94</xdr:row>
      <xdr:rowOff>101600</xdr:rowOff>
    </xdr:from>
    <xdr:to>
      <xdr:col>2</xdr:col>
      <xdr:colOff>1358900</xdr:colOff>
      <xdr:row>95</xdr:row>
      <xdr:rowOff>38100</xdr:rowOff>
    </xdr:to>
    <xdr:sp macro="" textlink="">
      <xdr:nvSpPr>
        <xdr:cNvPr id="38" name="右矢印 37">
          <a:extLst>
            <a:ext uri="{FF2B5EF4-FFF2-40B4-BE49-F238E27FC236}">
              <a16:creationId xmlns:a16="http://schemas.microsoft.com/office/drawing/2014/main" id="{00000000-0008-0000-0000-000026000000}"/>
            </a:ext>
          </a:extLst>
        </xdr:cNvPr>
        <xdr:cNvSpPr/>
      </xdr:nvSpPr>
      <xdr:spPr>
        <a:xfrm>
          <a:off x="2349500" y="15074900"/>
          <a:ext cx="482600" cy="1143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812800</xdr:colOff>
      <xdr:row>94</xdr:row>
      <xdr:rowOff>117237</xdr:rowOff>
    </xdr:from>
    <xdr:ext cx="876300" cy="632063"/>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2286000" y="15090537"/>
          <a:ext cx="876300" cy="632063"/>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noAutofit/>
        </a:bodyPr>
        <a:lstStyle/>
        <a:p>
          <a:r>
            <a:rPr kumimoji="1" lang="ja-JP" altLang="en-US" sz="1100"/>
            <a:t>コピー作成後、（３）の４、５</a:t>
          </a:r>
        </a:p>
      </xdr:txBody>
    </xdr:sp>
    <xdr:clientData/>
  </xdr:oneCellAnchor>
  <xdr:twoCellAnchor>
    <xdr:from>
      <xdr:col>2</xdr:col>
      <xdr:colOff>1409701</xdr:colOff>
      <xdr:row>71</xdr:row>
      <xdr:rowOff>57150</xdr:rowOff>
    </xdr:from>
    <xdr:to>
      <xdr:col>2</xdr:col>
      <xdr:colOff>2238375</xdr:colOff>
      <xdr:row>72</xdr:row>
      <xdr:rowOff>161925</xdr:rowOff>
    </xdr:to>
    <xdr:sp macro="" textlink="">
      <xdr:nvSpPr>
        <xdr:cNvPr id="34" name="角丸四角形吹き出し 33">
          <a:extLst>
            <a:ext uri="{FF2B5EF4-FFF2-40B4-BE49-F238E27FC236}">
              <a16:creationId xmlns:a16="http://schemas.microsoft.com/office/drawing/2014/main" id="{00000000-0008-0000-0000-000022000000}"/>
            </a:ext>
          </a:extLst>
        </xdr:cNvPr>
        <xdr:cNvSpPr/>
      </xdr:nvSpPr>
      <xdr:spPr>
        <a:xfrm>
          <a:off x="2876551" y="13420725"/>
          <a:ext cx="828674" cy="276225"/>
        </a:xfrm>
        <a:prstGeom prst="wedgeRoundRectCallout">
          <a:avLst>
            <a:gd name="adj1" fmla="val -109461"/>
            <a:gd name="adj2" fmla="val 51071"/>
            <a:gd name="adj3" fmla="val 1666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ja-JP" altLang="en-US" sz="1400" b="1">
              <a:solidFill>
                <a:schemeClr val="tx1"/>
              </a:solidFill>
              <a:latin typeface="ＭＳ Ｐゴシック" panose="020B0600070205080204" pitchFamily="50" charset="-128"/>
              <a:ea typeface="ＭＳ Ｐゴシック" panose="020B0600070205080204" pitchFamily="50" charset="-128"/>
            </a:rPr>
            <a:t>重要！</a:t>
          </a:r>
        </a:p>
      </xdr:txBody>
    </xdr:sp>
    <xdr:clientData/>
  </xdr:twoCellAnchor>
  <xdr:twoCellAnchor>
    <xdr:from>
      <xdr:col>3</xdr:col>
      <xdr:colOff>762001</xdr:colOff>
      <xdr:row>61</xdr:row>
      <xdr:rowOff>142875</xdr:rowOff>
    </xdr:from>
    <xdr:to>
      <xdr:col>5</xdr:col>
      <xdr:colOff>19050</xdr:colOff>
      <xdr:row>62</xdr:row>
      <xdr:rowOff>200025</xdr:rowOff>
    </xdr:to>
    <xdr:sp macro="" textlink="">
      <xdr:nvSpPr>
        <xdr:cNvPr id="35" name="角丸四角形吹き出し 34">
          <a:extLst>
            <a:ext uri="{FF2B5EF4-FFF2-40B4-BE49-F238E27FC236}">
              <a16:creationId xmlns:a16="http://schemas.microsoft.com/office/drawing/2014/main" id="{00000000-0008-0000-0000-000023000000}"/>
            </a:ext>
          </a:extLst>
        </xdr:cNvPr>
        <xdr:cNvSpPr/>
      </xdr:nvSpPr>
      <xdr:spPr>
        <a:xfrm>
          <a:off x="4610101" y="11591925"/>
          <a:ext cx="828674" cy="276225"/>
        </a:xfrm>
        <a:prstGeom prst="wedgeRoundRectCallout">
          <a:avLst>
            <a:gd name="adj1" fmla="val -80725"/>
            <a:gd name="adj2" fmla="val -45481"/>
            <a:gd name="adj3" fmla="val 1666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ja-JP" altLang="en-US" sz="1400" b="1">
              <a:solidFill>
                <a:schemeClr val="tx1"/>
              </a:solidFill>
              <a:latin typeface="ＭＳ Ｐゴシック" panose="020B0600070205080204" pitchFamily="50" charset="-128"/>
              <a:ea typeface="ＭＳ Ｐゴシック" panose="020B0600070205080204" pitchFamily="50" charset="-128"/>
            </a:rPr>
            <a:t>重要！</a:t>
          </a:r>
        </a:p>
      </xdr:txBody>
    </xdr:sp>
    <xdr:clientData/>
  </xdr:twoCellAnchor>
  <xdr:twoCellAnchor>
    <xdr:from>
      <xdr:col>7</xdr:col>
      <xdr:colOff>76200</xdr:colOff>
      <xdr:row>47</xdr:row>
      <xdr:rowOff>19050</xdr:rowOff>
    </xdr:from>
    <xdr:to>
      <xdr:col>7</xdr:col>
      <xdr:colOff>228600</xdr:colOff>
      <xdr:row>56</xdr:row>
      <xdr:rowOff>0</xdr:rowOff>
    </xdr:to>
    <xdr:sp macro="" textlink="">
      <xdr:nvSpPr>
        <xdr:cNvPr id="37" name="右中かっこ 36">
          <a:extLst>
            <a:ext uri="{FF2B5EF4-FFF2-40B4-BE49-F238E27FC236}">
              <a16:creationId xmlns:a16="http://schemas.microsoft.com/office/drawing/2014/main" id="{00000000-0008-0000-0000-000025000000}"/>
            </a:ext>
          </a:extLst>
        </xdr:cNvPr>
        <xdr:cNvSpPr/>
      </xdr:nvSpPr>
      <xdr:spPr>
        <a:xfrm>
          <a:off x="7248525" y="9572625"/>
          <a:ext cx="152400" cy="1543050"/>
        </a:xfrm>
        <a:prstGeom prst="rightBrac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7</xdr:col>
      <xdr:colOff>361949</xdr:colOff>
      <xdr:row>50</xdr:row>
      <xdr:rowOff>86267</xdr:rowOff>
    </xdr:from>
    <xdr:ext cx="1743074" cy="380458"/>
    <xdr:sp macro="" textlink="">
      <xdr:nvSpPr>
        <xdr:cNvPr id="40" name="テキスト ボックス 39">
          <a:extLst>
            <a:ext uri="{FF2B5EF4-FFF2-40B4-BE49-F238E27FC236}">
              <a16:creationId xmlns:a16="http://schemas.microsoft.com/office/drawing/2014/main" id="{00000000-0008-0000-0000-000028000000}"/>
            </a:ext>
          </a:extLst>
        </xdr:cNvPr>
        <xdr:cNvSpPr txBox="1"/>
      </xdr:nvSpPr>
      <xdr:spPr>
        <a:xfrm>
          <a:off x="7534274" y="10163717"/>
          <a:ext cx="1743074" cy="380458"/>
        </a:xfrm>
        <a:prstGeom prst="rect">
          <a:avLst/>
        </a:prstGeom>
        <a:solidFill>
          <a:schemeClr val="lt1"/>
        </a:solidFill>
        <a:ln w="2540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1">
          <a:noAutofit/>
        </a:bodyPr>
        <a:lstStyle/>
        <a:p>
          <a:pPr algn="l"/>
          <a:r>
            <a:rPr kumimoji="1" lang="ja-JP" altLang="en-US" sz="1100"/>
            <a:t>様式番号を忘れずに選択</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10</xdr:col>
      <xdr:colOff>95250</xdr:colOff>
      <xdr:row>20</xdr:row>
      <xdr:rowOff>66675</xdr:rowOff>
    </xdr:from>
    <xdr:to>
      <xdr:col>10</xdr:col>
      <xdr:colOff>255308</xdr:colOff>
      <xdr:row>35</xdr:row>
      <xdr:rowOff>78815</xdr:rowOff>
    </xdr:to>
    <xdr:sp macro="" textlink="">
      <xdr:nvSpPr>
        <xdr:cNvPr id="2" name="右大かっこ 1">
          <a:extLst>
            <a:ext uri="{FF2B5EF4-FFF2-40B4-BE49-F238E27FC236}">
              <a16:creationId xmlns:a16="http://schemas.microsoft.com/office/drawing/2014/main" id="{4E30846C-6939-4463-AEC8-02EAD950B064}"/>
            </a:ext>
          </a:extLst>
        </xdr:cNvPr>
        <xdr:cNvSpPr/>
      </xdr:nvSpPr>
      <xdr:spPr>
        <a:xfrm>
          <a:off x="8705850" y="3695700"/>
          <a:ext cx="160058" cy="2698190"/>
        </a:xfrm>
        <a:prstGeom prst="rightBracket">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10</xdr:col>
      <xdr:colOff>359522</xdr:colOff>
      <xdr:row>24</xdr:row>
      <xdr:rowOff>50427</xdr:rowOff>
    </xdr:from>
    <xdr:to>
      <xdr:col>15</xdr:col>
      <xdr:colOff>493620</xdr:colOff>
      <xdr:row>29</xdr:row>
      <xdr:rowOff>66303</xdr:rowOff>
    </xdr:to>
    <xdr:sp macro="" textlink="">
      <xdr:nvSpPr>
        <xdr:cNvPr id="3" name="テキスト ボックス 2">
          <a:extLst>
            <a:ext uri="{FF2B5EF4-FFF2-40B4-BE49-F238E27FC236}">
              <a16:creationId xmlns:a16="http://schemas.microsoft.com/office/drawing/2014/main" id="{6EEE417A-A898-46F1-BE0A-56D313D22125}"/>
            </a:ext>
          </a:extLst>
        </xdr:cNvPr>
        <xdr:cNvSpPr txBox="1"/>
      </xdr:nvSpPr>
      <xdr:spPr>
        <a:xfrm>
          <a:off x="8970122" y="4565277"/>
          <a:ext cx="3182098" cy="835026"/>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100" kern="1200"/>
            <a:t>R8</a:t>
          </a:r>
          <a:r>
            <a:rPr kumimoji="1" lang="ja-JP" altLang="en-US" sz="1100" kern="1200"/>
            <a:t>年度改定より申出書シートを廃止しました。</a:t>
          </a:r>
          <a:endParaRPr kumimoji="1" lang="en-US" altLang="ja-JP" sz="1100" kern="1200"/>
        </a:p>
        <a:p>
          <a:pPr algn="l"/>
          <a:r>
            <a:rPr kumimoji="1" lang="ja-JP" altLang="en-US" sz="1100" kern="1200"/>
            <a:t>事前審査・証明書により申請する場合は、こちらに必要事項を入力してください。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18</xdr:col>
      <xdr:colOff>444500</xdr:colOff>
      <xdr:row>25</xdr:row>
      <xdr:rowOff>130175</xdr:rowOff>
    </xdr:from>
    <xdr:to>
      <xdr:col>22</xdr:col>
      <xdr:colOff>520700</xdr:colOff>
      <xdr:row>28</xdr:row>
      <xdr:rowOff>152400</xdr:rowOff>
    </xdr:to>
    <xdr:sp macro="" textlink="">
      <xdr:nvSpPr>
        <xdr:cNvPr id="3" name="四角形吹き出し 2">
          <a:extLst>
            <a:ext uri="{FF2B5EF4-FFF2-40B4-BE49-F238E27FC236}">
              <a16:creationId xmlns:a16="http://schemas.microsoft.com/office/drawing/2014/main" id="{00000000-0008-0000-0600-000003000000}"/>
            </a:ext>
          </a:extLst>
        </xdr:cNvPr>
        <xdr:cNvSpPr/>
      </xdr:nvSpPr>
      <xdr:spPr>
        <a:xfrm>
          <a:off x="7064375" y="4968875"/>
          <a:ext cx="2590800" cy="536575"/>
        </a:xfrm>
        <a:prstGeom prst="wedgeRectCallout">
          <a:avLst>
            <a:gd name="adj1" fmla="val -88242"/>
            <a:gd name="adj2" fmla="val -29864"/>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重要</a:t>
          </a:r>
          <a:r>
            <a:rPr kumimoji="1" lang="en-US" altLang="ja-JP" sz="1100">
              <a:solidFill>
                <a:srgbClr val="FF0000"/>
              </a:solidFill>
            </a:rPr>
            <a:t>】</a:t>
          </a:r>
        </a:p>
        <a:p>
          <a:pPr algn="l"/>
          <a:r>
            <a:rPr kumimoji="1" lang="ja-JP" altLang="en-US" sz="1100">
              <a:solidFill>
                <a:srgbClr val="FF0000"/>
              </a:solidFill>
            </a:rPr>
            <a:t>数式エラーの行</a:t>
          </a:r>
          <a:r>
            <a:rPr kumimoji="1" lang="ja-JP" altLang="en-US" sz="1100">
              <a:solidFill>
                <a:schemeClr val="tx1"/>
              </a:solidFill>
            </a:rPr>
            <a:t>は、</a:t>
          </a:r>
          <a:r>
            <a:rPr kumimoji="1" lang="ja-JP" altLang="en-US" sz="1100">
              <a:solidFill>
                <a:srgbClr val="FF0000"/>
              </a:solidFill>
            </a:rPr>
            <a:t>非表示</a:t>
          </a:r>
          <a:r>
            <a:rPr kumimoji="1" lang="ja-JP" altLang="en-US" sz="1100">
              <a:solidFill>
                <a:schemeClr val="tx1"/>
              </a:solidFill>
            </a:rPr>
            <a:t>にしてくださ</a:t>
          </a:r>
          <a:r>
            <a:rPr kumimoji="1" lang="en-US" altLang="ja-JP" sz="1100">
              <a:solidFill>
                <a:schemeClr val="tx1"/>
              </a:solidFill>
            </a:rPr>
            <a:t>i</a:t>
          </a:r>
          <a:r>
            <a:rPr kumimoji="1" lang="ja-JP" altLang="en-US" sz="1100">
              <a:solidFill>
                <a:schemeClr val="tx1"/>
              </a:solidFill>
            </a:rPr>
            <a:t>。</a:t>
          </a:r>
        </a:p>
      </xdr:txBody>
    </xdr:sp>
    <xdr:clientData/>
  </xdr:twoCellAnchor>
  <xdr:twoCellAnchor>
    <xdr:from>
      <xdr:col>17</xdr:col>
      <xdr:colOff>276225</xdr:colOff>
      <xdr:row>11</xdr:row>
      <xdr:rowOff>180975</xdr:rowOff>
    </xdr:from>
    <xdr:to>
      <xdr:col>22</xdr:col>
      <xdr:colOff>66675</xdr:colOff>
      <xdr:row>24</xdr:row>
      <xdr:rowOff>161925</xdr:rowOff>
    </xdr:to>
    <xdr:grpSp>
      <xdr:nvGrpSpPr>
        <xdr:cNvPr id="6" name="グループ化 5">
          <a:extLst>
            <a:ext uri="{FF2B5EF4-FFF2-40B4-BE49-F238E27FC236}">
              <a16:creationId xmlns:a16="http://schemas.microsoft.com/office/drawing/2014/main" id="{00000000-0008-0000-0600-000006000000}"/>
            </a:ext>
          </a:extLst>
        </xdr:cNvPr>
        <xdr:cNvGrpSpPr/>
      </xdr:nvGrpSpPr>
      <xdr:grpSpPr>
        <a:xfrm>
          <a:off x="6264275" y="2378075"/>
          <a:ext cx="2933700" cy="2289175"/>
          <a:chOff x="6915150" y="2381250"/>
          <a:chExt cx="3219450" cy="2466975"/>
        </a:xfrm>
      </xdr:grpSpPr>
      <xdr:pic>
        <xdr:nvPicPr>
          <xdr:cNvPr id="7" name="図 6">
            <a:extLst>
              <a:ext uri="{FF2B5EF4-FFF2-40B4-BE49-F238E27FC236}">
                <a16:creationId xmlns:a16="http://schemas.microsoft.com/office/drawing/2014/main" id="{00000000-0008-0000-0600-000007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15150" y="2381250"/>
            <a:ext cx="3219450" cy="2466975"/>
          </a:xfrm>
          <a:prstGeom prst="rect">
            <a:avLst/>
          </a:prstGeom>
        </xdr:spPr>
      </xdr:pic>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7038975" y="2724150"/>
            <a:ext cx="2981325" cy="180975"/>
          </a:xfrm>
          <a:prstGeom prst="rect">
            <a:avLst/>
          </a:prstGeom>
          <a:noFill/>
          <a:ln>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7048500" y="3419475"/>
            <a:ext cx="561975" cy="142875"/>
          </a:xfrm>
          <a:prstGeom prst="rect">
            <a:avLst/>
          </a:prstGeom>
          <a:noFill/>
          <a:ln>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17</xdr:col>
      <xdr:colOff>95250</xdr:colOff>
      <xdr:row>47</xdr:row>
      <xdr:rowOff>28575</xdr:rowOff>
    </xdr:from>
    <xdr:to>
      <xdr:col>17</xdr:col>
      <xdr:colOff>161925</xdr:colOff>
      <xdr:row>54</xdr:row>
      <xdr:rowOff>193426</xdr:rowOff>
    </xdr:to>
    <xdr:sp macro="" textlink="">
      <xdr:nvSpPr>
        <xdr:cNvPr id="2" name="右大かっこ 1">
          <a:extLst>
            <a:ext uri="{FF2B5EF4-FFF2-40B4-BE49-F238E27FC236}">
              <a16:creationId xmlns:a16="http://schemas.microsoft.com/office/drawing/2014/main" id="{7CA68957-0437-48AE-B4E5-EA370750D30C}"/>
            </a:ext>
          </a:extLst>
        </xdr:cNvPr>
        <xdr:cNvSpPr/>
      </xdr:nvSpPr>
      <xdr:spPr>
        <a:xfrm>
          <a:off x="6086475" y="8734425"/>
          <a:ext cx="66675" cy="1565026"/>
        </a:xfrm>
        <a:prstGeom prst="rightBracket">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17</xdr:col>
      <xdr:colOff>190500</xdr:colOff>
      <xdr:row>49</xdr:row>
      <xdr:rowOff>130798</xdr:rowOff>
    </xdr:from>
    <xdr:to>
      <xdr:col>23</xdr:col>
      <xdr:colOff>279026</xdr:colOff>
      <xdr:row>52</xdr:row>
      <xdr:rowOff>116603</xdr:rowOff>
    </xdr:to>
    <xdr:sp macro="" textlink="">
      <xdr:nvSpPr>
        <xdr:cNvPr id="4" name="吹き出し: 左矢印 3">
          <a:extLst>
            <a:ext uri="{FF2B5EF4-FFF2-40B4-BE49-F238E27FC236}">
              <a16:creationId xmlns:a16="http://schemas.microsoft.com/office/drawing/2014/main" id="{70FCF99D-E239-4328-92F2-D320846B91B9}"/>
            </a:ext>
          </a:extLst>
        </xdr:cNvPr>
        <xdr:cNvSpPr/>
      </xdr:nvSpPr>
      <xdr:spPr>
        <a:xfrm>
          <a:off x="6181725" y="9236698"/>
          <a:ext cx="3860426" cy="585880"/>
        </a:xfrm>
        <a:prstGeom prst="leftArrowCallout">
          <a:avLst>
            <a:gd name="adj1" fmla="val 20181"/>
            <a:gd name="adj2" fmla="val 18998"/>
            <a:gd name="adj3" fmla="val 13477"/>
            <a:gd name="adj4" fmla="val 92497"/>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「企業入力シート」の「</a:t>
          </a:r>
          <a:r>
            <a:rPr kumimoji="1" lang="en-US" altLang="ja-JP" sz="1100">
              <a:solidFill>
                <a:sysClr val="windowText" lastClr="000000"/>
              </a:solidFill>
              <a:effectLst/>
              <a:latin typeface="+mn-lt"/>
              <a:ea typeface="+mn-ea"/>
              <a:cs typeface="+mn-cs"/>
            </a:rPr>
            <a:t>3.</a:t>
          </a:r>
          <a:r>
            <a:rPr kumimoji="1" lang="ja-JP" altLang="ja-JP" sz="1100">
              <a:solidFill>
                <a:sysClr val="windowText" lastClr="000000"/>
              </a:solidFill>
              <a:effectLst/>
              <a:latin typeface="+mn-lt"/>
              <a:ea typeface="+mn-ea"/>
              <a:cs typeface="+mn-cs"/>
            </a:rPr>
            <a:t>事前審査・証明書による申請」に必要事項を入力した場合、ここに内容が反映されます。</a:t>
          </a:r>
          <a:endParaRPr lang="ja-JP" altLang="ja-JP">
            <a:solidFill>
              <a:sysClr val="windowText" lastClr="000000"/>
            </a:solidFill>
            <a:effectLst/>
          </a:endParaRPr>
        </a:p>
      </xdr:txBody>
    </xdr:sp>
    <xdr:clientData/>
  </xdr:twoCellAnchor>
  <xdr:twoCellAnchor>
    <xdr:from>
      <xdr:col>17</xdr:col>
      <xdr:colOff>133350</xdr:colOff>
      <xdr:row>27</xdr:row>
      <xdr:rowOff>123825</xdr:rowOff>
    </xdr:from>
    <xdr:to>
      <xdr:col>17</xdr:col>
      <xdr:colOff>189077</xdr:colOff>
      <xdr:row>45</xdr:row>
      <xdr:rowOff>190118</xdr:rowOff>
    </xdr:to>
    <xdr:sp macro="" textlink="">
      <xdr:nvSpPr>
        <xdr:cNvPr id="8" name="右大かっこ 7">
          <a:extLst>
            <a:ext uri="{FF2B5EF4-FFF2-40B4-BE49-F238E27FC236}">
              <a16:creationId xmlns:a16="http://schemas.microsoft.com/office/drawing/2014/main" id="{59FFA381-7B04-4CD3-B85E-04E290E046C7}"/>
            </a:ext>
          </a:extLst>
        </xdr:cNvPr>
        <xdr:cNvSpPr/>
      </xdr:nvSpPr>
      <xdr:spPr>
        <a:xfrm>
          <a:off x="6124575" y="5305425"/>
          <a:ext cx="55727" cy="3190493"/>
        </a:xfrm>
        <a:prstGeom prst="rightBracket">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227870</xdr:colOff>
      <xdr:row>37</xdr:row>
      <xdr:rowOff>35828</xdr:rowOff>
    </xdr:from>
    <xdr:to>
      <xdr:col>23</xdr:col>
      <xdr:colOff>316396</xdr:colOff>
      <xdr:row>40</xdr:row>
      <xdr:rowOff>160710</xdr:rowOff>
    </xdr:to>
    <xdr:sp macro="" textlink="">
      <xdr:nvSpPr>
        <xdr:cNvPr id="9" name="吹き出し: 左矢印 8">
          <a:extLst>
            <a:ext uri="{FF2B5EF4-FFF2-40B4-BE49-F238E27FC236}">
              <a16:creationId xmlns:a16="http://schemas.microsoft.com/office/drawing/2014/main" id="{D9C2FF1E-24D8-437F-B6AA-9A5449DE07AD}"/>
            </a:ext>
          </a:extLst>
        </xdr:cNvPr>
        <xdr:cNvSpPr/>
      </xdr:nvSpPr>
      <xdr:spPr>
        <a:xfrm>
          <a:off x="6219095" y="6893828"/>
          <a:ext cx="3860426" cy="610657"/>
        </a:xfrm>
        <a:prstGeom prst="leftArrowCallout">
          <a:avLst>
            <a:gd name="adj1" fmla="val 20181"/>
            <a:gd name="adj2" fmla="val 18998"/>
            <a:gd name="adj3" fmla="val 13477"/>
            <a:gd name="adj4" fmla="val 92497"/>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事前審査・証明書に</a:t>
          </a:r>
          <a:r>
            <a:rPr kumimoji="1" lang="ja-JP" altLang="en-US" sz="1100">
              <a:solidFill>
                <a:sysClr val="windowText" lastClr="000000"/>
              </a:solidFill>
              <a:effectLst/>
              <a:latin typeface="+mn-lt"/>
              <a:ea typeface="+mn-ea"/>
              <a:cs typeface="+mn-cs"/>
            </a:rPr>
            <a:t>より提出する項目は空白になります。</a:t>
          </a:r>
          <a:endParaRPr lang="ja-JP" altLang="ja-JP">
            <a:solidFill>
              <a:sysClr val="windowText" lastClr="000000"/>
            </a:solidFill>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17</xdr:col>
      <xdr:colOff>190500</xdr:colOff>
      <xdr:row>0</xdr:row>
      <xdr:rowOff>47625</xdr:rowOff>
    </xdr:from>
    <xdr:to>
      <xdr:col>18</xdr:col>
      <xdr:colOff>9525</xdr:colOff>
      <xdr:row>18</xdr:row>
      <xdr:rowOff>152400</xdr:rowOff>
    </xdr:to>
    <xdr:sp macro="" textlink="">
      <xdr:nvSpPr>
        <xdr:cNvPr id="2" name="右中かっこ 1">
          <a:extLst>
            <a:ext uri="{FF2B5EF4-FFF2-40B4-BE49-F238E27FC236}">
              <a16:creationId xmlns:a16="http://schemas.microsoft.com/office/drawing/2014/main" id="{00000000-0008-0000-0700-000002000000}"/>
            </a:ext>
          </a:extLst>
        </xdr:cNvPr>
        <xdr:cNvSpPr/>
      </xdr:nvSpPr>
      <xdr:spPr>
        <a:xfrm>
          <a:off x="6353175" y="47625"/>
          <a:ext cx="190500" cy="3371850"/>
        </a:xfrm>
        <a:prstGeom prst="rightBrac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133350</xdr:colOff>
      <xdr:row>4</xdr:row>
      <xdr:rowOff>76200</xdr:rowOff>
    </xdr:from>
    <xdr:to>
      <xdr:col>19</xdr:col>
      <xdr:colOff>342900</xdr:colOff>
      <xdr:row>12</xdr:row>
      <xdr:rowOff>142875</xdr:rowOff>
    </xdr:to>
    <xdr:sp macro="" textlink="">
      <xdr:nvSpPr>
        <xdr:cNvPr id="3" name="テキスト ボックス 2">
          <a:extLst>
            <a:ext uri="{FF2B5EF4-FFF2-40B4-BE49-F238E27FC236}">
              <a16:creationId xmlns:a16="http://schemas.microsoft.com/office/drawing/2014/main" id="{00000000-0008-0000-0700-000003000000}"/>
            </a:ext>
          </a:extLst>
        </xdr:cNvPr>
        <xdr:cNvSpPr txBox="1"/>
      </xdr:nvSpPr>
      <xdr:spPr>
        <a:xfrm>
          <a:off x="7181850" y="857250"/>
          <a:ext cx="895350" cy="1524000"/>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提出資料が２</a:t>
          </a:r>
          <a:r>
            <a:rPr kumimoji="1" lang="en-US" altLang="ja-JP" sz="1100">
              <a:latin typeface="ＭＳ Ｐゴシック" panose="020B0600070205080204" pitchFamily="50" charset="-128"/>
              <a:ea typeface="ＭＳ Ｐゴシック" panose="020B0600070205080204" pitchFamily="50" charset="-128"/>
            </a:rPr>
            <a:t>P</a:t>
          </a:r>
          <a:r>
            <a:rPr kumimoji="1" lang="ja-JP" altLang="en-US" sz="1100">
              <a:latin typeface="ＭＳ Ｐゴシック" panose="020B0600070205080204" pitchFamily="50" charset="-128"/>
              <a:ea typeface="ＭＳ Ｐゴシック" panose="020B0600070205080204" pitchFamily="50" charset="-128"/>
            </a:rPr>
            <a:t>以上になった場合でも、この範囲は、自動的に表示されます。</a:t>
          </a:r>
        </a:p>
      </xdr:txBody>
    </xdr:sp>
    <xdr:clientData/>
  </xdr:twoCellAnchor>
  <xdr:twoCellAnchor>
    <xdr:from>
      <xdr:col>20</xdr:col>
      <xdr:colOff>0</xdr:colOff>
      <xdr:row>32</xdr:row>
      <xdr:rowOff>0</xdr:rowOff>
    </xdr:from>
    <xdr:to>
      <xdr:col>26</xdr:col>
      <xdr:colOff>447675</xdr:colOff>
      <xdr:row>35</xdr:row>
      <xdr:rowOff>95249</xdr:rowOff>
    </xdr:to>
    <xdr:sp macro="" textlink="">
      <xdr:nvSpPr>
        <xdr:cNvPr id="4" name="Text Box 12">
          <a:extLst>
            <a:ext uri="{FF2B5EF4-FFF2-40B4-BE49-F238E27FC236}">
              <a16:creationId xmlns:a16="http://schemas.microsoft.com/office/drawing/2014/main" id="{00000000-0008-0000-0700-000004000000}"/>
            </a:ext>
          </a:extLst>
        </xdr:cNvPr>
        <xdr:cNvSpPr txBox="1">
          <a:spLocks noChangeArrowheads="1"/>
        </xdr:cNvSpPr>
      </xdr:nvSpPr>
      <xdr:spPr bwMode="auto">
        <a:xfrm>
          <a:off x="7791450" y="5495925"/>
          <a:ext cx="4219575" cy="609599"/>
        </a:xfrm>
        <a:prstGeom prst="rect">
          <a:avLst/>
        </a:prstGeom>
        <a:solidFill>
          <a:srgbClr val="C6D9F1"/>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lnSpc>
              <a:spcPts val="1500"/>
            </a:lnSpc>
            <a:defRPr sz="1000"/>
          </a:pPr>
          <a:r>
            <a:rPr lang="ja-JP" altLang="en-US" sz="1200" b="0" i="0" u="none" strike="noStrike" baseline="0">
              <a:solidFill>
                <a:srgbClr val="FF0000"/>
              </a:solidFill>
              <a:latin typeface="ＭＳ Ｐ明朝"/>
              <a:ea typeface="ＭＳ Ｐ明朝"/>
            </a:rPr>
            <a:t>（発注者記載例）</a:t>
          </a:r>
          <a:endParaRPr lang="ja-JP" altLang="en-US" sz="1200" b="0" i="0" u="none" strike="noStrike" baseline="0">
            <a:solidFill>
              <a:srgbClr val="000000"/>
            </a:solidFill>
            <a:latin typeface="Century"/>
            <a:ea typeface="ＭＳ Ｐ明朝"/>
          </a:endParaRPr>
        </a:p>
        <a:p>
          <a:pPr algn="l" rtl="0">
            <a:lnSpc>
              <a:spcPts val="1500"/>
            </a:lnSpc>
            <a:defRPr sz="1000"/>
          </a:pPr>
          <a:r>
            <a:rPr lang="ja-JP" altLang="en-US" sz="1200" b="0" i="0" u="none" strike="noStrike" baseline="0">
              <a:solidFill>
                <a:srgbClr val="FF0000"/>
              </a:solidFill>
              <a:latin typeface="ＭＳ Ｐ明朝"/>
              <a:ea typeface="ＭＳ Ｐ明朝"/>
            </a:rPr>
            <a:t>①・・・　　、②…　　は受発注者協議により実施可能。</a:t>
          </a:r>
          <a:endParaRPr lang="ja-JP" altLang="en-US" sz="1200" b="0" i="0" u="none" strike="noStrike" baseline="0">
            <a:solidFill>
              <a:srgbClr val="000000"/>
            </a:solidFill>
            <a:latin typeface="Century"/>
            <a:ea typeface="ＭＳ Ｐ明朝"/>
          </a:endParaRPr>
        </a:p>
        <a:p>
          <a:pPr algn="l" rtl="0">
            <a:defRPr sz="1000"/>
          </a:pPr>
          <a:r>
            <a:rPr lang="ja-JP" altLang="en-US" sz="1200" b="0" i="0" u="none" strike="noStrike" baseline="0">
              <a:solidFill>
                <a:srgbClr val="FF0000"/>
              </a:solidFill>
              <a:latin typeface="ＭＳ Ｐ明朝"/>
              <a:ea typeface="ＭＳ Ｐ明朝"/>
            </a:rPr>
            <a:t>③～⑤…　　は実施を認めない。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17</xdr:col>
      <xdr:colOff>66675</xdr:colOff>
      <xdr:row>0</xdr:row>
      <xdr:rowOff>57150</xdr:rowOff>
    </xdr:from>
    <xdr:to>
      <xdr:col>17</xdr:col>
      <xdr:colOff>285750</xdr:colOff>
      <xdr:row>18</xdr:row>
      <xdr:rowOff>161925</xdr:rowOff>
    </xdr:to>
    <xdr:sp macro="" textlink="">
      <xdr:nvSpPr>
        <xdr:cNvPr id="2" name="右中かっこ 1">
          <a:extLst>
            <a:ext uri="{FF2B5EF4-FFF2-40B4-BE49-F238E27FC236}">
              <a16:creationId xmlns:a16="http://schemas.microsoft.com/office/drawing/2014/main" id="{00000000-0008-0000-0800-000002000000}"/>
            </a:ext>
          </a:extLst>
        </xdr:cNvPr>
        <xdr:cNvSpPr/>
      </xdr:nvSpPr>
      <xdr:spPr>
        <a:xfrm>
          <a:off x="6229350" y="57150"/>
          <a:ext cx="219075" cy="3200400"/>
        </a:xfrm>
        <a:prstGeom prst="rightBrac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4</xdr:row>
      <xdr:rowOff>85725</xdr:rowOff>
    </xdr:from>
    <xdr:to>
      <xdr:col>19</xdr:col>
      <xdr:colOff>304800</xdr:colOff>
      <xdr:row>12</xdr:row>
      <xdr:rowOff>152400</xdr:rowOff>
    </xdr:to>
    <xdr:sp macro="" textlink="">
      <xdr:nvSpPr>
        <xdr:cNvPr id="3" name="テキスト ボックス 2">
          <a:extLst>
            <a:ext uri="{FF2B5EF4-FFF2-40B4-BE49-F238E27FC236}">
              <a16:creationId xmlns:a16="http://schemas.microsoft.com/office/drawing/2014/main" id="{00000000-0008-0000-0800-000003000000}"/>
            </a:ext>
          </a:extLst>
        </xdr:cNvPr>
        <xdr:cNvSpPr txBox="1"/>
      </xdr:nvSpPr>
      <xdr:spPr>
        <a:xfrm>
          <a:off x="6572250" y="781050"/>
          <a:ext cx="895350" cy="1438275"/>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提出資料が２</a:t>
          </a:r>
          <a:r>
            <a:rPr kumimoji="1" lang="en-US" altLang="ja-JP" sz="1100">
              <a:latin typeface="ＭＳ Ｐゴシック" panose="020B0600070205080204" pitchFamily="50" charset="-128"/>
              <a:ea typeface="ＭＳ Ｐゴシック" panose="020B0600070205080204" pitchFamily="50" charset="-128"/>
            </a:rPr>
            <a:t>P</a:t>
          </a:r>
          <a:r>
            <a:rPr kumimoji="1" lang="ja-JP" altLang="en-US" sz="1100">
              <a:latin typeface="ＭＳ Ｐゴシック" panose="020B0600070205080204" pitchFamily="50" charset="-128"/>
              <a:ea typeface="ＭＳ Ｐゴシック" panose="020B0600070205080204" pitchFamily="50" charset="-128"/>
            </a:rPr>
            <a:t>以上になった場合でも、この範囲は、自動的に表示されます。</a:t>
          </a:r>
        </a:p>
      </xdr:txBody>
    </xdr:sp>
    <xdr:clientData/>
  </xdr:twoCellAnchor>
  <xdr:twoCellAnchor>
    <xdr:from>
      <xdr:col>20</xdr:col>
      <xdr:colOff>0</xdr:colOff>
      <xdr:row>32</xdr:row>
      <xdr:rowOff>0</xdr:rowOff>
    </xdr:from>
    <xdr:to>
      <xdr:col>26</xdr:col>
      <xdr:colOff>104775</xdr:colOff>
      <xdr:row>35</xdr:row>
      <xdr:rowOff>95249</xdr:rowOff>
    </xdr:to>
    <xdr:sp macro="" textlink="">
      <xdr:nvSpPr>
        <xdr:cNvPr id="6" name="Text Box 12">
          <a:extLst>
            <a:ext uri="{FF2B5EF4-FFF2-40B4-BE49-F238E27FC236}">
              <a16:creationId xmlns:a16="http://schemas.microsoft.com/office/drawing/2014/main" id="{00000000-0008-0000-0800-000006000000}"/>
            </a:ext>
          </a:extLst>
        </xdr:cNvPr>
        <xdr:cNvSpPr txBox="1">
          <a:spLocks noChangeArrowheads="1"/>
        </xdr:cNvSpPr>
      </xdr:nvSpPr>
      <xdr:spPr bwMode="auto">
        <a:xfrm>
          <a:off x="8420100" y="5495925"/>
          <a:ext cx="4219575" cy="609599"/>
        </a:xfrm>
        <a:prstGeom prst="rect">
          <a:avLst/>
        </a:prstGeom>
        <a:solidFill>
          <a:srgbClr val="C6D9F1"/>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lnSpc>
              <a:spcPts val="1500"/>
            </a:lnSpc>
            <a:defRPr sz="1000"/>
          </a:pPr>
          <a:r>
            <a:rPr lang="ja-JP" altLang="en-US" sz="1200" b="0" i="0" u="none" strike="noStrike" baseline="0">
              <a:solidFill>
                <a:srgbClr val="FF0000"/>
              </a:solidFill>
              <a:latin typeface="ＭＳ Ｐ明朝"/>
              <a:ea typeface="ＭＳ Ｐ明朝"/>
            </a:rPr>
            <a:t>（発注者記載例）</a:t>
          </a:r>
          <a:endParaRPr lang="ja-JP" altLang="en-US" sz="1200" b="0" i="0" u="none" strike="noStrike" baseline="0">
            <a:solidFill>
              <a:srgbClr val="000000"/>
            </a:solidFill>
            <a:latin typeface="Century"/>
            <a:ea typeface="ＭＳ Ｐ明朝"/>
          </a:endParaRPr>
        </a:p>
        <a:p>
          <a:pPr algn="l" rtl="0">
            <a:lnSpc>
              <a:spcPts val="1500"/>
            </a:lnSpc>
            <a:defRPr sz="1000"/>
          </a:pPr>
          <a:r>
            <a:rPr lang="ja-JP" altLang="en-US" sz="1200" b="0" i="0" u="none" strike="noStrike" baseline="0">
              <a:solidFill>
                <a:srgbClr val="FF0000"/>
              </a:solidFill>
              <a:latin typeface="ＭＳ Ｐ明朝"/>
              <a:ea typeface="ＭＳ Ｐ明朝"/>
            </a:rPr>
            <a:t>①・・・　　、②…　　は受発注者協議により実施可能。</a:t>
          </a:r>
          <a:endParaRPr lang="ja-JP" altLang="en-US" sz="1200" b="0" i="0" u="none" strike="noStrike" baseline="0">
            <a:solidFill>
              <a:srgbClr val="000000"/>
            </a:solidFill>
            <a:latin typeface="Century"/>
            <a:ea typeface="ＭＳ Ｐ明朝"/>
          </a:endParaRPr>
        </a:p>
        <a:p>
          <a:pPr algn="l" rtl="0">
            <a:defRPr sz="1000"/>
          </a:pPr>
          <a:r>
            <a:rPr lang="ja-JP" altLang="en-US" sz="1200" b="0" i="0" u="none" strike="noStrike" baseline="0">
              <a:solidFill>
                <a:srgbClr val="FF0000"/>
              </a:solidFill>
              <a:latin typeface="ＭＳ Ｐ明朝"/>
              <a:ea typeface="ＭＳ Ｐ明朝"/>
            </a:rPr>
            <a:t>③～⑤…　　は実施を認めない。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17</xdr:col>
      <xdr:colOff>114300</xdr:colOff>
      <xdr:row>0</xdr:row>
      <xdr:rowOff>38100</xdr:rowOff>
    </xdr:from>
    <xdr:to>
      <xdr:col>17</xdr:col>
      <xdr:colOff>333375</xdr:colOff>
      <xdr:row>18</xdr:row>
      <xdr:rowOff>142875</xdr:rowOff>
    </xdr:to>
    <xdr:sp macro="" textlink="">
      <xdr:nvSpPr>
        <xdr:cNvPr id="2" name="右中かっこ 1">
          <a:extLst>
            <a:ext uri="{FF2B5EF4-FFF2-40B4-BE49-F238E27FC236}">
              <a16:creationId xmlns:a16="http://schemas.microsoft.com/office/drawing/2014/main" id="{00000000-0008-0000-0900-000002000000}"/>
            </a:ext>
          </a:extLst>
        </xdr:cNvPr>
        <xdr:cNvSpPr/>
      </xdr:nvSpPr>
      <xdr:spPr>
        <a:xfrm>
          <a:off x="6762750" y="38100"/>
          <a:ext cx="219075" cy="3200400"/>
        </a:xfrm>
        <a:prstGeom prst="rightBrac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85725</xdr:colOff>
      <xdr:row>4</xdr:row>
      <xdr:rowOff>66675</xdr:rowOff>
    </xdr:from>
    <xdr:to>
      <xdr:col>19</xdr:col>
      <xdr:colOff>352425</xdr:colOff>
      <xdr:row>12</xdr:row>
      <xdr:rowOff>133350</xdr:rowOff>
    </xdr:to>
    <xdr:sp macro="" textlink="">
      <xdr:nvSpPr>
        <xdr:cNvPr id="3" name="テキスト ボックス 2">
          <a:extLst>
            <a:ext uri="{FF2B5EF4-FFF2-40B4-BE49-F238E27FC236}">
              <a16:creationId xmlns:a16="http://schemas.microsoft.com/office/drawing/2014/main" id="{00000000-0008-0000-0900-000003000000}"/>
            </a:ext>
          </a:extLst>
        </xdr:cNvPr>
        <xdr:cNvSpPr txBox="1"/>
      </xdr:nvSpPr>
      <xdr:spPr>
        <a:xfrm>
          <a:off x="7134225" y="762000"/>
          <a:ext cx="952500" cy="1438275"/>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提出資料が２</a:t>
          </a:r>
          <a:r>
            <a:rPr kumimoji="1" lang="en-US" altLang="ja-JP" sz="1100">
              <a:latin typeface="ＭＳ Ｐゴシック" panose="020B0600070205080204" pitchFamily="50" charset="-128"/>
              <a:ea typeface="ＭＳ Ｐゴシック" panose="020B0600070205080204" pitchFamily="50" charset="-128"/>
            </a:rPr>
            <a:t>P</a:t>
          </a:r>
          <a:r>
            <a:rPr kumimoji="1" lang="ja-JP" altLang="en-US" sz="1100">
              <a:latin typeface="ＭＳ Ｐゴシック" panose="020B0600070205080204" pitchFamily="50" charset="-128"/>
              <a:ea typeface="ＭＳ Ｐゴシック" panose="020B0600070205080204" pitchFamily="50" charset="-128"/>
            </a:rPr>
            <a:t>以上になった場合でも、この範囲は、自動的に表示されます。</a:t>
          </a:r>
        </a:p>
      </xdr:txBody>
    </xdr:sp>
    <xdr:clientData/>
  </xdr:twoCellAnchor>
  <xdr:twoCellAnchor>
    <xdr:from>
      <xdr:col>20</xdr:col>
      <xdr:colOff>0</xdr:colOff>
      <xdr:row>32</xdr:row>
      <xdr:rowOff>9525</xdr:rowOff>
    </xdr:from>
    <xdr:to>
      <xdr:col>26</xdr:col>
      <xdr:colOff>104775</xdr:colOff>
      <xdr:row>35</xdr:row>
      <xdr:rowOff>104774</xdr:rowOff>
    </xdr:to>
    <xdr:sp macro="" textlink="">
      <xdr:nvSpPr>
        <xdr:cNvPr id="6" name="Text Box 12">
          <a:extLst>
            <a:ext uri="{FF2B5EF4-FFF2-40B4-BE49-F238E27FC236}">
              <a16:creationId xmlns:a16="http://schemas.microsoft.com/office/drawing/2014/main" id="{00000000-0008-0000-0900-000006000000}"/>
            </a:ext>
          </a:extLst>
        </xdr:cNvPr>
        <xdr:cNvSpPr txBox="1">
          <a:spLocks noChangeArrowheads="1"/>
        </xdr:cNvSpPr>
      </xdr:nvSpPr>
      <xdr:spPr bwMode="auto">
        <a:xfrm>
          <a:off x="8420100" y="5505450"/>
          <a:ext cx="4219575" cy="609599"/>
        </a:xfrm>
        <a:prstGeom prst="rect">
          <a:avLst/>
        </a:prstGeom>
        <a:solidFill>
          <a:srgbClr val="C6D9F1"/>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lnSpc>
              <a:spcPts val="1500"/>
            </a:lnSpc>
            <a:defRPr sz="1000"/>
          </a:pPr>
          <a:r>
            <a:rPr lang="ja-JP" altLang="en-US" sz="1200" b="0" i="0" u="none" strike="noStrike" baseline="0">
              <a:solidFill>
                <a:srgbClr val="FF0000"/>
              </a:solidFill>
              <a:latin typeface="ＭＳ Ｐ明朝"/>
              <a:ea typeface="ＭＳ Ｐ明朝"/>
            </a:rPr>
            <a:t>（発注者記載例）</a:t>
          </a:r>
          <a:endParaRPr lang="ja-JP" altLang="en-US" sz="1200" b="0" i="0" u="none" strike="noStrike" baseline="0">
            <a:solidFill>
              <a:srgbClr val="000000"/>
            </a:solidFill>
            <a:latin typeface="Century"/>
            <a:ea typeface="ＭＳ Ｐ明朝"/>
          </a:endParaRPr>
        </a:p>
        <a:p>
          <a:pPr algn="l" rtl="0">
            <a:lnSpc>
              <a:spcPts val="1500"/>
            </a:lnSpc>
            <a:defRPr sz="1000"/>
          </a:pPr>
          <a:r>
            <a:rPr lang="ja-JP" altLang="en-US" sz="1200" b="0" i="0" u="none" strike="noStrike" baseline="0">
              <a:solidFill>
                <a:srgbClr val="FF0000"/>
              </a:solidFill>
              <a:latin typeface="ＭＳ Ｐ明朝"/>
              <a:ea typeface="ＭＳ Ｐ明朝"/>
            </a:rPr>
            <a:t>①・・・　　、②…　　は受発注者協議により実施可能。</a:t>
          </a:r>
          <a:endParaRPr lang="ja-JP" altLang="en-US" sz="1200" b="0" i="0" u="none" strike="noStrike" baseline="0">
            <a:solidFill>
              <a:srgbClr val="000000"/>
            </a:solidFill>
            <a:latin typeface="Century"/>
            <a:ea typeface="ＭＳ Ｐ明朝"/>
          </a:endParaRPr>
        </a:p>
        <a:p>
          <a:pPr algn="l" rtl="0">
            <a:defRPr sz="1000"/>
          </a:pPr>
          <a:r>
            <a:rPr lang="ja-JP" altLang="en-US" sz="1200" b="0" i="0" u="none" strike="noStrike" baseline="0">
              <a:solidFill>
                <a:srgbClr val="FF0000"/>
              </a:solidFill>
              <a:latin typeface="ＭＳ Ｐ明朝"/>
              <a:ea typeface="ＭＳ Ｐ明朝"/>
            </a:rPr>
            <a:t>③～⑤…　　は実施を認めない。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362696</xdr:colOff>
      <xdr:row>43</xdr:row>
      <xdr:rowOff>0</xdr:rowOff>
    </xdr:from>
    <xdr:to>
      <xdr:col>9</xdr:col>
      <xdr:colOff>142874</xdr:colOff>
      <xdr:row>44</xdr:row>
      <xdr:rowOff>0</xdr:rowOff>
    </xdr:to>
    <xdr:sp macro="" textlink="">
      <xdr:nvSpPr>
        <xdr:cNvPr id="6149" name="AutoShape 5">
          <a:extLst>
            <a:ext uri="{FF2B5EF4-FFF2-40B4-BE49-F238E27FC236}">
              <a16:creationId xmlns:a16="http://schemas.microsoft.com/office/drawing/2014/main" id="{00000000-0008-0000-0E00-000005180000}"/>
            </a:ext>
          </a:extLst>
        </xdr:cNvPr>
        <xdr:cNvSpPr>
          <a:spLocks noChangeShapeType="1"/>
        </xdr:cNvSpPr>
      </xdr:nvSpPr>
      <xdr:spPr bwMode="auto">
        <a:xfrm flipH="1" flipV="1">
          <a:off x="1924796" y="5389231"/>
          <a:ext cx="2123328" cy="344818"/>
        </a:xfrm>
        <a:prstGeom prst="straightConnector1">
          <a:avLst/>
        </a:prstGeom>
        <a:noFill/>
        <a:ln w="9525">
          <a:noFill/>
          <a:prstDash val="dashDot"/>
          <a:round/>
          <a:headEnd/>
          <a:tailEnd/>
        </a:ln>
        <a:extLst>
          <a:ext uri="{909E8E84-426E-40DD-AFC4-6F175D3DCCD1}">
            <a14:hiddenFill xmlns:a14="http://schemas.microsoft.com/office/drawing/2010/main">
              <a:noFill/>
            </a14:hiddenFill>
          </a:ext>
        </a:extLst>
      </xdr:spPr>
    </xdr:sp>
    <xdr:clientData/>
  </xdr:twoCellAnchor>
  <xdr:twoCellAnchor>
    <xdr:from>
      <xdr:col>17</xdr:col>
      <xdr:colOff>247651</xdr:colOff>
      <xdr:row>36</xdr:row>
      <xdr:rowOff>104775</xdr:rowOff>
    </xdr:from>
    <xdr:to>
      <xdr:col>20</xdr:col>
      <xdr:colOff>85725</xdr:colOff>
      <xdr:row>43</xdr:row>
      <xdr:rowOff>0</xdr:rowOff>
    </xdr:to>
    <xdr:sp macro="" textlink="">
      <xdr:nvSpPr>
        <xdr:cNvPr id="4" name="四角形吹き出し 3">
          <a:extLst>
            <a:ext uri="{FF2B5EF4-FFF2-40B4-BE49-F238E27FC236}">
              <a16:creationId xmlns:a16="http://schemas.microsoft.com/office/drawing/2014/main" id="{00000000-0008-0000-0E00-000004000000}"/>
            </a:ext>
          </a:extLst>
        </xdr:cNvPr>
        <xdr:cNvSpPr/>
      </xdr:nvSpPr>
      <xdr:spPr>
        <a:xfrm>
          <a:off x="7305676" y="5753100"/>
          <a:ext cx="1895474" cy="752475"/>
        </a:xfrm>
        <a:prstGeom prst="wedgeRectCallout">
          <a:avLst>
            <a:gd name="adj1" fmla="val -78527"/>
            <a:gd name="adj2" fmla="val 33575"/>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重要</a:t>
          </a:r>
          <a:r>
            <a:rPr kumimoji="1" lang="en-US" altLang="ja-JP" sz="1100">
              <a:solidFill>
                <a:srgbClr val="FF0000"/>
              </a:solidFill>
            </a:rPr>
            <a:t>】</a:t>
          </a:r>
        </a:p>
        <a:p>
          <a:pPr algn="l"/>
          <a:r>
            <a:rPr kumimoji="1" lang="ja-JP" altLang="en-US" sz="1100">
              <a:solidFill>
                <a:schemeClr val="tx1"/>
              </a:solidFill>
            </a:rPr>
            <a:t>不要な場合、記載内容を消去すること。</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47625</xdr:colOff>
      <xdr:row>23</xdr:row>
      <xdr:rowOff>114300</xdr:rowOff>
    </xdr:from>
    <xdr:to>
      <xdr:col>9</xdr:col>
      <xdr:colOff>85725</xdr:colOff>
      <xdr:row>23</xdr:row>
      <xdr:rowOff>114300</xdr:rowOff>
    </xdr:to>
    <xdr:sp macro="" textlink="">
      <xdr:nvSpPr>
        <xdr:cNvPr id="13314" name="AutoShape 2">
          <a:extLst>
            <a:ext uri="{FF2B5EF4-FFF2-40B4-BE49-F238E27FC236}">
              <a16:creationId xmlns:a16="http://schemas.microsoft.com/office/drawing/2014/main" id="{00000000-0008-0000-1700-000002340000}"/>
            </a:ext>
          </a:extLst>
        </xdr:cNvPr>
        <xdr:cNvSpPr>
          <a:spLocks noChangeShapeType="1"/>
        </xdr:cNvSpPr>
      </xdr:nvSpPr>
      <xdr:spPr bwMode="auto">
        <a:xfrm>
          <a:off x="47625" y="3886200"/>
          <a:ext cx="4524375" cy="0"/>
        </a:xfrm>
        <a:prstGeom prst="straightConnector1">
          <a:avLst/>
        </a:prstGeom>
        <a:noFill/>
        <a:ln w="9525">
          <a:noFill/>
          <a:prstDash val="dashDot"/>
          <a:round/>
          <a:headEnd/>
          <a:tailEnd/>
        </a:ln>
        <a:extLst>
          <a:ext uri="{909E8E84-426E-40DD-AFC4-6F175D3DCCD1}">
            <a14:hiddenFill xmlns:a14="http://schemas.microsoft.com/office/drawing/2010/main">
              <a:noFill/>
            </a14:hiddenFill>
          </a:ext>
        </a:extLst>
      </xdr:spPr>
      <xdr:txBody>
        <a:bodyPr/>
        <a:lstStyle/>
        <a:p>
          <a:r>
            <a:rPr lang="ja-JP" altLang="en-US"/>
            <a:t> </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18</xdr:col>
      <xdr:colOff>0</xdr:colOff>
      <xdr:row>16</xdr:row>
      <xdr:rowOff>0</xdr:rowOff>
    </xdr:from>
    <xdr:to>
      <xdr:col>24</xdr:col>
      <xdr:colOff>450850</xdr:colOff>
      <xdr:row>20</xdr:row>
      <xdr:rowOff>171450</xdr:rowOff>
    </xdr:to>
    <xdr:sp macro="" textlink="">
      <xdr:nvSpPr>
        <xdr:cNvPr id="2" name="テキスト ボックス 1">
          <a:extLst>
            <a:ext uri="{FF2B5EF4-FFF2-40B4-BE49-F238E27FC236}">
              <a16:creationId xmlns:a16="http://schemas.microsoft.com/office/drawing/2014/main" id="{00000000-0008-0000-1700-000002000000}"/>
            </a:ext>
          </a:extLst>
        </xdr:cNvPr>
        <xdr:cNvSpPr txBox="1"/>
      </xdr:nvSpPr>
      <xdr:spPr>
        <a:xfrm>
          <a:off x="6438900" y="3117850"/>
          <a:ext cx="4222750" cy="958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「発注者入力シート」にて選択した項目（</a:t>
          </a:r>
          <a:r>
            <a:rPr kumimoji="1" lang="en-US" altLang="ja-JP" sz="1100">
              <a:solidFill>
                <a:srgbClr val="FF0000"/>
              </a:solidFill>
            </a:rPr>
            <a:t>BCP&amp;</a:t>
          </a:r>
          <a:r>
            <a:rPr kumimoji="1" lang="ja-JP" altLang="en-US" sz="1100">
              <a:solidFill>
                <a:srgbClr val="FF0000"/>
              </a:solidFill>
            </a:rPr>
            <a:t>防災協定</a:t>
          </a:r>
          <a:r>
            <a:rPr kumimoji="1" lang="en-US" altLang="ja-JP" sz="1100">
              <a:solidFill>
                <a:srgbClr val="FF0000"/>
              </a:solidFill>
            </a:rPr>
            <a:t>or</a:t>
          </a:r>
          <a:r>
            <a:rPr kumimoji="1" lang="ja-JP" altLang="en-US" sz="1100">
              <a:solidFill>
                <a:srgbClr val="FF0000"/>
              </a:solidFill>
            </a:rPr>
            <a:t>家畜伝染病防疫協定）が自動で反映されます。</a:t>
          </a:r>
          <a:endParaRPr kumimoji="1" lang="en-US" altLang="ja-JP" sz="1100">
            <a:solidFill>
              <a:srgbClr val="FF0000"/>
            </a:solidFill>
          </a:endParaRPr>
        </a:p>
        <a:p>
          <a:r>
            <a:rPr kumimoji="1" lang="en-US" altLang="ja-JP" sz="1100">
              <a:solidFill>
                <a:srgbClr val="FF0000"/>
              </a:solidFill>
            </a:rPr>
            <a:t>※</a:t>
          </a:r>
          <a:r>
            <a:rPr kumimoji="1" lang="ja-JP" altLang="en-US" sz="1100">
              <a:solidFill>
                <a:srgbClr val="FF0000"/>
              </a:solidFill>
            </a:rPr>
            <a:t>どちらも選択していない場合は「</a:t>
          </a:r>
          <a:r>
            <a:rPr kumimoji="1" lang="en-US" altLang="ja-JP" sz="1100">
              <a:solidFill>
                <a:srgbClr val="FF0000"/>
              </a:solidFill>
            </a:rPr>
            <a:t>BCP</a:t>
          </a:r>
          <a:r>
            <a:rPr kumimoji="1" lang="ja-JP" altLang="en-US" sz="1100">
              <a:solidFill>
                <a:srgbClr val="FF0000"/>
              </a:solidFill>
            </a:rPr>
            <a:t>及び防災協定・家畜伝染病防疫協定」と表記されます。</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25216;&#34899;&#31649;&#29702;&#35506;/014%20&#32207;&#21512;&#35413;&#20385;/01%20&#19968;&#33324;/010%20&#32207;&#21512;&#35413;&#20385;&#65288;&#24037;&#20107;&#65289;/05&#12304;&#24037;&#20107;&#12305;&#32207;&#21512;&#35413;&#20385;&#26041;&#24335;&#20837;&#26413;&#21046;&#24230;/&#12304;&#25216;&#34899;&#36039;&#26009;&#27096;&#24335;&#12539;&#25216;&#34899;&#23529;&#26619;&#12501;&#12449;&#12452;&#12523;&#12305;&#32207;&#21512;&#35413;&#20385;&#26041;&#24335;/&#9733;&#25216;&#34899;&#36039;&#26009;&#27096;&#24335;/R07&#25216;&#34899;&#36039;&#26009;&#27096;&#24335;/00_&#20107;&#21069;&#23529;&#26619;&#29992;/&#9312;&#20316;&#26989;&#20013;&#12510;&#12473;&#12479;&#12304;&#29305;&#21029;&#31777;&#26131;&#22411;&#12305;&#27096;&#24335;&#32207;&#21512;&#35413;&#20385;&#25216;&#34899;&#36039;&#26009;&#65288;R7.08.01_Ver&#65289;.xlsx" TargetMode="External"/><Relationship Id="rId1" Type="http://schemas.openxmlformats.org/officeDocument/2006/relationships/externalLinkPath" Target="/&#25216;&#34899;&#31649;&#29702;&#35506;/014%20&#32207;&#21512;&#35413;&#20385;/01%20&#19968;&#33324;/010%20&#32207;&#21512;&#35413;&#20385;&#65288;&#24037;&#20107;&#65289;/05&#12304;&#24037;&#20107;&#12305;&#32207;&#21512;&#35413;&#20385;&#26041;&#24335;&#20837;&#26413;&#21046;&#24230;/&#12304;&#25216;&#34899;&#36039;&#26009;&#27096;&#24335;&#12539;&#25216;&#34899;&#23529;&#26619;&#12501;&#12449;&#12452;&#12523;&#12305;&#32207;&#21512;&#35413;&#20385;&#26041;&#24335;/&#9733;&#25216;&#34899;&#36039;&#26009;&#27096;&#24335;/R07&#25216;&#34899;&#36039;&#26009;&#27096;&#24335;/00_&#20107;&#21069;&#23529;&#26619;&#29992;/&#9312;&#20316;&#26989;&#20013;&#12510;&#12473;&#12479;&#12304;&#29305;&#21029;&#31777;&#26131;&#22411;&#12305;&#27096;&#24335;&#32207;&#21512;&#35413;&#20385;&#25216;&#34899;&#36039;&#26009;&#65288;R7.08.01_Ver&#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発注者入力シート"/>
      <sheetName val="企業入力シート"/>
      <sheetName val="ファイル使用上の注意事項"/>
      <sheetName val="発注者設定内容確認シート"/>
      <sheetName val="発注者審査作業用シート（提案以外）"/>
      <sheetName val="表紙"/>
      <sheetName val="事前審査・証明書の申出書様式"/>
      <sheetName val="企業成績評定点"/>
      <sheetName val="評定点一覧(R４年度完成工事)"/>
      <sheetName val="評定点一覧(R５年度完成工事)"/>
      <sheetName val="評定点一覧(R６年度完成工事)"/>
      <sheetName val="企業成績評定点 (5年用)"/>
      <sheetName val="評定点一覧(5年用) "/>
      <sheetName val="同種工事施工実績"/>
      <sheetName val="優良工事表彰"/>
      <sheetName val="【隠岐県土】アスファルト合材"/>
      <sheetName val="【隠岐県土】法面機械保有"/>
      <sheetName val="技術者継続学習"/>
      <sheetName val="技術者資格"/>
      <sheetName val="同種工事施工経験"/>
      <sheetName val="優秀技術者表彰"/>
      <sheetName val="技術者成績評定点"/>
      <sheetName val="技術者評定点一覧表"/>
      <sheetName val="防災協定・家畜伝染病防疫協定"/>
      <sheetName val="維持管理業務"/>
      <sheetName val="除雪業務"/>
      <sheetName val="災害復旧実績"/>
      <sheetName val="ボランティア"/>
      <sheetName val="障がい者雇用"/>
      <sheetName val="育児・介護休業"/>
      <sheetName val="育児介護チェック表（R7.8.1適用）"/>
      <sheetName val="育児介護チェック表（R7.10.1適用）"/>
      <sheetName val="育児介護チェック表"/>
      <sheetName val="若手技術者・従業員新規雇用"/>
      <sheetName val="若手・中堅技術者の配置"/>
      <sheetName val="消防団"/>
      <sheetName val="建設機械の保有状況（土木一式用）"/>
      <sheetName val="建設機械の保有状況 (舗装用)"/>
      <sheetName val="登録基幹技能者"/>
      <sheetName val="橋梁維持修繕工事実績"/>
      <sheetName val="建設キャリアアップシステム(CCUS)"/>
      <sheetName val="ＩＣＴ施工実績"/>
      <sheetName val="【水産】海上援助活動"/>
      <sheetName val="近隣施工実績"/>
      <sheetName val="会社所在地"/>
      <sheetName val="【鋼橋上部】工場会社所在地"/>
      <sheetName val="サポート拠点"/>
      <sheetName val="質問書"/>
      <sheetName val="回答書"/>
      <sheetName val="評価内容説明要求"/>
      <sheetName val="評価内容回答"/>
    </sheetNames>
    <sheetDataSet>
      <sheetData sheetId="0">
        <row r="6">
          <cell r="L6" t="str">
            <v>工事成績</v>
          </cell>
          <cell r="AH6" t="str">
            <v>元請</v>
          </cell>
          <cell r="AI6" t="str">
            <v>除雪業務</v>
          </cell>
        </row>
        <row r="7">
          <cell r="AH7" t="str">
            <v>下請</v>
          </cell>
          <cell r="AI7" t="str">
            <v>散布業務</v>
          </cell>
        </row>
        <row r="8">
          <cell r="AI8" t="str">
            <v>除雪・散布業務</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7.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4.xml"/><Relationship Id="rId1" Type="http://schemas.openxmlformats.org/officeDocument/2006/relationships/printerSettings" Target="../printerSettings/printerSettings8.bin"/><Relationship Id="rId4" Type="http://schemas.openxmlformats.org/officeDocument/2006/relationships/comments" Target="../comments6.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5.xml"/><Relationship Id="rId1" Type="http://schemas.openxmlformats.org/officeDocument/2006/relationships/printerSettings" Target="../printerSettings/printerSettings9.bin"/><Relationship Id="rId4" Type="http://schemas.openxmlformats.org/officeDocument/2006/relationships/comments" Target="../comments7.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6.xml"/><Relationship Id="rId1" Type="http://schemas.openxmlformats.org/officeDocument/2006/relationships/printerSettings" Target="../printerSettings/printerSettings10.bin"/><Relationship Id="rId4" Type="http://schemas.openxmlformats.org/officeDocument/2006/relationships/comments" Target="../comments8.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7.xml"/><Relationship Id="rId1" Type="http://schemas.openxmlformats.org/officeDocument/2006/relationships/printerSettings" Target="../printerSettings/printerSettings11.bin"/><Relationship Id="rId4" Type="http://schemas.openxmlformats.org/officeDocument/2006/relationships/comments" Target="../comments9.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9.xml"/><Relationship Id="rId1" Type="http://schemas.openxmlformats.org/officeDocument/2006/relationships/printerSettings" Target="../printerSettings/printerSettings21.bin"/><Relationship Id="rId4" Type="http://schemas.openxmlformats.org/officeDocument/2006/relationships/comments" Target="../comments18.xml"/></Relationships>
</file>

<file path=xl/worksheets/_rels/sheet22.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BD102"/>
  <sheetViews>
    <sheetView tabSelected="1" zoomScale="90" zoomScaleNormal="90" workbookViewId="0">
      <selection activeCell="J29" sqref="J29"/>
    </sheetView>
  </sheetViews>
  <sheetFormatPr defaultRowHeight="13"/>
  <cols>
    <col min="1" max="1" width="3.6328125" customWidth="1"/>
    <col min="2" max="2" width="15.6328125" customWidth="1"/>
    <col min="3" max="3" width="31.26953125" customWidth="1"/>
    <col min="4" max="4" width="10.90625" customWidth="1"/>
    <col min="5" max="5" width="9.7265625" customWidth="1"/>
    <col min="6" max="6" width="10" customWidth="1"/>
    <col min="7" max="7" width="13" customWidth="1"/>
    <col min="8" max="8" width="16.36328125" bestFit="1" customWidth="1"/>
    <col min="9" max="9" width="10.90625" customWidth="1"/>
    <col min="10" max="10" width="16.90625" customWidth="1"/>
    <col min="11" max="11" width="16.6328125" customWidth="1"/>
    <col min="12" max="12" width="16.26953125" customWidth="1"/>
    <col min="13" max="13" width="17.453125" customWidth="1"/>
    <col min="14" max="14" width="23.90625" customWidth="1"/>
    <col min="15" max="15" width="20.453125" customWidth="1"/>
    <col min="16" max="16" width="8.453125" customWidth="1"/>
    <col min="17" max="17" width="6.7265625" customWidth="1"/>
    <col min="18" max="18" width="10.08984375" customWidth="1"/>
    <col min="19" max="19" width="11.6328125" customWidth="1"/>
    <col min="20" max="20" width="12.26953125" customWidth="1"/>
    <col min="21" max="21" width="15.6328125" style="7" customWidth="1"/>
    <col min="22" max="22" width="9.7265625" customWidth="1"/>
    <col min="23" max="23" width="11" customWidth="1"/>
    <col min="24" max="24" width="10.08984375" customWidth="1"/>
    <col min="25" max="25" width="7.08984375" customWidth="1"/>
    <col min="26" max="26" width="6.90625" customWidth="1"/>
    <col min="27" max="27" width="13.90625" customWidth="1"/>
    <col min="28" max="28" width="9.90625" customWidth="1"/>
    <col min="29" max="29" width="14.08984375" customWidth="1"/>
    <col min="30" max="31" width="8.08984375" customWidth="1"/>
    <col min="50" max="51" width="24.453125" style="7" customWidth="1"/>
    <col min="52" max="52" width="37.26953125" style="7" customWidth="1"/>
    <col min="53" max="53" width="41.6328125" style="7" customWidth="1"/>
    <col min="54" max="54" width="47.36328125" style="7" customWidth="1"/>
    <col min="55" max="55" width="28" style="7" customWidth="1"/>
    <col min="56" max="56" width="9" style="7"/>
  </cols>
  <sheetData>
    <row r="1" spans="1:56" ht="16.5">
      <c r="A1" s="40" t="s">
        <v>410</v>
      </c>
      <c r="B1" s="41"/>
      <c r="C1" s="41"/>
      <c r="D1" s="41"/>
      <c r="E1" s="41"/>
      <c r="F1" s="41"/>
      <c r="G1" s="41"/>
      <c r="H1" s="41"/>
      <c r="I1" s="41"/>
      <c r="J1" s="41"/>
      <c r="K1" s="41"/>
      <c r="L1" s="40" t="s">
        <v>388</v>
      </c>
      <c r="M1" s="41"/>
      <c r="N1" s="41"/>
      <c r="O1" s="41"/>
      <c r="P1" s="41"/>
      <c r="Q1" s="41"/>
      <c r="R1" s="41"/>
      <c r="S1" s="41"/>
      <c r="T1" s="41"/>
      <c r="U1" s="41"/>
      <c r="V1" s="41"/>
      <c r="W1" s="207"/>
      <c r="X1" s="41"/>
      <c r="Y1" s="41"/>
      <c r="Z1" s="41"/>
      <c r="AA1" s="41"/>
      <c r="AB1" s="41"/>
      <c r="AC1" s="41"/>
      <c r="AD1" s="41"/>
      <c r="AE1" s="41"/>
      <c r="AF1" s="41"/>
      <c r="AG1" s="41"/>
      <c r="AH1" s="41"/>
      <c r="AI1" s="367"/>
      <c r="AJ1" s="367"/>
      <c r="AK1" s="367"/>
      <c r="AL1" s="367"/>
      <c r="AM1" s="367"/>
      <c r="AN1" s="367"/>
      <c r="AO1" s="367"/>
      <c r="AP1" s="367"/>
      <c r="AQ1" s="367"/>
      <c r="AR1" s="367"/>
      <c r="AS1" s="367"/>
      <c r="AT1" s="367"/>
      <c r="AU1" s="367"/>
      <c r="AV1" s="367"/>
      <c r="AW1" s="367"/>
      <c r="AX1" s="372" t="s">
        <v>869</v>
      </c>
      <c r="AY1" s="369"/>
      <c r="AZ1" s="369"/>
      <c r="BA1" s="369"/>
      <c r="BB1" s="369"/>
      <c r="BC1" s="369"/>
      <c r="BD1" s="369"/>
    </row>
    <row r="2" spans="1:56" ht="26">
      <c r="A2" s="42" t="s">
        <v>414</v>
      </c>
      <c r="B2" s="41"/>
      <c r="C2" s="41"/>
      <c r="D2" s="41"/>
      <c r="E2" s="41"/>
      <c r="F2" s="41"/>
      <c r="G2" s="41"/>
      <c r="H2" s="41"/>
      <c r="I2" s="41"/>
      <c r="J2" s="41"/>
      <c r="K2" s="41"/>
      <c r="L2" s="41" t="s">
        <v>456</v>
      </c>
      <c r="M2" s="41"/>
      <c r="N2" s="41"/>
      <c r="O2" s="41"/>
      <c r="P2" s="41"/>
      <c r="Q2" s="41"/>
      <c r="R2" s="41"/>
      <c r="S2" s="41"/>
      <c r="T2" s="41"/>
      <c r="U2" s="41"/>
      <c r="V2" s="41"/>
      <c r="W2" s="207"/>
      <c r="X2" s="41"/>
      <c r="Y2" s="41"/>
      <c r="Z2" s="41"/>
      <c r="AA2" s="41"/>
      <c r="AB2" s="41"/>
      <c r="AC2" s="41"/>
      <c r="AD2" s="41"/>
      <c r="AE2" s="41"/>
      <c r="AF2" s="41"/>
      <c r="AG2" s="41"/>
      <c r="AH2" s="41"/>
      <c r="AI2" s="367"/>
      <c r="AJ2" s="367"/>
      <c r="AK2" s="367"/>
      <c r="AL2" s="367"/>
      <c r="AM2" s="367"/>
      <c r="AN2" s="367"/>
      <c r="AO2" s="367"/>
      <c r="AP2" s="367"/>
      <c r="AQ2" s="367"/>
      <c r="AR2" s="367"/>
      <c r="AS2" s="367"/>
      <c r="AT2" s="367"/>
      <c r="AU2" s="367"/>
      <c r="AV2" s="367"/>
      <c r="AW2" s="367"/>
      <c r="AX2" s="370" t="s">
        <v>870</v>
      </c>
      <c r="AY2" s="371" t="str">
        <f>C8&amp;C9</f>
        <v>一般土木工事土木一式工事</v>
      </c>
      <c r="AZ2" s="369"/>
      <c r="BA2" s="369"/>
      <c r="BB2" s="369"/>
      <c r="BC2" s="369"/>
      <c r="BD2" s="369"/>
    </row>
    <row r="3" spans="1:56" ht="19.5" customHeight="1">
      <c r="A3" s="40"/>
      <c r="B3" s="42" t="s">
        <v>453</v>
      </c>
      <c r="C3" s="41"/>
      <c r="D3" s="41"/>
      <c r="E3" s="41"/>
      <c r="F3" s="41"/>
      <c r="G3" s="41"/>
      <c r="H3" s="41"/>
      <c r="I3" s="41"/>
      <c r="J3" s="41"/>
      <c r="K3" s="41"/>
      <c r="L3" s="41" t="s">
        <v>430</v>
      </c>
      <c r="M3" s="41"/>
      <c r="N3" s="41"/>
      <c r="O3" s="41"/>
      <c r="P3" s="41"/>
      <c r="Q3" s="41"/>
      <c r="R3" s="41"/>
      <c r="S3" s="41"/>
      <c r="T3" s="41"/>
      <c r="U3" s="41"/>
      <c r="V3" s="41"/>
      <c r="W3" s="207"/>
      <c r="X3" s="41"/>
      <c r="Y3" s="41"/>
      <c r="Z3" s="41"/>
      <c r="AA3" s="41"/>
      <c r="AB3" s="41"/>
      <c r="AC3" s="41"/>
      <c r="AD3" s="41"/>
      <c r="AE3" s="41"/>
      <c r="AF3" s="41"/>
      <c r="AG3" s="41"/>
      <c r="AH3" s="41"/>
      <c r="AI3" s="367"/>
      <c r="AJ3" s="367"/>
      <c r="AK3" s="367"/>
      <c r="AL3" s="367"/>
      <c r="AM3" s="367"/>
      <c r="AN3" s="367"/>
      <c r="AO3" s="367"/>
      <c r="AP3" s="367"/>
      <c r="AQ3" s="367"/>
      <c r="AR3" s="367"/>
      <c r="AS3" s="367"/>
      <c r="AT3" s="367"/>
      <c r="AU3" s="367"/>
      <c r="AV3" s="367"/>
      <c r="AW3" s="367"/>
      <c r="AX3" s="368" t="s">
        <v>148</v>
      </c>
      <c r="AY3" s="368" t="s">
        <v>220</v>
      </c>
      <c r="AZ3" s="368" t="s">
        <v>871</v>
      </c>
      <c r="BA3" s="368" t="s">
        <v>872</v>
      </c>
      <c r="BB3" s="368" t="s">
        <v>873</v>
      </c>
      <c r="BC3" s="368" t="s">
        <v>874</v>
      </c>
      <c r="BD3" s="369"/>
    </row>
    <row r="4" spans="1:56" ht="19.5" customHeight="1" thickBot="1">
      <c r="A4" s="40"/>
      <c r="B4" s="41" t="s">
        <v>407</v>
      </c>
      <c r="C4" s="41"/>
      <c r="D4" s="41"/>
      <c r="E4" s="41"/>
      <c r="F4" s="41"/>
      <c r="G4" s="41"/>
      <c r="H4" s="41"/>
      <c r="I4" s="41"/>
      <c r="J4" s="41"/>
      <c r="K4" s="41"/>
      <c r="L4" s="41" t="s">
        <v>406</v>
      </c>
      <c r="M4" s="41"/>
      <c r="N4" s="41"/>
      <c r="O4" s="41"/>
      <c r="P4" s="41"/>
      <c r="Q4" s="41"/>
      <c r="R4" s="41"/>
      <c r="S4" s="41"/>
      <c r="T4" s="41"/>
      <c r="U4" s="41"/>
      <c r="V4" s="41"/>
      <c r="W4" s="207"/>
      <c r="X4" s="41"/>
      <c r="Y4" s="41"/>
      <c r="Z4" s="41"/>
      <c r="AA4" s="41"/>
      <c r="AB4" s="41"/>
      <c r="AC4" s="41"/>
      <c r="AD4" s="41"/>
      <c r="AE4" s="41"/>
      <c r="AF4" s="41"/>
      <c r="AG4" s="41"/>
      <c r="AH4" s="41"/>
      <c r="AI4" s="367"/>
      <c r="AJ4" s="367"/>
      <c r="AK4" s="367"/>
      <c r="AL4" s="367"/>
      <c r="AM4" s="367"/>
      <c r="AN4" s="367"/>
      <c r="AO4" s="367"/>
      <c r="AP4" s="367"/>
      <c r="AQ4" s="367"/>
      <c r="AR4" s="367"/>
      <c r="AS4" s="367"/>
      <c r="AT4" s="367"/>
      <c r="AU4" s="367"/>
      <c r="AV4" s="367"/>
      <c r="AW4" s="367"/>
      <c r="AX4" s="8" t="s">
        <v>846</v>
      </c>
      <c r="AY4" s="8" t="s">
        <v>847</v>
      </c>
      <c r="AZ4" s="8" t="str">
        <f>AX4&amp;AY4</f>
        <v>一般土木工事土木一式工事</v>
      </c>
      <c r="BA4" s="8" t="s">
        <v>875</v>
      </c>
      <c r="BB4" s="8" t="s">
        <v>876</v>
      </c>
      <c r="BC4" s="8" t="s">
        <v>988</v>
      </c>
      <c r="BD4" s="369"/>
    </row>
    <row r="5" spans="1:56" ht="24.75" customHeight="1" thickBot="1">
      <c r="A5" s="41"/>
      <c r="B5" s="16" t="s">
        <v>156</v>
      </c>
      <c r="C5" s="312" t="s">
        <v>157</v>
      </c>
      <c r="D5" s="182"/>
      <c r="E5" s="41"/>
      <c r="F5" s="41"/>
      <c r="G5" s="41"/>
      <c r="H5" s="41"/>
      <c r="I5" s="41"/>
      <c r="J5" s="41"/>
      <c r="K5" s="41"/>
      <c r="L5" s="180" t="s">
        <v>168</v>
      </c>
      <c r="M5" s="25" t="s">
        <v>169</v>
      </c>
      <c r="N5" s="25" t="s">
        <v>1127</v>
      </c>
      <c r="O5" s="25" t="s">
        <v>170</v>
      </c>
      <c r="P5" s="25" t="s">
        <v>331</v>
      </c>
      <c r="Q5" s="25" t="s">
        <v>352</v>
      </c>
      <c r="R5" s="25" t="s">
        <v>353</v>
      </c>
      <c r="S5" s="25" t="s">
        <v>565</v>
      </c>
      <c r="T5" s="107" t="s">
        <v>148</v>
      </c>
      <c r="U5" s="107" t="s">
        <v>220</v>
      </c>
      <c r="V5" s="105" t="s">
        <v>545</v>
      </c>
      <c r="W5" s="107" t="s">
        <v>546</v>
      </c>
      <c r="X5" s="107" t="s">
        <v>549</v>
      </c>
      <c r="Y5" s="107" t="s">
        <v>550</v>
      </c>
      <c r="Z5" s="214" t="s">
        <v>585</v>
      </c>
      <c r="AA5" s="107" t="s">
        <v>590</v>
      </c>
      <c r="AB5" s="105" t="s">
        <v>591</v>
      </c>
      <c r="AC5" s="107" t="s">
        <v>620</v>
      </c>
      <c r="AD5" s="107" t="s">
        <v>621</v>
      </c>
      <c r="AE5" s="105" t="s">
        <v>632</v>
      </c>
      <c r="AF5" s="350" t="s">
        <v>713</v>
      </c>
      <c r="AG5" s="347" t="s">
        <v>739</v>
      </c>
      <c r="AH5" s="41"/>
      <c r="AI5" s="367"/>
      <c r="AJ5" s="367"/>
      <c r="AK5" s="367"/>
      <c r="AL5" s="367"/>
      <c r="AM5" s="367"/>
      <c r="AN5" s="367"/>
      <c r="AO5" s="367"/>
      <c r="AP5" s="367"/>
      <c r="AQ5" s="367"/>
      <c r="AR5" s="367"/>
      <c r="AS5" s="367"/>
      <c r="AT5" s="367"/>
      <c r="AU5" s="367"/>
      <c r="AV5" s="367"/>
      <c r="AW5" s="367"/>
      <c r="AX5" s="8" t="s">
        <v>846</v>
      </c>
      <c r="AY5" s="8" t="s">
        <v>849</v>
      </c>
      <c r="AZ5" s="8" t="str">
        <f t="shared" ref="AZ5:AZ14" si="0">AX5&amp;AY5</f>
        <v>一般土木工事とび・土工・コンクリート工事</v>
      </c>
      <c r="BA5" s="8" t="s">
        <v>875</v>
      </c>
      <c r="BB5" s="8" t="s">
        <v>876</v>
      </c>
      <c r="BC5" s="8" t="s">
        <v>988</v>
      </c>
      <c r="BD5" s="369"/>
    </row>
    <row r="6" spans="1:56" ht="27" customHeight="1">
      <c r="A6" s="41"/>
      <c r="B6" s="43" t="s">
        <v>136</v>
      </c>
      <c r="C6" s="313" t="s">
        <v>1209</v>
      </c>
      <c r="D6" s="41" t="s">
        <v>328</v>
      </c>
      <c r="E6" s="41"/>
      <c r="F6" s="41"/>
      <c r="G6" s="41"/>
      <c r="H6" s="41"/>
      <c r="I6" s="41"/>
      <c r="J6" s="41"/>
      <c r="K6" s="41"/>
      <c r="L6" s="17" t="s">
        <v>171</v>
      </c>
      <c r="M6" s="18" t="s">
        <v>172</v>
      </c>
      <c r="N6" s="18" t="s">
        <v>371</v>
      </c>
      <c r="O6" s="18" t="s">
        <v>175</v>
      </c>
      <c r="P6" s="19" t="s">
        <v>333</v>
      </c>
      <c r="Q6" s="19" t="s">
        <v>332</v>
      </c>
      <c r="R6" s="18" t="s">
        <v>354</v>
      </c>
      <c r="S6" s="18"/>
      <c r="T6" s="179" t="s">
        <v>846</v>
      </c>
      <c r="U6" s="179" t="s">
        <v>847</v>
      </c>
      <c r="V6" t="s">
        <v>488</v>
      </c>
      <c r="W6" s="179" t="s">
        <v>547</v>
      </c>
      <c r="X6" s="179" t="s">
        <v>555</v>
      </c>
      <c r="Y6" s="179" t="s">
        <v>551</v>
      </c>
      <c r="Z6" s="215" t="s">
        <v>586</v>
      </c>
      <c r="AA6" s="179" t="s">
        <v>592</v>
      </c>
      <c r="AB6" s="7" t="s">
        <v>587</v>
      </c>
      <c r="AC6" s="179" t="s">
        <v>622</v>
      </c>
      <c r="AD6" s="179" t="s">
        <v>623</v>
      </c>
      <c r="AE6" s="7" t="s">
        <v>633</v>
      </c>
      <c r="AF6" s="351" t="s">
        <v>714</v>
      </c>
      <c r="AG6" s="340" t="s">
        <v>740</v>
      </c>
      <c r="AH6" s="41"/>
      <c r="AI6" s="367"/>
      <c r="AJ6" s="367"/>
      <c r="AK6" s="367"/>
      <c r="AL6" s="367"/>
      <c r="AM6" s="367"/>
      <c r="AN6" s="367"/>
      <c r="AO6" s="367"/>
      <c r="AP6" s="367"/>
      <c r="AQ6" s="367"/>
      <c r="AR6" s="367"/>
      <c r="AS6" s="367"/>
      <c r="AT6" s="367"/>
      <c r="AU6" s="367"/>
      <c r="AV6" s="367"/>
      <c r="AW6" s="367"/>
      <c r="AX6" s="8" t="s">
        <v>846</v>
      </c>
      <c r="AY6" s="8" t="s">
        <v>854</v>
      </c>
      <c r="AZ6" s="8" t="str">
        <f t="shared" si="0"/>
        <v>一般土木工事しゅんせつ工事</v>
      </c>
      <c r="BA6" s="8" t="s">
        <v>875</v>
      </c>
      <c r="BB6" s="8" t="s">
        <v>876</v>
      </c>
      <c r="BC6" s="8" t="s">
        <v>988</v>
      </c>
      <c r="BD6" s="369"/>
    </row>
    <row r="7" spans="1:56" ht="27" customHeight="1">
      <c r="A7" s="41"/>
      <c r="B7" s="43" t="s">
        <v>137</v>
      </c>
      <c r="C7" s="613">
        <v>46295</v>
      </c>
      <c r="D7" s="252" t="s">
        <v>630</v>
      </c>
      <c r="E7" s="41"/>
      <c r="F7" s="41"/>
      <c r="G7" s="253" t="s">
        <v>619</v>
      </c>
      <c r="H7" s="614">
        <f>C7-1</f>
        <v>46294</v>
      </c>
      <c r="I7" s="41" t="s">
        <v>631</v>
      </c>
      <c r="J7" s="41"/>
      <c r="K7" s="41"/>
      <c r="L7" s="26" t="s">
        <v>173</v>
      </c>
      <c r="M7" s="18" t="s">
        <v>174</v>
      </c>
      <c r="N7" s="18" t="s">
        <v>697</v>
      </c>
      <c r="O7" s="18" t="s">
        <v>181</v>
      </c>
      <c r="P7" s="19" t="s">
        <v>334</v>
      </c>
      <c r="Q7" s="19" t="s">
        <v>282</v>
      </c>
      <c r="R7" s="18" t="s">
        <v>355</v>
      </c>
      <c r="S7" s="181"/>
      <c r="T7" s="179" t="s">
        <v>926</v>
      </c>
      <c r="U7" s="179" t="s">
        <v>849</v>
      </c>
      <c r="V7" t="s">
        <v>489</v>
      </c>
      <c r="W7" s="179" t="s">
        <v>693</v>
      </c>
      <c r="X7" s="179" t="s">
        <v>554</v>
      </c>
      <c r="Y7" s="179" t="s">
        <v>552</v>
      </c>
      <c r="Z7" s="215" t="s">
        <v>643</v>
      </c>
      <c r="AA7" s="179" t="s">
        <v>593</v>
      </c>
      <c r="AB7" s="7" t="s">
        <v>588</v>
      </c>
      <c r="AC7" s="179" t="s">
        <v>895</v>
      </c>
      <c r="AD7" s="179" t="s">
        <v>624</v>
      </c>
      <c r="AE7" s="7" t="s">
        <v>634</v>
      </c>
      <c r="AF7" s="351" t="s">
        <v>715</v>
      </c>
      <c r="AG7" s="340" t="s">
        <v>741</v>
      </c>
      <c r="AH7" s="41"/>
      <c r="AI7" s="367"/>
      <c r="AJ7" s="367"/>
      <c r="AK7" s="367"/>
      <c r="AL7" s="367"/>
      <c r="AM7" s="367"/>
      <c r="AN7" s="367"/>
      <c r="AO7" s="367"/>
      <c r="AP7" s="367"/>
      <c r="AQ7" s="367"/>
      <c r="AR7" s="367"/>
      <c r="AS7" s="367"/>
      <c r="AT7" s="367"/>
      <c r="AU7" s="367"/>
      <c r="AV7" s="367"/>
      <c r="AW7" s="367"/>
      <c r="AX7" s="8" t="s">
        <v>862</v>
      </c>
      <c r="AY7" s="8" t="s">
        <v>847</v>
      </c>
      <c r="AZ7" s="8" t="str">
        <f t="shared" si="0"/>
        <v>維持修繕工事土木一式工事</v>
      </c>
      <c r="BA7" s="8" t="s">
        <v>875</v>
      </c>
      <c r="BB7" s="8" t="s">
        <v>876</v>
      </c>
      <c r="BC7" s="8" t="s">
        <v>988</v>
      </c>
      <c r="BD7" s="369"/>
    </row>
    <row r="8" spans="1:56" ht="24.75" customHeight="1">
      <c r="A8" s="41"/>
      <c r="B8" s="43" t="s">
        <v>148</v>
      </c>
      <c r="C8" s="365" t="s">
        <v>846</v>
      </c>
      <c r="D8" s="41" t="s">
        <v>886</v>
      </c>
      <c r="E8" s="41"/>
      <c r="F8" s="41"/>
      <c r="G8" s="253"/>
      <c r="H8" s="254"/>
      <c r="I8" s="41"/>
      <c r="J8" s="41"/>
      <c r="K8" s="41"/>
      <c r="L8" s="26" t="s">
        <v>176</v>
      </c>
      <c r="M8" s="18" t="s">
        <v>177</v>
      </c>
      <c r="N8" s="18" t="s">
        <v>192</v>
      </c>
      <c r="O8" s="18" t="s">
        <v>385</v>
      </c>
      <c r="P8" s="19" t="s">
        <v>335</v>
      </c>
      <c r="Q8" s="19" t="s">
        <v>283</v>
      </c>
      <c r="R8" s="18" t="s">
        <v>356</v>
      </c>
      <c r="S8" s="18"/>
      <c r="T8" s="179" t="s">
        <v>850</v>
      </c>
      <c r="U8" s="179" t="s">
        <v>851</v>
      </c>
      <c r="W8" s="179" t="s">
        <v>548</v>
      </c>
      <c r="X8" s="179" t="s">
        <v>556</v>
      </c>
      <c r="Y8" s="336"/>
      <c r="Z8" s="215" t="s">
        <v>644</v>
      </c>
      <c r="AA8" s="179" t="s">
        <v>594</v>
      </c>
      <c r="AB8" s="250" t="s">
        <v>589</v>
      </c>
      <c r="AC8" s="179" t="s">
        <v>896</v>
      </c>
      <c r="AD8" s="267"/>
      <c r="AE8" s="7" t="s">
        <v>635</v>
      </c>
      <c r="AF8" s="352" t="s">
        <v>721</v>
      </c>
      <c r="AG8" s="341"/>
      <c r="AH8" s="41"/>
      <c r="AI8" s="367"/>
      <c r="AJ8" s="367"/>
      <c r="AK8" s="367"/>
      <c r="AL8" s="367"/>
      <c r="AM8" s="367"/>
      <c r="AN8" s="367"/>
      <c r="AO8" s="367"/>
      <c r="AP8" s="367"/>
      <c r="AQ8" s="367"/>
      <c r="AR8" s="367"/>
      <c r="AS8" s="367"/>
      <c r="AT8" s="367"/>
      <c r="AU8" s="367"/>
      <c r="AV8" s="367"/>
      <c r="AW8" s="367"/>
      <c r="AX8" s="8" t="s">
        <v>862</v>
      </c>
      <c r="AY8" s="8" t="s">
        <v>849</v>
      </c>
      <c r="AZ8" s="8" t="str">
        <f t="shared" si="0"/>
        <v>維持修繕工事とび・土工・コンクリート工事</v>
      </c>
      <c r="BA8" s="8" t="s">
        <v>875</v>
      </c>
      <c r="BB8" s="8" t="s">
        <v>876</v>
      </c>
      <c r="BC8" s="8" t="s">
        <v>988</v>
      </c>
      <c r="BD8" s="369"/>
    </row>
    <row r="9" spans="1:56" ht="24.75" customHeight="1" thickBot="1">
      <c r="A9" s="41"/>
      <c r="B9" s="43" t="s">
        <v>220</v>
      </c>
      <c r="C9" s="366" t="s">
        <v>847</v>
      </c>
      <c r="D9" s="374" t="str">
        <f>IF(INDEX(AX3:BC31,MATCH(AY2,AZ3:AZ31,0),3)=AY2,INDEX(AX3:BC31,MATCH(AY2,AZ3:AZ31,0),6),"err")</f>
        <v>工事成績（過去3年間で評価）</v>
      </c>
      <c r="E9" s="41"/>
      <c r="F9" s="41"/>
      <c r="G9" s="373" t="s">
        <v>887</v>
      </c>
      <c r="H9" s="254"/>
      <c r="I9" s="41"/>
      <c r="J9" s="41"/>
      <c r="K9" s="41"/>
      <c r="L9" s="26" t="s">
        <v>179</v>
      </c>
      <c r="M9" s="18" t="s">
        <v>180</v>
      </c>
      <c r="N9" s="18" t="s">
        <v>698</v>
      </c>
      <c r="O9" s="18" t="s">
        <v>372</v>
      </c>
      <c r="P9" s="19" t="s">
        <v>336</v>
      </c>
      <c r="Q9" s="19" t="s">
        <v>284</v>
      </c>
      <c r="R9" s="18" t="s">
        <v>357</v>
      </c>
      <c r="S9" s="18"/>
      <c r="T9" s="179" t="s">
        <v>852</v>
      </c>
      <c r="U9" s="179" t="s">
        <v>848</v>
      </c>
      <c r="W9" s="179" t="s">
        <v>694</v>
      </c>
      <c r="X9" s="179" t="s">
        <v>696</v>
      </c>
      <c r="Y9" s="108"/>
      <c r="Z9" s="336"/>
      <c r="AA9" s="179" t="s">
        <v>1087</v>
      </c>
      <c r="AB9" s="336"/>
      <c r="AC9" s="179" t="s">
        <v>897</v>
      </c>
      <c r="AD9" s="108"/>
      <c r="AF9" s="352"/>
      <c r="AG9" s="340" t="s">
        <v>245</v>
      </c>
      <c r="AH9" s="41"/>
      <c r="AI9" s="367"/>
      <c r="AJ9" s="367"/>
      <c r="AK9" s="367"/>
      <c r="AL9" s="367"/>
      <c r="AM9" s="367"/>
      <c r="AN9" s="367"/>
      <c r="AO9" s="367"/>
      <c r="AP9" s="367"/>
      <c r="AQ9" s="367"/>
      <c r="AR9" s="367"/>
      <c r="AS9" s="367"/>
      <c r="AT9" s="367"/>
      <c r="AU9" s="367"/>
      <c r="AV9" s="367"/>
      <c r="AW9" s="367"/>
      <c r="AX9" s="8" t="s">
        <v>926</v>
      </c>
      <c r="AY9" s="8" t="s">
        <v>848</v>
      </c>
      <c r="AZ9" s="8" t="str">
        <f t="shared" si="0"/>
        <v>アスファルト舗装工事・特殊舗装工事（旧舗装工事）舗装工事</v>
      </c>
      <c r="BA9" s="8" t="s">
        <v>925</v>
      </c>
      <c r="BB9" s="8" t="s">
        <v>848</v>
      </c>
      <c r="BC9" s="8" t="s">
        <v>988</v>
      </c>
      <c r="BD9" s="369"/>
    </row>
    <row r="10" spans="1:56" ht="24.75" customHeight="1" thickBot="1">
      <c r="A10" s="41"/>
      <c r="B10" s="43" t="s">
        <v>138</v>
      </c>
      <c r="C10" s="735" t="s">
        <v>1210</v>
      </c>
      <c r="D10" s="736"/>
      <c r="E10" s="736"/>
      <c r="F10" s="736"/>
      <c r="G10" s="736"/>
      <c r="H10" s="736"/>
      <c r="I10" s="737"/>
      <c r="J10" s="41"/>
      <c r="K10" s="41"/>
      <c r="L10" s="26" t="s">
        <v>432</v>
      </c>
      <c r="M10" s="18" t="s">
        <v>182</v>
      </c>
      <c r="N10" s="18" t="s">
        <v>1205</v>
      </c>
      <c r="O10" s="18" t="s">
        <v>184</v>
      </c>
      <c r="P10" s="19" t="s">
        <v>337</v>
      </c>
      <c r="Q10" s="19" t="s">
        <v>285</v>
      </c>
      <c r="R10" s="18" t="s">
        <v>358</v>
      </c>
      <c r="S10" s="18"/>
      <c r="T10" s="179" t="s">
        <v>853</v>
      </c>
      <c r="U10" s="179" t="s">
        <v>854</v>
      </c>
      <c r="W10" s="179" t="s">
        <v>695</v>
      </c>
      <c r="X10" s="179" t="s">
        <v>557</v>
      </c>
      <c r="Y10" s="109"/>
      <c r="Z10" s="216"/>
      <c r="AA10" s="336"/>
      <c r="AB10" s="251"/>
      <c r="AC10" s="179" t="s">
        <v>898</v>
      </c>
      <c r="AD10" s="109"/>
      <c r="AE10" s="251"/>
      <c r="AF10" s="353"/>
      <c r="AG10" s="340" t="s">
        <v>1059</v>
      </c>
      <c r="AH10" s="41"/>
      <c r="AI10" s="367"/>
      <c r="AJ10" s="367"/>
      <c r="AK10" s="367"/>
      <c r="AL10" s="367"/>
      <c r="AM10" s="367"/>
      <c r="AN10" s="367"/>
      <c r="AO10" s="367"/>
      <c r="AP10" s="367"/>
      <c r="AQ10" s="367"/>
      <c r="AR10" s="367"/>
      <c r="AS10" s="367"/>
      <c r="AT10" s="367"/>
      <c r="AU10" s="367"/>
      <c r="AV10" s="367"/>
      <c r="AW10" s="367"/>
      <c r="AX10" s="8" t="s">
        <v>862</v>
      </c>
      <c r="AY10" s="8" t="s">
        <v>848</v>
      </c>
      <c r="AZ10" s="8" t="str">
        <f t="shared" si="0"/>
        <v>維持修繕工事舗装工事</v>
      </c>
      <c r="BA10" s="8" t="s">
        <v>925</v>
      </c>
      <c r="BB10" s="8" t="s">
        <v>848</v>
      </c>
      <c r="BC10" s="8" t="s">
        <v>988</v>
      </c>
      <c r="BD10" s="369"/>
    </row>
    <row r="11" spans="1:56" ht="14.25" customHeight="1">
      <c r="A11" s="41"/>
      <c r="B11" s="646"/>
      <c r="C11" s="614"/>
      <c r="D11" s="647"/>
      <c r="E11" s="648"/>
      <c r="F11" s="647"/>
      <c r="G11" s="647"/>
      <c r="H11" s="647"/>
      <c r="I11" s="647"/>
      <c r="J11" s="41"/>
      <c r="K11" s="41"/>
      <c r="L11" s="26" t="s">
        <v>327</v>
      </c>
      <c r="M11" s="18" t="s">
        <v>184</v>
      </c>
      <c r="N11" s="18" t="s">
        <v>178</v>
      </c>
      <c r="O11" s="20"/>
      <c r="P11" s="19" t="s">
        <v>338</v>
      </c>
      <c r="Q11" s="19" t="s">
        <v>286</v>
      </c>
      <c r="R11" s="18" t="s">
        <v>359</v>
      </c>
      <c r="S11" s="18"/>
      <c r="T11" s="363" t="s">
        <v>855</v>
      </c>
      <c r="U11" s="363" t="s">
        <v>856</v>
      </c>
      <c r="W11" s="336"/>
      <c r="X11" s="336"/>
      <c r="Y11" s="108"/>
      <c r="Z11" s="217"/>
      <c r="AA11" s="336"/>
      <c r="AC11" s="179" t="s">
        <v>899</v>
      </c>
      <c r="AD11" s="108"/>
      <c r="AF11" s="352"/>
      <c r="AG11" s="341" t="s">
        <v>1060</v>
      </c>
      <c r="AH11" s="41"/>
      <c r="AI11" s="367"/>
      <c r="AJ11" s="367"/>
      <c r="AK11" s="367"/>
      <c r="AL11" s="367"/>
      <c r="AM11" s="367"/>
      <c r="AN11" s="367"/>
      <c r="AO11" s="367"/>
      <c r="AP11" s="367"/>
      <c r="AQ11" s="367"/>
      <c r="AR11" s="367"/>
      <c r="AS11" s="367"/>
      <c r="AT11" s="367"/>
      <c r="AU11" s="367"/>
      <c r="AV11" s="367"/>
      <c r="AW11" s="367"/>
      <c r="AX11" s="8" t="s">
        <v>850</v>
      </c>
      <c r="AY11" s="8" t="s">
        <v>851</v>
      </c>
      <c r="AZ11" s="8" t="str">
        <f t="shared" si="0"/>
        <v>鋼橋上部工事鋼構造物工事</v>
      </c>
      <c r="BA11" s="8" t="s">
        <v>850</v>
      </c>
      <c r="BB11" s="8" t="s">
        <v>851</v>
      </c>
      <c r="BC11" s="8" t="s">
        <v>988</v>
      </c>
      <c r="BD11" s="369"/>
    </row>
    <row r="12" spans="1:56" ht="14.25" customHeight="1">
      <c r="A12" s="42" t="s">
        <v>415</v>
      </c>
      <c r="B12" s="41"/>
      <c r="C12" s="41"/>
      <c r="D12" s="41"/>
      <c r="E12" s="41"/>
      <c r="F12" s="41"/>
      <c r="G12" s="41"/>
      <c r="H12" s="41"/>
      <c r="I12" s="41"/>
      <c r="J12" s="41"/>
      <c r="K12" s="41"/>
      <c r="L12" s="26" t="s">
        <v>929</v>
      </c>
      <c r="M12" s="20"/>
      <c r="N12" s="18" t="s">
        <v>183</v>
      </c>
      <c r="O12" s="18"/>
      <c r="P12" s="19" t="s">
        <v>339</v>
      </c>
      <c r="Q12" s="20"/>
      <c r="R12" s="18" t="s">
        <v>360</v>
      </c>
      <c r="S12" s="18"/>
      <c r="T12" s="179" t="s">
        <v>857</v>
      </c>
      <c r="U12" s="179" t="s">
        <v>857</v>
      </c>
      <c r="W12" s="179"/>
      <c r="X12" s="108"/>
      <c r="Y12" s="108"/>
      <c r="Z12" s="217"/>
      <c r="AA12" s="108"/>
      <c r="AC12" s="179" t="s">
        <v>900</v>
      </c>
      <c r="AD12" s="108"/>
      <c r="AF12" s="352"/>
      <c r="AG12" s="632"/>
      <c r="AH12" s="41"/>
      <c r="AI12" s="367"/>
      <c r="AJ12" s="367"/>
      <c r="AK12" s="367"/>
      <c r="AL12" s="367"/>
      <c r="AM12" s="367"/>
      <c r="AN12" s="367"/>
      <c r="AO12" s="367"/>
      <c r="AP12" s="367"/>
      <c r="AQ12" s="367"/>
      <c r="AR12" s="367"/>
      <c r="AS12" s="367"/>
      <c r="AT12" s="367"/>
      <c r="AU12" s="367"/>
      <c r="AV12" s="367"/>
      <c r="AW12" s="367"/>
      <c r="AX12" s="8" t="s">
        <v>852</v>
      </c>
      <c r="AY12" s="8" t="s">
        <v>847</v>
      </c>
      <c r="AZ12" s="8" t="str">
        <f t="shared" si="0"/>
        <v>ﾌﾟﾚｽﾄﾚｽﾄｺﾝｸﾘｰﾄ構造物工事土木一式工事</v>
      </c>
      <c r="BA12" s="8" t="s">
        <v>877</v>
      </c>
      <c r="BB12" s="8" t="s">
        <v>847</v>
      </c>
      <c r="BC12" s="8" t="s">
        <v>988</v>
      </c>
      <c r="BD12" s="369"/>
    </row>
    <row r="13" spans="1:56" ht="14.25" customHeight="1">
      <c r="A13" s="41"/>
      <c r="B13" s="42" t="s">
        <v>454</v>
      </c>
      <c r="C13" s="41"/>
      <c r="D13" s="41"/>
      <c r="E13" s="41"/>
      <c r="F13" s="41"/>
      <c r="G13" s="41"/>
      <c r="H13" s="41"/>
      <c r="I13" s="41"/>
      <c r="J13" s="41"/>
      <c r="K13" s="41"/>
      <c r="L13" s="21"/>
      <c r="M13" s="18"/>
      <c r="N13" s="18" t="s">
        <v>434</v>
      </c>
      <c r="O13" s="18"/>
      <c r="P13" s="19" t="s">
        <v>340</v>
      </c>
      <c r="Q13" s="18"/>
      <c r="R13" s="18" t="s">
        <v>361</v>
      </c>
      <c r="S13" s="18"/>
      <c r="T13" s="179" t="s">
        <v>858</v>
      </c>
      <c r="U13" s="179" t="s">
        <v>858</v>
      </c>
      <c r="W13" s="179"/>
      <c r="X13" s="108"/>
      <c r="Y13" s="108"/>
      <c r="Z13" s="217"/>
      <c r="AA13" s="108"/>
      <c r="AC13" s="179" t="s">
        <v>901</v>
      </c>
      <c r="AD13" s="108"/>
      <c r="AF13" s="352"/>
      <c r="AG13" s="341"/>
      <c r="AH13" s="41"/>
      <c r="AI13" s="367"/>
      <c r="AJ13" s="367"/>
      <c r="AK13" s="367"/>
      <c r="AL13" s="367"/>
      <c r="AM13" s="367"/>
      <c r="AN13" s="367"/>
      <c r="AO13" s="367"/>
      <c r="AP13" s="367"/>
      <c r="AQ13" s="367"/>
      <c r="AR13" s="367"/>
      <c r="AS13" s="367"/>
      <c r="AT13" s="367"/>
      <c r="AU13" s="367"/>
      <c r="AV13" s="367"/>
      <c r="AW13" s="367"/>
      <c r="AX13" s="8" t="s">
        <v>853</v>
      </c>
      <c r="AY13" s="8" t="s">
        <v>847</v>
      </c>
      <c r="AZ13" s="8" t="str">
        <f t="shared" si="0"/>
        <v>港湾工事土木一式工事</v>
      </c>
      <c r="BA13" s="8" t="s">
        <v>853</v>
      </c>
      <c r="BB13" s="8" t="s">
        <v>878</v>
      </c>
      <c r="BC13" s="8" t="s">
        <v>988</v>
      </c>
      <c r="BD13" s="369"/>
    </row>
    <row r="14" spans="1:56" ht="14.25" customHeight="1">
      <c r="A14" s="41"/>
      <c r="B14" s="41" t="s">
        <v>612</v>
      </c>
      <c r="C14" s="41"/>
      <c r="D14" s="41"/>
      <c r="E14" s="41"/>
      <c r="F14" s="41"/>
      <c r="G14" s="41"/>
      <c r="H14" s="41"/>
      <c r="I14" s="41"/>
      <c r="J14" s="41"/>
      <c r="K14" s="41"/>
      <c r="L14" s="17"/>
      <c r="N14" s="18" t="s">
        <v>435</v>
      </c>
      <c r="O14" s="18"/>
      <c r="P14" s="19" t="s">
        <v>341</v>
      </c>
      <c r="Q14" s="18"/>
      <c r="R14" s="18" t="s">
        <v>362</v>
      </c>
      <c r="S14" s="18"/>
      <c r="T14" s="179" t="s">
        <v>859</v>
      </c>
      <c r="U14" s="179" t="s">
        <v>859</v>
      </c>
      <c r="W14" s="179"/>
      <c r="X14" s="108"/>
      <c r="Y14" s="108"/>
      <c r="Z14" s="217"/>
      <c r="AA14" s="108"/>
      <c r="AC14" s="108" t="s">
        <v>902</v>
      </c>
      <c r="AD14" s="108"/>
      <c r="AF14" s="352"/>
      <c r="AG14" s="341"/>
      <c r="AH14" s="41"/>
      <c r="AI14" s="367"/>
      <c r="AJ14" s="367"/>
      <c r="AK14" s="367"/>
      <c r="AL14" s="367"/>
      <c r="AM14" s="367"/>
      <c r="AN14" s="367"/>
      <c r="AO14" s="367"/>
      <c r="AP14" s="367"/>
      <c r="AQ14" s="367"/>
      <c r="AR14" s="367"/>
      <c r="AS14" s="367"/>
      <c r="AT14" s="367"/>
      <c r="AU14" s="367"/>
      <c r="AV14" s="367"/>
      <c r="AW14" s="367"/>
      <c r="AX14" s="8" t="s">
        <v>853</v>
      </c>
      <c r="AY14" s="8" t="s">
        <v>854</v>
      </c>
      <c r="AZ14" s="8" t="str">
        <f t="shared" si="0"/>
        <v>港湾工事しゅんせつ工事</v>
      </c>
      <c r="BA14" s="8" t="s">
        <v>853</v>
      </c>
      <c r="BB14" s="8" t="s">
        <v>878</v>
      </c>
      <c r="BC14" s="8" t="s">
        <v>988</v>
      </c>
      <c r="BD14" s="369"/>
    </row>
    <row r="15" spans="1:56" ht="14.25" customHeight="1">
      <c r="A15" s="41"/>
      <c r="B15" s="42" t="s">
        <v>575</v>
      </c>
      <c r="C15" s="41"/>
      <c r="D15" s="41"/>
      <c r="E15" s="41"/>
      <c r="F15" s="41"/>
      <c r="G15" s="41"/>
      <c r="H15" s="41"/>
      <c r="I15" s="41"/>
      <c r="J15" s="41"/>
      <c r="K15" s="41"/>
      <c r="L15" s="17"/>
      <c r="N15" s="18" t="s">
        <v>436</v>
      </c>
      <c r="O15" s="18"/>
      <c r="P15" s="19" t="s">
        <v>342</v>
      </c>
      <c r="Q15" s="18"/>
      <c r="R15" s="18" t="s">
        <v>363</v>
      </c>
      <c r="S15" s="18"/>
      <c r="T15" s="179" t="s">
        <v>860</v>
      </c>
      <c r="U15" s="179" t="s">
        <v>861</v>
      </c>
      <c r="W15" s="179"/>
      <c r="X15" s="108"/>
      <c r="Y15" s="108"/>
      <c r="Z15" s="217"/>
      <c r="AA15" s="108"/>
      <c r="AC15" s="108" t="s">
        <v>903</v>
      </c>
      <c r="AD15" s="108"/>
      <c r="AF15" s="352"/>
      <c r="AG15" s="341"/>
      <c r="AH15" s="41"/>
      <c r="AI15" s="367"/>
      <c r="AJ15" s="367"/>
      <c r="AK15" s="367"/>
      <c r="AL15" s="367"/>
      <c r="AM15" s="367"/>
      <c r="AN15" s="367"/>
      <c r="AO15" s="367"/>
      <c r="AP15" s="367"/>
      <c r="AQ15" s="367"/>
      <c r="AR15" s="367"/>
      <c r="AS15" s="367"/>
      <c r="AT15" s="367"/>
      <c r="AU15" s="367"/>
      <c r="AV15" s="367"/>
      <c r="AW15" s="367"/>
      <c r="AX15" s="8" t="s">
        <v>855</v>
      </c>
      <c r="AY15" s="8" t="s">
        <v>856</v>
      </c>
      <c r="AZ15" s="8" t="str">
        <f>AX15&amp;AY15</f>
        <v>機械設備工事機械器具設置工事</v>
      </c>
      <c r="BA15" s="8" t="s">
        <v>855</v>
      </c>
      <c r="BB15" s="8" t="s">
        <v>879</v>
      </c>
      <c r="BC15" s="8" t="s">
        <v>880</v>
      </c>
      <c r="BD15" s="369"/>
    </row>
    <row r="16" spans="1:56" ht="14.25" customHeight="1">
      <c r="A16" s="41"/>
      <c r="B16" s="41" t="s">
        <v>405</v>
      </c>
      <c r="C16" s="41"/>
      <c r="D16" s="41"/>
      <c r="E16" s="41"/>
      <c r="F16" s="41"/>
      <c r="G16" s="41"/>
      <c r="H16" s="41"/>
      <c r="I16" s="41"/>
      <c r="J16" s="41"/>
      <c r="K16" s="41"/>
      <c r="L16" s="17"/>
      <c r="N16" s="18" t="s">
        <v>928</v>
      </c>
      <c r="O16" s="18"/>
      <c r="P16" s="19" t="s">
        <v>343</v>
      </c>
      <c r="Q16" s="18"/>
      <c r="R16" s="20"/>
      <c r="S16" s="18"/>
      <c r="T16" s="179" t="s">
        <v>862</v>
      </c>
      <c r="U16" s="179" t="s">
        <v>863</v>
      </c>
      <c r="W16" s="179"/>
      <c r="X16" s="108"/>
      <c r="Y16" s="108"/>
      <c r="Z16" s="217"/>
      <c r="AA16" s="108"/>
      <c r="AC16" s="108" t="s">
        <v>904</v>
      </c>
      <c r="AD16" s="108"/>
      <c r="AF16" s="352"/>
      <c r="AG16" s="341"/>
      <c r="AH16" s="41"/>
      <c r="AI16" s="367"/>
      <c r="AJ16" s="367"/>
      <c r="AK16" s="367"/>
      <c r="AL16" s="367"/>
      <c r="AM16" s="367"/>
      <c r="AN16" s="367"/>
      <c r="AO16" s="367"/>
      <c r="AP16" s="367"/>
      <c r="AQ16" s="367"/>
      <c r="AR16" s="367"/>
      <c r="AS16" s="367"/>
      <c r="AT16" s="367"/>
      <c r="AU16" s="367"/>
      <c r="AV16" s="367"/>
      <c r="AW16" s="367"/>
      <c r="AX16" s="8" t="s">
        <v>855</v>
      </c>
      <c r="AY16" s="8" t="s">
        <v>851</v>
      </c>
      <c r="AZ16" s="8" t="str">
        <f t="shared" ref="AZ16:AZ31" si="1">AX16&amp;AY16</f>
        <v>機械設備工事鋼構造物工事</v>
      </c>
      <c r="BA16" s="8" t="s">
        <v>855</v>
      </c>
      <c r="BB16" s="8" t="s">
        <v>879</v>
      </c>
      <c r="BC16" s="8" t="s">
        <v>880</v>
      </c>
      <c r="BD16" s="369"/>
    </row>
    <row r="17" spans="1:56" ht="14.25" customHeight="1">
      <c r="A17" s="41"/>
      <c r="B17" s="42" t="s">
        <v>920</v>
      </c>
      <c r="C17" s="41"/>
      <c r="D17" s="41"/>
      <c r="E17" s="41"/>
      <c r="F17" s="41"/>
      <c r="G17" s="41"/>
      <c r="H17" s="41"/>
      <c r="I17" s="41"/>
      <c r="J17" s="41"/>
      <c r="K17" s="41"/>
      <c r="L17" s="17"/>
      <c r="M17" s="18"/>
      <c r="N17" s="18" t="s">
        <v>504</v>
      </c>
      <c r="O17" s="18"/>
      <c r="P17" s="19" t="s">
        <v>344</v>
      </c>
      <c r="Q17" s="18"/>
      <c r="R17" s="18"/>
      <c r="S17" s="18"/>
      <c r="T17" s="179" t="s">
        <v>864</v>
      </c>
      <c r="U17" s="179" t="s">
        <v>865</v>
      </c>
      <c r="W17" s="179"/>
      <c r="X17" s="108"/>
      <c r="Y17" s="108"/>
      <c r="Z17" s="217"/>
      <c r="AA17" s="108"/>
      <c r="AC17" s="20"/>
      <c r="AD17" s="108"/>
      <c r="AF17" s="352"/>
      <c r="AG17" s="341"/>
      <c r="AH17" s="41"/>
      <c r="AI17" s="367"/>
      <c r="AJ17" s="367"/>
      <c r="AK17" s="367"/>
      <c r="AL17" s="367"/>
      <c r="AM17" s="367"/>
      <c r="AN17" s="367"/>
      <c r="AO17" s="367"/>
      <c r="AP17" s="367"/>
      <c r="AQ17" s="367"/>
      <c r="AR17" s="367"/>
      <c r="AS17" s="367"/>
      <c r="AT17" s="367"/>
      <c r="AU17" s="367"/>
      <c r="AV17" s="367"/>
      <c r="AW17" s="367"/>
      <c r="AX17" s="8" t="s">
        <v>857</v>
      </c>
      <c r="AY17" s="8" t="s">
        <v>857</v>
      </c>
      <c r="AZ17" s="8" t="str">
        <f t="shared" si="1"/>
        <v>塗装工事塗装工事</v>
      </c>
      <c r="BA17" s="8" t="s">
        <v>881</v>
      </c>
      <c r="BB17" s="8" t="s">
        <v>857</v>
      </c>
      <c r="BC17" s="8" t="s">
        <v>880</v>
      </c>
      <c r="BD17" s="369"/>
    </row>
    <row r="18" spans="1:56" ht="14.25" customHeight="1">
      <c r="A18" s="41"/>
      <c r="B18" s="42" t="s">
        <v>408</v>
      </c>
      <c r="C18" s="41"/>
      <c r="D18" s="41"/>
      <c r="E18" s="41"/>
      <c r="F18" s="41" t="s">
        <v>331</v>
      </c>
      <c r="G18" s="41" t="s">
        <v>386</v>
      </c>
      <c r="H18" s="41"/>
      <c r="I18" s="41"/>
      <c r="J18" s="41"/>
      <c r="K18" s="41"/>
      <c r="L18" s="17"/>
      <c r="N18" s="18" t="s">
        <v>889</v>
      </c>
      <c r="O18" s="18"/>
      <c r="P18" s="19" t="s">
        <v>345</v>
      </c>
      <c r="Q18" s="18"/>
      <c r="R18" s="18"/>
      <c r="S18" s="18"/>
      <c r="T18" s="179" t="s">
        <v>863</v>
      </c>
      <c r="U18" s="179" t="s">
        <v>866</v>
      </c>
      <c r="W18" s="179"/>
      <c r="X18" s="108"/>
      <c r="Y18" s="108"/>
      <c r="Z18" s="217"/>
      <c r="AA18" s="108"/>
      <c r="AC18" s="108"/>
      <c r="AD18" s="108"/>
      <c r="AF18" s="352"/>
      <c r="AG18" s="341"/>
      <c r="AH18" s="41"/>
      <c r="AI18" s="367"/>
      <c r="AJ18" s="367"/>
      <c r="AK18" s="367"/>
      <c r="AL18" s="367"/>
      <c r="AM18" s="367"/>
      <c r="AN18" s="367"/>
      <c r="AO18" s="367"/>
      <c r="AP18" s="367"/>
      <c r="AQ18" s="367"/>
      <c r="AR18" s="367"/>
      <c r="AS18" s="367"/>
      <c r="AT18" s="367"/>
      <c r="AU18" s="367"/>
      <c r="AV18" s="367"/>
      <c r="AW18" s="367"/>
      <c r="AX18" s="8" t="s">
        <v>862</v>
      </c>
      <c r="AY18" s="8" t="s">
        <v>857</v>
      </c>
      <c r="AZ18" s="8" t="str">
        <f t="shared" si="1"/>
        <v>維持修繕工事塗装工事</v>
      </c>
      <c r="BA18" s="8" t="s">
        <v>881</v>
      </c>
      <c r="BB18" s="8" t="s">
        <v>857</v>
      </c>
      <c r="BC18" s="8" t="s">
        <v>880</v>
      </c>
      <c r="BD18" s="369"/>
    </row>
    <row r="19" spans="1:56" ht="14.25" customHeight="1" thickBot="1">
      <c r="A19" s="41"/>
      <c r="B19" s="314" t="s">
        <v>191</v>
      </c>
      <c r="C19" s="315" t="s">
        <v>190</v>
      </c>
      <c r="D19" s="316" t="s">
        <v>919</v>
      </c>
      <c r="E19" s="317" t="s">
        <v>330</v>
      </c>
      <c r="F19" s="317" t="s">
        <v>700</v>
      </c>
      <c r="G19" s="318"/>
      <c r="H19" s="41"/>
      <c r="I19" s="41"/>
      <c r="J19" s="41"/>
      <c r="K19" s="41"/>
      <c r="L19" s="17"/>
      <c r="N19" s="18" t="s">
        <v>433</v>
      </c>
      <c r="O19" s="18"/>
      <c r="P19" s="19" t="s">
        <v>346</v>
      </c>
      <c r="Q19" s="18"/>
      <c r="R19" s="18"/>
      <c r="S19" s="18"/>
      <c r="T19" s="179" t="s">
        <v>861</v>
      </c>
      <c r="U19" s="179" t="s">
        <v>867</v>
      </c>
      <c r="W19" s="179"/>
      <c r="X19" s="108"/>
      <c r="Y19" s="108"/>
      <c r="Z19" s="217"/>
      <c r="AA19" s="108"/>
      <c r="AC19" s="108"/>
      <c r="AD19" s="108"/>
      <c r="AF19" s="352"/>
      <c r="AG19" s="341"/>
      <c r="AH19" s="41"/>
      <c r="AI19" s="367"/>
      <c r="AJ19" s="367"/>
      <c r="AK19" s="367"/>
      <c r="AL19" s="367"/>
      <c r="AM19" s="367"/>
      <c r="AN19" s="367"/>
      <c r="AO19" s="367"/>
      <c r="AP19" s="367"/>
      <c r="AQ19" s="367"/>
      <c r="AR19" s="367"/>
      <c r="AS19" s="367"/>
      <c r="AT19" s="367"/>
      <c r="AU19" s="367"/>
      <c r="AV19" s="367"/>
      <c r="AW19" s="367"/>
      <c r="AX19" s="8" t="s">
        <v>858</v>
      </c>
      <c r="AY19" s="8" t="s">
        <v>858</v>
      </c>
      <c r="AZ19" s="8" t="str">
        <f t="shared" si="1"/>
        <v>造園工事造園工事</v>
      </c>
      <c r="BA19" s="8" t="s">
        <v>858</v>
      </c>
      <c r="BB19" s="8" t="s">
        <v>858</v>
      </c>
      <c r="BC19" s="8" t="s">
        <v>880</v>
      </c>
      <c r="BD19" s="369"/>
    </row>
    <row r="20" spans="1:56" ht="14.25" customHeight="1" thickTop="1">
      <c r="A20" s="41"/>
      <c r="B20" s="61" t="s">
        <v>210</v>
      </c>
      <c r="C20" s="319" t="s">
        <v>1211</v>
      </c>
      <c r="D20" s="320"/>
      <c r="E20" s="321" t="s">
        <v>1212</v>
      </c>
      <c r="F20" s="322" t="s">
        <v>287</v>
      </c>
      <c r="G20" s="323" t="s">
        <v>8</v>
      </c>
      <c r="H20" s="41" t="s">
        <v>211</v>
      </c>
      <c r="I20" s="41"/>
      <c r="J20" s="41"/>
      <c r="K20" s="41"/>
      <c r="L20" s="17"/>
      <c r="N20" s="18" t="s">
        <v>185</v>
      </c>
      <c r="O20" s="18"/>
      <c r="P20" s="19" t="s">
        <v>347</v>
      </c>
      <c r="Q20" s="18"/>
      <c r="R20" s="18"/>
      <c r="S20" s="18"/>
      <c r="T20" s="179" t="s">
        <v>868</v>
      </c>
      <c r="U20" s="179"/>
      <c r="W20" s="179"/>
      <c r="X20" s="108"/>
      <c r="Y20" s="108"/>
      <c r="Z20" s="217"/>
      <c r="AA20" s="108"/>
      <c r="AC20" s="108"/>
      <c r="AD20" s="108"/>
      <c r="AF20" s="352"/>
      <c r="AG20" s="341"/>
      <c r="AH20" s="41"/>
      <c r="AI20" s="367"/>
      <c r="AJ20" s="367"/>
      <c r="AK20" s="367"/>
      <c r="AL20" s="367"/>
      <c r="AM20" s="367"/>
      <c r="AN20" s="367"/>
      <c r="AO20" s="367"/>
      <c r="AP20" s="367"/>
      <c r="AQ20" s="367"/>
      <c r="AR20" s="367"/>
      <c r="AS20" s="367"/>
      <c r="AT20" s="367"/>
      <c r="AU20" s="367"/>
      <c r="AV20" s="367"/>
      <c r="AW20" s="367"/>
      <c r="AX20" s="8" t="s">
        <v>859</v>
      </c>
      <c r="AY20" s="8" t="s">
        <v>859</v>
      </c>
      <c r="AZ20" s="8" t="str">
        <f t="shared" si="1"/>
        <v>さく井工事さく井工事</v>
      </c>
      <c r="BA20" s="8" t="s">
        <v>859</v>
      </c>
      <c r="BB20" s="8" t="s">
        <v>859</v>
      </c>
      <c r="BC20" s="8" t="s">
        <v>880</v>
      </c>
      <c r="BD20" s="369"/>
    </row>
    <row r="21" spans="1:56" ht="14.25" customHeight="1">
      <c r="A21" s="41"/>
      <c r="B21" s="62" t="s">
        <v>210</v>
      </c>
      <c r="C21" s="255" t="s">
        <v>1213</v>
      </c>
      <c r="D21" s="190"/>
      <c r="E21" s="48" t="s">
        <v>1214</v>
      </c>
      <c r="F21" s="49" t="s">
        <v>287</v>
      </c>
      <c r="G21" s="35" t="s">
        <v>9</v>
      </c>
      <c r="H21" s="41" t="s">
        <v>212</v>
      </c>
      <c r="I21" s="41"/>
      <c r="J21" s="41"/>
      <c r="K21" s="41"/>
      <c r="L21" s="17"/>
      <c r="N21" s="18" t="s">
        <v>1092</v>
      </c>
      <c r="O21" s="18"/>
      <c r="P21" s="19" t="s">
        <v>348</v>
      </c>
      <c r="Q21" s="18"/>
      <c r="R21" s="18"/>
      <c r="S21" s="18"/>
      <c r="T21" s="179"/>
      <c r="U21" s="179"/>
      <c r="W21" s="179"/>
      <c r="X21" s="108"/>
      <c r="Y21" s="108"/>
      <c r="Z21" s="217"/>
      <c r="AA21" s="108"/>
      <c r="AC21" s="108"/>
      <c r="AD21" s="108"/>
      <c r="AF21" s="352"/>
      <c r="AG21" s="341"/>
      <c r="AH21" s="41"/>
      <c r="AI21" s="367"/>
      <c r="AJ21" s="367"/>
      <c r="AK21" s="367"/>
      <c r="AL21" s="367"/>
      <c r="AM21" s="367"/>
      <c r="AN21" s="367"/>
      <c r="AO21" s="367"/>
      <c r="AP21" s="367"/>
      <c r="AQ21" s="367"/>
      <c r="AR21" s="367"/>
      <c r="AS21" s="367"/>
      <c r="AT21" s="367"/>
      <c r="AU21" s="367"/>
      <c r="AV21" s="367"/>
      <c r="AW21" s="367"/>
      <c r="AX21" s="8" t="s">
        <v>860</v>
      </c>
      <c r="AY21" s="8" t="s">
        <v>849</v>
      </c>
      <c r="AZ21" s="8" t="str">
        <f t="shared" si="1"/>
        <v>法面処理工事とび・土工・コンクリート工事</v>
      </c>
      <c r="BA21" s="8" t="s">
        <v>860</v>
      </c>
      <c r="BB21" s="8" t="s">
        <v>849</v>
      </c>
      <c r="BC21" s="8" t="s">
        <v>988</v>
      </c>
      <c r="BD21" s="369"/>
    </row>
    <row r="22" spans="1:56" ht="14.25" customHeight="1">
      <c r="A22" s="41"/>
      <c r="B22" s="62" t="s">
        <v>210</v>
      </c>
      <c r="C22" s="255" t="s">
        <v>1238</v>
      </c>
      <c r="D22" s="190"/>
      <c r="E22" s="48" t="s">
        <v>1215</v>
      </c>
      <c r="F22" s="49" t="s">
        <v>287</v>
      </c>
      <c r="G22" s="35" t="s">
        <v>10</v>
      </c>
      <c r="H22" s="41" t="s">
        <v>213</v>
      </c>
      <c r="I22" s="41"/>
      <c r="J22" s="41"/>
      <c r="K22" s="41"/>
      <c r="L22" s="17"/>
      <c r="N22" s="18" t="s">
        <v>1091</v>
      </c>
      <c r="O22" s="18"/>
      <c r="P22" s="19" t="s">
        <v>349</v>
      </c>
      <c r="Q22" s="18"/>
      <c r="R22" s="18"/>
      <c r="S22" s="18"/>
      <c r="T22" s="364"/>
      <c r="U22" s="364"/>
      <c r="W22" s="179"/>
      <c r="X22" s="108"/>
      <c r="Y22" s="108"/>
      <c r="Z22" s="217"/>
      <c r="AA22" s="108"/>
      <c r="AC22" s="108"/>
      <c r="AD22" s="108"/>
      <c r="AF22" s="352"/>
      <c r="AG22" s="341"/>
      <c r="AH22" s="41"/>
      <c r="AI22" s="367"/>
      <c r="AJ22" s="367"/>
      <c r="AK22" s="367"/>
      <c r="AL22" s="367"/>
      <c r="AM22" s="367"/>
      <c r="AN22" s="367"/>
      <c r="AO22" s="367"/>
      <c r="AP22" s="367"/>
      <c r="AQ22" s="367"/>
      <c r="AR22" s="367"/>
      <c r="AS22" s="367"/>
      <c r="AT22" s="367"/>
      <c r="AU22" s="367"/>
      <c r="AV22" s="367"/>
      <c r="AW22" s="367"/>
      <c r="AX22" s="8" t="s">
        <v>861</v>
      </c>
      <c r="AY22" s="8" t="s">
        <v>861</v>
      </c>
      <c r="AZ22" s="8" t="str">
        <f t="shared" si="1"/>
        <v>電気工事電気工事</v>
      </c>
      <c r="BA22" s="8" t="s">
        <v>882</v>
      </c>
      <c r="BB22" s="8" t="s">
        <v>861</v>
      </c>
      <c r="BC22" s="8" t="s">
        <v>880</v>
      </c>
      <c r="BD22" s="369"/>
    </row>
    <row r="23" spans="1:56" ht="14.25" customHeight="1">
      <c r="A23" s="41"/>
      <c r="B23" s="62" t="s">
        <v>210</v>
      </c>
      <c r="C23" s="255"/>
      <c r="D23" s="190"/>
      <c r="E23" s="48"/>
      <c r="F23" s="49"/>
      <c r="G23" s="35"/>
      <c r="H23" s="41" t="s">
        <v>214</v>
      </c>
      <c r="I23" s="41"/>
      <c r="J23" s="41"/>
      <c r="K23" s="41"/>
      <c r="L23" s="17"/>
      <c r="N23" s="18" t="s">
        <v>186</v>
      </c>
      <c r="O23" s="18"/>
      <c r="P23" s="19" t="s">
        <v>350</v>
      </c>
      <c r="Q23" s="18"/>
      <c r="R23" s="18"/>
      <c r="S23" s="18"/>
      <c r="T23" s="179"/>
      <c r="U23" s="179"/>
      <c r="W23" s="179"/>
      <c r="X23" s="108"/>
      <c r="Y23" s="108"/>
      <c r="Z23" s="217"/>
      <c r="AA23" s="108"/>
      <c r="AC23" s="108"/>
      <c r="AD23" s="108"/>
      <c r="AF23" s="352"/>
      <c r="AG23" s="341"/>
      <c r="AH23" s="41"/>
      <c r="AI23" s="367"/>
      <c r="AJ23" s="367"/>
      <c r="AK23" s="367"/>
      <c r="AL23" s="367"/>
      <c r="AM23" s="367"/>
      <c r="AN23" s="367"/>
      <c r="AO23" s="367"/>
      <c r="AP23" s="367"/>
      <c r="AQ23" s="367"/>
      <c r="AR23" s="367"/>
      <c r="AS23" s="367"/>
      <c r="AT23" s="367"/>
      <c r="AU23" s="367"/>
      <c r="AV23" s="367"/>
      <c r="AW23" s="367"/>
      <c r="AX23" s="8" t="s">
        <v>861</v>
      </c>
      <c r="AY23" s="8" t="s">
        <v>866</v>
      </c>
      <c r="AZ23" s="8" t="str">
        <f t="shared" si="1"/>
        <v>電気工事消防施設工事</v>
      </c>
      <c r="BA23" s="8" t="s">
        <v>882</v>
      </c>
      <c r="BB23" s="8" t="s">
        <v>861</v>
      </c>
      <c r="BC23" s="8" t="s">
        <v>880</v>
      </c>
      <c r="BD23" s="369"/>
    </row>
    <row r="24" spans="1:56" ht="14.25" customHeight="1">
      <c r="A24" s="41"/>
      <c r="B24" s="62" t="s">
        <v>210</v>
      </c>
      <c r="C24" s="256"/>
      <c r="D24" s="191"/>
      <c r="E24" s="48"/>
      <c r="F24" s="49"/>
      <c r="G24" s="35"/>
      <c r="H24" s="41" t="s">
        <v>215</v>
      </c>
      <c r="I24" s="41"/>
      <c r="J24" s="41"/>
      <c r="K24" s="41"/>
      <c r="L24" s="17"/>
      <c r="N24" s="18" t="s">
        <v>187</v>
      </c>
      <c r="O24" s="18"/>
      <c r="P24" s="19" t="s">
        <v>351</v>
      </c>
      <c r="Q24" s="18"/>
      <c r="R24" s="18"/>
      <c r="S24" s="18"/>
      <c r="T24" s="179"/>
      <c r="U24" s="179"/>
      <c r="W24" s="179"/>
      <c r="X24" s="108"/>
      <c r="Y24" s="108"/>
      <c r="Z24" s="217"/>
      <c r="AA24" s="108"/>
      <c r="AC24" s="108"/>
      <c r="AD24" s="108"/>
      <c r="AF24" s="352"/>
      <c r="AG24" s="341"/>
      <c r="AH24" s="41"/>
      <c r="AI24" s="367"/>
      <c r="AJ24" s="367"/>
      <c r="AK24" s="367"/>
      <c r="AL24" s="367"/>
      <c r="AM24" s="367"/>
      <c r="AN24" s="367"/>
      <c r="AO24" s="367"/>
      <c r="AP24" s="367"/>
      <c r="AQ24" s="367"/>
      <c r="AR24" s="367"/>
      <c r="AS24" s="367"/>
      <c r="AT24" s="367"/>
      <c r="AU24" s="367"/>
      <c r="AV24" s="367"/>
      <c r="AW24" s="367"/>
      <c r="AX24" s="8" t="s">
        <v>862</v>
      </c>
      <c r="AY24" s="8" t="s">
        <v>861</v>
      </c>
      <c r="AZ24" s="8" t="str">
        <f t="shared" si="1"/>
        <v>維持修繕工事電気工事</v>
      </c>
      <c r="BA24" s="8" t="s">
        <v>882</v>
      </c>
      <c r="BB24" s="8" t="s">
        <v>861</v>
      </c>
      <c r="BC24" s="8" t="s">
        <v>880</v>
      </c>
      <c r="BD24" s="369"/>
    </row>
    <row r="25" spans="1:56" ht="14.25" customHeight="1">
      <c r="A25" s="41"/>
      <c r="B25" s="62" t="s">
        <v>210</v>
      </c>
      <c r="C25" s="256"/>
      <c r="D25" s="191"/>
      <c r="E25" s="48"/>
      <c r="F25" s="49"/>
      <c r="G25" s="35"/>
      <c r="H25" s="41" t="s">
        <v>307</v>
      </c>
      <c r="I25" s="41"/>
      <c r="J25" s="41"/>
      <c r="K25" s="41"/>
      <c r="L25" s="17"/>
      <c r="N25" s="18" t="s">
        <v>184</v>
      </c>
      <c r="O25" s="18"/>
      <c r="P25" s="19" t="s">
        <v>532</v>
      </c>
      <c r="Q25" s="18"/>
      <c r="R25" s="18"/>
      <c r="S25" s="18"/>
      <c r="T25" s="179"/>
      <c r="U25" s="179"/>
      <c r="W25" s="179"/>
      <c r="X25" s="108"/>
      <c r="Y25" s="108"/>
      <c r="Z25" s="217"/>
      <c r="AA25" s="108"/>
      <c r="AC25" s="108"/>
      <c r="AD25" s="108"/>
      <c r="AF25" s="352"/>
      <c r="AG25" s="341"/>
      <c r="AH25" s="41"/>
      <c r="AI25" s="367"/>
      <c r="AJ25" s="367"/>
      <c r="AK25" s="367"/>
      <c r="AL25" s="367"/>
      <c r="AM25" s="367"/>
      <c r="AN25" s="367"/>
      <c r="AO25" s="367"/>
      <c r="AP25" s="367"/>
      <c r="AQ25" s="367"/>
      <c r="AR25" s="367"/>
      <c r="AS25" s="367"/>
      <c r="AT25" s="367"/>
      <c r="AU25" s="367"/>
      <c r="AV25" s="367"/>
      <c r="AW25" s="367"/>
      <c r="AX25" s="8" t="s">
        <v>864</v>
      </c>
      <c r="AY25" s="8" t="s">
        <v>847</v>
      </c>
      <c r="AZ25" s="8" t="str">
        <f t="shared" si="1"/>
        <v>グラウト工事土木一式工事</v>
      </c>
      <c r="BA25" s="8" t="s">
        <v>864</v>
      </c>
      <c r="BB25" s="8" t="s">
        <v>883</v>
      </c>
      <c r="BC25" s="8" t="s">
        <v>880</v>
      </c>
      <c r="BD25" s="369"/>
    </row>
    <row r="26" spans="1:56" ht="14.25" customHeight="1">
      <c r="A26" s="41"/>
      <c r="B26" s="63" t="s">
        <v>210</v>
      </c>
      <c r="C26" s="257"/>
      <c r="D26" s="192"/>
      <c r="E26" s="50"/>
      <c r="F26" s="51"/>
      <c r="G26" s="36"/>
      <c r="H26" s="41" t="s">
        <v>392</v>
      </c>
      <c r="I26" s="41"/>
      <c r="J26" s="41"/>
      <c r="K26" s="41"/>
      <c r="L26" s="17"/>
      <c r="N26" s="18" t="s">
        <v>184</v>
      </c>
      <c r="O26" s="18"/>
      <c r="P26" s="19" t="s">
        <v>533</v>
      </c>
      <c r="Q26" s="18"/>
      <c r="R26" s="18"/>
      <c r="S26" s="18"/>
      <c r="T26" s="179"/>
      <c r="U26" s="179"/>
      <c r="W26" s="179"/>
      <c r="X26" s="108"/>
      <c r="Y26" s="108"/>
      <c r="Z26" s="217"/>
      <c r="AA26" s="108"/>
      <c r="AC26" s="108"/>
      <c r="AD26" s="108"/>
      <c r="AF26" s="352"/>
      <c r="AG26" s="341"/>
      <c r="AH26" s="41"/>
      <c r="AI26" s="367"/>
      <c r="AJ26" s="367"/>
      <c r="AK26" s="367"/>
      <c r="AL26" s="367"/>
      <c r="AM26" s="367"/>
      <c r="AN26" s="367"/>
      <c r="AO26" s="367"/>
      <c r="AP26" s="367"/>
      <c r="AQ26" s="367"/>
      <c r="AR26" s="367"/>
      <c r="AS26" s="367"/>
      <c r="AT26" s="367"/>
      <c r="AU26" s="367"/>
      <c r="AV26" s="367"/>
      <c r="AW26" s="367"/>
      <c r="AX26" s="8" t="s">
        <v>864</v>
      </c>
      <c r="AY26" s="8" t="s">
        <v>849</v>
      </c>
      <c r="AZ26" s="8" t="str">
        <f t="shared" si="1"/>
        <v>グラウト工事とび・土工・コンクリート工事</v>
      </c>
      <c r="BA26" s="8" t="s">
        <v>864</v>
      </c>
      <c r="BB26" s="8" t="s">
        <v>883</v>
      </c>
      <c r="BC26" s="8" t="s">
        <v>880</v>
      </c>
      <c r="BD26" s="369"/>
    </row>
    <row r="27" spans="1:56" ht="14.25" customHeight="1">
      <c r="A27" s="41"/>
      <c r="B27" s="64" t="s">
        <v>167</v>
      </c>
      <c r="C27" s="185" t="s">
        <v>171</v>
      </c>
      <c r="D27" s="337"/>
      <c r="E27" s="52" t="s">
        <v>1216</v>
      </c>
      <c r="F27" s="53" t="s">
        <v>282</v>
      </c>
      <c r="G27" s="37" t="s">
        <v>8</v>
      </c>
      <c r="H27" s="41"/>
      <c r="I27" s="41"/>
      <c r="J27" s="41"/>
      <c r="K27" s="41"/>
      <c r="L27" s="17"/>
      <c r="N27" s="20"/>
      <c r="O27" s="18"/>
      <c r="P27" s="19" t="s">
        <v>534</v>
      </c>
      <c r="Q27" s="18"/>
      <c r="R27" s="18"/>
      <c r="S27" s="18"/>
      <c r="T27" s="179"/>
      <c r="U27" s="179"/>
      <c r="W27" s="179"/>
      <c r="X27" s="108"/>
      <c r="Y27" s="108"/>
      <c r="Z27" s="217"/>
      <c r="AA27" s="108"/>
      <c r="AC27" s="108"/>
      <c r="AD27" s="108"/>
      <c r="AF27" s="352"/>
      <c r="AG27" s="341"/>
      <c r="AH27" s="41"/>
      <c r="AI27" s="367"/>
      <c r="AJ27" s="367"/>
      <c r="AK27" s="367"/>
      <c r="AL27" s="367"/>
      <c r="AM27" s="367"/>
      <c r="AN27" s="367"/>
      <c r="AO27" s="367"/>
      <c r="AP27" s="367"/>
      <c r="AQ27" s="367"/>
      <c r="AR27" s="367"/>
      <c r="AS27" s="367"/>
      <c r="AT27" s="367"/>
      <c r="AU27" s="367"/>
      <c r="AV27" s="367"/>
      <c r="AW27" s="367"/>
      <c r="AX27" s="8" t="s">
        <v>863</v>
      </c>
      <c r="AY27" s="8" t="s">
        <v>863</v>
      </c>
      <c r="AZ27" s="8" t="str">
        <f t="shared" si="1"/>
        <v>管工事管工事</v>
      </c>
      <c r="BA27" s="8" t="s">
        <v>863</v>
      </c>
      <c r="BB27" s="8" t="s">
        <v>884</v>
      </c>
      <c r="BC27" s="8" t="s">
        <v>880</v>
      </c>
      <c r="BD27" s="369"/>
    </row>
    <row r="28" spans="1:56" ht="14.25" customHeight="1">
      <c r="A28" s="41"/>
      <c r="B28" s="62" t="s">
        <v>167</v>
      </c>
      <c r="C28" s="184" t="s">
        <v>173</v>
      </c>
      <c r="D28" s="190"/>
      <c r="E28" s="48" t="s">
        <v>1217</v>
      </c>
      <c r="F28" s="49" t="s">
        <v>282</v>
      </c>
      <c r="G28" s="35" t="s">
        <v>9</v>
      </c>
      <c r="H28" s="41"/>
      <c r="I28" s="41"/>
      <c r="J28" s="41"/>
      <c r="K28" s="41"/>
      <c r="L28" s="17"/>
      <c r="N28" s="18"/>
      <c r="O28" s="18"/>
      <c r="P28" s="19" t="s">
        <v>535</v>
      </c>
      <c r="Q28" s="18"/>
      <c r="R28" s="18"/>
      <c r="S28" s="18"/>
      <c r="T28" s="179"/>
      <c r="U28" s="179"/>
      <c r="W28" s="179"/>
      <c r="X28" s="108"/>
      <c r="Y28" s="108"/>
      <c r="Z28" s="217"/>
      <c r="AA28" s="108"/>
      <c r="AC28" s="108"/>
      <c r="AD28" s="108"/>
      <c r="AF28" s="352"/>
      <c r="AG28" s="341"/>
      <c r="AH28" s="41"/>
      <c r="AI28" s="367"/>
      <c r="AJ28" s="367"/>
      <c r="AK28" s="367"/>
      <c r="AL28" s="367"/>
      <c r="AM28" s="367"/>
      <c r="AN28" s="367"/>
      <c r="AO28" s="367"/>
      <c r="AP28" s="367"/>
      <c r="AQ28" s="367"/>
      <c r="AR28" s="367"/>
      <c r="AS28" s="367"/>
      <c r="AT28" s="367"/>
      <c r="AU28" s="367"/>
      <c r="AV28" s="367"/>
      <c r="AW28" s="367"/>
      <c r="AX28" s="8" t="s">
        <v>863</v>
      </c>
      <c r="AY28" s="8" t="s">
        <v>865</v>
      </c>
      <c r="AZ28" s="8" t="str">
        <f t="shared" si="1"/>
        <v>管工事水道施設工事</v>
      </c>
      <c r="BA28" s="8" t="s">
        <v>863</v>
      </c>
      <c r="BB28" s="8" t="s">
        <v>884</v>
      </c>
      <c r="BC28" s="8" t="s">
        <v>880</v>
      </c>
      <c r="BD28" s="369"/>
    </row>
    <row r="29" spans="1:56" ht="14.25" customHeight="1">
      <c r="A29" s="41"/>
      <c r="B29" s="62" t="s">
        <v>167</v>
      </c>
      <c r="C29" s="184" t="s">
        <v>176</v>
      </c>
      <c r="D29" s="190"/>
      <c r="E29" s="48" t="s">
        <v>1218</v>
      </c>
      <c r="F29" s="49" t="s">
        <v>282</v>
      </c>
      <c r="G29" s="35" t="s">
        <v>10</v>
      </c>
      <c r="H29" s="41"/>
      <c r="I29" s="41"/>
      <c r="J29" s="41"/>
      <c r="K29" s="41"/>
      <c r="L29" s="17"/>
      <c r="N29" s="18"/>
      <c r="O29" s="18"/>
      <c r="P29" s="19" t="s">
        <v>536</v>
      </c>
      <c r="Q29" s="18"/>
      <c r="R29" s="18"/>
      <c r="S29" s="18"/>
      <c r="T29" s="179"/>
      <c r="U29" s="179"/>
      <c r="W29" s="179"/>
      <c r="X29" s="108"/>
      <c r="Y29" s="108"/>
      <c r="Z29" s="217"/>
      <c r="AA29" s="108"/>
      <c r="AC29" s="108"/>
      <c r="AD29" s="108"/>
      <c r="AF29" s="352"/>
      <c r="AG29" s="341"/>
      <c r="AH29" s="41"/>
      <c r="AI29" s="367"/>
      <c r="AJ29" s="367"/>
      <c r="AK29" s="367"/>
      <c r="AL29" s="367"/>
      <c r="AM29" s="367"/>
      <c r="AN29" s="367"/>
      <c r="AO29" s="367"/>
      <c r="AP29" s="367"/>
      <c r="AQ29" s="367"/>
      <c r="AR29" s="367"/>
      <c r="AS29" s="367"/>
      <c r="AT29" s="367"/>
      <c r="AU29" s="367"/>
      <c r="AV29" s="367"/>
      <c r="AW29" s="367"/>
      <c r="AX29" s="8" t="s">
        <v>868</v>
      </c>
      <c r="AY29" s="8" t="s">
        <v>867</v>
      </c>
      <c r="AZ29" s="8" t="str">
        <f t="shared" si="1"/>
        <v>通信設備工事電気通信工事</v>
      </c>
      <c r="BA29" s="8" t="s">
        <v>868</v>
      </c>
      <c r="BB29" s="8" t="s">
        <v>867</v>
      </c>
      <c r="BC29" s="8" t="s">
        <v>880</v>
      </c>
      <c r="BD29" s="369"/>
    </row>
    <row r="30" spans="1:56" ht="14.25" customHeight="1">
      <c r="A30" s="41"/>
      <c r="B30" s="62" t="s">
        <v>167</v>
      </c>
      <c r="C30" s="184" t="s">
        <v>516</v>
      </c>
      <c r="D30" s="190"/>
      <c r="E30" s="48" t="s">
        <v>1219</v>
      </c>
      <c r="F30" s="49" t="s">
        <v>282</v>
      </c>
      <c r="G30" s="35" t="s">
        <v>1220</v>
      </c>
      <c r="H30" s="41"/>
      <c r="I30" s="41"/>
      <c r="J30" s="41"/>
      <c r="K30" s="41"/>
      <c r="L30" s="17"/>
      <c r="M30" s="18"/>
      <c r="N30" s="18"/>
      <c r="O30" s="18"/>
      <c r="P30" s="19" t="s">
        <v>537</v>
      </c>
      <c r="Q30" s="18"/>
      <c r="R30" s="18"/>
      <c r="S30" s="18"/>
      <c r="T30" s="179"/>
      <c r="U30" s="179"/>
      <c r="W30" s="179"/>
      <c r="X30" s="108"/>
      <c r="Y30" s="108"/>
      <c r="Z30" s="217"/>
      <c r="AA30" s="108"/>
      <c r="AC30" s="108"/>
      <c r="AD30" s="108"/>
      <c r="AF30" s="352"/>
      <c r="AG30" s="341"/>
      <c r="AH30" s="41"/>
      <c r="AI30" s="367"/>
      <c r="AJ30" s="367"/>
      <c r="AK30" s="367"/>
      <c r="AL30" s="367"/>
      <c r="AM30" s="367"/>
      <c r="AN30" s="367"/>
      <c r="AO30" s="367"/>
      <c r="AP30" s="367"/>
      <c r="AQ30" s="367"/>
      <c r="AR30" s="367"/>
      <c r="AS30" s="367"/>
      <c r="AT30" s="367"/>
      <c r="AU30" s="367"/>
      <c r="AV30" s="367"/>
      <c r="AW30" s="367"/>
      <c r="AX30" s="8" t="s">
        <v>846</v>
      </c>
      <c r="AY30" s="8" t="s">
        <v>851</v>
      </c>
      <c r="AZ30" s="8" t="str">
        <f t="shared" si="1"/>
        <v>一般土木工事鋼構造物工事</v>
      </c>
      <c r="BA30" s="8"/>
      <c r="BB30" s="8"/>
      <c r="BC30" s="8" t="s">
        <v>885</v>
      </c>
      <c r="BD30" s="369"/>
    </row>
    <row r="31" spans="1:56" ht="14.25" customHeight="1">
      <c r="A31" s="41"/>
      <c r="B31" s="64" t="s">
        <v>167</v>
      </c>
      <c r="C31" s="185"/>
      <c r="D31" s="338"/>
      <c r="E31" s="52"/>
      <c r="F31" s="53"/>
      <c r="G31" s="37"/>
      <c r="H31" s="41"/>
      <c r="I31" s="41"/>
      <c r="J31" s="41"/>
      <c r="K31" s="41"/>
      <c r="L31" s="17"/>
      <c r="M31" s="18"/>
      <c r="N31" s="18"/>
      <c r="O31" s="18"/>
      <c r="P31" s="19" t="s">
        <v>538</v>
      </c>
      <c r="Q31" s="18"/>
      <c r="R31" s="18"/>
      <c r="S31" s="18"/>
      <c r="T31" s="179"/>
      <c r="U31" s="179"/>
      <c r="W31" s="179"/>
      <c r="X31" s="108"/>
      <c r="Y31" s="108"/>
      <c r="Z31" s="217"/>
      <c r="AA31" s="108"/>
      <c r="AC31" s="108"/>
      <c r="AD31" s="108"/>
      <c r="AF31" s="352"/>
      <c r="AG31" s="341"/>
      <c r="AH31" s="41"/>
      <c r="AI31" s="367"/>
      <c r="AJ31" s="367"/>
      <c r="AK31" s="367"/>
      <c r="AL31" s="367"/>
      <c r="AM31" s="367"/>
      <c r="AN31" s="367"/>
      <c r="AO31" s="367"/>
      <c r="AP31" s="367"/>
      <c r="AQ31" s="367"/>
      <c r="AR31" s="367"/>
      <c r="AS31" s="367"/>
      <c r="AT31" s="367"/>
      <c r="AU31" s="367"/>
      <c r="AV31" s="367"/>
      <c r="AW31" s="367"/>
      <c r="AX31" s="8" t="s">
        <v>862</v>
      </c>
      <c r="AY31" s="8" t="s">
        <v>851</v>
      </c>
      <c r="AZ31" s="8" t="str">
        <f t="shared" si="1"/>
        <v>維持修繕工事鋼構造物工事</v>
      </c>
      <c r="BA31" s="8"/>
      <c r="BB31" s="8"/>
      <c r="BC31" s="8" t="s">
        <v>885</v>
      </c>
      <c r="BD31" s="369"/>
    </row>
    <row r="32" spans="1:56" ht="14.25" customHeight="1" thickBot="1">
      <c r="A32" s="41"/>
      <c r="B32" s="61" t="s">
        <v>188</v>
      </c>
      <c r="C32" s="183" t="s">
        <v>180</v>
      </c>
      <c r="D32" s="337"/>
      <c r="E32" s="46" t="s">
        <v>1221</v>
      </c>
      <c r="F32" s="47" t="s">
        <v>283</v>
      </c>
      <c r="G32" s="34" t="s">
        <v>8</v>
      </c>
      <c r="H32" s="41"/>
      <c r="I32" s="41"/>
      <c r="J32" s="41"/>
      <c r="K32" s="41"/>
      <c r="L32" s="22"/>
      <c r="M32" s="23"/>
      <c r="N32" s="23"/>
      <c r="O32" s="23"/>
      <c r="P32" s="104"/>
      <c r="Q32" s="23"/>
      <c r="R32" s="23"/>
      <c r="S32" s="23"/>
      <c r="T32" s="311"/>
      <c r="U32" s="311"/>
      <c r="V32" s="106"/>
      <c r="W32" s="311"/>
      <c r="X32" s="110"/>
      <c r="Y32" s="110"/>
      <c r="Z32" s="218"/>
      <c r="AA32" s="110"/>
      <c r="AB32" s="106"/>
      <c r="AC32" s="106"/>
      <c r="AD32" s="110"/>
      <c r="AE32" s="106"/>
      <c r="AF32" s="354"/>
      <c r="AG32" s="348"/>
      <c r="AH32" s="41"/>
      <c r="AI32" s="367"/>
      <c r="AJ32" s="367"/>
      <c r="AK32" s="367"/>
      <c r="AL32" s="367"/>
      <c r="AM32" s="367"/>
      <c r="AN32" s="367"/>
      <c r="AO32" s="367"/>
      <c r="AP32" s="367"/>
      <c r="AQ32" s="367"/>
      <c r="AR32" s="367"/>
      <c r="AS32" s="367"/>
      <c r="AT32" s="367"/>
      <c r="AU32" s="367"/>
      <c r="AV32" s="367"/>
      <c r="AW32" s="367"/>
      <c r="AX32" s="369"/>
      <c r="AY32" s="369"/>
      <c r="AZ32" s="369"/>
      <c r="BA32" s="369"/>
      <c r="BB32" s="369"/>
      <c r="BC32" s="369"/>
      <c r="BD32" s="369"/>
    </row>
    <row r="33" spans="1:56" ht="14.25" customHeight="1">
      <c r="A33" s="41"/>
      <c r="B33" s="62" t="s">
        <v>188</v>
      </c>
      <c r="C33" s="184" t="s">
        <v>174</v>
      </c>
      <c r="D33" s="190"/>
      <c r="E33" s="48" t="s">
        <v>1222</v>
      </c>
      <c r="F33" s="49" t="s">
        <v>283</v>
      </c>
      <c r="G33" s="35" t="s">
        <v>9</v>
      </c>
      <c r="H33" s="41"/>
      <c r="I33" s="41"/>
      <c r="J33" s="41"/>
      <c r="K33" s="41"/>
      <c r="L33" s="41"/>
      <c r="M33" s="41"/>
      <c r="N33" s="41"/>
      <c r="O33" s="41"/>
      <c r="P33" s="41"/>
      <c r="Q33" s="41"/>
      <c r="R33" s="41"/>
      <c r="S33" s="41"/>
      <c r="T33" s="41"/>
      <c r="U33" s="41"/>
      <c r="V33" s="41"/>
      <c r="W33" s="207"/>
      <c r="X33" s="41"/>
      <c r="Y33" s="41"/>
      <c r="Z33" s="41"/>
      <c r="AA33" s="41"/>
      <c r="AB33" s="41"/>
      <c r="AC33" s="41"/>
      <c r="AD33" s="41"/>
      <c r="AE33" s="41"/>
      <c r="AF33" s="41"/>
      <c r="AG33" s="41"/>
      <c r="AH33" s="41"/>
      <c r="AI33" s="367"/>
      <c r="AJ33" s="367"/>
      <c r="AK33" s="367"/>
      <c r="AL33" s="367"/>
      <c r="AM33" s="367"/>
      <c r="AN33" s="367"/>
      <c r="AO33" s="367"/>
      <c r="AP33" s="367"/>
      <c r="AQ33" s="367"/>
      <c r="AR33" s="367"/>
      <c r="AS33" s="367"/>
      <c r="AT33" s="367"/>
      <c r="AU33" s="367"/>
      <c r="AV33" s="367"/>
      <c r="AW33" s="367"/>
      <c r="AX33" s="369"/>
      <c r="AY33" s="369"/>
      <c r="AZ33" s="369"/>
      <c r="BA33" s="369"/>
      <c r="BB33" s="369"/>
      <c r="BC33" s="369"/>
      <c r="BD33" s="369"/>
    </row>
    <row r="34" spans="1:56" ht="14.25" customHeight="1">
      <c r="A34" s="41"/>
      <c r="B34" s="62" t="s">
        <v>188</v>
      </c>
      <c r="C34" s="184" t="s">
        <v>177</v>
      </c>
      <c r="D34" s="190"/>
      <c r="E34" s="48" t="s">
        <v>1223</v>
      </c>
      <c r="F34" s="49" t="s">
        <v>283</v>
      </c>
      <c r="G34" s="35" t="s">
        <v>10</v>
      </c>
      <c r="H34" s="41"/>
      <c r="I34" s="41"/>
      <c r="J34" s="41"/>
      <c r="K34" s="41"/>
      <c r="L34" s="41"/>
      <c r="M34" s="41"/>
      <c r="N34" s="41"/>
      <c r="O34" s="41"/>
      <c r="P34" s="41"/>
      <c r="Q34" s="41"/>
      <c r="R34" s="41"/>
      <c r="S34" s="41"/>
      <c r="T34" s="41"/>
      <c r="U34" s="207"/>
      <c r="V34" s="41"/>
      <c r="W34" s="41"/>
      <c r="X34" s="41"/>
      <c r="Y34" s="41"/>
      <c r="Z34" s="41"/>
      <c r="AA34" s="41"/>
      <c r="AB34" s="41"/>
      <c r="AC34" s="41"/>
      <c r="AD34" s="41"/>
      <c r="AE34" s="41"/>
      <c r="AF34" s="41"/>
      <c r="AG34" s="41"/>
      <c r="AH34" s="41"/>
      <c r="AI34" s="367"/>
      <c r="AJ34" s="367"/>
      <c r="AK34" s="367"/>
      <c r="AL34" s="367"/>
      <c r="AM34" s="367"/>
      <c r="AN34" s="367"/>
      <c r="AO34" s="367"/>
      <c r="AP34" s="367"/>
      <c r="AQ34" s="367"/>
      <c r="AR34" s="367"/>
      <c r="AS34" s="367"/>
      <c r="AT34" s="367"/>
      <c r="AU34" s="367"/>
      <c r="AV34" s="367"/>
      <c r="AW34" s="367"/>
      <c r="AX34" s="369"/>
      <c r="AY34" s="369"/>
      <c r="AZ34" s="369"/>
      <c r="BA34" s="369"/>
      <c r="BB34" s="369"/>
      <c r="BC34" s="369"/>
      <c r="BD34" s="369"/>
    </row>
    <row r="35" spans="1:56" ht="14.25" customHeight="1">
      <c r="A35" s="41"/>
      <c r="B35" s="63" t="s">
        <v>188</v>
      </c>
      <c r="C35" s="186"/>
      <c r="D35" s="338"/>
      <c r="E35" s="50"/>
      <c r="F35" s="51"/>
      <c r="G35" s="36"/>
      <c r="H35" s="41"/>
      <c r="I35" s="41"/>
      <c r="J35" s="41"/>
      <c r="K35" s="41"/>
      <c r="L35" s="40" t="s">
        <v>431</v>
      </c>
      <c r="M35" s="41"/>
      <c r="N35" s="41"/>
      <c r="O35" s="41"/>
      <c r="P35" s="41"/>
      <c r="Q35" s="41"/>
      <c r="R35" s="41"/>
      <c r="S35" s="41"/>
      <c r="T35" s="41"/>
      <c r="U35" s="207"/>
      <c r="V35" s="41"/>
      <c r="W35" s="41"/>
      <c r="X35" s="41"/>
      <c r="Y35" s="41"/>
      <c r="Z35" s="41"/>
      <c r="AA35" s="41"/>
      <c r="AB35" s="41"/>
      <c r="AC35" s="41"/>
      <c r="AD35" s="41"/>
      <c r="AE35" s="41"/>
      <c r="AF35" s="41"/>
      <c r="AG35" s="41"/>
      <c r="AH35" s="41"/>
      <c r="AI35" s="367"/>
      <c r="AJ35" s="367"/>
      <c r="AK35" s="367"/>
      <c r="AL35" s="367"/>
      <c r="AM35" s="367"/>
      <c r="AN35" s="367"/>
      <c r="AO35" s="367"/>
      <c r="AP35" s="367"/>
      <c r="AQ35" s="367"/>
      <c r="AR35" s="367"/>
      <c r="AS35" s="367"/>
      <c r="AT35" s="367"/>
      <c r="AU35" s="367"/>
      <c r="AV35" s="367"/>
      <c r="AW35" s="367"/>
      <c r="AX35" s="369"/>
      <c r="AY35" s="369"/>
      <c r="AZ35" s="369"/>
      <c r="BA35" s="369"/>
      <c r="BB35" s="369"/>
      <c r="BC35" s="369"/>
      <c r="BD35" s="369"/>
    </row>
    <row r="36" spans="1:56" ht="14.25" customHeight="1">
      <c r="A36" s="41"/>
      <c r="B36" s="64" t="s">
        <v>1128</v>
      </c>
      <c r="C36" s="185" t="s">
        <v>697</v>
      </c>
      <c r="D36" s="337"/>
      <c r="E36" s="52" t="s">
        <v>1224</v>
      </c>
      <c r="F36" s="53" t="s">
        <v>284</v>
      </c>
      <c r="G36" s="37" t="s">
        <v>8</v>
      </c>
      <c r="H36" s="41"/>
      <c r="I36" s="41"/>
      <c r="J36" s="41"/>
      <c r="K36" s="41"/>
      <c r="L36" s="41" t="s">
        <v>439</v>
      </c>
      <c r="M36" s="41"/>
      <c r="N36" s="41"/>
      <c r="O36" s="41"/>
      <c r="P36" s="41"/>
      <c r="Q36" s="41"/>
      <c r="R36" s="41"/>
      <c r="S36" s="41"/>
      <c r="T36" s="41"/>
      <c r="U36" s="207"/>
      <c r="V36" s="41"/>
      <c r="W36" s="41"/>
      <c r="X36" s="41"/>
      <c r="Y36" s="41"/>
      <c r="Z36" s="41"/>
      <c r="AA36" s="41"/>
      <c r="AB36" s="41"/>
      <c r="AC36" s="41"/>
      <c r="AD36" s="41"/>
      <c r="AE36" s="41"/>
      <c r="AF36" s="41"/>
      <c r="AG36" s="41"/>
      <c r="AH36" s="41"/>
      <c r="AI36" s="367"/>
      <c r="AJ36" s="367"/>
      <c r="AK36" s="367"/>
      <c r="AL36" s="367"/>
      <c r="AM36" s="367"/>
      <c r="AN36" s="367"/>
      <c r="AO36" s="367"/>
      <c r="AP36" s="367"/>
      <c r="AQ36" s="367"/>
      <c r="AR36" s="367"/>
      <c r="AS36" s="367"/>
      <c r="AT36" s="367"/>
      <c r="AU36" s="367"/>
      <c r="AV36" s="367"/>
      <c r="AW36" s="367"/>
      <c r="AX36" s="369"/>
      <c r="AY36" s="369"/>
      <c r="AZ36" s="369"/>
      <c r="BA36" s="369"/>
      <c r="BB36" s="369"/>
      <c r="BC36" s="369"/>
      <c r="BD36" s="369"/>
    </row>
    <row r="37" spans="1:56" ht="14.25" customHeight="1">
      <c r="A37" s="41"/>
      <c r="B37" s="62" t="s">
        <v>1128</v>
      </c>
      <c r="C37" s="184" t="s">
        <v>1205</v>
      </c>
      <c r="D37" s="190"/>
      <c r="E37" s="48" t="s">
        <v>1225</v>
      </c>
      <c r="F37" s="49" t="s">
        <v>284</v>
      </c>
      <c r="G37" s="35" t="s">
        <v>9</v>
      </c>
      <c r="H37" s="41"/>
      <c r="I37" s="41"/>
      <c r="J37" s="41"/>
      <c r="K37" s="41"/>
      <c r="L37" s="41" t="s">
        <v>437</v>
      </c>
      <c r="M37" s="41"/>
      <c r="N37" s="41"/>
      <c r="O37" s="41"/>
      <c r="P37" s="41"/>
      <c r="Q37" s="41"/>
      <c r="R37" s="41"/>
      <c r="S37" s="41"/>
      <c r="T37" s="41"/>
      <c r="U37" s="207"/>
      <c r="V37" s="41"/>
      <c r="W37" s="41"/>
      <c r="X37" s="41"/>
      <c r="Y37" s="41"/>
      <c r="Z37" s="41"/>
      <c r="AA37" s="41"/>
      <c r="AB37" s="41"/>
      <c r="AC37" s="41"/>
      <c r="AD37" s="41"/>
      <c r="AE37" s="41"/>
      <c r="AF37" s="41"/>
      <c r="AG37" s="41"/>
      <c r="AH37" s="41"/>
      <c r="AI37" s="367"/>
      <c r="AJ37" s="367"/>
      <c r="AK37" s="367"/>
      <c r="AL37" s="367"/>
      <c r="AM37" s="367"/>
      <c r="AN37" s="367"/>
      <c r="AO37" s="367"/>
      <c r="AP37" s="367"/>
      <c r="AQ37" s="367"/>
      <c r="AR37" s="367"/>
      <c r="AS37" s="367"/>
      <c r="AT37" s="367"/>
      <c r="AU37" s="367"/>
      <c r="AV37" s="367"/>
      <c r="AW37" s="367"/>
      <c r="AX37" s="369"/>
      <c r="AY37" s="369"/>
      <c r="AZ37" s="369"/>
      <c r="BA37" s="369"/>
      <c r="BB37" s="369"/>
      <c r="BC37" s="369"/>
      <c r="BD37" s="369"/>
    </row>
    <row r="38" spans="1:56" ht="14.25" customHeight="1">
      <c r="A38" s="41"/>
      <c r="B38" s="62" t="s">
        <v>1128</v>
      </c>
      <c r="C38" s="184" t="s">
        <v>178</v>
      </c>
      <c r="D38" s="190"/>
      <c r="E38" s="48" t="s">
        <v>1226</v>
      </c>
      <c r="F38" s="49" t="s">
        <v>284</v>
      </c>
      <c r="G38" s="35" t="s">
        <v>10</v>
      </c>
      <c r="H38" s="41"/>
      <c r="I38" s="41"/>
      <c r="J38" s="41"/>
      <c r="K38" s="41"/>
      <c r="L38" s="41" t="s">
        <v>409</v>
      </c>
      <c r="M38" s="41"/>
      <c r="N38" s="41"/>
      <c r="O38" s="41"/>
      <c r="P38" s="41"/>
      <c r="Q38" s="41"/>
      <c r="R38" s="41"/>
      <c r="S38" s="41"/>
      <c r="T38" s="41"/>
      <c r="U38" s="207"/>
      <c r="V38" s="41"/>
      <c r="W38" s="41"/>
      <c r="X38" s="41"/>
      <c r="Y38" s="41"/>
      <c r="Z38" s="41"/>
      <c r="AA38" s="41"/>
      <c r="AB38" s="41"/>
      <c r="AC38" s="41"/>
      <c r="AD38" s="41"/>
      <c r="AE38" s="41"/>
      <c r="AF38" s="41"/>
      <c r="AG38" s="41"/>
      <c r="AH38" s="41"/>
      <c r="AI38" s="367"/>
      <c r="AJ38" s="367"/>
      <c r="AK38" s="367"/>
      <c r="AL38" s="367"/>
      <c r="AM38" s="367"/>
      <c r="AN38" s="367"/>
      <c r="AO38" s="367"/>
      <c r="AP38" s="367"/>
      <c r="AQ38" s="367"/>
      <c r="AR38" s="367"/>
      <c r="AS38" s="367"/>
      <c r="AT38" s="367"/>
      <c r="AU38" s="367"/>
      <c r="AV38" s="367"/>
      <c r="AW38" s="367"/>
      <c r="AX38" s="369"/>
      <c r="AY38" s="369"/>
      <c r="AZ38" s="369"/>
      <c r="BA38" s="369"/>
      <c r="BB38" s="369"/>
      <c r="BC38" s="369"/>
      <c r="BD38" s="369"/>
    </row>
    <row r="39" spans="1:56" ht="14.25" customHeight="1" thickBot="1">
      <c r="A39" s="41"/>
      <c r="B39" s="62" t="s">
        <v>1128</v>
      </c>
      <c r="C39" s="184" t="s">
        <v>183</v>
      </c>
      <c r="D39" s="190"/>
      <c r="E39" s="48" t="s">
        <v>1227</v>
      </c>
      <c r="F39" s="49" t="s">
        <v>284</v>
      </c>
      <c r="G39" s="35" t="s">
        <v>1220</v>
      </c>
      <c r="H39" s="41"/>
      <c r="I39" s="41"/>
      <c r="J39" s="41"/>
      <c r="K39" s="41"/>
      <c r="L39" s="41" t="s">
        <v>419</v>
      </c>
      <c r="M39" s="41"/>
      <c r="N39" s="41"/>
      <c r="O39" s="41"/>
      <c r="P39" s="41"/>
      <c r="Q39" s="41"/>
      <c r="R39" s="41"/>
      <c r="S39" s="41"/>
      <c r="T39" s="41"/>
      <c r="U39" s="207"/>
      <c r="V39" s="41"/>
      <c r="W39" s="41"/>
      <c r="X39" s="41"/>
      <c r="Y39" s="41"/>
      <c r="Z39" s="41"/>
      <c r="AA39" s="41"/>
      <c r="AB39" s="41"/>
      <c r="AC39" s="41"/>
      <c r="AD39" s="41"/>
      <c r="AE39" s="41"/>
      <c r="AF39" s="41"/>
      <c r="AG39" s="41"/>
      <c r="AH39" s="41"/>
      <c r="AI39" s="367"/>
      <c r="AJ39" s="367"/>
      <c r="AK39" s="367"/>
      <c r="AL39" s="367"/>
      <c r="AM39" s="367"/>
      <c r="AN39" s="367"/>
      <c r="AO39" s="367"/>
      <c r="AP39" s="367"/>
      <c r="AQ39" s="367"/>
      <c r="AR39" s="367"/>
      <c r="AS39" s="367"/>
      <c r="AT39" s="367"/>
      <c r="AU39" s="367"/>
      <c r="AV39" s="367"/>
      <c r="AW39" s="367"/>
      <c r="AX39" s="369"/>
      <c r="AY39" s="369"/>
      <c r="AZ39" s="369"/>
      <c r="BA39" s="369"/>
      <c r="BB39" s="369"/>
      <c r="BC39" s="369"/>
      <c r="BD39" s="369"/>
    </row>
    <row r="40" spans="1:56" ht="14.25" customHeight="1" thickTop="1">
      <c r="A40" s="41"/>
      <c r="B40" s="62" t="s">
        <v>1128</v>
      </c>
      <c r="C40" s="184" t="s">
        <v>1092</v>
      </c>
      <c r="D40" s="190"/>
      <c r="E40" s="48" t="s">
        <v>347</v>
      </c>
      <c r="F40" s="49" t="s">
        <v>284</v>
      </c>
      <c r="G40" s="35" t="s">
        <v>1228</v>
      </c>
      <c r="H40" s="41"/>
      <c r="I40" s="41"/>
      <c r="J40" s="41"/>
      <c r="K40" s="41"/>
      <c r="L40" s="24" t="s">
        <v>387</v>
      </c>
      <c r="M40" s="24" t="s">
        <v>364</v>
      </c>
      <c r="N40" s="16" t="s">
        <v>368</v>
      </c>
      <c r="O40" s="720" t="s">
        <v>369</v>
      </c>
      <c r="P40" s="721"/>
      <c r="Q40" s="721"/>
      <c r="R40" s="721"/>
      <c r="S40" s="721"/>
      <c r="T40" s="721"/>
      <c r="U40" s="721"/>
      <c r="V40" s="722"/>
      <c r="W40" s="41"/>
      <c r="X40" s="41"/>
      <c r="Y40" s="41"/>
      <c r="Z40" s="41"/>
      <c r="AA40" s="41"/>
      <c r="AB40" s="41"/>
      <c r="AC40" s="41"/>
      <c r="AD40" s="41"/>
      <c r="AE40" s="41"/>
      <c r="AF40" s="41"/>
      <c r="AG40" s="41"/>
      <c r="AH40" s="41"/>
      <c r="AI40" s="367"/>
      <c r="AJ40" s="367"/>
      <c r="AK40" s="367"/>
      <c r="AL40" s="367"/>
      <c r="AM40" s="367"/>
      <c r="AN40" s="367"/>
      <c r="AO40" s="367"/>
      <c r="AP40" s="367"/>
      <c r="AQ40" s="367"/>
      <c r="AR40" s="367"/>
      <c r="AS40" s="367"/>
      <c r="AT40" s="367"/>
      <c r="AU40" s="367"/>
      <c r="AV40" s="367"/>
      <c r="AW40" s="367"/>
      <c r="AX40" s="369"/>
      <c r="AY40" s="369"/>
      <c r="AZ40" s="369"/>
      <c r="BA40" s="369"/>
      <c r="BB40" s="369"/>
      <c r="BC40" s="369"/>
      <c r="BD40" s="369"/>
    </row>
    <row r="41" spans="1:56" ht="14.25" customHeight="1">
      <c r="A41" s="41"/>
      <c r="B41" s="62" t="s">
        <v>1128</v>
      </c>
      <c r="C41" s="184"/>
      <c r="D41" s="190"/>
      <c r="E41" s="48"/>
      <c r="F41" s="49"/>
      <c r="G41" s="35"/>
      <c r="H41" s="41"/>
      <c r="I41" s="41"/>
      <c r="J41" s="41"/>
      <c r="K41" s="41"/>
      <c r="L41" s="27" t="str">
        <f t="shared" ref="L41:L83" si="2">INDEX($B$27:$G$47,MATCH(N41,$C$27:$C$47,0),4)</f>
        <v>５</v>
      </c>
      <c r="M41" s="738" t="s">
        <v>365</v>
      </c>
      <c r="N41" s="1" t="str">
        <f t="shared" ref="N41:N48" si="3">L6</f>
        <v>工事成績</v>
      </c>
      <c r="O41" s="723" t="str">
        <f>CONCATENATE("　○企業の工事成績評定点　（様式-",L41,"-１、様式-",L41,"-２）")</f>
        <v>　○企業の工事成績評定点　（様式-５-１、様式-５-２）</v>
      </c>
      <c r="P41" s="724"/>
      <c r="Q41" s="724"/>
      <c r="R41" s="724"/>
      <c r="S41" s="724"/>
      <c r="T41" s="724"/>
      <c r="U41" s="724"/>
      <c r="V41" s="725"/>
      <c r="W41" s="41"/>
      <c r="X41" s="41"/>
      <c r="Y41" s="41"/>
      <c r="Z41" s="41"/>
      <c r="AA41" s="41"/>
      <c r="AB41" s="41"/>
      <c r="AC41" s="41"/>
      <c r="AD41" s="41"/>
      <c r="AE41" s="41"/>
      <c r="AF41" s="41"/>
      <c r="AG41" s="41"/>
      <c r="AH41" s="41"/>
      <c r="AI41" s="367"/>
      <c r="AJ41" s="367"/>
      <c r="AK41" s="367"/>
      <c r="AL41" s="367"/>
      <c r="AM41" s="367"/>
      <c r="AN41" s="367"/>
      <c r="AO41" s="367"/>
      <c r="AP41" s="367"/>
      <c r="AQ41" s="367"/>
      <c r="AR41" s="367"/>
      <c r="AS41" s="367"/>
      <c r="AT41" s="367"/>
      <c r="AU41" s="367"/>
      <c r="AV41" s="367"/>
      <c r="AW41" s="367"/>
      <c r="AX41" s="369"/>
      <c r="AY41" s="369"/>
      <c r="AZ41" s="369"/>
      <c r="BA41" s="369"/>
      <c r="BB41" s="369"/>
      <c r="BC41" s="369"/>
      <c r="BD41" s="369"/>
    </row>
    <row r="42" spans="1:56" ht="14.25" customHeight="1">
      <c r="A42" s="41"/>
      <c r="B42" s="62" t="s">
        <v>1128</v>
      </c>
      <c r="C42" s="184"/>
      <c r="D42" s="190"/>
      <c r="E42" s="48"/>
      <c r="F42" s="49"/>
      <c r="G42" s="35"/>
      <c r="H42" s="41"/>
      <c r="I42" s="41"/>
      <c r="J42" s="41"/>
      <c r="K42" s="41"/>
      <c r="L42" s="27" t="str">
        <f t="shared" si="2"/>
        <v>６</v>
      </c>
      <c r="M42" s="739"/>
      <c r="N42" s="1" t="str">
        <f t="shared" si="3"/>
        <v>同種工事実績</v>
      </c>
      <c r="O42" s="723" t="str">
        <f>CONCATENATE("　○企業の同種工事の施工実績　（様式-",L42,"）")</f>
        <v>　○企業の同種工事の施工実績　（様式-６）</v>
      </c>
      <c r="P42" s="724"/>
      <c r="Q42" s="724"/>
      <c r="R42" s="724"/>
      <c r="S42" s="724"/>
      <c r="T42" s="724"/>
      <c r="U42" s="724"/>
      <c r="V42" s="725"/>
      <c r="W42" s="41"/>
      <c r="X42" s="41"/>
      <c r="Y42" s="41"/>
      <c r="Z42" s="41"/>
      <c r="AA42" s="41"/>
      <c r="AB42" s="41"/>
      <c r="AC42" s="41"/>
      <c r="AD42" s="41"/>
      <c r="AE42" s="41"/>
      <c r="AF42" s="41"/>
      <c r="AG42" s="41"/>
      <c r="AH42" s="41"/>
      <c r="AI42" s="367"/>
      <c r="AJ42" s="367"/>
      <c r="AK42" s="367"/>
      <c r="AL42" s="367"/>
      <c r="AM42" s="367"/>
      <c r="AN42" s="367"/>
      <c r="AO42" s="367"/>
      <c r="AP42" s="367"/>
      <c r="AQ42" s="367"/>
      <c r="AR42" s="367"/>
      <c r="AS42" s="367"/>
      <c r="AT42" s="367"/>
      <c r="AU42" s="367"/>
      <c r="AV42" s="367"/>
      <c r="AW42" s="367"/>
      <c r="AX42" s="369"/>
      <c r="AY42" s="369"/>
      <c r="AZ42" s="369"/>
      <c r="BA42" s="369"/>
      <c r="BB42" s="369"/>
      <c r="BC42" s="369"/>
      <c r="BD42" s="369"/>
    </row>
    <row r="43" spans="1:56" ht="14.25" customHeight="1">
      <c r="A43" s="41"/>
      <c r="B43" s="62" t="s">
        <v>1128</v>
      </c>
      <c r="C43" s="184"/>
      <c r="D43" s="190"/>
      <c r="E43" s="48"/>
      <c r="F43" s="49"/>
      <c r="G43" s="35"/>
      <c r="H43" s="41"/>
      <c r="I43" s="41"/>
      <c r="J43" s="41"/>
      <c r="K43" s="41"/>
      <c r="L43" s="27" t="str">
        <f t="shared" si="2"/>
        <v>７</v>
      </c>
      <c r="M43" s="739"/>
      <c r="N43" s="1" t="str">
        <f t="shared" si="3"/>
        <v>優良工事表彰</v>
      </c>
      <c r="O43" s="723" t="str">
        <f>CONCATENATE("　○企業の優良工事表彰（優良工事施工団体表彰）　（様式-",L43,"）")</f>
        <v>　○企業の優良工事表彰（優良工事施工団体表彰）　（様式-７）</v>
      </c>
      <c r="P43" s="724"/>
      <c r="Q43" s="724"/>
      <c r="R43" s="724"/>
      <c r="S43" s="724"/>
      <c r="T43" s="724"/>
      <c r="U43" s="724"/>
      <c r="V43" s="725"/>
      <c r="W43" s="41"/>
      <c r="X43" s="41"/>
      <c r="Y43" s="41"/>
      <c r="Z43" s="41"/>
      <c r="AA43" s="41"/>
      <c r="AB43" s="41"/>
      <c r="AC43" s="41"/>
      <c r="AD43" s="41"/>
      <c r="AE43" s="41"/>
      <c r="AF43" s="41"/>
      <c r="AG43" s="41"/>
      <c r="AH43" s="41"/>
      <c r="AI43" s="367"/>
      <c r="AJ43" s="367"/>
      <c r="AK43" s="367"/>
      <c r="AL43" s="367"/>
      <c r="AM43" s="367"/>
      <c r="AN43" s="367"/>
      <c r="AO43" s="367"/>
      <c r="AP43" s="367"/>
      <c r="AQ43" s="367"/>
      <c r="AR43" s="367"/>
      <c r="AS43" s="367"/>
      <c r="AT43" s="367"/>
      <c r="AU43" s="367"/>
      <c r="AV43" s="367"/>
      <c r="AW43" s="367"/>
      <c r="AX43" s="369"/>
      <c r="AY43" s="369"/>
      <c r="AZ43" s="369"/>
      <c r="BA43" s="369"/>
      <c r="BB43" s="369"/>
      <c r="BC43" s="369"/>
      <c r="BD43" s="369"/>
    </row>
    <row r="44" spans="1:56" ht="14.25" customHeight="1">
      <c r="A44" s="41"/>
      <c r="B44" s="62" t="s">
        <v>1128</v>
      </c>
      <c r="C44" s="184"/>
      <c r="D44" s="190"/>
      <c r="E44" s="48"/>
      <c r="F44" s="49"/>
      <c r="G44" s="35"/>
      <c r="H44" s="41"/>
      <c r="I44" s="41"/>
      <c r="J44" s="41"/>
      <c r="K44" s="41"/>
      <c r="L44" s="27" t="e">
        <f t="shared" si="2"/>
        <v>#N/A</v>
      </c>
      <c r="M44" s="739"/>
      <c r="N44" s="1" t="str">
        <f t="shared" si="3"/>
        <v>プラント保有</v>
      </c>
      <c r="O44" s="723" t="e">
        <f>CONCATENATE("　○アスファルト合材プラント保有の有無　（様式-",L44,"）")</f>
        <v>#N/A</v>
      </c>
      <c r="P44" s="724"/>
      <c r="Q44" s="724"/>
      <c r="R44" s="724"/>
      <c r="S44" s="724"/>
      <c r="T44" s="724"/>
      <c r="U44" s="724"/>
      <c r="V44" s="725"/>
      <c r="W44" s="41"/>
      <c r="X44" s="41"/>
      <c r="Y44" s="41"/>
      <c r="Z44" s="41"/>
      <c r="AA44" s="41"/>
      <c r="AB44" s="41"/>
      <c r="AC44" s="41"/>
      <c r="AD44" s="41"/>
      <c r="AE44" s="41"/>
      <c r="AF44" s="41"/>
      <c r="AG44" s="41"/>
      <c r="AH44" s="41"/>
      <c r="AI44" s="367"/>
      <c r="AJ44" s="367"/>
      <c r="AK44" s="367"/>
      <c r="AL44" s="367"/>
      <c r="AM44" s="367"/>
      <c r="AN44" s="367"/>
      <c r="AO44" s="367"/>
      <c r="AP44" s="367"/>
      <c r="AQ44" s="367"/>
      <c r="AR44" s="367"/>
      <c r="AS44" s="367"/>
      <c r="AT44" s="367"/>
      <c r="AU44" s="367"/>
      <c r="AV44" s="367"/>
      <c r="AW44" s="367"/>
      <c r="AX44" s="369"/>
      <c r="AY44" s="369"/>
      <c r="AZ44" s="369"/>
      <c r="BA44" s="369"/>
      <c r="BB44" s="369"/>
      <c r="BC44" s="369"/>
      <c r="BD44" s="369"/>
    </row>
    <row r="45" spans="1:56" ht="14.25" customHeight="1">
      <c r="A45" s="41"/>
      <c r="B45" s="64" t="s">
        <v>1128</v>
      </c>
      <c r="C45" s="185"/>
      <c r="D45" s="338"/>
      <c r="E45" s="52"/>
      <c r="F45" s="53"/>
      <c r="G45" s="37"/>
      <c r="H45" s="41"/>
      <c r="I45" s="41"/>
      <c r="J45" s="41"/>
      <c r="K45" s="41"/>
      <c r="L45" s="27" t="e">
        <f t="shared" si="2"/>
        <v>#N/A</v>
      </c>
      <c r="M45" s="739"/>
      <c r="N45" s="1" t="str">
        <f t="shared" si="3"/>
        <v>法面機械保有</v>
      </c>
      <c r="O45" s="723" t="e">
        <f>CONCATENATE("　○企業の○○機の保有の有無　（様式-",L45,"）")</f>
        <v>#N/A</v>
      </c>
      <c r="P45" s="724"/>
      <c r="Q45" s="724"/>
      <c r="R45" s="724"/>
      <c r="S45" s="724"/>
      <c r="T45" s="724"/>
      <c r="U45" s="724"/>
      <c r="V45" s="725"/>
      <c r="W45" s="41"/>
      <c r="X45" s="41"/>
      <c r="Y45" s="41"/>
      <c r="Z45" s="41"/>
      <c r="AA45" s="41"/>
      <c r="AB45" s="41"/>
      <c r="AC45" s="41"/>
      <c r="AD45" s="41"/>
      <c r="AE45" s="41"/>
      <c r="AF45" s="41"/>
      <c r="AG45" s="41"/>
      <c r="AH45" s="41"/>
      <c r="AI45" s="367"/>
      <c r="AJ45" s="367"/>
      <c r="AK45" s="367"/>
      <c r="AL45" s="367"/>
      <c r="AM45" s="367"/>
      <c r="AN45" s="367"/>
      <c r="AO45" s="367"/>
      <c r="AP45" s="367"/>
      <c r="AQ45" s="367"/>
      <c r="AR45" s="367"/>
      <c r="AS45" s="367"/>
      <c r="AT45" s="367"/>
      <c r="AU45" s="367"/>
      <c r="AV45" s="367"/>
      <c r="AW45" s="367"/>
      <c r="AX45" s="369"/>
      <c r="AY45" s="369"/>
      <c r="AZ45" s="369"/>
      <c r="BA45" s="369"/>
      <c r="BB45" s="369"/>
      <c r="BC45" s="369"/>
      <c r="BD45" s="369"/>
    </row>
    <row r="46" spans="1:56" ht="14.25" customHeight="1">
      <c r="A46" s="41"/>
      <c r="B46" s="61" t="s">
        <v>189</v>
      </c>
      <c r="C46" s="183"/>
      <c r="D46" s="337"/>
      <c r="E46" s="46"/>
      <c r="F46" s="47"/>
      <c r="G46" s="34"/>
      <c r="H46" s="41"/>
      <c r="I46" s="41"/>
      <c r="J46" s="41"/>
      <c r="K46" s="41"/>
      <c r="L46" s="27" t="e">
        <f t="shared" si="2"/>
        <v>#N/A</v>
      </c>
      <c r="M46" s="739"/>
      <c r="N46" s="1" t="str">
        <f t="shared" si="3"/>
        <v>OPD制度参加登録</v>
      </c>
      <c r="O46" s="723" t="e">
        <f>CONCATENATE("　○企業の継続能力（CPD）制度の参加登録　（様式-",L46,"）")</f>
        <v>#N/A</v>
      </c>
      <c r="P46" s="724"/>
      <c r="Q46" s="724"/>
      <c r="R46" s="724"/>
      <c r="S46" s="724"/>
      <c r="T46" s="724"/>
      <c r="U46" s="724"/>
      <c r="V46" s="725"/>
      <c r="W46" s="41"/>
      <c r="X46" s="41"/>
      <c r="Y46" s="41"/>
      <c r="Z46" s="41"/>
      <c r="AA46" s="41"/>
      <c r="AB46" s="41"/>
      <c r="AC46" s="41"/>
      <c r="AD46" s="41"/>
      <c r="AE46" s="41"/>
      <c r="AF46" s="41"/>
      <c r="AG46" s="41"/>
      <c r="AH46" s="41"/>
      <c r="AI46" s="367"/>
      <c r="AJ46" s="367"/>
      <c r="AK46" s="367"/>
      <c r="AL46" s="367"/>
      <c r="AM46" s="367"/>
      <c r="AN46" s="367"/>
      <c r="AO46" s="367"/>
      <c r="AP46" s="367"/>
      <c r="AQ46" s="367"/>
      <c r="AR46" s="367"/>
      <c r="AS46" s="367"/>
      <c r="AT46" s="367"/>
      <c r="AU46" s="367"/>
      <c r="AV46" s="367"/>
      <c r="AW46" s="367"/>
      <c r="AX46" s="369"/>
      <c r="AY46" s="369"/>
      <c r="AZ46" s="369"/>
      <c r="BA46" s="369"/>
      <c r="BB46" s="369"/>
      <c r="BC46" s="369"/>
      <c r="BD46" s="369"/>
    </row>
    <row r="47" spans="1:56" ht="14.25" customHeight="1" thickBot="1">
      <c r="A47" s="41"/>
      <c r="B47" s="65" t="s">
        <v>189</v>
      </c>
      <c r="C47" s="187"/>
      <c r="D47" s="339"/>
      <c r="E47" s="54"/>
      <c r="F47" s="55"/>
      <c r="G47" s="38"/>
      <c r="H47" s="41"/>
      <c r="I47" s="41"/>
      <c r="J47" s="41"/>
      <c r="K47" s="41"/>
      <c r="L47" s="27" t="str">
        <f>INDEX($B$27:$G$31,MATCH(N47,$C$27:$C$31,0),4)</f>
        <v>８</v>
      </c>
      <c r="M47" s="739"/>
      <c r="N47" s="1" t="str">
        <f t="shared" si="3"/>
        <v>登録基幹技能者</v>
      </c>
      <c r="O47" s="723" t="str">
        <f>CONCATENATE("　○登録基幹技能者の配置　（様式-",L47,"）")</f>
        <v>　○登録基幹技能者の配置　（様式-８）</v>
      </c>
      <c r="P47" s="724"/>
      <c r="Q47" s="724"/>
      <c r="R47" s="724"/>
      <c r="S47" s="724"/>
      <c r="T47" s="724"/>
      <c r="U47" s="724"/>
      <c r="V47" s="725"/>
      <c r="W47" s="41"/>
      <c r="X47" s="41"/>
      <c r="Y47" s="41"/>
      <c r="Z47" s="41"/>
      <c r="AA47" s="41"/>
      <c r="AB47" s="41"/>
      <c r="AC47" s="41"/>
      <c r="AD47" s="41"/>
      <c r="AE47" s="41"/>
      <c r="AF47" s="41"/>
      <c r="AG47" s="41"/>
      <c r="AH47" s="41"/>
      <c r="AI47" s="367"/>
      <c r="AJ47" s="367"/>
      <c r="AK47" s="367"/>
      <c r="AL47" s="367"/>
      <c r="AM47" s="367"/>
      <c r="AN47" s="367"/>
      <c r="AO47" s="367"/>
      <c r="AP47" s="367"/>
      <c r="AQ47" s="367"/>
      <c r="AR47" s="367"/>
      <c r="AS47" s="367"/>
      <c r="AT47" s="367"/>
      <c r="AU47" s="367"/>
      <c r="AV47" s="367"/>
      <c r="AW47" s="367"/>
      <c r="AX47" s="369"/>
      <c r="AY47" s="369"/>
      <c r="AZ47" s="369"/>
      <c r="BA47" s="369"/>
      <c r="BB47" s="369"/>
      <c r="BC47" s="369"/>
      <c r="BD47" s="369"/>
    </row>
    <row r="48" spans="1:56" ht="14.25" customHeight="1" thickTop="1">
      <c r="A48" s="41"/>
      <c r="B48" s="95" t="s">
        <v>518</v>
      </c>
      <c r="C48" s="188" t="s">
        <v>520</v>
      </c>
      <c r="D48" s="193"/>
      <c r="E48" s="93" t="s">
        <v>348</v>
      </c>
      <c r="F48" s="98"/>
      <c r="G48" s="99"/>
      <c r="H48" s="41"/>
      <c r="I48" s="41"/>
      <c r="J48" s="41"/>
      <c r="K48" s="41"/>
      <c r="L48" s="27" t="e">
        <f t="shared" si="2"/>
        <v>#N/A</v>
      </c>
      <c r="M48" s="740"/>
      <c r="N48" s="1">
        <f t="shared" si="3"/>
        <v>0</v>
      </c>
      <c r="O48" s="729" t="s">
        <v>389</v>
      </c>
      <c r="P48" s="730"/>
      <c r="Q48" s="730"/>
      <c r="R48" s="730"/>
      <c r="S48" s="730"/>
      <c r="T48" s="730"/>
      <c r="U48" s="730"/>
      <c r="V48" s="731"/>
      <c r="W48" s="41"/>
      <c r="X48" s="41"/>
      <c r="Y48" s="41"/>
      <c r="Z48" s="41"/>
      <c r="AA48" s="41"/>
      <c r="AB48" s="41"/>
      <c r="AC48" s="41"/>
      <c r="AD48" s="41"/>
      <c r="AE48" s="41"/>
      <c r="AF48" s="41"/>
      <c r="AG48" s="41"/>
      <c r="AH48" s="41"/>
      <c r="AI48" s="367"/>
      <c r="AJ48" s="367"/>
      <c r="AK48" s="367"/>
      <c r="AL48" s="367"/>
      <c r="AM48" s="367"/>
      <c r="AN48" s="367"/>
      <c r="AO48" s="367"/>
      <c r="AP48" s="367"/>
      <c r="AQ48" s="367"/>
      <c r="AR48" s="367"/>
      <c r="AS48" s="367"/>
      <c r="AT48" s="367"/>
      <c r="AU48" s="367"/>
      <c r="AV48" s="367"/>
      <c r="AW48" s="367"/>
      <c r="AX48" s="369"/>
      <c r="AY48" s="369"/>
      <c r="AZ48" s="369"/>
      <c r="BA48" s="369"/>
      <c r="BB48" s="369"/>
      <c r="BC48" s="369"/>
      <c r="BD48" s="369"/>
    </row>
    <row r="49" spans="1:56" ht="14.25" customHeight="1">
      <c r="A49" s="41"/>
      <c r="B49" s="92" t="s">
        <v>517</v>
      </c>
      <c r="C49" s="184" t="s">
        <v>521</v>
      </c>
      <c r="D49" s="194"/>
      <c r="E49" s="97" t="s">
        <v>349</v>
      </c>
      <c r="F49" s="100"/>
      <c r="G49" s="101"/>
      <c r="H49" s="41"/>
      <c r="I49" s="41"/>
      <c r="J49" s="41"/>
      <c r="K49" s="41"/>
      <c r="L49" s="27" t="e">
        <f t="shared" si="2"/>
        <v>#N/A</v>
      </c>
      <c r="M49" s="741" t="s">
        <v>366</v>
      </c>
      <c r="N49" s="1" t="str">
        <f t="shared" ref="N49:N55" si="4">M6</f>
        <v>保有資格</v>
      </c>
      <c r="O49" s="723" t="e">
        <f>CONCATENATE("　○配置予定技術者の資格　（様式-",L49,"）")</f>
        <v>#N/A</v>
      </c>
      <c r="P49" s="724"/>
      <c r="Q49" s="724"/>
      <c r="R49" s="724"/>
      <c r="S49" s="724"/>
      <c r="T49" s="724"/>
      <c r="U49" s="724"/>
      <c r="V49" s="725"/>
      <c r="W49" s="41"/>
      <c r="X49" s="41"/>
      <c r="Y49" s="41"/>
      <c r="Z49" s="41"/>
      <c r="AA49" s="41"/>
      <c r="AB49" s="41"/>
      <c r="AC49" s="41"/>
      <c r="AD49" s="41"/>
      <c r="AE49" s="41"/>
      <c r="AF49" s="41"/>
      <c r="AG49" s="41"/>
      <c r="AH49" s="41"/>
      <c r="AI49" s="367"/>
      <c r="AJ49" s="367"/>
      <c r="AK49" s="367"/>
      <c r="AL49" s="367"/>
      <c r="AM49" s="367"/>
      <c r="AN49" s="367"/>
      <c r="AO49" s="367"/>
      <c r="AP49" s="367"/>
      <c r="AQ49" s="367"/>
      <c r="AR49" s="367"/>
      <c r="AS49" s="367"/>
      <c r="AT49" s="367"/>
      <c r="AU49" s="367"/>
      <c r="AV49" s="367"/>
      <c r="AW49" s="367"/>
      <c r="AX49" s="369"/>
      <c r="AY49" s="369"/>
      <c r="AZ49" s="369"/>
      <c r="BA49" s="369"/>
      <c r="BB49" s="369"/>
      <c r="BC49" s="369"/>
      <c r="BD49" s="369"/>
    </row>
    <row r="50" spans="1:56" ht="14.25" customHeight="1">
      <c r="A50" s="41"/>
      <c r="B50" s="92" t="s">
        <v>517</v>
      </c>
      <c r="C50" s="184" t="s">
        <v>523</v>
      </c>
      <c r="D50" s="194"/>
      <c r="E50" s="97" t="s">
        <v>350</v>
      </c>
      <c r="F50" s="100"/>
      <c r="G50" s="101"/>
      <c r="H50" s="41"/>
      <c r="I50" s="41"/>
      <c r="J50" s="41"/>
      <c r="K50" s="41"/>
      <c r="L50" s="27" t="str">
        <f t="shared" si="2"/>
        <v>１０</v>
      </c>
      <c r="M50" s="742"/>
      <c r="N50" s="1" t="str">
        <f t="shared" si="4"/>
        <v>同種工事経験</v>
      </c>
      <c r="O50" s="723" t="str">
        <f>CONCATENATE("　○配置予定技術者の同種工事の施工経験　（様式-",L50,"）")</f>
        <v>　○配置予定技術者の同種工事の施工経験　（様式-１０）</v>
      </c>
      <c r="P50" s="724"/>
      <c r="Q50" s="724"/>
      <c r="R50" s="724"/>
      <c r="S50" s="724"/>
      <c r="T50" s="724"/>
      <c r="U50" s="724"/>
      <c r="V50" s="725"/>
      <c r="W50" s="41"/>
      <c r="X50" s="41"/>
      <c r="Y50" s="41"/>
      <c r="Z50" s="41"/>
      <c r="AA50" s="41"/>
      <c r="AB50" s="41"/>
      <c r="AC50" s="41"/>
      <c r="AD50" s="41"/>
      <c r="AE50" s="41"/>
      <c r="AF50" s="41"/>
      <c r="AG50" s="41"/>
      <c r="AH50" s="41"/>
      <c r="AI50" s="367"/>
      <c r="AJ50" s="367"/>
      <c r="AK50" s="367"/>
      <c r="AL50" s="367"/>
      <c r="AM50" s="367"/>
      <c r="AN50" s="367"/>
      <c r="AO50" s="367"/>
      <c r="AP50" s="367"/>
      <c r="AQ50" s="367"/>
      <c r="AR50" s="367"/>
      <c r="AS50" s="367"/>
      <c r="AT50" s="367"/>
      <c r="AU50" s="367"/>
      <c r="AV50" s="367"/>
      <c r="AW50" s="367"/>
      <c r="AX50" s="369"/>
      <c r="AY50" s="369"/>
      <c r="AZ50" s="369"/>
      <c r="BA50" s="369"/>
      <c r="BB50" s="369"/>
      <c r="BC50" s="369"/>
      <c r="BD50" s="369"/>
    </row>
    <row r="51" spans="1:56" ht="14.25" customHeight="1">
      <c r="A51" s="41"/>
      <c r="B51" s="92" t="s">
        <v>517</v>
      </c>
      <c r="C51" s="184" t="s">
        <v>525</v>
      </c>
      <c r="D51" s="194"/>
      <c r="E51" s="97" t="s">
        <v>351</v>
      </c>
      <c r="F51" s="100"/>
      <c r="G51" s="101"/>
      <c r="H51" s="41"/>
      <c r="I51" s="41"/>
      <c r="J51" s="41"/>
      <c r="K51" s="41"/>
      <c r="L51" s="27" t="str">
        <f t="shared" si="2"/>
        <v>１１</v>
      </c>
      <c r="M51" s="742"/>
      <c r="N51" s="1" t="str">
        <f t="shared" si="4"/>
        <v>技術者の表彰</v>
      </c>
      <c r="O51" s="723" t="str">
        <f>CONCATENATE("　○配置予定技術者の優秀建設技術者表彰　（様式-",L51,"）")</f>
        <v>　○配置予定技術者の優秀建設技術者表彰　（様式-１１）</v>
      </c>
      <c r="P51" s="724"/>
      <c r="Q51" s="724"/>
      <c r="R51" s="724"/>
      <c r="S51" s="724"/>
      <c r="T51" s="724"/>
      <c r="U51" s="724"/>
      <c r="V51" s="725"/>
      <c r="W51" s="41"/>
      <c r="X51" s="41"/>
      <c r="Y51" s="41"/>
      <c r="Z51" s="41"/>
      <c r="AA51" s="41"/>
      <c r="AB51" s="41"/>
      <c r="AC51" s="41"/>
      <c r="AD51" s="41"/>
      <c r="AE51" s="41"/>
      <c r="AF51" s="41"/>
      <c r="AG51" s="41"/>
      <c r="AH51" s="41"/>
      <c r="AI51" s="367"/>
      <c r="AJ51" s="367"/>
      <c r="AK51" s="367"/>
      <c r="AL51" s="367"/>
      <c r="AM51" s="367"/>
      <c r="AN51" s="367"/>
      <c r="AO51" s="367"/>
      <c r="AP51" s="367"/>
      <c r="AQ51" s="367"/>
      <c r="AR51" s="367"/>
      <c r="AS51" s="367"/>
      <c r="AT51" s="367"/>
      <c r="AU51" s="367"/>
      <c r="AV51" s="367"/>
      <c r="AW51" s="367"/>
      <c r="AX51" s="369"/>
      <c r="AY51" s="369"/>
      <c r="AZ51" s="369"/>
      <c r="BA51" s="369"/>
      <c r="BB51" s="369"/>
      <c r="BC51" s="369"/>
      <c r="BD51" s="369"/>
    </row>
    <row r="52" spans="1:56" ht="14.25" customHeight="1">
      <c r="A52" s="41"/>
      <c r="B52" s="92" t="s">
        <v>517</v>
      </c>
      <c r="C52" s="184" t="s">
        <v>527</v>
      </c>
      <c r="D52" s="194"/>
      <c r="E52" s="97" t="s">
        <v>532</v>
      </c>
      <c r="F52" s="100"/>
      <c r="G52" s="101"/>
      <c r="H52" s="41"/>
      <c r="I52" s="41"/>
      <c r="J52" s="41"/>
      <c r="K52" s="41"/>
      <c r="L52" s="27" t="str">
        <f t="shared" si="2"/>
        <v>９</v>
      </c>
      <c r="M52" s="742"/>
      <c r="N52" s="1" t="str">
        <f t="shared" si="4"/>
        <v>継続学習</v>
      </c>
      <c r="O52" s="723" t="str">
        <f>CONCATENATE("　○配置予定技術者の継続学習　（様式-",L52,"）")</f>
        <v>　○配置予定技術者の継続学習　（様式-９）</v>
      </c>
      <c r="P52" s="724"/>
      <c r="Q52" s="724"/>
      <c r="R52" s="724"/>
      <c r="S52" s="724"/>
      <c r="T52" s="724"/>
      <c r="U52" s="724"/>
      <c r="V52" s="725"/>
      <c r="W52" s="41"/>
      <c r="X52" s="41"/>
      <c r="Y52" s="41"/>
      <c r="Z52" s="41"/>
      <c r="AA52" s="41"/>
      <c r="AB52" s="41"/>
      <c r="AC52" s="41"/>
      <c r="AD52" s="41"/>
      <c r="AE52" s="41"/>
      <c r="AF52" s="41"/>
      <c r="AG52" s="41"/>
      <c r="AH52" s="41"/>
      <c r="AI52" s="367"/>
      <c r="AJ52" s="367"/>
      <c r="AK52" s="367"/>
      <c r="AL52" s="367"/>
      <c r="AM52" s="367"/>
      <c r="AN52" s="367"/>
      <c r="AO52" s="367"/>
      <c r="AP52" s="367"/>
      <c r="AQ52" s="367"/>
      <c r="AR52" s="367"/>
      <c r="AS52" s="367"/>
      <c r="AT52" s="367"/>
      <c r="AU52" s="367"/>
      <c r="AV52" s="367"/>
      <c r="AW52" s="367"/>
      <c r="AX52" s="369"/>
      <c r="AY52" s="369"/>
      <c r="AZ52" s="369"/>
      <c r="BA52" s="369"/>
      <c r="BB52" s="369"/>
      <c r="BC52" s="369"/>
      <c r="BD52" s="369"/>
    </row>
    <row r="53" spans="1:56" ht="14.25" customHeight="1">
      <c r="A53" s="41"/>
      <c r="B53" s="92" t="s">
        <v>517</v>
      </c>
      <c r="C53" s="184" t="s">
        <v>570</v>
      </c>
      <c r="D53" s="194"/>
      <c r="E53" s="97" t="s">
        <v>533</v>
      </c>
      <c r="F53" s="100"/>
      <c r="G53" s="101"/>
      <c r="H53" s="41"/>
      <c r="I53" s="41"/>
      <c r="J53" s="41"/>
      <c r="K53" s="41"/>
      <c r="L53" s="27" t="e">
        <f t="shared" si="2"/>
        <v>#N/A</v>
      </c>
      <c r="M53" s="742"/>
      <c r="N53" s="1" t="str">
        <f t="shared" si="4"/>
        <v>技術者の成績</v>
      </c>
      <c r="O53" s="723" t="e">
        <f>CONCATENATE("　○配置予定技術者の工事成績評定点　（様式-",L53,"-１、様式-",L53,"-２）")</f>
        <v>#N/A</v>
      </c>
      <c r="P53" s="724"/>
      <c r="Q53" s="724"/>
      <c r="R53" s="724"/>
      <c r="S53" s="724"/>
      <c r="T53" s="724"/>
      <c r="U53" s="724"/>
      <c r="V53" s="725"/>
      <c r="W53" s="41"/>
      <c r="X53" s="41"/>
      <c r="Y53" s="41"/>
      <c r="Z53" s="41"/>
      <c r="AA53" s="41"/>
      <c r="AB53" s="41"/>
      <c r="AC53" s="41"/>
      <c r="AD53" s="41"/>
      <c r="AE53" s="41"/>
      <c r="AF53" s="41"/>
      <c r="AG53" s="41"/>
      <c r="AH53" s="41"/>
      <c r="AI53" s="367"/>
      <c r="AJ53" s="367"/>
      <c r="AK53" s="367"/>
      <c r="AL53" s="367"/>
      <c r="AM53" s="367"/>
      <c r="AN53" s="367"/>
      <c r="AO53" s="367"/>
      <c r="AP53" s="367"/>
      <c r="AQ53" s="367"/>
      <c r="AR53" s="367"/>
      <c r="AS53" s="367"/>
      <c r="AT53" s="367"/>
      <c r="AU53" s="367"/>
      <c r="AV53" s="367"/>
      <c r="AW53" s="367"/>
      <c r="AX53" s="369"/>
      <c r="AY53" s="369"/>
      <c r="AZ53" s="369"/>
      <c r="BA53" s="369"/>
      <c r="BB53" s="369"/>
      <c r="BC53" s="369"/>
      <c r="BD53" s="369"/>
    </row>
    <row r="54" spans="1:56" ht="14.25" customHeight="1">
      <c r="A54" s="41"/>
      <c r="B54" s="92" t="s">
        <v>517</v>
      </c>
      <c r="C54" s="184" t="s">
        <v>571</v>
      </c>
      <c r="D54" s="194"/>
      <c r="E54" s="97" t="s">
        <v>534</v>
      </c>
      <c r="F54" s="100"/>
      <c r="G54" s="101"/>
      <c r="H54" s="41"/>
      <c r="I54" s="41"/>
      <c r="J54" s="41"/>
      <c r="K54" s="41"/>
      <c r="L54" s="27" t="e">
        <f t="shared" si="2"/>
        <v>#N/A</v>
      </c>
      <c r="M54" s="742"/>
      <c r="N54" s="1" t="str">
        <f t="shared" si="4"/>
        <v>-</v>
      </c>
      <c r="O54" s="723" t="s">
        <v>370</v>
      </c>
      <c r="P54" s="724"/>
      <c r="Q54" s="724"/>
      <c r="R54" s="724"/>
      <c r="S54" s="724"/>
      <c r="T54" s="724"/>
      <c r="U54" s="724"/>
      <c r="V54" s="725"/>
      <c r="W54" s="41"/>
      <c r="X54" s="41"/>
      <c r="Y54" s="41"/>
      <c r="Z54" s="41"/>
      <c r="AA54" s="41"/>
      <c r="AB54" s="41"/>
      <c r="AC54" s="41"/>
      <c r="AD54" s="41"/>
      <c r="AE54" s="41"/>
      <c r="AF54" s="41"/>
      <c r="AG54" s="41"/>
      <c r="AH54" s="41"/>
      <c r="AI54" s="367"/>
      <c r="AJ54" s="367"/>
      <c r="AK54" s="367"/>
      <c r="AL54" s="367"/>
      <c r="AM54" s="367"/>
      <c r="AN54" s="367"/>
      <c r="AO54" s="367"/>
      <c r="AP54" s="367"/>
      <c r="AQ54" s="367"/>
      <c r="AR54" s="367"/>
      <c r="AS54" s="367"/>
      <c r="AT54" s="367"/>
      <c r="AU54" s="367"/>
      <c r="AV54" s="367"/>
      <c r="AW54" s="367"/>
      <c r="AX54" s="369"/>
      <c r="AY54" s="369"/>
      <c r="AZ54" s="369"/>
      <c r="BA54" s="369"/>
      <c r="BB54" s="369"/>
      <c r="BC54" s="369"/>
      <c r="BD54" s="369"/>
    </row>
    <row r="55" spans="1:56" ht="14.25" customHeight="1">
      <c r="A55" s="41"/>
      <c r="B55" s="92" t="s">
        <v>517</v>
      </c>
      <c r="C55" s="184" t="s">
        <v>529</v>
      </c>
      <c r="D55" s="194"/>
      <c r="E55" s="97" t="s">
        <v>535</v>
      </c>
      <c r="F55" s="100"/>
      <c r="G55" s="101"/>
      <c r="H55" s="41"/>
      <c r="I55" s="41"/>
      <c r="J55" s="41"/>
      <c r="K55" s="41"/>
      <c r="L55" s="27" t="e">
        <f t="shared" si="2"/>
        <v>#N/A</v>
      </c>
      <c r="M55" s="743"/>
      <c r="N55" s="1">
        <f t="shared" si="4"/>
        <v>0</v>
      </c>
      <c r="O55" s="729" t="s">
        <v>390</v>
      </c>
      <c r="P55" s="730"/>
      <c r="Q55" s="730"/>
      <c r="R55" s="730"/>
      <c r="S55" s="730"/>
      <c r="T55" s="730"/>
      <c r="U55" s="730"/>
      <c r="V55" s="731"/>
      <c r="W55" s="41"/>
      <c r="X55" s="41"/>
      <c r="Y55" s="41"/>
      <c r="Z55" s="41"/>
      <c r="AA55" s="41"/>
      <c r="AB55" s="41"/>
      <c r="AC55" s="41"/>
      <c r="AD55" s="41"/>
      <c r="AE55" s="41"/>
      <c r="AF55" s="41"/>
      <c r="AG55" s="41"/>
      <c r="AH55" s="41"/>
      <c r="AI55" s="367"/>
      <c r="AJ55" s="367"/>
      <c r="AK55" s="367"/>
      <c r="AL55" s="367"/>
      <c r="AM55" s="367"/>
      <c r="AN55" s="367"/>
      <c r="AO55" s="367"/>
      <c r="AP55" s="367"/>
      <c r="AQ55" s="367"/>
      <c r="AR55" s="367"/>
      <c r="AS55" s="367"/>
      <c r="AT55" s="367"/>
      <c r="AU55" s="367"/>
      <c r="AV55" s="367"/>
      <c r="AW55" s="367"/>
      <c r="AX55" s="369"/>
      <c r="AY55" s="369"/>
      <c r="AZ55" s="369"/>
      <c r="BA55" s="369"/>
      <c r="BB55" s="369"/>
      <c r="BC55" s="369"/>
      <c r="BD55" s="369"/>
    </row>
    <row r="56" spans="1:56" ht="14.25" customHeight="1" thickBot="1">
      <c r="A56" s="41"/>
      <c r="B56" s="96" t="s">
        <v>517</v>
      </c>
      <c r="C56" s="189" t="s">
        <v>531</v>
      </c>
      <c r="D56" s="195"/>
      <c r="E56" s="94" t="s">
        <v>536</v>
      </c>
      <c r="F56" s="102"/>
      <c r="G56" s="103"/>
      <c r="H56" s="41"/>
      <c r="I56" s="41"/>
      <c r="J56" s="41"/>
      <c r="K56" s="41"/>
      <c r="L56" s="27" t="e">
        <f t="shared" si="2"/>
        <v>#N/A</v>
      </c>
      <c r="M56" s="57" t="s">
        <v>1128</v>
      </c>
      <c r="N56" s="1" t="str">
        <f t="shared" ref="N56:N75" si="5">N6</f>
        <v>防災協定</v>
      </c>
      <c r="O56" s="723" t="e">
        <f>CONCATENATE("　○防災協定の締結実績　（様式-",L56,"）")</f>
        <v>#N/A</v>
      </c>
      <c r="P56" s="724"/>
      <c r="Q56" s="724"/>
      <c r="R56" s="724"/>
      <c r="S56" s="724"/>
      <c r="T56" s="724"/>
      <c r="U56" s="724"/>
      <c r="V56" s="725"/>
      <c r="W56" s="41"/>
      <c r="X56" s="41"/>
      <c r="Y56" s="41"/>
      <c r="Z56" s="41"/>
      <c r="AA56" s="41"/>
      <c r="AB56" s="41"/>
      <c r="AC56" s="41"/>
      <c r="AD56" s="41"/>
      <c r="AE56" s="41"/>
      <c r="AF56" s="41"/>
      <c r="AG56" s="41"/>
      <c r="AH56" s="41"/>
      <c r="AI56" s="367"/>
      <c r="AJ56" s="367"/>
      <c r="AK56" s="367"/>
      <c r="AL56" s="367"/>
      <c r="AM56" s="367"/>
      <c r="AN56" s="367"/>
      <c r="AO56" s="367"/>
      <c r="AP56" s="367"/>
      <c r="AQ56" s="367"/>
      <c r="AR56" s="367"/>
      <c r="AS56" s="367"/>
      <c r="AT56" s="367"/>
      <c r="AU56" s="367"/>
      <c r="AV56" s="367"/>
      <c r="AW56" s="367"/>
      <c r="AX56" s="369"/>
      <c r="AY56" s="369"/>
      <c r="AZ56" s="369"/>
      <c r="BA56" s="369"/>
      <c r="BB56" s="369"/>
      <c r="BC56" s="369"/>
      <c r="BD56" s="369"/>
    </row>
    <row r="57" spans="1:56" ht="14.25" customHeight="1" thickTop="1">
      <c r="A57" s="41"/>
      <c r="B57" s="41"/>
      <c r="C57" s="41"/>
      <c r="D57" s="41"/>
      <c r="E57" s="41"/>
      <c r="F57" s="41"/>
      <c r="G57" s="41"/>
      <c r="H57" s="41"/>
      <c r="I57" s="41"/>
      <c r="J57" s="41"/>
      <c r="K57" s="41"/>
      <c r="L57" s="27" t="str">
        <f t="shared" si="2"/>
        <v>１２</v>
      </c>
      <c r="M57" s="52"/>
      <c r="N57" s="1" t="str">
        <f t="shared" si="5"/>
        <v>BCP&amp;防災協定</v>
      </c>
      <c r="O57" s="723" t="str">
        <f>CONCATENATE("　○事業継続計画（BCP）認定及び防災協定の締結実績　（様式-",L57,"）")</f>
        <v>　○事業継続計画（BCP）認定及び防災協定の締結実績　（様式-１２）</v>
      </c>
      <c r="P57" s="724"/>
      <c r="Q57" s="724"/>
      <c r="R57" s="724"/>
      <c r="S57" s="724"/>
      <c r="T57" s="724"/>
      <c r="U57" s="724"/>
      <c r="V57" s="725"/>
      <c r="W57" s="41"/>
      <c r="X57" s="41"/>
      <c r="Y57" s="41"/>
      <c r="Z57" s="41"/>
      <c r="AA57" s="41"/>
      <c r="AB57" s="41"/>
      <c r="AC57" s="41"/>
      <c r="AD57" s="41"/>
      <c r="AE57" s="41"/>
      <c r="AF57" s="41"/>
      <c r="AG57" s="41"/>
      <c r="AH57" s="41"/>
      <c r="AI57" s="367"/>
      <c r="AJ57" s="367"/>
      <c r="AK57" s="367"/>
      <c r="AL57" s="367"/>
      <c r="AM57" s="367"/>
      <c r="AN57" s="367"/>
      <c r="AO57" s="367"/>
      <c r="AP57" s="367"/>
      <c r="AQ57" s="367"/>
      <c r="AR57" s="367"/>
      <c r="AS57" s="367"/>
      <c r="AT57" s="367"/>
      <c r="AU57" s="367"/>
      <c r="AV57" s="367"/>
      <c r="AW57" s="367"/>
      <c r="AX57" s="369"/>
      <c r="AY57" s="369"/>
      <c r="AZ57" s="369"/>
      <c r="BA57" s="369"/>
      <c r="BB57" s="369"/>
      <c r="BC57" s="369"/>
      <c r="BD57" s="369"/>
    </row>
    <row r="58" spans="1:56" ht="14.25" customHeight="1">
      <c r="A58" s="44" t="s">
        <v>411</v>
      </c>
      <c r="B58" s="41"/>
      <c r="C58" s="41"/>
      <c r="D58" s="41"/>
      <c r="E58" s="41"/>
      <c r="F58" s="41"/>
      <c r="G58" s="41"/>
      <c r="H58" s="41"/>
      <c r="I58" s="41"/>
      <c r="J58" s="41"/>
      <c r="K58" s="41"/>
      <c r="L58" s="27" t="e">
        <f t="shared" si="2"/>
        <v>#N/A</v>
      </c>
      <c r="M58" s="52"/>
      <c r="N58" s="1" t="str">
        <f t="shared" si="5"/>
        <v>家畜伝染防疫病協定</v>
      </c>
      <c r="O58" s="723" t="e">
        <f>CONCATENATE("　○家畜伝染病防疫協定の締結実績　（様式-",L58,"）")</f>
        <v>#N/A</v>
      </c>
      <c r="P58" s="724"/>
      <c r="Q58" s="724"/>
      <c r="R58" s="724"/>
      <c r="S58" s="724"/>
      <c r="T58" s="724"/>
      <c r="U58" s="724"/>
      <c r="V58" s="725"/>
      <c r="W58" s="41"/>
      <c r="X58" s="41"/>
      <c r="Y58" s="41"/>
      <c r="Z58" s="41"/>
      <c r="AA58" s="41"/>
      <c r="AB58" s="41"/>
      <c r="AC58" s="41"/>
      <c r="AD58" s="41"/>
      <c r="AE58" s="41"/>
      <c r="AF58" s="41"/>
      <c r="AG58" s="41"/>
      <c r="AH58" s="41"/>
      <c r="AI58" s="367"/>
      <c r="AJ58" s="367"/>
      <c r="AK58" s="367"/>
      <c r="AL58" s="367"/>
      <c r="AM58" s="367"/>
      <c r="AN58" s="367"/>
      <c r="AO58" s="367"/>
      <c r="AP58" s="367"/>
      <c r="AQ58" s="367"/>
      <c r="AR58" s="367"/>
      <c r="AS58" s="367"/>
      <c r="AT58" s="367"/>
      <c r="AU58" s="367"/>
      <c r="AV58" s="367"/>
      <c r="AW58" s="367"/>
      <c r="AX58" s="369"/>
      <c r="AY58" s="369"/>
      <c r="AZ58" s="369"/>
      <c r="BA58" s="369"/>
      <c r="BB58" s="369"/>
      <c r="BC58" s="369"/>
      <c r="BD58" s="369"/>
    </row>
    <row r="59" spans="1:56" ht="14.25" customHeight="1">
      <c r="A59" s="42" t="s">
        <v>447</v>
      </c>
      <c r="B59" s="42"/>
      <c r="C59" s="41"/>
      <c r="D59" s="41"/>
      <c r="E59" s="41"/>
      <c r="F59" s="41"/>
      <c r="G59" s="41"/>
      <c r="H59" s="41"/>
      <c r="I59" s="41"/>
      <c r="J59" s="41"/>
      <c r="K59" s="41"/>
      <c r="L59" s="27" t="e">
        <f t="shared" si="2"/>
        <v>#N/A</v>
      </c>
      <c r="M59" s="52"/>
      <c r="N59" s="1" t="str">
        <f t="shared" si="5"/>
        <v>BCP&amp;家畜伝染防疫病協定</v>
      </c>
      <c r="O59" s="723" t="e">
        <f>CONCATENATE("　○事業継続計画（BCP）認定及び家畜伝染病防疫協定の締結実績　（様式-",L59,"）")</f>
        <v>#N/A</v>
      </c>
      <c r="P59" s="724"/>
      <c r="Q59" s="724"/>
      <c r="R59" s="724"/>
      <c r="S59" s="724"/>
      <c r="T59" s="724"/>
      <c r="U59" s="724"/>
      <c r="V59" s="725"/>
      <c r="W59" s="41"/>
      <c r="X59" s="41"/>
      <c r="Y59" s="41"/>
      <c r="Z59" s="41"/>
      <c r="AA59" s="41"/>
      <c r="AB59" s="41"/>
      <c r="AC59" s="41"/>
      <c r="AD59" s="41"/>
      <c r="AE59" s="41"/>
      <c r="AF59" s="41"/>
      <c r="AG59" s="41"/>
      <c r="AH59" s="41"/>
      <c r="AI59" s="367"/>
      <c r="AJ59" s="367"/>
      <c r="AK59" s="367"/>
      <c r="AL59" s="367"/>
      <c r="AM59" s="367"/>
      <c r="AN59" s="367"/>
      <c r="AO59" s="367"/>
      <c r="AP59" s="367"/>
      <c r="AQ59" s="367"/>
      <c r="AR59" s="367"/>
      <c r="AS59" s="367"/>
      <c r="AT59" s="367"/>
      <c r="AU59" s="367"/>
      <c r="AV59" s="367"/>
      <c r="AW59" s="367"/>
      <c r="AX59" s="369"/>
      <c r="AY59" s="369"/>
      <c r="AZ59" s="369"/>
      <c r="BA59" s="369"/>
      <c r="BB59" s="369"/>
      <c r="BC59" s="369"/>
      <c r="BD59" s="369"/>
    </row>
    <row r="60" spans="1:56" ht="14.25" customHeight="1">
      <c r="A60" s="40"/>
      <c r="B60" s="41" t="s">
        <v>572</v>
      </c>
      <c r="C60" s="41"/>
      <c r="D60" s="41"/>
      <c r="E60" s="41"/>
      <c r="F60" s="41"/>
      <c r="G60" s="41"/>
      <c r="H60" s="41"/>
      <c r="I60" s="41"/>
      <c r="J60" s="41"/>
      <c r="K60" s="41"/>
      <c r="L60" s="27" t="str">
        <f t="shared" si="2"/>
        <v>１３</v>
      </c>
      <c r="M60" s="52"/>
      <c r="N60" s="1" t="str">
        <f t="shared" si="5"/>
        <v>ボランティア活動又はハートフルしまね</v>
      </c>
      <c r="O60" s="723" t="str">
        <f>CONCATENATE("　○ボランティア活動又はハートフルしまねへの参加実績　（様式-",L60,"）")</f>
        <v>　○ボランティア活動又はハートフルしまねへの参加実績　（様式-１３）</v>
      </c>
      <c r="P60" s="724"/>
      <c r="Q60" s="724"/>
      <c r="R60" s="724"/>
      <c r="S60" s="724"/>
      <c r="T60" s="724"/>
      <c r="U60" s="724"/>
      <c r="V60" s="725"/>
      <c r="W60" s="41"/>
      <c r="X60" s="41"/>
      <c r="Y60" s="41"/>
      <c r="Z60" s="41"/>
      <c r="AA60" s="41"/>
      <c r="AB60" s="41"/>
      <c r="AC60" s="41"/>
      <c r="AD60" s="41"/>
      <c r="AE60" s="41"/>
      <c r="AF60" s="41"/>
      <c r="AG60" s="41"/>
      <c r="AH60" s="41"/>
      <c r="AI60" s="367"/>
      <c r="AJ60" s="367"/>
      <c r="AK60" s="367"/>
      <c r="AL60" s="367"/>
      <c r="AM60" s="367"/>
      <c r="AN60" s="367"/>
      <c r="AO60" s="367"/>
      <c r="AP60" s="367"/>
      <c r="AQ60" s="367"/>
      <c r="AR60" s="367"/>
      <c r="AS60" s="367"/>
      <c r="AT60" s="367"/>
      <c r="AU60" s="367"/>
      <c r="AV60" s="367"/>
      <c r="AW60" s="367"/>
      <c r="AX60" s="369"/>
      <c r="AY60" s="369"/>
      <c r="AZ60" s="369"/>
      <c r="BA60" s="369"/>
      <c r="BB60" s="369"/>
      <c r="BC60" s="369"/>
      <c r="BD60" s="369"/>
    </row>
    <row r="61" spans="1:56" ht="14.25" customHeight="1">
      <c r="A61" s="40"/>
      <c r="B61" s="45" t="s">
        <v>438</v>
      </c>
      <c r="C61" s="41"/>
      <c r="D61" s="41"/>
      <c r="E61" s="41"/>
      <c r="F61" s="41"/>
      <c r="G61" s="41"/>
      <c r="H61" s="41"/>
      <c r="I61" s="41"/>
      <c r="J61" s="41"/>
      <c r="K61" s="41"/>
      <c r="L61" s="27" t="str">
        <f t="shared" si="2"/>
        <v>１４</v>
      </c>
      <c r="M61" s="52"/>
      <c r="N61" s="1" t="str">
        <f t="shared" si="5"/>
        <v>維持管理業務</v>
      </c>
      <c r="O61" s="723" t="str">
        <f>CONCATENATE("　○県管理公共土木施設に関する維持管理業務または海岸漂着物の回収業務の契約実績　（様式-",L61,"）")</f>
        <v>　○県管理公共土木施設に関する維持管理業務または海岸漂着物の回収業務の契約実績　（様式-１４）</v>
      </c>
      <c r="P61" s="724"/>
      <c r="Q61" s="724"/>
      <c r="R61" s="724"/>
      <c r="S61" s="724"/>
      <c r="T61" s="724"/>
      <c r="U61" s="724"/>
      <c r="V61" s="725"/>
      <c r="W61" s="41"/>
      <c r="X61" s="41"/>
      <c r="Y61" s="41"/>
      <c r="Z61" s="41"/>
      <c r="AA61" s="41"/>
      <c r="AB61" s="41"/>
      <c r="AC61" s="41"/>
      <c r="AD61" s="41"/>
      <c r="AE61" s="41"/>
      <c r="AF61" s="41"/>
      <c r="AG61" s="41"/>
      <c r="AH61" s="41"/>
      <c r="AI61" s="367"/>
      <c r="AJ61" s="367"/>
      <c r="AK61" s="367"/>
      <c r="AL61" s="367"/>
      <c r="AM61" s="367"/>
      <c r="AN61" s="367"/>
      <c r="AO61" s="367"/>
      <c r="AP61" s="367"/>
      <c r="AQ61" s="367"/>
      <c r="AR61" s="367"/>
      <c r="AS61" s="367"/>
      <c r="AT61" s="367"/>
      <c r="AU61" s="367"/>
      <c r="AV61" s="367"/>
      <c r="AW61" s="367"/>
      <c r="AX61" s="369"/>
      <c r="AY61" s="369"/>
      <c r="AZ61" s="369"/>
      <c r="BA61" s="369"/>
      <c r="BB61" s="369"/>
      <c r="BC61" s="369"/>
      <c r="BD61" s="369"/>
    </row>
    <row r="62" spans="1:56" ht="14.25" customHeight="1">
      <c r="A62" s="40"/>
      <c r="B62" s="45" t="s">
        <v>452</v>
      </c>
      <c r="C62" s="41"/>
      <c r="D62" s="41"/>
      <c r="E62" s="41"/>
      <c r="F62" s="41"/>
      <c r="G62" s="41"/>
      <c r="H62" s="41"/>
      <c r="I62" s="41"/>
      <c r="J62" s="41"/>
      <c r="K62" s="41"/>
      <c r="L62" s="27" t="str">
        <f t="shared" si="2"/>
        <v>１５</v>
      </c>
      <c r="M62" s="52"/>
      <c r="N62" s="1" t="str">
        <f t="shared" si="5"/>
        <v>除雪業務</v>
      </c>
      <c r="O62" s="723" t="str">
        <f>CONCATENATE("　○県管理道路・空港を含む除雪業務の契約実績　（様式-",L62,"）")</f>
        <v>　○県管理道路・空港を含む除雪業務の契約実績　（様式-１５）</v>
      </c>
      <c r="P62" s="724"/>
      <c r="Q62" s="724"/>
      <c r="R62" s="724"/>
      <c r="S62" s="724"/>
      <c r="T62" s="724"/>
      <c r="U62" s="724"/>
      <c r="V62" s="725"/>
      <c r="W62" s="41"/>
      <c r="X62" s="41"/>
      <c r="Y62" s="41"/>
      <c r="Z62" s="41"/>
      <c r="AA62" s="41"/>
      <c r="AB62" s="41"/>
      <c r="AC62" s="41"/>
      <c r="AD62" s="41"/>
      <c r="AE62" s="41"/>
      <c r="AF62" s="41"/>
      <c r="AG62" s="41"/>
      <c r="AH62" s="41"/>
      <c r="AI62" s="367"/>
      <c r="AJ62" s="367"/>
      <c r="AK62" s="367"/>
      <c r="AL62" s="367"/>
      <c r="AM62" s="367"/>
      <c r="AN62" s="367"/>
      <c r="AO62" s="367"/>
      <c r="AP62" s="367"/>
      <c r="AQ62" s="367"/>
      <c r="AR62" s="367"/>
      <c r="AS62" s="367"/>
      <c r="AT62" s="367"/>
      <c r="AU62" s="367"/>
      <c r="AV62" s="367"/>
      <c r="AW62" s="367"/>
      <c r="AX62" s="369"/>
      <c r="AY62" s="369"/>
      <c r="AZ62" s="369"/>
      <c r="BA62" s="369"/>
      <c r="BB62" s="369"/>
      <c r="BC62" s="369"/>
      <c r="BD62" s="369"/>
    </row>
    <row r="63" spans="1:56" ht="14.25" customHeight="1">
      <c r="A63" s="40"/>
      <c r="B63" s="41"/>
      <c r="C63" s="41"/>
      <c r="D63" s="41"/>
      <c r="E63" s="41"/>
      <c r="F63" s="41"/>
      <c r="G63" s="41"/>
      <c r="H63" s="41"/>
      <c r="I63" s="41"/>
      <c r="J63" s="41"/>
      <c r="K63" s="41"/>
      <c r="L63" s="27" t="e">
        <f t="shared" si="2"/>
        <v>#N/A</v>
      </c>
      <c r="M63" s="52"/>
      <c r="N63" s="1" t="str">
        <f t="shared" si="5"/>
        <v>労働福祉（障がい者雇用）</v>
      </c>
      <c r="O63" s="689" t="e">
        <f>CONCATENATE("　○労働福祉関連の状況(a 障がい者雇用の実態)　（様式-",L63,"）")</f>
        <v>#N/A</v>
      </c>
      <c r="P63" s="690"/>
      <c r="Q63" s="690"/>
      <c r="R63" s="690"/>
      <c r="S63" s="690"/>
      <c r="T63" s="690"/>
      <c r="U63" s="690"/>
      <c r="V63" s="691"/>
      <c r="W63" s="41"/>
      <c r="X63" s="41"/>
      <c r="Y63" s="41"/>
      <c r="Z63" s="41"/>
      <c r="AA63" s="41"/>
      <c r="AB63" s="41"/>
      <c r="AC63" s="41"/>
      <c r="AD63" s="41"/>
      <c r="AE63" s="41"/>
      <c r="AF63" s="41"/>
      <c r="AG63" s="41"/>
      <c r="AH63" s="41"/>
      <c r="AI63" s="367"/>
      <c r="AJ63" s="367"/>
      <c r="AK63" s="367"/>
      <c r="AL63" s="367"/>
      <c r="AM63" s="367"/>
      <c r="AN63" s="367"/>
      <c r="AO63" s="367"/>
      <c r="AP63" s="367"/>
      <c r="AQ63" s="367"/>
      <c r="AR63" s="367"/>
      <c r="AS63" s="367"/>
      <c r="AT63" s="367"/>
      <c r="AU63" s="367"/>
      <c r="AV63" s="367"/>
      <c r="AW63" s="367"/>
      <c r="AX63" s="369"/>
      <c r="AY63" s="369"/>
      <c r="AZ63" s="369"/>
      <c r="BA63" s="369"/>
      <c r="BB63" s="369"/>
      <c r="BC63" s="369"/>
      <c r="BD63" s="369"/>
    </row>
    <row r="64" spans="1:56" ht="14.25" customHeight="1">
      <c r="A64" s="42" t="s">
        <v>448</v>
      </c>
      <c r="B64" s="42"/>
      <c r="C64" s="41"/>
      <c r="D64" s="41"/>
      <c r="E64" s="41"/>
      <c r="F64" s="41"/>
      <c r="G64" s="41"/>
      <c r="H64" s="41"/>
      <c r="I64" s="41"/>
      <c r="J64" s="41"/>
      <c r="K64" s="41"/>
      <c r="L64" s="27" t="e">
        <f t="shared" si="2"/>
        <v>#N/A</v>
      </c>
      <c r="M64" s="52"/>
      <c r="N64" s="1" t="str">
        <f t="shared" si="5"/>
        <v>労働福祉（育児介護制度）</v>
      </c>
      <c r="O64" s="689" t="e">
        <f>CONCATENATE("　○労働福祉関連の状況(b 育児・介護休業に関する制度)　（様式-",L64,"）")</f>
        <v>#N/A</v>
      </c>
      <c r="P64" s="690"/>
      <c r="Q64" s="690"/>
      <c r="R64" s="690"/>
      <c r="S64" s="690"/>
      <c r="T64" s="690"/>
      <c r="U64" s="690"/>
      <c r="V64" s="691"/>
      <c r="W64" s="41"/>
      <c r="X64" s="41"/>
      <c r="Y64" s="41"/>
      <c r="Z64" s="41"/>
      <c r="AA64" s="41"/>
      <c r="AB64" s="41"/>
      <c r="AC64" s="41"/>
      <c r="AD64" s="41"/>
      <c r="AE64" s="41"/>
      <c r="AF64" s="41"/>
      <c r="AG64" s="41"/>
      <c r="AH64" s="41"/>
      <c r="AI64" s="367"/>
      <c r="AJ64" s="367"/>
      <c r="AK64" s="367"/>
      <c r="AL64" s="367"/>
      <c r="AM64" s="367"/>
      <c r="AN64" s="367"/>
      <c r="AO64" s="367"/>
      <c r="AP64" s="367"/>
      <c r="AQ64" s="367"/>
      <c r="AR64" s="367"/>
      <c r="AS64" s="367"/>
      <c r="AT64" s="367"/>
      <c r="AU64" s="367"/>
      <c r="AV64" s="367"/>
      <c r="AW64" s="367"/>
      <c r="AX64" s="369"/>
      <c r="AY64" s="369"/>
      <c r="AZ64" s="369"/>
      <c r="BA64" s="369"/>
      <c r="BB64" s="369"/>
      <c r="BC64" s="369"/>
      <c r="BD64" s="369"/>
    </row>
    <row r="65" spans="1:56" ht="14.25" customHeight="1">
      <c r="A65" s="40"/>
      <c r="B65" s="41" t="s">
        <v>416</v>
      </c>
      <c r="C65" s="41"/>
      <c r="D65" s="41"/>
      <c r="E65" s="41"/>
      <c r="F65" s="41"/>
      <c r="G65" s="41"/>
      <c r="H65" s="41"/>
      <c r="I65" s="41"/>
      <c r="J65" s="41"/>
      <c r="K65" s="41"/>
      <c r="L65" s="27" t="e">
        <f t="shared" si="2"/>
        <v>#N/A</v>
      </c>
      <c r="M65" s="52"/>
      <c r="N65" s="1" t="str">
        <f t="shared" si="5"/>
        <v>育児介護チェック表</v>
      </c>
      <c r="O65" s="689" t="e">
        <f>CONCATENATE("　○育児・介護休業に関する制度　チェック表　（様式-",L65,"）")</f>
        <v>#N/A</v>
      </c>
      <c r="P65" s="690"/>
      <c r="Q65" s="690"/>
      <c r="R65" s="690"/>
      <c r="S65" s="690"/>
      <c r="T65" s="690"/>
      <c r="U65" s="690"/>
      <c r="V65" s="691"/>
      <c r="W65" s="41"/>
      <c r="X65" s="41"/>
      <c r="Y65" s="41"/>
      <c r="Z65" s="41"/>
      <c r="AA65" s="41"/>
      <c r="AB65" s="41"/>
      <c r="AC65" s="41"/>
      <c r="AD65" s="41"/>
      <c r="AE65" s="41"/>
      <c r="AF65" s="41"/>
      <c r="AG65" s="41"/>
      <c r="AH65" s="41"/>
      <c r="AI65" s="367"/>
      <c r="AJ65" s="367"/>
      <c r="AK65" s="367"/>
      <c r="AL65" s="367"/>
      <c r="AM65" s="367"/>
      <c r="AN65" s="367"/>
      <c r="AO65" s="367"/>
      <c r="AP65" s="367"/>
      <c r="AQ65" s="367"/>
      <c r="AR65" s="367"/>
      <c r="AS65" s="367"/>
      <c r="AT65" s="367"/>
      <c r="AU65" s="367"/>
      <c r="AV65" s="367"/>
      <c r="AW65" s="367"/>
      <c r="AX65" s="369"/>
      <c r="AY65" s="369"/>
      <c r="AZ65" s="369"/>
      <c r="BA65" s="369"/>
      <c r="BB65" s="369"/>
      <c r="BC65" s="369"/>
      <c r="BD65" s="369"/>
    </row>
    <row r="66" spans="1:56" ht="14.25" customHeight="1">
      <c r="A66" s="40"/>
      <c r="B66" s="45" t="s">
        <v>417</v>
      </c>
      <c r="C66" s="41"/>
      <c r="D66" s="41"/>
      <c r="E66" s="41"/>
      <c r="F66" s="41"/>
      <c r="G66" s="41"/>
      <c r="H66" s="41"/>
      <c r="I66" s="41"/>
      <c r="J66" s="41"/>
      <c r="K66" s="41"/>
      <c r="L66" s="27" t="str">
        <f t="shared" si="2"/>
        <v>８</v>
      </c>
      <c r="M66" s="52"/>
      <c r="N66" s="1" t="str">
        <f t="shared" si="5"/>
        <v>登録基幹技能者</v>
      </c>
      <c r="O66" s="726" t="str">
        <f>CONCATENATE("　○登録基幹技能者の配置　（様式-",L66,"）")</f>
        <v>　○登録基幹技能者の配置　（様式-８）</v>
      </c>
      <c r="P66" s="727"/>
      <c r="Q66" s="727"/>
      <c r="R66" s="727"/>
      <c r="S66" s="727"/>
      <c r="T66" s="727"/>
      <c r="U66" s="727"/>
      <c r="V66" s="728"/>
      <c r="W66" s="41"/>
      <c r="X66" s="41"/>
      <c r="Y66" s="41"/>
      <c r="Z66" s="41"/>
      <c r="AA66" s="41"/>
      <c r="AB66" s="41"/>
      <c r="AC66" s="41"/>
      <c r="AD66" s="41"/>
      <c r="AE66" s="41"/>
      <c r="AF66" s="41"/>
      <c r="AG66" s="41"/>
      <c r="AH66" s="41"/>
      <c r="AI66" s="367"/>
      <c r="AJ66" s="367"/>
      <c r="AK66" s="367"/>
      <c r="AL66" s="367"/>
      <c r="AM66" s="367"/>
      <c r="AN66" s="367"/>
      <c r="AO66" s="367"/>
      <c r="AP66" s="367"/>
      <c r="AQ66" s="367"/>
      <c r="AR66" s="367"/>
      <c r="AS66" s="367"/>
      <c r="AT66" s="367"/>
      <c r="AU66" s="367"/>
      <c r="AV66" s="367"/>
      <c r="AW66" s="367"/>
      <c r="AX66" s="369"/>
      <c r="AY66" s="369"/>
      <c r="AZ66" s="369"/>
      <c r="BA66" s="369"/>
      <c r="BB66" s="369"/>
      <c r="BC66" s="369"/>
      <c r="BD66" s="369"/>
    </row>
    <row r="67" spans="1:56" ht="14.25" customHeight="1">
      <c r="A67" s="41"/>
      <c r="B67" s="45" t="s">
        <v>418</v>
      </c>
      <c r="C67" s="41"/>
      <c r="D67" s="41"/>
      <c r="E67" s="41"/>
      <c r="F67" s="41"/>
      <c r="G67" s="41"/>
      <c r="H67" s="41"/>
      <c r="I67" s="41"/>
      <c r="J67" s="41"/>
      <c r="K67" s="41"/>
      <c r="L67" s="27" t="e">
        <f t="shared" si="2"/>
        <v>#N/A</v>
      </c>
      <c r="M67" s="52"/>
      <c r="N67" s="1" t="str">
        <f t="shared" si="5"/>
        <v>若手・中堅技術者配置</v>
      </c>
      <c r="O67" s="726" t="e">
        <f>CONCATENATE("　○若手・中堅技術者の配置　（様式-",L67,"）")</f>
        <v>#N/A</v>
      </c>
      <c r="P67" s="727"/>
      <c r="Q67" s="727"/>
      <c r="R67" s="727"/>
      <c r="S67" s="727"/>
      <c r="T67" s="727"/>
      <c r="U67" s="727"/>
      <c r="V67" s="728"/>
      <c r="W67" s="41"/>
      <c r="X67" s="41"/>
      <c r="Y67" s="41"/>
      <c r="Z67" s="41"/>
      <c r="AA67" s="41"/>
      <c r="AB67" s="41"/>
      <c r="AC67" s="41"/>
      <c r="AD67" s="41"/>
      <c r="AE67" s="41"/>
      <c r="AF67" s="41"/>
      <c r="AG67" s="41"/>
      <c r="AH67" s="41"/>
      <c r="AI67" s="367"/>
      <c r="AJ67" s="367"/>
      <c r="AK67" s="367"/>
      <c r="AL67" s="367"/>
      <c r="AM67" s="367"/>
      <c r="AN67" s="367"/>
      <c r="AO67" s="367"/>
      <c r="AP67" s="367"/>
      <c r="AQ67" s="367"/>
      <c r="AR67" s="367"/>
      <c r="AS67" s="367"/>
      <c r="AT67" s="367"/>
      <c r="AU67" s="367"/>
      <c r="AV67" s="367"/>
      <c r="AW67" s="367"/>
      <c r="AX67" s="369"/>
      <c r="AY67" s="369"/>
      <c r="AZ67" s="369"/>
      <c r="BA67" s="369"/>
      <c r="BB67" s="369"/>
      <c r="BC67" s="369"/>
      <c r="BD67" s="369"/>
    </row>
    <row r="68" spans="1:56">
      <c r="A68" s="41"/>
      <c r="B68" s="45" t="s">
        <v>412</v>
      </c>
      <c r="C68" s="41"/>
      <c r="D68" s="41"/>
      <c r="E68" s="41"/>
      <c r="F68" s="41"/>
      <c r="G68" s="41"/>
      <c r="H68" s="41"/>
      <c r="I68" s="41"/>
      <c r="J68" s="41"/>
      <c r="K68" s="41"/>
      <c r="L68" s="27" t="e">
        <f t="shared" si="2"/>
        <v>#N/A</v>
      </c>
      <c r="M68" s="52"/>
      <c r="N68" s="1" t="str">
        <f t="shared" si="5"/>
        <v>若手技術者・従業員の新規雇用</v>
      </c>
      <c r="O68" s="726" t="e">
        <f>CONCATENATE("　○若手技術者・若手従業員の新規雇用　（様式-",L68,"）")</f>
        <v>#N/A</v>
      </c>
      <c r="P68" s="727"/>
      <c r="Q68" s="727"/>
      <c r="R68" s="727"/>
      <c r="S68" s="727"/>
      <c r="T68" s="727"/>
      <c r="U68" s="727"/>
      <c r="V68" s="728"/>
      <c r="W68" s="41"/>
      <c r="X68" s="41"/>
      <c r="Y68" s="41"/>
      <c r="Z68" s="41"/>
      <c r="AA68" s="41"/>
      <c r="AB68" s="41"/>
      <c r="AC68" s="41"/>
      <c r="AD68" s="41"/>
      <c r="AE68" s="41"/>
      <c r="AF68" s="41"/>
      <c r="AG68" s="41"/>
      <c r="AH68" s="41"/>
      <c r="AI68" s="367"/>
      <c r="AJ68" s="367"/>
      <c r="AK68" s="367"/>
      <c r="AL68" s="367"/>
      <c r="AM68" s="367"/>
      <c r="AN68" s="367"/>
      <c r="AO68" s="367"/>
      <c r="AP68" s="367"/>
      <c r="AQ68" s="367"/>
      <c r="AR68" s="367"/>
      <c r="AS68" s="367"/>
      <c r="AT68" s="367"/>
      <c r="AU68" s="367"/>
      <c r="AV68" s="367"/>
      <c r="AW68" s="367"/>
      <c r="AX68" s="369"/>
      <c r="AY68" s="369"/>
      <c r="AZ68" s="369"/>
      <c r="BA68" s="369"/>
      <c r="BB68" s="369"/>
      <c r="BC68" s="369"/>
      <c r="BD68" s="369"/>
    </row>
    <row r="69" spans="1:56">
      <c r="A69" s="41"/>
      <c r="B69" s="41"/>
      <c r="C69" s="41"/>
      <c r="D69" s="41"/>
      <c r="E69" s="41"/>
      <c r="F69" s="41"/>
      <c r="G69" s="41"/>
      <c r="H69" s="41"/>
      <c r="I69" s="41"/>
      <c r="J69" s="41"/>
      <c r="K69" s="41"/>
      <c r="L69" s="27" t="e">
        <f t="shared" si="2"/>
        <v>#N/A</v>
      </c>
      <c r="M69" s="52"/>
      <c r="N69" s="1" t="str">
        <f t="shared" si="5"/>
        <v>建設機械保有状況</v>
      </c>
      <c r="O69" s="726" t="e">
        <f>CONCATENATE("　○建設機械の保有状況　（様式-",L69,"）")</f>
        <v>#N/A</v>
      </c>
      <c r="P69" s="727"/>
      <c r="Q69" s="727"/>
      <c r="R69" s="727"/>
      <c r="S69" s="727"/>
      <c r="T69" s="727"/>
      <c r="U69" s="727"/>
      <c r="V69" s="728"/>
      <c r="W69" s="41"/>
      <c r="X69" s="41"/>
      <c r="Y69" s="41"/>
      <c r="Z69" s="41"/>
      <c r="AA69" s="41"/>
      <c r="AB69" s="41"/>
      <c r="AC69" s="41"/>
      <c r="AD69" s="41"/>
      <c r="AE69" s="41"/>
      <c r="AF69" s="41"/>
      <c r="AG69" s="41"/>
      <c r="AH69" s="41"/>
      <c r="AI69" s="367"/>
      <c r="AJ69" s="367"/>
      <c r="AK69" s="367"/>
      <c r="AL69" s="367"/>
      <c r="AM69" s="367"/>
      <c r="AN69" s="367"/>
      <c r="AO69" s="367"/>
      <c r="AP69" s="367"/>
      <c r="AQ69" s="367"/>
      <c r="AR69" s="367"/>
      <c r="AS69" s="367"/>
      <c r="AT69" s="367"/>
      <c r="AU69" s="367"/>
      <c r="AV69" s="367"/>
      <c r="AW69" s="367"/>
      <c r="AX69" s="369"/>
      <c r="AY69" s="369"/>
      <c r="AZ69" s="369"/>
      <c r="BA69" s="369"/>
      <c r="BB69" s="369"/>
      <c r="BC69" s="369"/>
      <c r="BD69" s="369"/>
    </row>
    <row r="70" spans="1:56" ht="14">
      <c r="A70" s="42" t="s">
        <v>449</v>
      </c>
      <c r="B70" s="42"/>
      <c r="C70" s="41"/>
      <c r="D70" s="41"/>
      <c r="E70" s="41"/>
      <c r="F70" s="41"/>
      <c r="G70" s="41"/>
      <c r="H70" s="41"/>
      <c r="I70" s="41"/>
      <c r="J70" s="41"/>
      <c r="K70" s="41"/>
      <c r="L70" s="27" t="e">
        <f t="shared" si="2"/>
        <v>#N/A</v>
      </c>
      <c r="M70" s="52"/>
      <c r="N70" s="1" t="str">
        <f t="shared" si="5"/>
        <v>消防団協力事業所</v>
      </c>
      <c r="O70" s="726" t="e">
        <f>CONCATENATE("　○消防団協力事業所の認定　（様式-",L70,"）")</f>
        <v>#N/A</v>
      </c>
      <c r="P70" s="727"/>
      <c r="Q70" s="727"/>
      <c r="R70" s="727"/>
      <c r="S70" s="727"/>
      <c r="T70" s="727"/>
      <c r="U70" s="727"/>
      <c r="V70" s="728"/>
      <c r="W70" s="41"/>
      <c r="X70" s="41"/>
      <c r="Y70" s="41"/>
      <c r="Z70" s="41"/>
      <c r="AA70" s="41"/>
      <c r="AB70" s="41"/>
      <c r="AC70" s="41"/>
      <c r="AD70" s="41"/>
      <c r="AE70" s="41"/>
      <c r="AF70" s="41"/>
      <c r="AG70" s="41"/>
      <c r="AH70" s="41"/>
      <c r="AI70" s="367"/>
      <c r="AJ70" s="367"/>
      <c r="AK70" s="367"/>
      <c r="AL70" s="367"/>
      <c r="AM70" s="367"/>
      <c r="AN70" s="367"/>
      <c r="AO70" s="367"/>
      <c r="AP70" s="367"/>
      <c r="AQ70" s="367"/>
      <c r="AR70" s="367"/>
      <c r="AS70" s="367"/>
      <c r="AT70" s="367"/>
      <c r="AU70" s="367"/>
      <c r="AV70" s="367"/>
      <c r="AW70" s="367"/>
      <c r="AX70" s="369"/>
      <c r="AY70" s="369"/>
      <c r="AZ70" s="369"/>
      <c r="BA70" s="369"/>
      <c r="BB70" s="369"/>
      <c r="BC70" s="369"/>
      <c r="BD70" s="369"/>
    </row>
    <row r="71" spans="1:56">
      <c r="A71" s="41"/>
      <c r="B71" s="45" t="s">
        <v>413</v>
      </c>
      <c r="C71" s="41"/>
      <c r="D71" s="41"/>
      <c r="E71" s="41"/>
      <c r="F71" s="41"/>
      <c r="G71" s="41"/>
      <c r="H71" s="41"/>
      <c r="I71" s="41"/>
      <c r="J71" s="41"/>
      <c r="K71" s="41"/>
      <c r="L71" s="27" t="str">
        <f t="shared" si="2"/>
        <v>１６</v>
      </c>
      <c r="M71" s="52"/>
      <c r="N71" s="1" t="str">
        <f t="shared" si="5"/>
        <v>CCUSの活用</v>
      </c>
      <c r="O71" s="726" t="str">
        <f>CONCATENATE("　○建設キャリアアップシステム（CCUS）の活用　（様式-",L71,"）")</f>
        <v>　○建設キャリアアップシステム（CCUS）の活用　（様式-１６）</v>
      </c>
      <c r="P71" s="727"/>
      <c r="Q71" s="727"/>
      <c r="R71" s="727"/>
      <c r="S71" s="727"/>
      <c r="T71" s="727"/>
      <c r="U71" s="727"/>
      <c r="V71" s="728"/>
      <c r="W71" s="41"/>
      <c r="X71" s="41"/>
      <c r="Y71" s="41"/>
      <c r="Z71" s="41"/>
      <c r="AA71" s="41"/>
      <c r="AB71" s="41"/>
      <c r="AC71" s="41"/>
      <c r="AD71" s="41"/>
      <c r="AE71" s="41"/>
      <c r="AF71" s="41"/>
      <c r="AG71" s="41"/>
      <c r="AH71" s="41"/>
      <c r="AI71" s="367"/>
      <c r="AJ71" s="367"/>
      <c r="AK71" s="367"/>
      <c r="AL71" s="367"/>
      <c r="AM71" s="367"/>
      <c r="AN71" s="367"/>
      <c r="AO71" s="367"/>
      <c r="AP71" s="367"/>
      <c r="AQ71" s="367"/>
      <c r="AR71" s="367"/>
      <c r="AS71" s="367"/>
      <c r="AT71" s="367"/>
      <c r="AU71" s="367"/>
      <c r="AV71" s="367"/>
      <c r="AW71" s="367"/>
      <c r="AX71" s="369"/>
      <c r="AY71" s="369"/>
      <c r="AZ71" s="369"/>
      <c r="BA71" s="369"/>
      <c r="BB71" s="369"/>
      <c r="BC71" s="369"/>
      <c r="BD71" s="369"/>
    </row>
    <row r="72" spans="1:56" ht="13.5" customHeight="1">
      <c r="A72" s="41"/>
      <c r="B72" s="41"/>
      <c r="C72" s="41"/>
      <c r="D72" s="41"/>
      <c r="E72" s="41"/>
      <c r="F72" s="41"/>
      <c r="G72" s="41"/>
      <c r="H72" s="41"/>
      <c r="I72" s="41"/>
      <c r="J72" s="41"/>
      <c r="K72" s="41"/>
      <c r="L72" s="27" t="e">
        <f t="shared" si="2"/>
        <v>#N/A</v>
      </c>
      <c r="M72" s="52"/>
      <c r="N72" s="1" t="str">
        <f t="shared" si="5"/>
        <v>ＩＣＴ活用工事施工実績</v>
      </c>
      <c r="O72" s="726" t="e">
        <f>CONCATENATE("　○ＩＣＴ活用工事の施工実績　（様式-",L72,"）")</f>
        <v>#N/A</v>
      </c>
      <c r="P72" s="727"/>
      <c r="Q72" s="727"/>
      <c r="R72" s="727"/>
      <c r="S72" s="727"/>
      <c r="T72" s="727"/>
      <c r="U72" s="727"/>
      <c r="V72" s="728"/>
      <c r="W72" s="41"/>
      <c r="X72" s="41"/>
      <c r="Y72" s="41"/>
      <c r="Z72" s="41"/>
      <c r="AA72" s="41"/>
      <c r="AB72" s="41"/>
      <c r="AC72" s="41"/>
      <c r="AD72" s="41"/>
      <c r="AE72" s="41"/>
      <c r="AF72" s="41"/>
      <c r="AG72" s="41"/>
      <c r="AH72" s="41"/>
      <c r="AI72" s="367"/>
      <c r="AJ72" s="367"/>
      <c r="AK72" s="367"/>
      <c r="AL72" s="367"/>
      <c r="AM72" s="367"/>
      <c r="AN72" s="367"/>
      <c r="AO72" s="367"/>
      <c r="AP72" s="367"/>
      <c r="AQ72" s="367"/>
      <c r="AR72" s="367"/>
      <c r="AS72" s="367"/>
      <c r="AT72" s="367"/>
      <c r="AU72" s="367"/>
      <c r="AV72" s="367"/>
      <c r="AW72" s="367"/>
      <c r="AX72" s="369"/>
      <c r="AY72" s="369"/>
      <c r="AZ72" s="369"/>
      <c r="BA72" s="369"/>
      <c r="BB72" s="369"/>
      <c r="BC72" s="369"/>
      <c r="BD72" s="369"/>
    </row>
    <row r="73" spans="1:56" ht="13.5" customHeight="1">
      <c r="A73" s="42" t="s">
        <v>450</v>
      </c>
      <c r="B73" s="42"/>
      <c r="C73" s="41"/>
      <c r="D73" s="41"/>
      <c r="E73" s="41"/>
      <c r="F73" s="41"/>
      <c r="G73" s="41"/>
      <c r="H73" s="41"/>
      <c r="I73" s="41"/>
      <c r="J73" s="41"/>
      <c r="K73" s="41"/>
      <c r="L73" s="27" t="e">
        <f>INDEX($B$32:$G$47,MATCH(N73,$C$32:$C$47,0),4)</f>
        <v>#N/A</v>
      </c>
      <c r="M73" s="52"/>
      <c r="N73" s="1" t="str">
        <f t="shared" si="5"/>
        <v>海上援助活動</v>
      </c>
      <c r="O73" s="726" t="e">
        <f>CONCATENATE("　○海上援助活動の実績　（様式-",L73,"）")</f>
        <v>#N/A</v>
      </c>
      <c r="P73" s="727"/>
      <c r="Q73" s="727"/>
      <c r="R73" s="727"/>
      <c r="S73" s="727"/>
      <c r="T73" s="727"/>
      <c r="U73" s="727"/>
      <c r="V73" s="728"/>
      <c r="W73" s="41"/>
      <c r="X73" s="41"/>
      <c r="Y73" s="41"/>
      <c r="Z73" s="41"/>
      <c r="AA73" s="41"/>
      <c r="AB73" s="41"/>
      <c r="AC73" s="41"/>
      <c r="AD73" s="41"/>
      <c r="AE73" s="41"/>
      <c r="AF73" s="41"/>
      <c r="AG73" s="41"/>
      <c r="AH73" s="41"/>
      <c r="AI73" s="367"/>
      <c r="AJ73" s="367"/>
      <c r="AK73" s="367"/>
      <c r="AL73" s="367"/>
      <c r="AM73" s="367"/>
      <c r="AN73" s="367"/>
      <c r="AO73" s="367"/>
      <c r="AP73" s="367"/>
      <c r="AQ73" s="367"/>
      <c r="AR73" s="367"/>
      <c r="AS73" s="367"/>
      <c r="AT73" s="367"/>
      <c r="AU73" s="367"/>
      <c r="AV73" s="367"/>
      <c r="AW73" s="367"/>
      <c r="AX73" s="369"/>
      <c r="AY73" s="369"/>
      <c r="AZ73" s="369"/>
      <c r="BA73" s="369"/>
      <c r="BB73" s="369"/>
      <c r="BC73" s="369"/>
      <c r="BD73" s="369"/>
    </row>
    <row r="74" spans="1:56" ht="13.5" customHeight="1">
      <c r="A74" s="41"/>
      <c r="B74" s="41" t="s">
        <v>613</v>
      </c>
      <c r="C74" s="41"/>
      <c r="D74" s="41"/>
      <c r="E74" s="41"/>
      <c r="F74" s="41"/>
      <c r="G74" s="41"/>
      <c r="H74" s="41"/>
      <c r="I74" s="41"/>
      <c r="J74" s="41"/>
      <c r="K74" s="41"/>
      <c r="L74" s="27" t="e">
        <f t="shared" si="2"/>
        <v>#N/A</v>
      </c>
      <c r="M74" s="52"/>
      <c r="N74" s="1" t="str">
        <f t="shared" si="5"/>
        <v>応急危険度判定士</v>
      </c>
      <c r="O74" s="726" t="e">
        <f>CONCATENATE("　○島根県地震被災建築物応急危険度判定士の登録　（様式-",L74,"）")</f>
        <v>#N/A</v>
      </c>
      <c r="P74" s="727"/>
      <c r="Q74" s="727"/>
      <c r="R74" s="727"/>
      <c r="S74" s="727"/>
      <c r="T74" s="727"/>
      <c r="U74" s="727"/>
      <c r="V74" s="728"/>
      <c r="W74" s="41"/>
      <c r="X74" s="41"/>
      <c r="Y74" s="41"/>
      <c r="Z74" s="41"/>
      <c r="AA74" s="41"/>
      <c r="AB74" s="41"/>
      <c r="AC74" s="41"/>
      <c r="AD74" s="41"/>
      <c r="AE74" s="41"/>
      <c r="AF74" s="41"/>
      <c r="AG74" s="41"/>
      <c r="AH74" s="41"/>
      <c r="AI74" s="367"/>
      <c r="AJ74" s="367"/>
      <c r="AK74" s="367"/>
      <c r="AL74" s="367"/>
      <c r="AM74" s="367"/>
      <c r="AN74" s="367"/>
      <c r="AO74" s="367"/>
      <c r="AP74" s="367"/>
      <c r="AQ74" s="367"/>
      <c r="AR74" s="367"/>
      <c r="AS74" s="367"/>
      <c r="AT74" s="367"/>
      <c r="AU74" s="367"/>
      <c r="AV74" s="367"/>
      <c r="AW74" s="367"/>
      <c r="AX74" s="369"/>
      <c r="AY74" s="369"/>
      <c r="AZ74" s="369"/>
      <c r="BA74" s="369"/>
      <c r="BB74" s="369"/>
      <c r="BC74" s="369"/>
      <c r="BD74" s="369"/>
    </row>
    <row r="75" spans="1:56" ht="13.5" customHeight="1">
      <c r="A75" s="41"/>
      <c r="B75" s="45" t="s">
        <v>420</v>
      </c>
      <c r="C75" s="41"/>
      <c r="D75" s="41"/>
      <c r="E75" s="41"/>
      <c r="F75" s="41"/>
      <c r="G75" s="41"/>
      <c r="H75" s="41"/>
      <c r="I75" s="41"/>
      <c r="J75" s="41"/>
      <c r="K75" s="41"/>
      <c r="L75" s="27" t="e">
        <f t="shared" si="2"/>
        <v>#N/A</v>
      </c>
      <c r="M75" s="52"/>
      <c r="N75" s="1" t="str">
        <f t="shared" si="5"/>
        <v>-</v>
      </c>
      <c r="O75" s="723" t="s">
        <v>455</v>
      </c>
      <c r="P75" s="724"/>
      <c r="Q75" s="724"/>
      <c r="R75" s="724"/>
      <c r="S75" s="724"/>
      <c r="T75" s="724"/>
      <c r="U75" s="724"/>
      <c r="V75" s="725"/>
      <c r="W75" s="41"/>
      <c r="X75" s="41"/>
      <c r="Y75" s="41"/>
      <c r="Z75" s="41"/>
      <c r="AA75" s="41"/>
      <c r="AB75" s="41"/>
      <c r="AC75" s="41"/>
      <c r="AD75" s="41"/>
      <c r="AE75" s="41"/>
      <c r="AF75" s="41"/>
      <c r="AG75" s="41"/>
      <c r="AH75" s="41"/>
      <c r="AI75" s="367"/>
      <c r="AJ75" s="367"/>
      <c r="AK75" s="367"/>
      <c r="AL75" s="367"/>
      <c r="AM75" s="367"/>
      <c r="AN75" s="367"/>
      <c r="AO75" s="367"/>
      <c r="AP75" s="367"/>
      <c r="AQ75" s="367"/>
      <c r="AR75" s="367"/>
      <c r="AS75" s="367"/>
      <c r="AT75" s="367"/>
      <c r="AU75" s="367"/>
      <c r="AV75" s="367"/>
      <c r="AW75" s="367"/>
      <c r="AX75" s="369"/>
      <c r="AY75" s="369"/>
      <c r="AZ75" s="369"/>
      <c r="BA75" s="369"/>
      <c r="BB75" s="369"/>
      <c r="BC75" s="369"/>
      <c r="BD75" s="369"/>
    </row>
    <row r="76" spans="1:56" ht="13.5" customHeight="1">
      <c r="A76" s="41"/>
      <c r="B76" s="45" t="s">
        <v>573</v>
      </c>
      <c r="C76" s="41"/>
      <c r="D76" s="41"/>
      <c r="E76" s="41"/>
      <c r="F76" s="41"/>
      <c r="G76" s="41"/>
      <c r="H76" s="41"/>
      <c r="I76" s="41"/>
      <c r="J76" s="41"/>
      <c r="K76" s="41"/>
      <c r="L76" s="27" t="e">
        <f t="shared" si="2"/>
        <v>#N/A</v>
      </c>
      <c r="M76" s="52"/>
      <c r="N76" s="1" t="s">
        <v>428</v>
      </c>
      <c r="O76" s="723" t="s">
        <v>455</v>
      </c>
      <c r="P76" s="724"/>
      <c r="Q76" s="724"/>
      <c r="R76" s="724"/>
      <c r="S76" s="724"/>
      <c r="T76" s="724"/>
      <c r="U76" s="724"/>
      <c r="V76" s="725"/>
      <c r="W76" s="41"/>
      <c r="X76" s="41"/>
      <c r="Y76" s="41"/>
      <c r="Z76" s="41"/>
      <c r="AA76" s="41"/>
      <c r="AB76" s="41"/>
      <c r="AC76" s="41"/>
      <c r="AD76" s="41"/>
      <c r="AE76" s="41"/>
      <c r="AF76" s="41"/>
      <c r="AG76" s="41"/>
      <c r="AH76" s="41"/>
      <c r="AI76" s="367"/>
      <c r="AJ76" s="367"/>
      <c r="AK76" s="367"/>
      <c r="AL76" s="367"/>
      <c r="AM76" s="367"/>
      <c r="AN76" s="367"/>
      <c r="AO76" s="367"/>
      <c r="AP76" s="367"/>
      <c r="AQ76" s="367"/>
      <c r="AR76" s="367"/>
      <c r="AS76" s="367"/>
      <c r="AT76" s="367"/>
      <c r="AU76" s="367"/>
      <c r="AV76" s="367"/>
      <c r="AW76" s="367"/>
      <c r="AX76" s="369"/>
      <c r="AY76" s="369"/>
      <c r="AZ76" s="369"/>
      <c r="BA76" s="369"/>
      <c r="BB76" s="369"/>
      <c r="BC76" s="369"/>
      <c r="BD76" s="369"/>
    </row>
    <row r="77" spans="1:56" ht="13.5" customHeight="1">
      <c r="A77" s="41"/>
      <c r="B77" s="45" t="s">
        <v>574</v>
      </c>
      <c r="C77" s="41"/>
      <c r="D77" s="41"/>
      <c r="E77" s="41"/>
      <c r="F77" s="41"/>
      <c r="G77" s="41"/>
      <c r="H77" s="41"/>
      <c r="I77" s="41"/>
      <c r="J77" s="41"/>
      <c r="K77" s="41"/>
      <c r="L77" s="27" t="e">
        <f t="shared" si="2"/>
        <v>#N/A</v>
      </c>
      <c r="M77" s="52"/>
      <c r="N77" s="1">
        <v>0</v>
      </c>
      <c r="O77" s="729" t="s">
        <v>1130</v>
      </c>
      <c r="P77" s="730"/>
      <c r="Q77" s="730"/>
      <c r="R77" s="730"/>
      <c r="S77" s="730"/>
      <c r="T77" s="730"/>
      <c r="U77" s="730"/>
      <c r="V77" s="731"/>
      <c r="W77" s="41"/>
      <c r="X77" s="41"/>
      <c r="Y77" s="41"/>
      <c r="Z77" s="41"/>
      <c r="AA77" s="41"/>
      <c r="AB77" s="41"/>
      <c r="AC77" s="41"/>
      <c r="AD77" s="41"/>
      <c r="AE77" s="41"/>
      <c r="AF77" s="41"/>
      <c r="AG77" s="41"/>
      <c r="AH77" s="41"/>
      <c r="AI77" s="367"/>
      <c r="AJ77" s="367"/>
      <c r="AK77" s="367"/>
      <c r="AL77" s="367"/>
      <c r="AM77" s="367"/>
      <c r="AN77" s="367"/>
      <c r="AO77" s="367"/>
      <c r="AP77" s="367"/>
      <c r="AQ77" s="367"/>
      <c r="AR77" s="367"/>
      <c r="AS77" s="367"/>
      <c r="AT77" s="367"/>
      <c r="AU77" s="367"/>
      <c r="AV77" s="367"/>
      <c r="AW77" s="367"/>
      <c r="AX77" s="369"/>
      <c r="AY77" s="369"/>
      <c r="AZ77" s="369"/>
      <c r="BA77" s="369"/>
      <c r="BB77" s="369"/>
      <c r="BC77" s="369"/>
      <c r="BD77" s="369"/>
    </row>
    <row r="78" spans="1:56">
      <c r="A78" s="41"/>
      <c r="B78" s="45" t="s">
        <v>423</v>
      </c>
      <c r="C78" s="41"/>
      <c r="D78" s="41"/>
      <c r="E78" s="41"/>
      <c r="F78" s="41"/>
      <c r="G78" s="41"/>
      <c r="H78" s="41"/>
      <c r="I78" s="41"/>
      <c r="J78" s="41"/>
      <c r="K78" s="41"/>
      <c r="L78" s="27" t="e">
        <f t="shared" si="2"/>
        <v>#N/A</v>
      </c>
      <c r="M78" s="57" t="s">
        <v>367</v>
      </c>
      <c r="N78" s="1" t="str">
        <f t="shared" ref="N78:N83" si="6">O6</f>
        <v>近隣施工実績</v>
      </c>
      <c r="O78" s="723" t="e">
        <f>CONCATENATE("　○地理的条件（近隣地域での施工実績）　（様式-",L78,"）")</f>
        <v>#N/A</v>
      </c>
      <c r="P78" s="724"/>
      <c r="Q78" s="724"/>
      <c r="R78" s="724"/>
      <c r="S78" s="724"/>
      <c r="T78" s="724"/>
      <c r="U78" s="724"/>
      <c r="V78" s="725"/>
      <c r="W78" s="41"/>
      <c r="X78" s="41"/>
      <c r="Y78" s="41"/>
      <c r="Z78" s="41"/>
      <c r="AA78" s="41"/>
      <c r="AB78" s="41"/>
      <c r="AC78" s="41"/>
      <c r="AD78" s="41"/>
      <c r="AE78" s="41"/>
      <c r="AF78" s="41"/>
      <c r="AG78" s="41"/>
      <c r="AH78" s="41"/>
      <c r="AI78" s="367"/>
      <c r="AJ78" s="367"/>
      <c r="AK78" s="367"/>
      <c r="AL78" s="367"/>
      <c r="AM78" s="367"/>
      <c r="AN78" s="367"/>
      <c r="AO78" s="367"/>
      <c r="AP78" s="367"/>
      <c r="AQ78" s="367"/>
      <c r="AR78" s="367"/>
      <c r="AS78" s="367"/>
      <c r="AT78" s="367"/>
      <c r="AU78" s="367"/>
      <c r="AV78" s="367"/>
      <c r="AW78" s="367"/>
      <c r="AX78" s="369"/>
      <c r="AY78" s="369"/>
      <c r="AZ78" s="369"/>
      <c r="BA78" s="369"/>
      <c r="BB78" s="369"/>
      <c r="BC78" s="369"/>
      <c r="BD78" s="369"/>
    </row>
    <row r="79" spans="1:56">
      <c r="A79" s="41"/>
      <c r="B79" s="45"/>
      <c r="C79" s="41"/>
      <c r="D79" s="41"/>
      <c r="E79" s="41"/>
      <c r="F79" s="41"/>
      <c r="G79" s="41"/>
      <c r="H79" s="41"/>
      <c r="I79" s="41"/>
      <c r="J79" s="41"/>
      <c r="K79" s="41"/>
      <c r="L79" s="27" t="e">
        <f t="shared" si="2"/>
        <v>#N/A</v>
      </c>
      <c r="M79" s="52"/>
      <c r="N79" s="1" t="str">
        <f t="shared" si="6"/>
        <v>会社所在地</v>
      </c>
      <c r="O79" s="723" t="e">
        <f>CONCATENATE("　○地理的条件（会社所在地）　（様式-",L79,"）")</f>
        <v>#N/A</v>
      </c>
      <c r="P79" s="724"/>
      <c r="Q79" s="724"/>
      <c r="R79" s="724"/>
      <c r="S79" s="724"/>
      <c r="T79" s="724"/>
      <c r="U79" s="724"/>
      <c r="V79" s="725"/>
      <c r="W79" s="41"/>
      <c r="X79" s="41"/>
      <c r="Y79" s="41"/>
      <c r="Z79" s="41"/>
      <c r="AA79" s="41"/>
      <c r="AB79" s="41"/>
      <c r="AC79" s="41"/>
      <c r="AD79" s="41"/>
      <c r="AE79" s="41"/>
      <c r="AF79" s="41"/>
      <c r="AG79" s="41"/>
      <c r="AH79" s="41"/>
      <c r="AI79" s="367"/>
      <c r="AJ79" s="367"/>
      <c r="AK79" s="367"/>
      <c r="AL79" s="367"/>
      <c r="AM79" s="367"/>
      <c r="AN79" s="367"/>
      <c r="AO79" s="367"/>
      <c r="AP79" s="367"/>
      <c r="AQ79" s="367"/>
      <c r="AR79" s="367"/>
      <c r="AS79" s="367"/>
      <c r="AT79" s="367"/>
      <c r="AU79" s="367"/>
      <c r="AV79" s="367"/>
      <c r="AW79" s="367"/>
      <c r="AX79" s="369"/>
      <c r="AY79" s="369"/>
      <c r="AZ79" s="369"/>
      <c r="BA79" s="369"/>
      <c r="BB79" s="369"/>
      <c r="BC79" s="369"/>
      <c r="BD79" s="369"/>
    </row>
    <row r="80" spans="1:56" ht="14">
      <c r="A80" s="42" t="s">
        <v>465</v>
      </c>
      <c r="B80" s="42"/>
      <c r="C80" s="41"/>
      <c r="D80" s="41"/>
      <c r="E80" s="41"/>
      <c r="F80" s="41"/>
      <c r="G80" s="41"/>
      <c r="H80" s="41"/>
      <c r="I80" s="41"/>
      <c r="J80" s="41"/>
      <c r="K80" s="41"/>
      <c r="L80" s="27" t="e">
        <f t="shared" si="2"/>
        <v>#N/A</v>
      </c>
      <c r="M80" s="52"/>
      <c r="N80" s="1" t="str">
        <f t="shared" si="6"/>
        <v>工場・会社所在地</v>
      </c>
      <c r="O80" s="723" t="e">
        <f>CONCATENATE("　○地理的条件（橋梁用桁製作の機能を有する工場及び建設業法上の営業所所在地）　（様式-",L80,"）")</f>
        <v>#N/A</v>
      </c>
      <c r="P80" s="724"/>
      <c r="Q80" s="724"/>
      <c r="R80" s="724"/>
      <c r="S80" s="724"/>
      <c r="T80" s="724"/>
      <c r="U80" s="724"/>
      <c r="V80" s="725"/>
      <c r="W80" s="41"/>
      <c r="X80" s="41"/>
      <c r="Y80" s="41"/>
      <c r="Z80" s="41"/>
      <c r="AA80" s="41"/>
      <c r="AB80" s="41"/>
      <c r="AC80" s="41"/>
      <c r="AD80" s="41"/>
      <c r="AE80" s="41"/>
      <c r="AF80" s="41"/>
      <c r="AG80" s="41"/>
      <c r="AH80" s="41"/>
      <c r="AI80" s="367"/>
      <c r="AJ80" s="367"/>
      <c r="AK80" s="367"/>
      <c r="AL80" s="367"/>
      <c r="AM80" s="367"/>
      <c r="AN80" s="367"/>
      <c r="AO80" s="367"/>
      <c r="AP80" s="367"/>
      <c r="AQ80" s="367"/>
      <c r="AR80" s="367"/>
      <c r="AS80" s="367"/>
      <c r="AT80" s="367"/>
      <c r="AU80" s="367"/>
      <c r="AV80" s="367"/>
      <c r="AW80" s="367"/>
      <c r="AX80" s="369"/>
      <c r="AY80" s="369"/>
      <c r="AZ80" s="369"/>
      <c r="BA80" s="369"/>
      <c r="BB80" s="369"/>
      <c r="BC80" s="369"/>
      <c r="BD80" s="369"/>
    </row>
    <row r="81" spans="1:56">
      <c r="A81" s="41"/>
      <c r="B81" s="45" t="s">
        <v>442</v>
      </c>
      <c r="C81" s="41"/>
      <c r="D81" s="41"/>
      <c r="E81" s="41"/>
      <c r="F81" s="41"/>
      <c r="G81" s="41"/>
      <c r="H81" s="41"/>
      <c r="I81" s="41"/>
      <c r="J81" s="41"/>
      <c r="K81" s="41"/>
      <c r="L81" s="27" t="e">
        <f t="shared" si="2"/>
        <v>#N/A</v>
      </c>
      <c r="M81" s="52"/>
      <c r="N81" s="1" t="str">
        <f t="shared" si="6"/>
        <v>サポート拠点</v>
      </c>
      <c r="O81" s="723" t="e">
        <f>CONCATENATE("　○地理的条件（サポート拠点の所在地及び技術者の在籍）　（様式-",L81,"）")</f>
        <v>#N/A</v>
      </c>
      <c r="P81" s="724"/>
      <c r="Q81" s="724"/>
      <c r="R81" s="724"/>
      <c r="S81" s="724"/>
      <c r="T81" s="724"/>
      <c r="U81" s="724"/>
      <c r="V81" s="725"/>
      <c r="W81" s="41"/>
      <c r="X81" s="41"/>
      <c r="Y81" s="41"/>
      <c r="Z81" s="41"/>
      <c r="AA81" s="41"/>
      <c r="AB81" s="41"/>
      <c r="AC81" s="41"/>
      <c r="AD81" s="41"/>
      <c r="AE81" s="41"/>
      <c r="AF81" s="41"/>
      <c r="AG81" s="41"/>
      <c r="AH81" s="41"/>
      <c r="AI81" s="367"/>
      <c r="AJ81" s="367"/>
      <c r="AK81" s="367"/>
      <c r="AL81" s="367"/>
      <c r="AM81" s="367"/>
      <c r="AN81" s="367"/>
      <c r="AO81" s="367"/>
      <c r="AP81" s="367"/>
      <c r="AQ81" s="367"/>
      <c r="AR81" s="367"/>
      <c r="AS81" s="367"/>
      <c r="AT81" s="367"/>
      <c r="AU81" s="367"/>
      <c r="AV81" s="367"/>
      <c r="AW81" s="367"/>
      <c r="AX81" s="369"/>
      <c r="AY81" s="369"/>
      <c r="AZ81" s="369"/>
      <c r="BA81" s="369"/>
      <c r="BB81" s="369"/>
      <c r="BC81" s="369"/>
      <c r="BD81" s="369"/>
    </row>
    <row r="82" spans="1:56">
      <c r="A82" s="41"/>
      <c r="B82" s="45" t="s">
        <v>445</v>
      </c>
      <c r="C82" s="41"/>
      <c r="D82" s="41"/>
      <c r="E82" s="41"/>
      <c r="F82" s="41"/>
      <c r="G82" s="41"/>
      <c r="H82" s="41"/>
      <c r="I82" s="41"/>
      <c r="J82" s="41"/>
      <c r="K82" s="41"/>
      <c r="L82" s="27" t="e">
        <f t="shared" si="2"/>
        <v>#N/A</v>
      </c>
      <c r="M82" s="52"/>
      <c r="N82" s="1" t="str">
        <f t="shared" si="6"/>
        <v>-</v>
      </c>
      <c r="O82" s="723" t="s">
        <v>370</v>
      </c>
      <c r="P82" s="724"/>
      <c r="Q82" s="724"/>
      <c r="R82" s="724"/>
      <c r="S82" s="724"/>
      <c r="T82" s="724"/>
      <c r="U82" s="724"/>
      <c r="V82" s="725"/>
      <c r="W82" s="41"/>
      <c r="X82" s="41"/>
      <c r="Y82" s="41"/>
      <c r="Z82" s="41"/>
      <c r="AA82" s="41"/>
      <c r="AB82" s="41"/>
      <c r="AC82" s="41"/>
      <c r="AD82" s="41"/>
      <c r="AE82" s="41"/>
      <c r="AF82" s="41"/>
      <c r="AG82" s="41"/>
      <c r="AH82" s="41"/>
      <c r="AI82" s="367"/>
      <c r="AJ82" s="367"/>
      <c r="AK82" s="367"/>
      <c r="AL82" s="367"/>
      <c r="AM82" s="367"/>
      <c r="AN82" s="367"/>
      <c r="AO82" s="367"/>
      <c r="AP82" s="367"/>
      <c r="AQ82" s="367"/>
      <c r="AR82" s="367"/>
      <c r="AS82" s="367"/>
      <c r="AT82" s="367"/>
      <c r="AU82" s="367"/>
      <c r="AV82" s="367"/>
      <c r="AW82" s="367"/>
      <c r="AX82" s="369"/>
      <c r="AY82" s="369"/>
      <c r="AZ82" s="369"/>
      <c r="BA82" s="369"/>
      <c r="BB82" s="369"/>
      <c r="BC82" s="369"/>
      <c r="BD82" s="369"/>
    </row>
    <row r="83" spans="1:56" ht="13.5" thickBot="1">
      <c r="A83" s="41"/>
      <c r="B83" s="41"/>
      <c r="C83" s="41"/>
      <c r="D83" s="41"/>
      <c r="E83" s="41"/>
      <c r="F83" s="41"/>
      <c r="G83" s="41"/>
      <c r="H83" s="41"/>
      <c r="I83" s="41"/>
      <c r="J83" s="41"/>
      <c r="K83" s="41"/>
      <c r="L83" s="27" t="e">
        <f t="shared" si="2"/>
        <v>#N/A</v>
      </c>
      <c r="M83" s="58"/>
      <c r="N83" s="1">
        <f t="shared" si="6"/>
        <v>0</v>
      </c>
      <c r="O83" s="732" t="s">
        <v>391</v>
      </c>
      <c r="P83" s="733"/>
      <c r="Q83" s="733"/>
      <c r="R83" s="733"/>
      <c r="S83" s="733"/>
      <c r="T83" s="733"/>
      <c r="U83" s="733"/>
      <c r="V83" s="734"/>
      <c r="W83" s="41"/>
      <c r="X83" s="41"/>
      <c r="Y83" s="41"/>
      <c r="Z83" s="41"/>
      <c r="AA83" s="41"/>
      <c r="AB83" s="41"/>
      <c r="AC83" s="41"/>
      <c r="AD83" s="41"/>
      <c r="AE83" s="41"/>
      <c r="AF83" s="41"/>
      <c r="AG83" s="41"/>
      <c r="AH83" s="41"/>
      <c r="AI83" s="367"/>
      <c r="AJ83" s="367"/>
      <c r="AK83" s="367"/>
      <c r="AL83" s="367"/>
      <c r="AM83" s="367"/>
      <c r="AN83" s="367"/>
      <c r="AO83" s="367"/>
      <c r="AP83" s="367"/>
      <c r="AQ83" s="367"/>
      <c r="AR83" s="367"/>
      <c r="AS83" s="367"/>
      <c r="AT83" s="367"/>
      <c r="AU83" s="367"/>
      <c r="AV83" s="367"/>
      <c r="AW83" s="367"/>
      <c r="AX83" s="369"/>
      <c r="AY83" s="369"/>
      <c r="AZ83" s="369"/>
      <c r="BA83" s="369"/>
      <c r="BB83" s="369"/>
      <c r="BC83" s="369"/>
      <c r="BD83" s="369"/>
    </row>
    <row r="84" spans="1:56" ht="13.5" thickTop="1">
      <c r="A84" s="41"/>
      <c r="B84" s="41" t="s">
        <v>443</v>
      </c>
      <c r="C84" s="41"/>
      <c r="D84" s="41"/>
      <c r="E84" s="41"/>
      <c r="F84" s="41"/>
      <c r="G84" s="41"/>
      <c r="H84" s="41"/>
      <c r="I84" s="41"/>
      <c r="J84" s="41"/>
      <c r="K84" s="41"/>
      <c r="L84" s="41"/>
      <c r="M84" s="41"/>
      <c r="N84" s="41"/>
      <c r="O84" s="41"/>
      <c r="P84" s="41"/>
      <c r="Q84" s="41"/>
      <c r="R84" s="41"/>
      <c r="S84" s="41"/>
      <c r="T84" s="41"/>
      <c r="U84" s="207"/>
      <c r="V84" s="41"/>
      <c r="W84" s="41"/>
      <c r="X84" s="41"/>
      <c r="Y84" s="41"/>
      <c r="Z84" s="41"/>
      <c r="AA84" s="41"/>
      <c r="AB84" s="41"/>
      <c r="AC84" s="41"/>
      <c r="AD84" s="41"/>
      <c r="AE84" s="41"/>
      <c r="AF84" s="41"/>
      <c r="AG84" s="41"/>
      <c r="AH84" s="41"/>
      <c r="AI84" s="367"/>
      <c r="AJ84" s="367"/>
      <c r="AK84" s="367"/>
      <c r="AL84" s="367"/>
      <c r="AM84" s="367"/>
      <c r="AN84" s="367"/>
      <c r="AO84" s="367"/>
      <c r="AP84" s="367"/>
      <c r="AQ84" s="367"/>
      <c r="AR84" s="367"/>
      <c r="AS84" s="367"/>
      <c r="AT84" s="367"/>
      <c r="AU84" s="367"/>
      <c r="AV84" s="367"/>
      <c r="AW84" s="367"/>
      <c r="AX84" s="369"/>
      <c r="AY84" s="369"/>
      <c r="AZ84" s="369"/>
      <c r="BA84" s="369"/>
      <c r="BB84" s="369"/>
      <c r="BC84" s="369"/>
      <c r="BD84" s="369"/>
    </row>
    <row r="85" spans="1:56">
      <c r="A85" s="41"/>
      <c r="B85" s="45" t="s">
        <v>446</v>
      </c>
      <c r="C85" s="41"/>
      <c r="D85" s="41"/>
      <c r="E85" s="41"/>
      <c r="F85" s="41"/>
      <c r="G85" s="41"/>
      <c r="H85" s="41"/>
      <c r="I85" s="41"/>
      <c r="J85" s="41"/>
      <c r="K85" s="41"/>
      <c r="L85" s="41"/>
      <c r="M85" s="41"/>
      <c r="N85" s="41"/>
      <c r="O85" s="41"/>
      <c r="P85" s="41"/>
      <c r="Q85" s="41"/>
      <c r="R85" s="41"/>
      <c r="S85" s="41"/>
      <c r="T85" s="41"/>
      <c r="U85" s="207"/>
      <c r="V85" s="41"/>
      <c r="W85" s="41"/>
      <c r="X85" s="41"/>
      <c r="Y85" s="41"/>
      <c r="Z85" s="41"/>
      <c r="AA85" s="41"/>
      <c r="AB85" s="41"/>
      <c r="AC85" s="41"/>
      <c r="AD85" s="41"/>
      <c r="AE85" s="41"/>
      <c r="AF85" s="41"/>
      <c r="AG85" s="41"/>
      <c r="AH85" s="41"/>
      <c r="AI85" s="367"/>
      <c r="AJ85" s="367"/>
      <c r="AK85" s="367"/>
      <c r="AL85" s="367"/>
      <c r="AM85" s="367"/>
      <c r="AN85" s="367"/>
      <c r="AO85" s="367"/>
      <c r="AP85" s="367"/>
      <c r="AQ85" s="367"/>
      <c r="AR85" s="367"/>
      <c r="AS85" s="367"/>
      <c r="AT85" s="367"/>
      <c r="AU85" s="367"/>
      <c r="AV85" s="367"/>
      <c r="AW85" s="367"/>
      <c r="AX85" s="369"/>
      <c r="AY85" s="369"/>
      <c r="AZ85" s="369"/>
      <c r="BA85" s="369"/>
      <c r="BB85" s="369"/>
      <c r="BC85" s="369"/>
      <c r="BD85" s="369"/>
    </row>
    <row r="86" spans="1:56">
      <c r="A86" s="41"/>
      <c r="B86" s="41" t="s">
        <v>466</v>
      </c>
      <c r="C86" s="41"/>
      <c r="D86" s="41"/>
      <c r="E86" s="41"/>
      <c r="F86" s="41"/>
      <c r="G86" s="41"/>
      <c r="H86" s="41"/>
      <c r="I86" s="41"/>
      <c r="J86" s="41"/>
      <c r="K86" s="41"/>
      <c r="L86" s="41"/>
      <c r="M86" s="41"/>
      <c r="N86" s="41"/>
      <c r="O86" s="41"/>
      <c r="P86" s="41"/>
      <c r="Q86" s="41"/>
      <c r="R86" s="41"/>
      <c r="S86" s="41"/>
      <c r="T86" s="41"/>
      <c r="U86" s="207"/>
      <c r="V86" s="41"/>
      <c r="W86" s="41"/>
      <c r="X86" s="41"/>
      <c r="Y86" s="41"/>
      <c r="Z86" s="41"/>
      <c r="AA86" s="41"/>
      <c r="AB86" s="41"/>
      <c r="AC86" s="41"/>
      <c r="AD86" s="41"/>
      <c r="AE86" s="41"/>
      <c r="AF86" s="41"/>
      <c r="AG86" s="41"/>
      <c r="AH86" s="41"/>
      <c r="AI86" s="367"/>
      <c r="AJ86" s="367"/>
      <c r="AK86" s="367"/>
      <c r="AL86" s="367"/>
      <c r="AM86" s="367"/>
      <c r="AN86" s="367"/>
      <c r="AO86" s="367"/>
      <c r="AP86" s="367"/>
      <c r="AQ86" s="367"/>
      <c r="AR86" s="367"/>
      <c r="AS86" s="367"/>
      <c r="AT86" s="367"/>
      <c r="AU86" s="367"/>
      <c r="AV86" s="367"/>
      <c r="AW86" s="367"/>
      <c r="AX86" s="369"/>
      <c r="AY86" s="369"/>
      <c r="AZ86" s="369"/>
      <c r="BA86" s="369"/>
      <c r="BB86" s="369"/>
      <c r="BC86" s="369"/>
      <c r="BD86" s="369"/>
    </row>
    <row r="87" spans="1:56">
      <c r="A87" s="41"/>
      <c r="B87" s="41"/>
      <c r="C87" s="41"/>
      <c r="D87" s="41"/>
      <c r="E87" s="41"/>
      <c r="F87" s="41"/>
      <c r="G87" s="41"/>
      <c r="H87" s="41"/>
      <c r="I87" s="41"/>
      <c r="J87" s="41"/>
      <c r="K87" s="41"/>
      <c r="L87" s="41"/>
      <c r="M87" s="41"/>
      <c r="N87" s="41"/>
      <c r="O87" s="41"/>
      <c r="P87" s="41"/>
      <c r="Q87" s="41"/>
      <c r="R87" s="41"/>
      <c r="S87" s="41"/>
      <c r="T87" s="41"/>
      <c r="U87" s="207"/>
      <c r="V87" s="41"/>
      <c r="W87" s="41"/>
      <c r="X87" s="41"/>
      <c r="Y87" s="41"/>
      <c r="Z87" s="41"/>
      <c r="AA87" s="41"/>
      <c r="AB87" s="41"/>
      <c r="AC87" s="41"/>
      <c r="AD87" s="41"/>
      <c r="AE87" s="41"/>
      <c r="AF87" s="41"/>
      <c r="AG87" s="41"/>
      <c r="AH87" s="41"/>
      <c r="AI87" s="367"/>
      <c r="AJ87" s="367"/>
      <c r="AK87" s="367"/>
      <c r="AL87" s="367"/>
      <c r="AM87" s="367"/>
      <c r="AN87" s="367"/>
      <c r="AO87" s="367"/>
      <c r="AP87" s="367"/>
      <c r="AQ87" s="367"/>
      <c r="AR87" s="367"/>
      <c r="AS87" s="367"/>
      <c r="AT87" s="367"/>
      <c r="AU87" s="367"/>
      <c r="AV87" s="367"/>
      <c r="AW87" s="367"/>
      <c r="AX87" s="369"/>
      <c r="AY87" s="369"/>
      <c r="AZ87" s="369"/>
      <c r="BA87" s="369"/>
      <c r="BB87" s="369"/>
      <c r="BC87" s="369"/>
      <c r="BD87" s="369"/>
    </row>
    <row r="88" spans="1:56">
      <c r="A88" s="41"/>
      <c r="B88" s="41" t="s">
        <v>444</v>
      </c>
      <c r="C88" s="41"/>
      <c r="D88" s="41"/>
      <c r="E88" s="41"/>
      <c r="F88" s="41"/>
      <c r="G88" s="41"/>
      <c r="H88" s="41"/>
      <c r="I88" s="41"/>
      <c r="J88" s="41"/>
      <c r="K88" s="41"/>
      <c r="L88" s="41"/>
      <c r="M88" s="41"/>
      <c r="N88" s="41"/>
      <c r="O88" s="41"/>
      <c r="P88" s="41"/>
      <c r="Q88" s="41"/>
      <c r="R88" s="41"/>
      <c r="S88" s="41"/>
      <c r="T88" s="41"/>
      <c r="U88" s="207"/>
      <c r="V88" s="41"/>
      <c r="W88" s="41"/>
      <c r="X88" s="41"/>
      <c r="Y88" s="41"/>
      <c r="Z88" s="41"/>
      <c r="AA88" s="41"/>
      <c r="AB88" s="41"/>
      <c r="AC88" s="41"/>
      <c r="AD88" s="41"/>
      <c r="AE88" s="41"/>
      <c r="AF88" s="41"/>
      <c r="AG88" s="41"/>
      <c r="AH88" s="41"/>
      <c r="AI88" s="367"/>
      <c r="AJ88" s="367"/>
      <c r="AK88" s="367"/>
      <c r="AL88" s="367"/>
      <c r="AM88" s="367"/>
      <c r="AN88" s="367"/>
      <c r="AO88" s="367"/>
      <c r="AP88" s="367"/>
      <c r="AQ88" s="367"/>
      <c r="AR88" s="367"/>
      <c r="AS88" s="367"/>
      <c r="AT88" s="367"/>
      <c r="AU88" s="367"/>
      <c r="AV88" s="367"/>
      <c r="AW88" s="367"/>
      <c r="AX88" s="369"/>
      <c r="AY88" s="369"/>
      <c r="AZ88" s="369"/>
      <c r="BA88" s="369"/>
      <c r="BB88" s="369"/>
      <c r="BC88" s="369"/>
      <c r="BD88" s="369"/>
    </row>
    <row r="89" spans="1:56">
      <c r="A89" s="41"/>
      <c r="B89" s="41" t="s">
        <v>467</v>
      </c>
      <c r="C89" s="41"/>
      <c r="D89" s="41"/>
      <c r="E89" s="41"/>
      <c r="F89" s="41"/>
      <c r="G89" s="41"/>
      <c r="H89" s="41"/>
      <c r="I89" s="41"/>
      <c r="J89" s="41"/>
      <c r="K89" s="41"/>
      <c r="L89" s="41"/>
      <c r="M89" s="41"/>
      <c r="N89" s="41"/>
      <c r="O89" s="41"/>
      <c r="P89" s="41"/>
      <c r="Q89" s="41"/>
      <c r="R89" s="41"/>
      <c r="S89" s="41"/>
      <c r="T89" s="41"/>
      <c r="U89" s="207"/>
      <c r="V89" s="41"/>
      <c r="W89" s="41"/>
      <c r="X89" s="41"/>
      <c r="Y89" s="41"/>
      <c r="Z89" s="41"/>
      <c r="AA89" s="41"/>
      <c r="AB89" s="41"/>
      <c r="AC89" s="41"/>
      <c r="AD89" s="41"/>
      <c r="AE89" s="41"/>
      <c r="AF89" s="41"/>
      <c r="AG89" s="41"/>
      <c r="AH89" s="41"/>
      <c r="AI89" s="367"/>
      <c r="AJ89" s="367"/>
      <c r="AK89" s="367"/>
      <c r="AL89" s="367"/>
      <c r="AM89" s="367"/>
      <c r="AN89" s="367"/>
      <c r="AO89" s="367"/>
      <c r="AP89" s="367"/>
      <c r="AQ89" s="367"/>
      <c r="AR89" s="367"/>
      <c r="AS89" s="367"/>
      <c r="AT89" s="367"/>
      <c r="AU89" s="367"/>
      <c r="AV89" s="367"/>
      <c r="AW89" s="367"/>
      <c r="AX89" s="369"/>
      <c r="AY89" s="369"/>
      <c r="AZ89" s="369"/>
      <c r="BA89" s="369"/>
      <c r="BB89" s="369"/>
      <c r="BC89" s="369"/>
      <c r="BD89" s="369"/>
    </row>
    <row r="90" spans="1:56">
      <c r="A90" s="41"/>
      <c r="B90" s="41" t="s">
        <v>468</v>
      </c>
      <c r="C90" s="41"/>
      <c r="D90" s="41"/>
      <c r="E90" s="41"/>
      <c r="F90" s="41"/>
      <c r="G90" s="41"/>
      <c r="H90" s="41"/>
      <c r="I90" s="41"/>
      <c r="J90" s="41"/>
      <c r="K90" s="41"/>
      <c r="L90" s="41"/>
      <c r="M90" s="41"/>
      <c r="N90" s="41"/>
      <c r="O90" s="41"/>
      <c r="P90" s="41"/>
      <c r="Q90" s="41"/>
      <c r="R90" s="41"/>
      <c r="S90" s="41"/>
      <c r="T90" s="41"/>
      <c r="U90" s="207"/>
      <c r="V90" s="41"/>
      <c r="W90" s="41"/>
      <c r="X90" s="41"/>
      <c r="Y90" s="41"/>
      <c r="Z90" s="41"/>
      <c r="AA90" s="41"/>
      <c r="AB90" s="41"/>
      <c r="AC90" s="41"/>
      <c r="AD90" s="41"/>
      <c r="AE90" s="41"/>
      <c r="AF90" s="41"/>
      <c r="AG90" s="41"/>
      <c r="AH90" s="41"/>
      <c r="AI90" s="367"/>
      <c r="AJ90" s="367"/>
      <c r="AK90" s="367"/>
      <c r="AL90" s="367"/>
      <c r="AM90" s="367"/>
      <c r="AN90" s="367"/>
      <c r="AO90" s="367"/>
      <c r="AP90" s="367"/>
      <c r="AQ90" s="367"/>
      <c r="AR90" s="367"/>
      <c r="AS90" s="367"/>
      <c r="AT90" s="367"/>
      <c r="AU90" s="367"/>
      <c r="AV90" s="367"/>
      <c r="AW90" s="367"/>
      <c r="AX90" s="369"/>
      <c r="AY90" s="369"/>
      <c r="AZ90" s="369"/>
      <c r="BA90" s="369"/>
      <c r="BB90" s="369"/>
      <c r="BC90" s="369"/>
      <c r="BD90" s="369"/>
    </row>
    <row r="91" spans="1:56">
      <c r="A91" s="41"/>
      <c r="B91" s="41"/>
      <c r="C91" s="41"/>
      <c r="D91" s="41"/>
      <c r="E91" s="41"/>
      <c r="F91" s="41"/>
      <c r="G91" s="41"/>
      <c r="H91" s="41"/>
      <c r="I91" s="41"/>
      <c r="J91" s="41"/>
      <c r="K91" s="41"/>
      <c r="L91" s="41"/>
      <c r="M91" s="41"/>
      <c r="N91" s="41"/>
      <c r="O91" s="41"/>
      <c r="P91" s="41"/>
      <c r="Q91" s="41"/>
      <c r="R91" s="41"/>
      <c r="S91" s="41"/>
      <c r="T91" s="41"/>
      <c r="U91" s="207"/>
      <c r="V91" s="41"/>
      <c r="W91" s="41"/>
      <c r="X91" s="41"/>
      <c r="Y91" s="41"/>
      <c r="Z91" s="41"/>
      <c r="AA91" s="41"/>
      <c r="AB91" s="41"/>
      <c r="AC91" s="41"/>
      <c r="AD91" s="41"/>
      <c r="AE91" s="41"/>
      <c r="AF91" s="41"/>
      <c r="AG91" s="41"/>
      <c r="AH91" s="41"/>
      <c r="AI91" s="367"/>
      <c r="AJ91" s="367"/>
      <c r="AK91" s="367"/>
      <c r="AL91" s="367"/>
      <c r="AM91" s="367"/>
      <c r="AN91" s="367"/>
      <c r="AO91" s="367"/>
      <c r="AP91" s="367"/>
      <c r="AQ91" s="367"/>
      <c r="AR91" s="367"/>
      <c r="AS91" s="367"/>
      <c r="AT91" s="367"/>
      <c r="AU91" s="367"/>
      <c r="AV91" s="367"/>
      <c r="AW91" s="367"/>
      <c r="AX91" s="369"/>
      <c r="AY91" s="369"/>
      <c r="AZ91" s="369"/>
      <c r="BA91" s="369"/>
      <c r="BB91" s="369"/>
      <c r="BC91" s="369"/>
      <c r="BD91" s="369"/>
    </row>
    <row r="92" spans="1:56" ht="14">
      <c r="A92" s="42" t="s">
        <v>451</v>
      </c>
      <c r="B92" s="41"/>
      <c r="C92" s="41"/>
      <c r="D92" s="41"/>
      <c r="E92" s="41"/>
      <c r="F92" s="41"/>
      <c r="G92" s="41"/>
      <c r="H92" s="41"/>
      <c r="I92" s="41"/>
      <c r="J92" s="41"/>
      <c r="K92" s="41"/>
      <c r="L92" s="41"/>
      <c r="M92" s="41"/>
      <c r="N92" s="41"/>
      <c r="O92" s="41"/>
      <c r="P92" s="41"/>
      <c r="Q92" s="41"/>
      <c r="R92" s="41"/>
      <c r="S92" s="41"/>
      <c r="T92" s="41"/>
      <c r="U92" s="207"/>
      <c r="V92" s="41"/>
      <c r="W92" s="41"/>
      <c r="X92" s="41"/>
      <c r="Y92" s="41"/>
      <c r="Z92" s="41"/>
      <c r="AA92" s="41"/>
      <c r="AB92" s="41"/>
      <c r="AC92" s="41"/>
      <c r="AD92" s="41"/>
      <c r="AE92" s="41"/>
      <c r="AF92" s="41"/>
      <c r="AG92" s="41"/>
      <c r="AH92" s="41"/>
      <c r="AI92" s="367"/>
      <c r="AJ92" s="367"/>
      <c r="AK92" s="367"/>
      <c r="AL92" s="367"/>
      <c r="AM92" s="367"/>
      <c r="AN92" s="367"/>
      <c r="AO92" s="367"/>
      <c r="AP92" s="367"/>
      <c r="AQ92" s="367"/>
      <c r="AR92" s="367"/>
      <c r="AS92" s="367"/>
      <c r="AT92" s="367"/>
      <c r="AU92" s="367"/>
      <c r="AV92" s="367"/>
      <c r="AW92" s="367"/>
      <c r="AX92" s="369"/>
      <c r="AY92" s="369"/>
      <c r="AZ92" s="369"/>
      <c r="BA92" s="369"/>
      <c r="BB92" s="369"/>
      <c r="BC92" s="369"/>
      <c r="BD92" s="369"/>
    </row>
    <row r="93" spans="1:56">
      <c r="A93" s="41"/>
      <c r="B93" s="41"/>
      <c r="C93" s="41"/>
      <c r="D93" s="41"/>
      <c r="E93" s="41"/>
      <c r="F93" s="41"/>
      <c r="G93" s="41"/>
      <c r="H93" s="41"/>
      <c r="I93" s="41"/>
      <c r="J93" s="41"/>
      <c r="K93" s="41"/>
      <c r="L93" s="41"/>
      <c r="M93" s="41"/>
      <c r="N93" s="41"/>
      <c r="O93" s="41"/>
      <c r="P93" s="41"/>
      <c r="Q93" s="41"/>
      <c r="R93" s="41"/>
      <c r="S93" s="41"/>
      <c r="T93" s="41"/>
      <c r="U93" s="207"/>
      <c r="V93" s="41"/>
      <c r="W93" s="41"/>
      <c r="X93" s="41"/>
      <c r="Y93" s="41"/>
      <c r="Z93" s="41"/>
      <c r="AA93" s="41"/>
      <c r="AB93" s="41"/>
      <c r="AC93" s="41"/>
      <c r="AD93" s="41"/>
      <c r="AE93" s="41"/>
      <c r="AF93" s="41"/>
      <c r="AG93" s="41"/>
      <c r="AH93" s="41"/>
      <c r="AI93" s="367"/>
      <c r="AJ93" s="367"/>
      <c r="AK93" s="367"/>
      <c r="AL93" s="367"/>
      <c r="AM93" s="367"/>
      <c r="AN93" s="367"/>
      <c r="AO93" s="367"/>
      <c r="AP93" s="367"/>
      <c r="AQ93" s="367"/>
      <c r="AR93" s="367"/>
      <c r="AS93" s="367"/>
      <c r="AT93" s="367"/>
      <c r="AU93" s="367"/>
      <c r="AV93" s="367"/>
      <c r="AW93" s="367"/>
      <c r="AX93" s="369"/>
      <c r="AY93" s="369"/>
      <c r="AZ93" s="369"/>
      <c r="BA93" s="369"/>
      <c r="BB93" s="369"/>
      <c r="BC93" s="369"/>
      <c r="BD93" s="369"/>
    </row>
    <row r="94" spans="1:56">
      <c r="A94" s="41"/>
      <c r="B94" s="41"/>
      <c r="C94" s="41"/>
      <c r="D94" s="41"/>
      <c r="E94" s="41"/>
      <c r="F94" s="41"/>
      <c r="G94" s="41"/>
      <c r="H94" s="41"/>
      <c r="I94" s="41"/>
      <c r="J94" s="41"/>
      <c r="K94" s="41"/>
      <c r="L94" s="41"/>
      <c r="M94" s="41"/>
      <c r="N94" s="41"/>
      <c r="O94" s="41"/>
      <c r="P94" s="41"/>
      <c r="Q94" s="41"/>
      <c r="R94" s="41"/>
      <c r="S94" s="41"/>
      <c r="T94" s="41"/>
      <c r="U94" s="207"/>
      <c r="V94" s="41"/>
      <c r="W94" s="41"/>
      <c r="X94" s="41"/>
      <c r="Y94" s="41"/>
      <c r="Z94" s="41"/>
      <c r="AA94" s="41"/>
      <c r="AB94" s="41"/>
      <c r="AC94" s="41"/>
      <c r="AD94" s="41"/>
      <c r="AE94" s="41"/>
      <c r="AF94" s="41"/>
      <c r="AG94" s="41"/>
      <c r="AH94" s="41"/>
      <c r="AI94" s="367"/>
      <c r="AJ94" s="367"/>
      <c r="AK94" s="367"/>
      <c r="AL94" s="367"/>
      <c r="AM94" s="367"/>
      <c r="AN94" s="367"/>
      <c r="AO94" s="367"/>
      <c r="AP94" s="367"/>
      <c r="AQ94" s="367"/>
      <c r="AR94" s="367"/>
      <c r="AS94" s="367"/>
      <c r="AT94" s="367"/>
      <c r="AU94" s="367"/>
      <c r="AV94" s="367"/>
      <c r="AW94" s="367"/>
      <c r="AX94" s="369"/>
      <c r="AY94" s="369"/>
      <c r="AZ94" s="369"/>
      <c r="BA94" s="369"/>
      <c r="BB94" s="369"/>
      <c r="BC94" s="369"/>
      <c r="BD94" s="369"/>
    </row>
    <row r="95" spans="1:56">
      <c r="A95" s="41"/>
      <c r="B95" s="41"/>
      <c r="C95" s="41"/>
      <c r="D95" s="41"/>
      <c r="E95" s="41"/>
      <c r="F95" s="41"/>
      <c r="G95" s="41"/>
      <c r="H95" s="41"/>
      <c r="I95" s="41"/>
      <c r="J95" s="41"/>
      <c r="K95" s="41"/>
      <c r="L95" s="41"/>
      <c r="M95" s="41"/>
      <c r="N95" s="41"/>
      <c r="O95" s="41"/>
      <c r="P95" s="41"/>
      <c r="Q95" s="41"/>
      <c r="R95" s="41"/>
      <c r="S95" s="41"/>
      <c r="T95" s="41"/>
      <c r="U95" s="207"/>
      <c r="V95" s="41"/>
      <c r="W95" s="41"/>
      <c r="X95" s="41"/>
      <c r="Y95" s="41"/>
      <c r="Z95" s="41"/>
      <c r="AA95" s="41"/>
      <c r="AB95" s="41"/>
      <c r="AC95" s="41"/>
      <c r="AD95" s="41"/>
      <c r="AE95" s="41"/>
      <c r="AF95" s="41"/>
      <c r="AG95" s="41"/>
      <c r="AH95" s="41"/>
      <c r="AI95" s="367"/>
      <c r="AJ95" s="367"/>
      <c r="AK95" s="367"/>
      <c r="AL95" s="367"/>
      <c r="AM95" s="367"/>
      <c r="AN95" s="367"/>
      <c r="AO95" s="367"/>
      <c r="AP95" s="367"/>
      <c r="AQ95" s="367"/>
      <c r="AR95" s="367"/>
      <c r="AS95" s="367"/>
      <c r="AT95" s="367"/>
      <c r="AU95" s="367"/>
      <c r="AV95" s="367"/>
      <c r="AW95" s="367"/>
      <c r="AX95" s="369"/>
      <c r="AY95" s="369"/>
      <c r="AZ95" s="369"/>
      <c r="BA95" s="369"/>
      <c r="BB95" s="369"/>
      <c r="BC95" s="369"/>
      <c r="BD95" s="369"/>
    </row>
    <row r="96" spans="1:56">
      <c r="A96" s="41"/>
      <c r="B96" s="41"/>
      <c r="C96" s="41"/>
      <c r="D96" s="41"/>
      <c r="E96" s="41"/>
      <c r="F96" s="41"/>
      <c r="G96" s="41"/>
      <c r="H96" s="41"/>
      <c r="I96" s="41"/>
      <c r="J96" s="41"/>
      <c r="K96" s="41"/>
      <c r="L96" s="41"/>
      <c r="M96" s="41"/>
      <c r="N96" s="41"/>
      <c r="O96" s="41"/>
      <c r="P96" s="41"/>
      <c r="Q96" s="41"/>
      <c r="R96" s="41"/>
      <c r="S96" s="41"/>
      <c r="T96" s="41"/>
      <c r="U96" s="207"/>
      <c r="V96" s="41"/>
      <c r="W96" s="41"/>
      <c r="X96" s="41"/>
      <c r="Y96" s="41"/>
      <c r="Z96" s="41"/>
      <c r="AA96" s="41"/>
      <c r="AB96" s="41"/>
      <c r="AC96" s="41"/>
      <c r="AD96" s="41"/>
      <c r="AE96" s="41"/>
      <c r="AF96" s="41"/>
      <c r="AG96" s="41"/>
      <c r="AH96" s="41"/>
      <c r="AI96" s="367"/>
      <c r="AJ96" s="367"/>
      <c r="AK96" s="367"/>
      <c r="AL96" s="367"/>
      <c r="AM96" s="367"/>
      <c r="AN96" s="367"/>
      <c r="AO96" s="367"/>
      <c r="AP96" s="367"/>
      <c r="AQ96" s="367"/>
      <c r="AR96" s="367"/>
      <c r="AS96" s="367"/>
      <c r="AT96" s="367"/>
      <c r="AU96" s="367"/>
      <c r="AV96" s="367"/>
      <c r="AW96" s="367"/>
      <c r="AX96" s="369"/>
      <c r="AY96" s="369"/>
      <c r="AZ96" s="369"/>
      <c r="BA96" s="369"/>
      <c r="BB96" s="369"/>
      <c r="BC96" s="369"/>
      <c r="BD96" s="369"/>
    </row>
    <row r="97" spans="1:56">
      <c r="A97" s="41"/>
      <c r="B97" s="41"/>
      <c r="C97" s="41"/>
      <c r="D97" s="41"/>
      <c r="E97" s="41"/>
      <c r="F97" s="41"/>
      <c r="G97" s="41"/>
      <c r="H97" s="41"/>
      <c r="I97" s="41"/>
      <c r="J97" s="41"/>
      <c r="K97" s="41"/>
      <c r="L97" s="41"/>
      <c r="M97" s="41"/>
      <c r="N97" s="41"/>
      <c r="O97" s="41"/>
      <c r="P97" s="41"/>
      <c r="Q97" s="41"/>
      <c r="R97" s="41"/>
      <c r="S97" s="41"/>
      <c r="T97" s="41"/>
      <c r="U97" s="207"/>
      <c r="V97" s="41"/>
      <c r="W97" s="41"/>
      <c r="X97" s="41"/>
      <c r="Y97" s="41"/>
      <c r="Z97" s="41"/>
      <c r="AA97" s="41"/>
      <c r="AB97" s="41"/>
      <c r="AC97" s="41"/>
      <c r="AD97" s="41"/>
      <c r="AE97" s="41"/>
      <c r="AF97" s="41"/>
      <c r="AG97" s="41"/>
      <c r="AH97" s="41"/>
      <c r="AI97" s="367"/>
      <c r="AJ97" s="367"/>
      <c r="AK97" s="367"/>
      <c r="AL97" s="367"/>
      <c r="AM97" s="367"/>
      <c r="AN97" s="367"/>
      <c r="AO97" s="367"/>
      <c r="AP97" s="367"/>
      <c r="AQ97" s="367"/>
      <c r="AR97" s="367"/>
      <c r="AS97" s="367"/>
      <c r="AT97" s="367"/>
      <c r="AU97" s="367"/>
      <c r="AV97" s="367"/>
      <c r="AW97" s="367"/>
      <c r="AX97" s="369"/>
      <c r="AY97" s="369"/>
      <c r="AZ97" s="369"/>
      <c r="BA97" s="369"/>
      <c r="BB97" s="369"/>
      <c r="BC97" s="369"/>
      <c r="BD97" s="369"/>
    </row>
    <row r="98" spans="1:56">
      <c r="A98" s="41"/>
      <c r="B98" s="41"/>
      <c r="C98" s="41"/>
      <c r="D98" s="41"/>
      <c r="E98" s="41"/>
      <c r="F98" s="41"/>
      <c r="G98" s="41"/>
      <c r="H98" s="41"/>
      <c r="I98" s="41"/>
      <c r="J98" s="41"/>
      <c r="K98" s="41"/>
      <c r="L98" s="41"/>
      <c r="M98" s="41"/>
      <c r="N98" s="41"/>
      <c r="O98" s="41"/>
      <c r="P98" s="41"/>
      <c r="Q98" s="41"/>
      <c r="R98" s="41"/>
      <c r="S98" s="41"/>
      <c r="T98" s="41"/>
      <c r="U98" s="207"/>
      <c r="V98" s="41"/>
      <c r="W98" s="41"/>
      <c r="X98" s="41"/>
      <c r="Y98" s="41"/>
      <c r="Z98" s="41"/>
      <c r="AA98" s="41"/>
      <c r="AB98" s="41"/>
      <c r="AC98" s="41"/>
      <c r="AD98" s="41"/>
      <c r="AE98" s="41"/>
      <c r="AF98" s="41"/>
      <c r="AG98" s="41"/>
      <c r="AH98" s="41"/>
      <c r="AI98" s="367"/>
      <c r="AJ98" s="367"/>
      <c r="AK98" s="367"/>
      <c r="AL98" s="367"/>
      <c r="AM98" s="367"/>
      <c r="AN98" s="367"/>
      <c r="AO98" s="367"/>
      <c r="AP98" s="367"/>
      <c r="AQ98" s="367"/>
      <c r="AR98" s="367"/>
      <c r="AS98" s="367"/>
      <c r="AT98" s="367"/>
      <c r="AU98" s="367"/>
      <c r="AV98" s="367"/>
      <c r="AW98" s="367"/>
      <c r="AX98" s="369"/>
      <c r="AY98" s="369"/>
      <c r="AZ98" s="369"/>
      <c r="BA98" s="369"/>
      <c r="BB98" s="369"/>
      <c r="BC98" s="369"/>
      <c r="BD98" s="369"/>
    </row>
    <row r="99" spans="1:56">
      <c r="A99" s="41"/>
      <c r="B99" s="41"/>
      <c r="C99" s="41"/>
      <c r="D99" s="41"/>
      <c r="E99" s="41"/>
      <c r="F99" s="41"/>
      <c r="G99" s="41"/>
      <c r="H99" s="41"/>
      <c r="I99" s="41"/>
      <c r="J99" s="41"/>
      <c r="K99" s="41"/>
      <c r="L99" s="41"/>
      <c r="M99" s="41"/>
      <c r="N99" s="41"/>
      <c r="O99" s="41"/>
      <c r="P99" s="41"/>
      <c r="Q99" s="41"/>
      <c r="R99" s="41"/>
      <c r="S99" s="41"/>
      <c r="T99" s="41"/>
      <c r="U99" s="207"/>
      <c r="V99" s="41"/>
      <c r="W99" s="41"/>
      <c r="X99" s="41"/>
      <c r="Y99" s="41"/>
      <c r="Z99" s="41"/>
      <c r="AA99" s="41"/>
      <c r="AB99" s="41"/>
      <c r="AC99" s="41"/>
      <c r="AD99" s="41"/>
      <c r="AE99" s="41"/>
      <c r="AF99" s="41"/>
      <c r="AG99" s="41"/>
      <c r="AH99" s="41"/>
      <c r="AI99" s="367"/>
      <c r="AJ99" s="367"/>
      <c r="AK99" s="367"/>
      <c r="AL99" s="367"/>
      <c r="AM99" s="367"/>
      <c r="AN99" s="367"/>
      <c r="AO99" s="367"/>
      <c r="AP99" s="367"/>
      <c r="AQ99" s="367"/>
      <c r="AR99" s="367"/>
      <c r="AS99" s="367"/>
      <c r="AT99" s="367"/>
      <c r="AU99" s="367"/>
      <c r="AV99" s="367"/>
      <c r="AW99" s="367"/>
      <c r="AX99" s="369"/>
      <c r="AY99" s="369"/>
      <c r="AZ99" s="369"/>
      <c r="BA99" s="369"/>
      <c r="BB99" s="369"/>
      <c r="BC99" s="369"/>
      <c r="BD99" s="369"/>
    </row>
    <row r="100" spans="1:56">
      <c r="A100" s="41"/>
      <c r="B100" s="41"/>
      <c r="C100" s="41"/>
      <c r="D100" s="41"/>
      <c r="E100" s="41"/>
      <c r="F100" s="41"/>
      <c r="G100" s="41"/>
      <c r="H100" s="41"/>
      <c r="I100" s="41"/>
      <c r="J100" s="41"/>
      <c r="K100" s="41"/>
      <c r="L100" s="41"/>
      <c r="M100" s="41"/>
      <c r="N100" s="41"/>
      <c r="O100" s="41"/>
      <c r="P100" s="41"/>
      <c r="Q100" s="41"/>
      <c r="R100" s="41"/>
      <c r="S100" s="41"/>
      <c r="T100" s="41"/>
      <c r="U100" s="207"/>
      <c r="V100" s="41"/>
      <c r="W100" s="41"/>
      <c r="X100" s="41"/>
      <c r="Y100" s="41"/>
      <c r="Z100" s="41"/>
      <c r="AA100" s="41"/>
      <c r="AB100" s="41"/>
      <c r="AC100" s="41"/>
      <c r="AD100" s="41"/>
      <c r="AE100" s="41"/>
      <c r="AF100" s="41"/>
      <c r="AG100" s="41"/>
      <c r="AH100" s="41"/>
      <c r="AI100" s="367"/>
      <c r="AJ100" s="367"/>
      <c r="AK100" s="367"/>
      <c r="AL100" s="367"/>
      <c r="AM100" s="367"/>
      <c r="AN100" s="367"/>
      <c r="AO100" s="367"/>
      <c r="AP100" s="367"/>
      <c r="AQ100" s="367"/>
      <c r="AR100" s="367"/>
      <c r="AS100" s="367"/>
      <c r="AT100" s="367"/>
      <c r="AU100" s="367"/>
      <c r="AV100" s="367"/>
      <c r="AW100" s="367"/>
      <c r="AX100" s="369"/>
      <c r="AY100" s="369"/>
      <c r="AZ100" s="369"/>
      <c r="BA100" s="369"/>
      <c r="BB100" s="369"/>
      <c r="BC100" s="369"/>
      <c r="BD100" s="369"/>
    </row>
    <row r="101" spans="1:56">
      <c r="L101" s="41"/>
      <c r="M101" s="41"/>
      <c r="N101" s="41"/>
      <c r="O101" s="41"/>
      <c r="P101" s="41"/>
      <c r="Q101" s="41"/>
      <c r="R101" s="41"/>
      <c r="S101" s="41"/>
      <c r="T101" s="41"/>
      <c r="U101" s="207"/>
      <c r="V101" s="41"/>
      <c r="W101" s="41"/>
      <c r="X101" s="41"/>
      <c r="Y101" s="41"/>
      <c r="Z101" s="41"/>
      <c r="AA101" s="41"/>
      <c r="AB101" s="41"/>
      <c r="AC101" s="41"/>
      <c r="AD101" s="41"/>
      <c r="AE101" s="41"/>
      <c r="AF101" s="41"/>
      <c r="AG101" s="41"/>
      <c r="AH101" s="41"/>
      <c r="AI101" s="367"/>
      <c r="AJ101" s="367"/>
      <c r="AK101" s="367"/>
      <c r="AL101" s="367"/>
      <c r="AM101" s="367"/>
      <c r="AN101" s="367"/>
      <c r="AO101" s="367"/>
      <c r="AP101" s="367"/>
      <c r="AQ101" s="367"/>
      <c r="AR101" s="367"/>
      <c r="AS101" s="367"/>
      <c r="AT101" s="367"/>
      <c r="AU101" s="367"/>
      <c r="AV101" s="367"/>
      <c r="AW101" s="367"/>
      <c r="AX101" s="369"/>
      <c r="AY101" s="369"/>
      <c r="AZ101" s="369"/>
      <c r="BA101" s="369"/>
      <c r="BB101" s="369"/>
      <c r="BC101" s="369"/>
      <c r="BD101" s="369"/>
    </row>
    <row r="102" spans="1:56">
      <c r="L102" s="41"/>
      <c r="M102" s="41"/>
      <c r="N102" s="41"/>
      <c r="O102" s="41"/>
      <c r="P102" s="41"/>
      <c r="Q102" s="41"/>
      <c r="R102" s="41"/>
      <c r="S102" s="41"/>
      <c r="T102" s="41"/>
      <c r="U102" s="207"/>
      <c r="V102" s="41"/>
      <c r="W102" s="41"/>
      <c r="X102" s="41"/>
      <c r="Y102" s="41"/>
      <c r="Z102" s="41"/>
      <c r="AA102" s="41"/>
      <c r="AB102" s="41"/>
      <c r="AC102" s="41"/>
      <c r="AD102" s="41"/>
      <c r="AE102" s="41"/>
      <c r="AF102" s="41"/>
      <c r="AG102" s="41"/>
      <c r="AH102" s="41"/>
      <c r="AI102" s="367"/>
      <c r="AJ102" s="367"/>
      <c r="AK102" s="367"/>
      <c r="AL102" s="367"/>
      <c r="AM102" s="367"/>
      <c r="AN102" s="367"/>
      <c r="AO102" s="367"/>
      <c r="AP102" s="367"/>
      <c r="AQ102" s="367"/>
      <c r="AR102" s="367"/>
      <c r="AS102" s="367"/>
      <c r="AT102" s="367"/>
      <c r="AU102" s="367"/>
      <c r="AV102" s="367"/>
      <c r="AW102" s="367"/>
      <c r="AX102" s="369"/>
      <c r="AY102" s="369"/>
      <c r="AZ102" s="369"/>
      <c r="BA102" s="369"/>
      <c r="BB102" s="369"/>
      <c r="BC102" s="369"/>
      <c r="BD102" s="369"/>
    </row>
  </sheetData>
  <mergeCells count="44">
    <mergeCell ref="C10:I10"/>
    <mergeCell ref="O68:V68"/>
    <mergeCell ref="O69:V69"/>
    <mergeCell ref="O70:V70"/>
    <mergeCell ref="O71:V71"/>
    <mergeCell ref="O66:V66"/>
    <mergeCell ref="O67:V67"/>
    <mergeCell ref="O58:V58"/>
    <mergeCell ref="O59:V59"/>
    <mergeCell ref="O60:V60"/>
    <mergeCell ref="O61:V61"/>
    <mergeCell ref="O62:V62"/>
    <mergeCell ref="M41:M48"/>
    <mergeCell ref="M49:M55"/>
    <mergeCell ref="O41:V41"/>
    <mergeCell ref="O42:V42"/>
    <mergeCell ref="O83:V83"/>
    <mergeCell ref="O73:V73"/>
    <mergeCell ref="O77:V77"/>
    <mergeCell ref="O78:V78"/>
    <mergeCell ref="O79:V79"/>
    <mergeCell ref="O80:V80"/>
    <mergeCell ref="O81:V81"/>
    <mergeCell ref="O82:V82"/>
    <mergeCell ref="O76:V76"/>
    <mergeCell ref="O74:V74"/>
    <mergeCell ref="O75:V75"/>
    <mergeCell ref="O72:V72"/>
    <mergeCell ref="O47:V47"/>
    <mergeCell ref="O48:V48"/>
    <mergeCell ref="O49:V49"/>
    <mergeCell ref="O50:V50"/>
    <mergeCell ref="O51:V51"/>
    <mergeCell ref="O52:V52"/>
    <mergeCell ref="O53:V53"/>
    <mergeCell ref="O54:V54"/>
    <mergeCell ref="O55:V55"/>
    <mergeCell ref="O56:V56"/>
    <mergeCell ref="O57:V57"/>
    <mergeCell ref="O40:V40"/>
    <mergeCell ref="O43:V43"/>
    <mergeCell ref="O44:V44"/>
    <mergeCell ref="O45:V45"/>
    <mergeCell ref="O46:V46"/>
  </mergeCells>
  <phoneticPr fontId="2"/>
  <dataValidations count="9">
    <dataValidation type="list" showInputMessage="1" showErrorMessage="1" sqref="C32:C35" xr:uid="{00000000-0002-0000-0000-000000000000}">
      <formula1>【技術者】評価項目</formula1>
    </dataValidation>
    <dataValidation type="list" showInputMessage="1" showErrorMessage="1" sqref="C36:C45" xr:uid="{00000000-0002-0000-0000-000001000000}">
      <formula1>【地域貢献】評価項目</formula1>
    </dataValidation>
    <dataValidation type="list" showInputMessage="1" showErrorMessage="1" sqref="C27:C31" xr:uid="{00000000-0002-0000-0000-000002000000}">
      <formula1>【企業】評価項目</formula1>
    </dataValidation>
    <dataValidation type="list" showInputMessage="1" showErrorMessage="1" sqref="C46:C47" xr:uid="{00000000-0002-0000-0000-000003000000}">
      <formula1>【地理的条件】評価項目</formula1>
    </dataValidation>
    <dataValidation type="list" showInputMessage="1" showErrorMessage="1" sqref="E20:E56" xr:uid="{00000000-0002-0000-0000-000004000000}">
      <formula1>様式番号</formula1>
    </dataValidation>
    <dataValidation type="list" allowBlank="1" showInputMessage="1" showErrorMessage="1" sqref="F20:F47" xr:uid="{00000000-0002-0000-0000-000005000000}">
      <formula1>評価項目番号</formula1>
    </dataValidation>
    <dataValidation type="list" allowBlank="1" showInputMessage="1" showErrorMessage="1" sqref="G20:G47" xr:uid="{00000000-0002-0000-0000-000006000000}">
      <formula1>評価項目番号_枝番</formula1>
    </dataValidation>
    <dataValidation type="list" showInputMessage="1" showErrorMessage="1" sqref="C8" xr:uid="{00000000-0002-0000-0000-000007000000}">
      <formula1>工事種別</formula1>
    </dataValidation>
    <dataValidation type="list" showInputMessage="1" showErrorMessage="1" sqref="C9" xr:uid="{00000000-0002-0000-0000-000008000000}">
      <formula1>建設工事の種類</formula1>
    </dataValidation>
  </dataValidations>
  <pageMargins left="0" right="0" top="0" bottom="0" header="0.31496062992125984" footer="0.31496062992125984"/>
  <pageSetup paperSize="8" scale="70" fitToWidth="2" orientation="portrait" r:id="rId1"/>
  <colBreaks count="1" manualBreakCount="1">
    <brk id="11" max="97" man="1"/>
  </col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pageSetUpPr fitToPage="1"/>
  </sheetPr>
  <dimension ref="A1:T36"/>
  <sheetViews>
    <sheetView view="pageBreakPreview" zoomScaleNormal="100" zoomScaleSheetLayoutView="100" workbookViewId="0">
      <selection activeCell="Q17" sqref="Q17"/>
    </sheetView>
  </sheetViews>
  <sheetFormatPr defaultRowHeight="13"/>
  <cols>
    <col min="1" max="1" width="3.6328125" customWidth="1"/>
    <col min="2" max="2" width="19.26953125" customWidth="1"/>
    <col min="3" max="3" width="31.6328125" customWidth="1"/>
    <col min="4" max="4" width="16.36328125" customWidth="1"/>
  </cols>
  <sheetData>
    <row r="1" spans="1:20" ht="16.5">
      <c r="A1" s="206" t="s">
        <v>199</v>
      </c>
      <c r="B1" s="41"/>
      <c r="C1" s="41"/>
      <c r="D1" s="41"/>
      <c r="E1" s="41"/>
      <c r="F1" s="41"/>
      <c r="G1" s="41"/>
      <c r="H1" s="41"/>
      <c r="I1" s="41"/>
      <c r="J1" s="41"/>
    </row>
    <row r="2" spans="1:20" ht="14">
      <c r="A2" s="42" t="s">
        <v>576</v>
      </c>
      <c r="B2" s="207"/>
      <c r="C2" s="207"/>
      <c r="D2" s="207"/>
      <c r="E2" s="207"/>
      <c r="F2" s="207"/>
      <c r="G2" s="41"/>
      <c r="H2" s="41"/>
      <c r="I2" s="41"/>
      <c r="J2" s="41"/>
    </row>
    <row r="3" spans="1:20" ht="13.5" thickBot="1">
      <c r="A3" s="41"/>
      <c r="B3" s="16" t="s">
        <v>260</v>
      </c>
      <c r="C3" s="312" t="s">
        <v>421</v>
      </c>
      <c r="D3" s="41"/>
      <c r="E3" s="41"/>
      <c r="F3" s="41"/>
      <c r="G3" s="41"/>
      <c r="H3" s="41"/>
      <c r="I3" s="41"/>
      <c r="J3" s="41"/>
    </row>
    <row r="4" spans="1:20">
      <c r="A4" s="41">
        <v>1</v>
      </c>
      <c r="B4" s="5" t="s">
        <v>144</v>
      </c>
      <c r="C4" s="613"/>
      <c r="D4" s="41" t="s">
        <v>701</v>
      </c>
      <c r="E4" s="41"/>
      <c r="F4" s="41"/>
      <c r="G4" s="41"/>
      <c r="H4" s="41"/>
      <c r="I4" s="41"/>
      <c r="J4" s="41"/>
    </row>
    <row r="5" spans="1:20">
      <c r="A5" s="41">
        <v>2</v>
      </c>
      <c r="B5" s="676"/>
      <c r="C5" s="677"/>
      <c r="D5" s="41"/>
      <c r="E5" s="41"/>
      <c r="F5" s="41"/>
      <c r="G5" s="41"/>
      <c r="H5" s="41"/>
      <c r="I5" s="41"/>
      <c r="J5" s="41"/>
    </row>
    <row r="6" spans="1:20" ht="27" customHeight="1">
      <c r="A6" s="41">
        <v>3</v>
      </c>
      <c r="B6" s="1" t="s">
        <v>145</v>
      </c>
      <c r="C6" s="70"/>
      <c r="D6" s="41"/>
      <c r="E6" s="41"/>
      <c r="F6" s="41"/>
      <c r="G6" s="41"/>
      <c r="H6" s="41"/>
      <c r="I6" s="41"/>
      <c r="J6" s="41"/>
      <c r="K6" s="681"/>
    </row>
    <row r="7" spans="1:20" ht="13.5" customHeight="1">
      <c r="A7" s="41">
        <v>4</v>
      </c>
      <c r="B7" s="1" t="s">
        <v>617</v>
      </c>
      <c r="C7" s="70" t="s">
        <v>1151</v>
      </c>
      <c r="D7" s="41"/>
      <c r="E7" s="41"/>
      <c r="F7" s="41"/>
      <c r="G7" s="41"/>
      <c r="H7" s="41"/>
      <c r="I7" s="41"/>
      <c r="J7" s="41"/>
      <c r="K7" s="685"/>
      <c r="L7" s="685"/>
      <c r="M7" s="685"/>
      <c r="N7" s="685"/>
      <c r="O7" s="685"/>
      <c r="P7" s="685"/>
      <c r="Q7" s="685"/>
      <c r="R7" s="685"/>
      <c r="S7" s="685"/>
      <c r="T7" s="685"/>
    </row>
    <row r="8" spans="1:20" ht="13.5" customHeight="1">
      <c r="A8" s="41">
        <v>5</v>
      </c>
      <c r="B8" s="1" t="s">
        <v>146</v>
      </c>
      <c r="C8" s="70" t="s">
        <v>1152</v>
      </c>
      <c r="D8" s="41"/>
      <c r="E8" s="41"/>
      <c r="F8" s="41"/>
      <c r="G8" s="41"/>
      <c r="H8" s="41"/>
      <c r="I8" s="41"/>
      <c r="J8" s="41"/>
      <c r="K8" s="685"/>
      <c r="L8" s="685"/>
      <c r="M8" s="685"/>
      <c r="N8" s="685"/>
      <c r="O8" s="685"/>
      <c r="P8" s="685"/>
      <c r="Q8" s="685"/>
      <c r="R8" s="685"/>
      <c r="S8" s="685"/>
      <c r="T8" s="685"/>
    </row>
    <row r="9" spans="1:20" ht="13.5" customHeight="1">
      <c r="A9" s="41">
        <v>6</v>
      </c>
      <c r="B9" s="1" t="s">
        <v>139</v>
      </c>
      <c r="C9" s="70"/>
      <c r="D9" s="41"/>
      <c r="E9" s="41"/>
      <c r="F9" s="41"/>
      <c r="G9" s="41"/>
      <c r="H9" s="41"/>
      <c r="I9" s="41"/>
      <c r="J9" s="41"/>
      <c r="K9" s="685"/>
      <c r="L9" s="685"/>
      <c r="M9" s="685"/>
      <c r="N9" s="685"/>
      <c r="O9" s="685"/>
      <c r="P9" s="685"/>
      <c r="Q9" s="685"/>
      <c r="R9" s="685"/>
      <c r="S9" s="685"/>
      <c r="T9" s="685"/>
    </row>
    <row r="10" spans="1:20" ht="13.5" customHeight="1">
      <c r="A10" s="41">
        <v>7</v>
      </c>
      <c r="B10" s="1" t="s">
        <v>140</v>
      </c>
      <c r="C10" s="70"/>
      <c r="D10" s="41"/>
      <c r="E10" s="41"/>
      <c r="F10" s="41"/>
      <c r="G10" s="41"/>
      <c r="H10" s="41"/>
      <c r="I10" s="41"/>
      <c r="J10" s="41"/>
      <c r="K10" s="685"/>
      <c r="L10" s="685"/>
      <c r="M10" s="685"/>
      <c r="N10" s="685"/>
      <c r="O10" s="685"/>
      <c r="P10" s="685"/>
      <c r="Q10" s="685"/>
      <c r="R10" s="685"/>
      <c r="S10" s="685"/>
      <c r="T10" s="685"/>
    </row>
    <row r="11" spans="1:20">
      <c r="A11" s="41">
        <v>8</v>
      </c>
      <c r="B11" s="1" t="s">
        <v>141</v>
      </c>
      <c r="C11" s="70"/>
      <c r="D11" s="41"/>
      <c r="E11" s="41"/>
      <c r="F11" s="41"/>
      <c r="G11" s="41"/>
      <c r="H11" s="41"/>
      <c r="I11" s="41"/>
      <c r="J11" s="41"/>
      <c r="K11" s="682"/>
    </row>
    <row r="12" spans="1:20">
      <c r="A12" s="41">
        <v>9</v>
      </c>
      <c r="B12" s="1" t="s">
        <v>142</v>
      </c>
      <c r="C12" s="70"/>
      <c r="D12" s="41"/>
      <c r="E12" s="41"/>
      <c r="F12" s="41"/>
      <c r="G12" s="41"/>
      <c r="H12" s="41"/>
      <c r="I12" s="41"/>
      <c r="J12" s="41"/>
      <c r="K12" s="682"/>
    </row>
    <row r="13" spans="1:20" ht="13.5" thickBot="1">
      <c r="A13" s="41">
        <v>10</v>
      </c>
      <c r="B13" s="1" t="s">
        <v>143</v>
      </c>
      <c r="C13" s="71"/>
      <c r="D13" s="41"/>
      <c r="E13" s="41"/>
      <c r="F13" s="41"/>
      <c r="G13" s="41"/>
      <c r="H13" s="41"/>
      <c r="I13" s="41"/>
      <c r="J13" s="41"/>
      <c r="K13" s="683"/>
    </row>
    <row r="14" spans="1:20">
      <c r="A14" s="41"/>
      <c r="B14" s="41"/>
      <c r="C14" s="41"/>
      <c r="D14" s="41"/>
      <c r="E14" s="41"/>
      <c r="F14" s="41"/>
      <c r="G14" s="41"/>
      <c r="H14" s="41"/>
      <c r="I14" s="41"/>
      <c r="J14" s="41"/>
      <c r="K14" s="684"/>
    </row>
    <row r="15" spans="1:20" ht="16.5">
      <c r="A15" s="206" t="s">
        <v>203</v>
      </c>
      <c r="B15" s="41"/>
      <c r="C15" s="41"/>
      <c r="D15" s="41"/>
      <c r="E15" s="41"/>
      <c r="F15" s="41"/>
      <c r="G15" s="41"/>
      <c r="H15" s="41"/>
      <c r="I15" s="41"/>
      <c r="J15" s="41"/>
    </row>
    <row r="16" spans="1:20" ht="14">
      <c r="A16" s="42" t="s">
        <v>577</v>
      </c>
      <c r="B16" s="208"/>
      <c r="C16" s="207"/>
      <c r="D16" s="207"/>
      <c r="E16" s="207"/>
      <c r="F16" s="207"/>
      <c r="G16" s="41"/>
      <c r="H16" s="41"/>
      <c r="I16" s="41"/>
      <c r="J16" s="41"/>
    </row>
    <row r="17" spans="1:11" ht="13.5" thickBot="1">
      <c r="A17" s="41"/>
      <c r="B17" s="16" t="s">
        <v>188</v>
      </c>
      <c r="C17" s="324" t="s">
        <v>422</v>
      </c>
      <c r="D17" s="325" t="s">
        <v>505</v>
      </c>
      <c r="E17" s="41"/>
      <c r="F17" s="41"/>
      <c r="G17" s="41"/>
      <c r="H17" s="41"/>
      <c r="I17" s="41"/>
      <c r="J17" s="41"/>
    </row>
    <row r="18" spans="1:11">
      <c r="A18" s="41">
        <v>1</v>
      </c>
      <c r="B18" s="1" t="s">
        <v>702</v>
      </c>
      <c r="C18" s="326"/>
      <c r="D18" s="327"/>
      <c r="E18" s="41" t="s">
        <v>701</v>
      </c>
      <c r="F18" s="41"/>
      <c r="G18" s="41"/>
      <c r="H18" s="41"/>
      <c r="I18" s="41"/>
      <c r="J18" s="41"/>
    </row>
    <row r="19" spans="1:11">
      <c r="A19" s="41">
        <v>2</v>
      </c>
      <c r="B19" s="1" t="s">
        <v>201</v>
      </c>
      <c r="C19" s="176"/>
      <c r="D19" s="204"/>
      <c r="E19" s="41" t="s">
        <v>618</v>
      </c>
      <c r="F19" s="41"/>
      <c r="G19" s="41"/>
      <c r="H19" s="41"/>
      <c r="I19" s="41"/>
      <c r="J19" s="41"/>
    </row>
    <row r="20" spans="1:11" ht="13.5" thickBot="1">
      <c r="A20" s="41">
        <v>3</v>
      </c>
      <c r="B20" s="1" t="s">
        <v>202</v>
      </c>
      <c r="C20" s="177"/>
      <c r="D20" s="205"/>
      <c r="E20" s="41" t="s">
        <v>618</v>
      </c>
      <c r="F20" s="41"/>
      <c r="G20" s="41"/>
      <c r="H20" s="41"/>
      <c r="I20" s="41"/>
      <c r="J20" s="41"/>
    </row>
    <row r="21" spans="1:11">
      <c r="A21" s="41"/>
      <c r="B21" s="41"/>
      <c r="C21" s="41"/>
      <c r="D21" s="41"/>
      <c r="E21" s="41"/>
      <c r="F21" s="41"/>
      <c r="G21" s="41"/>
      <c r="H21" s="41"/>
      <c r="I21" s="41"/>
      <c r="J21" s="41"/>
    </row>
    <row r="22" spans="1:11" ht="16.5">
      <c r="A22" s="206" t="s">
        <v>1176</v>
      </c>
      <c r="B22" s="41"/>
      <c r="C22" s="41"/>
      <c r="D22" s="41"/>
      <c r="E22" s="41"/>
      <c r="F22" s="41"/>
      <c r="G22" s="41"/>
      <c r="H22" s="41"/>
      <c r="I22" s="41"/>
      <c r="J22" s="41"/>
    </row>
    <row r="23" spans="1:11" ht="28" customHeight="1">
      <c r="A23" s="746" t="s">
        <v>1177</v>
      </c>
      <c r="B23" s="746"/>
      <c r="C23" s="746"/>
      <c r="D23" s="746"/>
      <c r="E23" s="746"/>
      <c r="F23" s="746"/>
      <c r="G23" s="746"/>
      <c r="H23" s="746"/>
      <c r="I23" s="746"/>
      <c r="J23" s="746"/>
    </row>
    <row r="24" spans="1:11">
      <c r="A24" s="41" t="s">
        <v>1178</v>
      </c>
      <c r="B24" s="41"/>
      <c r="C24" s="41"/>
      <c r="D24" s="693"/>
      <c r="E24" s="693"/>
      <c r="F24" s="693"/>
      <c r="G24" s="693"/>
      <c r="H24" s="693"/>
      <c r="I24" s="693"/>
      <c r="J24" s="41"/>
    </row>
    <row r="25" spans="1:11" ht="13.5" thickBot="1">
      <c r="A25" s="694">
        <f>COUNTA(B26:B35)</f>
        <v>0</v>
      </c>
      <c r="B25" s="695" t="s">
        <v>1179</v>
      </c>
      <c r="C25" s="16" t="s">
        <v>1180</v>
      </c>
      <c r="D25" s="696"/>
      <c r="E25" s="696"/>
      <c r="F25" s="696"/>
      <c r="G25" s="696"/>
      <c r="H25" s="696"/>
      <c r="I25" s="696"/>
      <c r="J25" s="697"/>
      <c r="K25" s="698" t="s">
        <v>781</v>
      </c>
    </row>
    <row r="26" spans="1:11">
      <c r="A26" s="699">
        <f>COUNTA(B26)</f>
        <v>0</v>
      </c>
      <c r="B26" s="700"/>
      <c r="C26" s="744" t="s">
        <v>1181</v>
      </c>
      <c r="D26" s="745"/>
      <c r="E26" s="745"/>
      <c r="F26" s="745"/>
      <c r="G26" s="745"/>
      <c r="H26" s="745"/>
      <c r="I26" s="745"/>
      <c r="J26" s="41"/>
    </row>
    <row r="27" spans="1:11">
      <c r="A27" s="699">
        <f>COUNTA($B$26:B27)</f>
        <v>0</v>
      </c>
      <c r="B27" s="701"/>
      <c r="C27" s="744" t="s">
        <v>1182</v>
      </c>
      <c r="D27" s="745"/>
      <c r="E27" s="745"/>
      <c r="F27" s="745"/>
      <c r="G27" s="745"/>
      <c r="H27" s="745"/>
      <c r="I27" s="745"/>
      <c r="J27" s="41"/>
    </row>
    <row r="28" spans="1:11">
      <c r="A28" s="699">
        <f>COUNTA($B$26:B28)</f>
        <v>0</v>
      </c>
      <c r="B28" s="701"/>
      <c r="C28" s="744" t="s">
        <v>1183</v>
      </c>
      <c r="D28" s="745"/>
      <c r="E28" s="745"/>
      <c r="F28" s="745"/>
      <c r="G28" s="745"/>
      <c r="H28" s="745"/>
      <c r="I28" s="745"/>
      <c r="J28" s="41"/>
    </row>
    <row r="29" spans="1:11">
      <c r="A29" s="699">
        <f>COUNTA($B$26:B29)</f>
        <v>0</v>
      </c>
      <c r="B29" s="701"/>
      <c r="C29" s="744" t="s">
        <v>1184</v>
      </c>
      <c r="D29" s="745"/>
      <c r="E29" s="745"/>
      <c r="F29" s="745"/>
      <c r="G29" s="745"/>
      <c r="H29" s="745"/>
      <c r="I29" s="745"/>
      <c r="J29" s="41"/>
    </row>
    <row r="30" spans="1:11">
      <c r="A30" s="699">
        <f>COUNTA($B$26:B30)</f>
        <v>0</v>
      </c>
      <c r="B30" s="701"/>
      <c r="C30" s="744" t="s">
        <v>1185</v>
      </c>
      <c r="D30" s="745"/>
      <c r="E30" s="745"/>
      <c r="F30" s="745"/>
      <c r="G30" s="745"/>
      <c r="H30" s="745"/>
      <c r="I30" s="745"/>
      <c r="J30" s="41"/>
    </row>
    <row r="31" spans="1:11">
      <c r="A31" s="699">
        <f>COUNTA($B$26:B31)</f>
        <v>0</v>
      </c>
      <c r="B31" s="701"/>
      <c r="C31" s="744" t="s">
        <v>1186</v>
      </c>
      <c r="D31" s="745"/>
      <c r="E31" s="745"/>
      <c r="F31" s="745"/>
      <c r="G31" s="745"/>
      <c r="H31" s="745"/>
      <c r="I31" s="745"/>
      <c r="J31" s="41"/>
    </row>
    <row r="32" spans="1:11">
      <c r="A32" s="699">
        <f>COUNTA($B$26:B32)</f>
        <v>0</v>
      </c>
      <c r="B32" s="702"/>
      <c r="C32" s="744" t="s">
        <v>1206</v>
      </c>
      <c r="D32" s="745"/>
      <c r="E32" s="745"/>
      <c r="F32" s="745"/>
      <c r="G32" s="745"/>
      <c r="H32" s="745"/>
      <c r="I32" s="745"/>
      <c r="J32" s="41"/>
    </row>
    <row r="33" spans="1:10">
      <c r="A33" s="699">
        <f>COUNTA($B$26:B33)</f>
        <v>0</v>
      </c>
      <c r="B33" s="703"/>
      <c r="C33" s="744" t="s">
        <v>1187</v>
      </c>
      <c r="D33" s="745"/>
      <c r="E33" s="745"/>
      <c r="F33" s="745"/>
      <c r="G33" s="745"/>
      <c r="H33" s="745"/>
      <c r="I33" s="745"/>
      <c r="J33" s="41"/>
    </row>
    <row r="34" spans="1:10">
      <c r="A34" s="699">
        <f>COUNTA($B$26:B34)</f>
        <v>0</v>
      </c>
      <c r="B34" s="701"/>
      <c r="C34" s="744" t="s">
        <v>1188</v>
      </c>
      <c r="D34" s="745"/>
      <c r="E34" s="745"/>
      <c r="F34" s="745"/>
      <c r="G34" s="745"/>
      <c r="H34" s="745"/>
      <c r="I34" s="745"/>
      <c r="J34" s="41"/>
    </row>
    <row r="35" spans="1:10" ht="13.5" thickBot="1">
      <c r="A35" s="699">
        <f>COUNTA($B$26:B35)</f>
        <v>0</v>
      </c>
      <c r="B35" s="701"/>
      <c r="C35" s="744" t="s">
        <v>1189</v>
      </c>
      <c r="D35" s="745"/>
      <c r="E35" s="745"/>
      <c r="F35" s="745"/>
      <c r="G35" s="745"/>
      <c r="H35" s="745"/>
      <c r="I35" s="745"/>
      <c r="J35" s="41"/>
    </row>
    <row r="36" spans="1:10">
      <c r="A36" s="41"/>
      <c r="B36" s="647"/>
      <c r="C36" s="41"/>
      <c r="D36" s="41"/>
      <c r="E36" s="41"/>
      <c r="F36" s="41"/>
      <c r="G36" s="41"/>
      <c r="H36" s="41"/>
      <c r="I36" s="41"/>
      <c r="J36" s="41"/>
    </row>
  </sheetData>
  <mergeCells count="11">
    <mergeCell ref="C30:I30"/>
    <mergeCell ref="A23:J23"/>
    <mergeCell ref="C26:I26"/>
    <mergeCell ref="C27:I27"/>
    <mergeCell ref="C28:I28"/>
    <mergeCell ref="C29:I29"/>
    <mergeCell ref="C31:I31"/>
    <mergeCell ref="C32:I32"/>
    <mergeCell ref="C33:I33"/>
    <mergeCell ref="C34:I34"/>
    <mergeCell ref="C35:I35"/>
  </mergeCells>
  <phoneticPr fontId="2"/>
  <dataValidations count="1">
    <dataValidation type="list" showInputMessage="1" showErrorMessage="1" sqref="B26:B35" xr:uid="{36F092C2-D71F-429C-A375-90712B665A15}">
      <formula1>$K$25:$K$26</formula1>
    </dataValidation>
  </dataValidations>
  <pageMargins left="0.70866141732283472" right="0.31496062992125984" top="0.55118110236220474" bottom="0.55118110236220474" header="0.31496062992125984" footer="0.31496062992125984"/>
  <pageSetup paperSize="8"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Q61"/>
  <sheetViews>
    <sheetView workbookViewId="0">
      <selection activeCell="B4" sqref="B4:Q5"/>
    </sheetView>
  </sheetViews>
  <sheetFormatPr defaultColWidth="9" defaultRowHeight="13"/>
  <cols>
    <col min="1" max="17" width="5.08984375" style="287" customWidth="1"/>
    <col min="18" max="16384" width="9" style="287"/>
  </cols>
  <sheetData>
    <row r="1" spans="1:17" s="292" customFormat="1" ht="16.5">
      <c r="A1" s="748" t="s">
        <v>724</v>
      </c>
      <c r="B1" s="748"/>
      <c r="C1" s="748"/>
      <c r="D1" s="748"/>
      <c r="E1" s="748"/>
      <c r="F1" s="748"/>
      <c r="G1" s="748"/>
      <c r="H1" s="748"/>
      <c r="I1" s="748"/>
      <c r="J1" s="748"/>
      <c r="K1" s="748"/>
      <c r="L1" s="748"/>
      <c r="M1" s="748"/>
      <c r="N1" s="748"/>
      <c r="O1" s="748"/>
    </row>
    <row r="2" spans="1:17" s="292" customFormat="1" ht="11.25" customHeight="1"/>
    <row r="3" spans="1:17" s="292" customFormat="1" ht="14">
      <c r="A3" s="749" t="s">
        <v>725</v>
      </c>
      <c r="B3" s="749"/>
      <c r="C3" s="749"/>
      <c r="D3" s="749"/>
      <c r="E3" s="749"/>
      <c r="F3" s="749"/>
      <c r="G3" s="749"/>
      <c r="H3" s="749"/>
      <c r="I3" s="749"/>
      <c r="J3" s="749"/>
      <c r="K3" s="749"/>
      <c r="L3" s="749"/>
      <c r="M3" s="749"/>
      <c r="N3" s="749"/>
      <c r="O3" s="749"/>
    </row>
    <row r="4" spans="1:17" s="292" customFormat="1">
      <c r="A4" s="293" t="s">
        <v>726</v>
      </c>
      <c r="B4" s="747" t="s">
        <v>727</v>
      </c>
      <c r="C4" s="747"/>
      <c r="D4" s="747"/>
      <c r="E4" s="747"/>
      <c r="F4" s="747"/>
      <c r="G4" s="747"/>
      <c r="H4" s="747"/>
      <c r="I4" s="747"/>
      <c r="J4" s="747"/>
      <c r="K4" s="747"/>
      <c r="L4" s="747"/>
      <c r="M4" s="747"/>
      <c r="N4" s="747"/>
      <c r="O4" s="747"/>
      <c r="P4" s="747"/>
      <c r="Q4" s="747"/>
    </row>
    <row r="5" spans="1:17" s="292" customFormat="1">
      <c r="A5" s="293"/>
      <c r="B5" s="747"/>
      <c r="C5" s="747"/>
      <c r="D5" s="747"/>
      <c r="E5" s="747"/>
      <c r="F5" s="747"/>
      <c r="G5" s="747"/>
      <c r="H5" s="747"/>
      <c r="I5" s="747"/>
      <c r="J5" s="747"/>
      <c r="K5" s="747"/>
      <c r="L5" s="747"/>
      <c r="M5" s="747"/>
      <c r="N5" s="747"/>
      <c r="O5" s="747"/>
      <c r="P5" s="747"/>
      <c r="Q5" s="747"/>
    </row>
    <row r="6" spans="1:17" s="292" customFormat="1" ht="13.5" customHeight="1">
      <c r="A6" s="293" t="s">
        <v>728</v>
      </c>
      <c r="B6" s="747" t="s">
        <v>729</v>
      </c>
      <c r="C6" s="747"/>
      <c r="D6" s="747"/>
      <c r="E6" s="747"/>
      <c r="F6" s="747"/>
      <c r="G6" s="747"/>
      <c r="H6" s="747"/>
      <c r="I6" s="747"/>
      <c r="J6" s="747"/>
      <c r="K6" s="747"/>
      <c r="L6" s="747"/>
      <c r="M6" s="747"/>
      <c r="N6" s="747"/>
      <c r="O6" s="747"/>
      <c r="P6" s="747"/>
      <c r="Q6" s="747"/>
    </row>
    <row r="7" spans="1:17" s="292" customFormat="1">
      <c r="A7" s="294"/>
      <c r="B7" s="747"/>
      <c r="C7" s="747"/>
      <c r="D7" s="747"/>
      <c r="E7" s="747"/>
      <c r="F7" s="747"/>
      <c r="G7" s="747"/>
      <c r="H7" s="747"/>
      <c r="I7" s="747"/>
      <c r="J7" s="747"/>
      <c r="K7" s="747"/>
      <c r="L7" s="747"/>
      <c r="M7" s="747"/>
      <c r="N7" s="747"/>
      <c r="O7" s="747"/>
      <c r="P7" s="747"/>
      <c r="Q7" s="747"/>
    </row>
    <row r="8" spans="1:17" s="292" customFormat="1">
      <c r="A8" s="294"/>
      <c r="B8" s="747"/>
      <c r="C8" s="747"/>
      <c r="D8" s="747"/>
      <c r="E8" s="747"/>
      <c r="F8" s="747"/>
      <c r="G8" s="747"/>
      <c r="H8" s="747"/>
      <c r="I8" s="747"/>
      <c r="J8" s="747"/>
      <c r="K8" s="747"/>
      <c r="L8" s="747"/>
      <c r="M8" s="747"/>
      <c r="N8" s="747"/>
      <c r="O8" s="747"/>
      <c r="P8" s="747"/>
      <c r="Q8" s="747"/>
    </row>
    <row r="9" spans="1:17" s="292" customFormat="1">
      <c r="A9" s="294"/>
      <c r="B9" s="747"/>
      <c r="C9" s="747"/>
      <c r="D9" s="747"/>
      <c r="E9" s="747"/>
      <c r="F9" s="747"/>
      <c r="G9" s="747"/>
      <c r="H9" s="747"/>
      <c r="I9" s="747"/>
      <c r="J9" s="747"/>
      <c r="K9" s="747"/>
      <c r="L9" s="747"/>
      <c r="M9" s="747"/>
      <c r="N9" s="747"/>
      <c r="O9" s="747"/>
      <c r="P9" s="747"/>
      <c r="Q9" s="747"/>
    </row>
    <row r="10" spans="1:17" s="292" customFormat="1" ht="9.75" customHeight="1">
      <c r="A10" s="342"/>
      <c r="B10" s="342"/>
      <c r="C10" s="342"/>
      <c r="D10" s="342"/>
      <c r="E10" s="342"/>
      <c r="F10" s="342"/>
      <c r="G10" s="342"/>
      <c r="H10" s="342"/>
      <c r="I10" s="342"/>
      <c r="J10" s="342"/>
      <c r="K10" s="342"/>
      <c r="L10" s="342"/>
      <c r="M10" s="342"/>
      <c r="N10" s="342"/>
      <c r="O10" s="342"/>
      <c r="P10" s="342"/>
      <c r="Q10" s="342"/>
    </row>
    <row r="11" spans="1:17" s="292" customFormat="1" ht="14">
      <c r="A11" s="749" t="s">
        <v>730</v>
      </c>
      <c r="B11" s="749"/>
      <c r="C11" s="749"/>
      <c r="D11" s="749"/>
      <c r="E11" s="749"/>
      <c r="F11" s="749"/>
      <c r="G11" s="749"/>
      <c r="H11" s="749"/>
      <c r="I11" s="749"/>
      <c r="J11" s="749"/>
      <c r="K11" s="749"/>
      <c r="L11" s="749"/>
      <c r="M11" s="749"/>
      <c r="N11" s="749"/>
    </row>
    <row r="12" spans="1:17" s="292" customFormat="1">
      <c r="A12" s="293" t="s">
        <v>726</v>
      </c>
      <c r="B12" s="747" t="s">
        <v>686</v>
      </c>
      <c r="C12" s="747"/>
      <c r="D12" s="747"/>
      <c r="E12" s="747"/>
      <c r="F12" s="747"/>
      <c r="G12" s="747"/>
      <c r="H12" s="747"/>
      <c r="I12" s="747"/>
      <c r="J12" s="747"/>
      <c r="K12" s="747"/>
      <c r="L12" s="747"/>
      <c r="M12" s="747"/>
      <c r="N12" s="747"/>
      <c r="O12" s="747"/>
      <c r="P12" s="747"/>
      <c r="Q12" s="747"/>
    </row>
    <row r="13" spans="1:17" s="292" customFormat="1">
      <c r="A13" s="293"/>
      <c r="B13" s="747"/>
      <c r="C13" s="747"/>
      <c r="D13" s="747"/>
      <c r="E13" s="747"/>
      <c r="F13" s="747"/>
      <c r="G13" s="747"/>
      <c r="H13" s="747"/>
      <c r="I13" s="747"/>
      <c r="J13" s="747"/>
      <c r="K13" s="747"/>
      <c r="L13" s="747"/>
      <c r="M13" s="747"/>
      <c r="N13" s="747"/>
      <c r="O13" s="747"/>
      <c r="P13" s="747"/>
      <c r="Q13" s="747"/>
    </row>
    <row r="14" spans="1:17" s="292" customFormat="1">
      <c r="A14" s="293" t="s">
        <v>728</v>
      </c>
      <c r="B14" s="747" t="s">
        <v>687</v>
      </c>
      <c r="C14" s="747"/>
      <c r="D14" s="747"/>
      <c r="E14" s="747"/>
      <c r="F14" s="747"/>
      <c r="G14" s="747"/>
      <c r="H14" s="747"/>
      <c r="I14" s="747"/>
      <c r="J14" s="747"/>
      <c r="K14" s="747"/>
      <c r="L14" s="747"/>
      <c r="M14" s="747"/>
      <c r="N14" s="747"/>
      <c r="O14" s="747"/>
      <c r="P14" s="747"/>
      <c r="Q14" s="747"/>
    </row>
    <row r="15" spans="1:17" s="292" customFormat="1">
      <c r="A15" s="293"/>
      <c r="B15" s="747"/>
      <c r="C15" s="747"/>
      <c r="D15" s="747"/>
      <c r="E15" s="747"/>
      <c r="F15" s="747"/>
      <c r="G15" s="747"/>
      <c r="H15" s="747"/>
      <c r="I15" s="747"/>
      <c r="J15" s="747"/>
      <c r="K15" s="747"/>
      <c r="L15" s="747"/>
      <c r="M15" s="747"/>
      <c r="N15" s="747"/>
      <c r="O15" s="747"/>
      <c r="P15" s="747"/>
      <c r="Q15" s="747"/>
    </row>
    <row r="16" spans="1:17" s="292" customFormat="1">
      <c r="A16" s="293" t="s">
        <v>101</v>
      </c>
      <c r="B16" s="305" t="s">
        <v>704</v>
      </c>
      <c r="C16" s="342"/>
      <c r="D16" s="342"/>
      <c r="E16" s="342"/>
      <c r="F16" s="342"/>
      <c r="G16" s="342"/>
      <c r="H16" s="342"/>
      <c r="I16" s="342"/>
      <c r="J16" s="342"/>
      <c r="K16" s="342"/>
      <c r="L16" s="342"/>
      <c r="M16" s="342"/>
      <c r="N16" s="342"/>
      <c r="O16" s="342"/>
      <c r="P16" s="342"/>
      <c r="Q16" s="342"/>
    </row>
    <row r="17" spans="1:17" s="292" customFormat="1">
      <c r="A17" s="293" t="s">
        <v>102</v>
      </c>
      <c r="B17" s="305" t="s">
        <v>705</v>
      </c>
      <c r="C17" s="342"/>
      <c r="D17" s="342"/>
      <c r="E17" s="342"/>
      <c r="F17" s="342"/>
      <c r="G17" s="342"/>
      <c r="H17" s="342"/>
      <c r="I17" s="342"/>
      <c r="J17" s="342"/>
      <c r="K17" s="342"/>
      <c r="L17" s="342"/>
      <c r="M17" s="342"/>
      <c r="N17" s="342"/>
      <c r="O17" s="342"/>
      <c r="P17" s="342"/>
      <c r="Q17" s="342"/>
    </row>
    <row r="18" spans="1:17" s="292" customFormat="1">
      <c r="A18" s="293" t="s">
        <v>673</v>
      </c>
      <c r="B18" s="747" t="s">
        <v>706</v>
      </c>
      <c r="C18" s="747"/>
      <c r="D18" s="747"/>
      <c r="E18" s="747"/>
      <c r="F18" s="747"/>
      <c r="G18" s="747"/>
      <c r="H18" s="747"/>
      <c r="I18" s="747"/>
      <c r="J18" s="747"/>
      <c r="K18" s="747"/>
      <c r="L18" s="747"/>
      <c r="M18" s="747"/>
      <c r="N18" s="747"/>
      <c r="O18" s="747"/>
      <c r="P18" s="747"/>
      <c r="Q18" s="747"/>
    </row>
    <row r="19" spans="1:17" s="292" customFormat="1">
      <c r="A19" s="293"/>
      <c r="B19" s="747"/>
      <c r="C19" s="747"/>
      <c r="D19" s="747"/>
      <c r="E19" s="747"/>
      <c r="F19" s="747"/>
      <c r="G19" s="747"/>
      <c r="H19" s="747"/>
      <c r="I19" s="747"/>
      <c r="J19" s="747"/>
      <c r="K19" s="747"/>
      <c r="L19" s="747"/>
      <c r="M19" s="747"/>
      <c r="N19" s="747"/>
      <c r="O19" s="747"/>
      <c r="P19" s="747"/>
      <c r="Q19" s="747"/>
    </row>
    <row r="20" spans="1:17" s="292" customFormat="1">
      <c r="A20" s="293" t="s">
        <v>731</v>
      </c>
      <c r="B20" s="747" t="s">
        <v>689</v>
      </c>
      <c r="C20" s="747"/>
      <c r="D20" s="747"/>
      <c r="E20" s="747"/>
      <c r="F20" s="747"/>
      <c r="G20" s="747"/>
      <c r="H20" s="747"/>
      <c r="I20" s="747"/>
      <c r="J20" s="747"/>
      <c r="K20" s="747"/>
      <c r="L20" s="747"/>
      <c r="M20" s="747"/>
      <c r="N20" s="747"/>
      <c r="O20" s="747"/>
      <c r="P20" s="747"/>
      <c r="Q20" s="747"/>
    </row>
    <row r="21" spans="1:17" s="292" customFormat="1">
      <c r="A21" s="293"/>
      <c r="B21" s="747"/>
      <c r="C21" s="747"/>
      <c r="D21" s="747"/>
      <c r="E21" s="747"/>
      <c r="F21" s="747"/>
      <c r="G21" s="747"/>
      <c r="H21" s="747"/>
      <c r="I21" s="747"/>
      <c r="J21" s="747"/>
      <c r="K21" s="747"/>
      <c r="L21" s="747"/>
      <c r="M21" s="747"/>
      <c r="N21" s="747"/>
      <c r="O21" s="747"/>
      <c r="P21" s="747"/>
      <c r="Q21" s="747"/>
    </row>
    <row r="22" spans="1:17" s="292" customFormat="1" ht="13.5" customHeight="1">
      <c r="A22" s="293" t="s">
        <v>732</v>
      </c>
      <c r="B22" s="747" t="s">
        <v>688</v>
      </c>
      <c r="C22" s="747"/>
      <c r="D22" s="747"/>
      <c r="E22" s="747"/>
      <c r="F22" s="747"/>
      <c r="G22" s="747"/>
      <c r="H22" s="747"/>
      <c r="I22" s="747"/>
      <c r="J22" s="747"/>
      <c r="K22" s="747"/>
      <c r="L22" s="747"/>
      <c r="M22" s="747"/>
      <c r="N22" s="747"/>
      <c r="O22" s="747"/>
      <c r="P22" s="747"/>
      <c r="Q22" s="747"/>
    </row>
    <row r="23" spans="1:17" s="292" customFormat="1">
      <c r="A23" s="293"/>
      <c r="B23" s="747"/>
      <c r="C23" s="747"/>
      <c r="D23" s="747"/>
      <c r="E23" s="747"/>
      <c r="F23" s="747"/>
      <c r="G23" s="747"/>
      <c r="H23" s="747"/>
      <c r="I23" s="747"/>
      <c r="J23" s="747"/>
      <c r="K23" s="747"/>
      <c r="L23" s="747"/>
      <c r="M23" s="747"/>
      <c r="N23" s="747"/>
      <c r="O23" s="747"/>
      <c r="P23" s="747"/>
      <c r="Q23" s="747"/>
    </row>
    <row r="24" spans="1:17" s="292" customFormat="1">
      <c r="A24" s="293" t="s">
        <v>733</v>
      </c>
      <c r="B24" s="747" t="s">
        <v>690</v>
      </c>
      <c r="C24" s="747"/>
      <c r="D24" s="747"/>
      <c r="E24" s="747"/>
      <c r="F24" s="747"/>
      <c r="G24" s="747"/>
      <c r="H24" s="747"/>
      <c r="I24" s="747"/>
      <c r="J24" s="747"/>
      <c r="K24" s="747"/>
      <c r="L24" s="747"/>
      <c r="M24" s="747"/>
      <c r="N24" s="747"/>
      <c r="O24" s="747"/>
      <c r="P24" s="747"/>
      <c r="Q24" s="747"/>
    </row>
    <row r="25" spans="1:17" s="292" customFormat="1">
      <c r="A25" s="293"/>
      <c r="B25" s="747"/>
      <c r="C25" s="747"/>
      <c r="D25" s="747"/>
      <c r="E25" s="747"/>
      <c r="F25" s="747"/>
      <c r="G25" s="747"/>
      <c r="H25" s="747"/>
      <c r="I25" s="747"/>
      <c r="J25" s="747"/>
      <c r="K25" s="747"/>
      <c r="L25" s="747"/>
      <c r="M25" s="747"/>
      <c r="N25" s="747"/>
      <c r="O25" s="747"/>
      <c r="P25" s="747"/>
      <c r="Q25" s="747"/>
    </row>
    <row r="26" spans="1:17" s="292" customFormat="1" ht="9.75" customHeight="1">
      <c r="A26" s="294"/>
    </row>
    <row r="27" spans="1:17" s="292" customFormat="1" ht="14">
      <c r="A27" s="749" t="s">
        <v>691</v>
      </c>
      <c r="B27" s="749"/>
      <c r="C27" s="749"/>
      <c r="D27" s="749"/>
      <c r="E27" s="749"/>
      <c r="F27" s="749"/>
      <c r="G27" s="749"/>
      <c r="H27" s="749"/>
      <c r="I27" s="749"/>
      <c r="J27" s="749"/>
    </row>
    <row r="28" spans="1:17" s="292" customFormat="1">
      <c r="A28" s="293" t="s">
        <v>726</v>
      </c>
      <c r="B28" s="747" t="s">
        <v>734</v>
      </c>
      <c r="C28" s="747"/>
      <c r="D28" s="747"/>
      <c r="E28" s="747"/>
      <c r="F28" s="747"/>
      <c r="G28" s="747"/>
      <c r="H28" s="747"/>
      <c r="I28" s="747"/>
      <c r="J28" s="747"/>
      <c r="K28" s="747"/>
      <c r="L28" s="747"/>
      <c r="M28" s="747"/>
      <c r="N28" s="747"/>
      <c r="O28" s="747"/>
      <c r="P28" s="747"/>
      <c r="Q28" s="747"/>
    </row>
    <row r="29" spans="1:17" s="292" customFormat="1">
      <c r="B29" s="747"/>
      <c r="C29" s="747"/>
      <c r="D29" s="747"/>
      <c r="E29" s="747"/>
      <c r="F29" s="747"/>
      <c r="G29" s="747"/>
      <c r="H29" s="747"/>
      <c r="I29" s="747"/>
      <c r="J29" s="747"/>
      <c r="K29" s="747"/>
      <c r="L29" s="747"/>
      <c r="M29" s="747"/>
      <c r="N29" s="747"/>
      <c r="O29" s="747"/>
      <c r="P29" s="747"/>
      <c r="Q29" s="747"/>
    </row>
    <row r="30" spans="1:17" s="292" customFormat="1" ht="9.75" customHeight="1">
      <c r="B30" s="342"/>
      <c r="C30" s="342"/>
      <c r="D30" s="342"/>
      <c r="E30" s="342"/>
      <c r="F30" s="342"/>
      <c r="G30" s="342"/>
      <c r="H30" s="342"/>
      <c r="I30" s="342"/>
      <c r="J30" s="342"/>
      <c r="K30" s="342"/>
      <c r="L30" s="342"/>
      <c r="M30" s="342"/>
      <c r="N30" s="342"/>
      <c r="O30" s="342"/>
      <c r="P30" s="342"/>
      <c r="Q30" s="342"/>
    </row>
    <row r="31" spans="1:17" s="292" customFormat="1" ht="14">
      <c r="A31" s="749" t="s">
        <v>665</v>
      </c>
      <c r="B31" s="749"/>
      <c r="C31" s="749"/>
      <c r="D31" s="749"/>
      <c r="E31" s="749"/>
      <c r="F31" s="749"/>
      <c r="G31" s="749"/>
      <c r="H31" s="749"/>
      <c r="I31" s="749"/>
      <c r="J31" s="749"/>
    </row>
    <row r="32" spans="1:17" s="292" customFormat="1">
      <c r="A32" s="293" t="s">
        <v>726</v>
      </c>
      <c r="B32" s="747" t="s">
        <v>735</v>
      </c>
      <c r="C32" s="747"/>
      <c r="D32" s="747"/>
      <c r="E32" s="747"/>
      <c r="F32" s="747"/>
      <c r="G32" s="747"/>
      <c r="H32" s="747"/>
      <c r="I32" s="747"/>
      <c r="J32" s="747"/>
      <c r="K32" s="747"/>
      <c r="L32" s="747"/>
      <c r="M32" s="747"/>
      <c r="N32" s="747"/>
      <c r="O32" s="747"/>
      <c r="P32" s="747"/>
      <c r="Q32" s="747"/>
    </row>
    <row r="33" spans="1:17" s="292" customFormat="1">
      <c r="A33" s="293"/>
      <c r="B33" s="747"/>
      <c r="C33" s="747"/>
      <c r="D33" s="747"/>
      <c r="E33" s="747"/>
      <c r="F33" s="747"/>
      <c r="G33" s="747"/>
      <c r="H33" s="747"/>
      <c r="I33" s="747"/>
      <c r="J33" s="747"/>
      <c r="K33" s="747"/>
      <c r="L33" s="747"/>
      <c r="M33" s="747"/>
      <c r="N33" s="747"/>
      <c r="O33" s="747"/>
      <c r="P33" s="747"/>
      <c r="Q33" s="747"/>
    </row>
    <row r="34" spans="1:17" s="292" customFormat="1" ht="9.75" customHeight="1">
      <c r="A34" s="294"/>
    </row>
    <row r="35" spans="1:17" s="292" customFormat="1" ht="14">
      <c r="A35" s="749" t="s">
        <v>723</v>
      </c>
      <c r="B35" s="749"/>
      <c r="C35" s="749"/>
      <c r="D35" s="749"/>
      <c r="E35" s="749"/>
      <c r="F35" s="749"/>
      <c r="G35" s="749"/>
      <c r="H35" s="749"/>
      <c r="I35" s="749"/>
      <c r="J35" s="749"/>
    </row>
    <row r="36" spans="1:17" s="292" customFormat="1">
      <c r="A36" s="295" t="s">
        <v>668</v>
      </c>
    </row>
    <row r="37" spans="1:17" s="292" customFormat="1">
      <c r="A37" s="296"/>
      <c r="B37" s="292" t="s">
        <v>692</v>
      </c>
    </row>
    <row r="38" spans="1:17" s="292" customFormat="1">
      <c r="A38" s="297"/>
      <c r="B38" s="292" t="s">
        <v>674</v>
      </c>
    </row>
    <row r="39" spans="1:17" s="292" customFormat="1" ht="9.75" customHeight="1">
      <c r="A39" s="298"/>
    </row>
    <row r="40" spans="1:17" s="292" customFormat="1">
      <c r="A40" s="299"/>
      <c r="B40" s="292" t="s">
        <v>675</v>
      </c>
    </row>
    <row r="41" spans="1:17" s="292" customFormat="1">
      <c r="A41" s="300"/>
      <c r="B41" s="292" t="s">
        <v>676</v>
      </c>
    </row>
    <row r="42" spans="1:17" s="292" customFormat="1">
      <c r="A42" s="301"/>
      <c r="B42" s="292" t="s">
        <v>677</v>
      </c>
    </row>
    <row r="43" spans="1:17" s="292" customFormat="1">
      <c r="A43" s="302"/>
      <c r="B43" s="292" t="s">
        <v>678</v>
      </c>
    </row>
    <row r="44" spans="1:17" s="292" customFormat="1">
      <c r="A44" s="303"/>
      <c r="B44" s="292" t="s">
        <v>1131</v>
      </c>
    </row>
    <row r="45" spans="1:17" s="292" customFormat="1">
      <c r="A45" s="304"/>
      <c r="B45" s="292" t="s">
        <v>679</v>
      </c>
    </row>
    <row r="46" spans="1:17" s="292" customFormat="1" ht="9.75" customHeight="1">
      <c r="A46" s="294"/>
    </row>
    <row r="47" spans="1:17" s="292" customFormat="1" ht="14">
      <c r="A47" s="749" t="s">
        <v>666</v>
      </c>
      <c r="B47" s="749"/>
      <c r="C47" s="749"/>
      <c r="D47" s="749"/>
      <c r="E47" s="749"/>
      <c r="F47" s="749"/>
      <c r="G47" s="749"/>
      <c r="H47" s="749"/>
      <c r="I47" s="749"/>
      <c r="J47" s="749"/>
    </row>
    <row r="48" spans="1:17" s="292" customFormat="1">
      <c r="A48" s="305" t="s">
        <v>667</v>
      </c>
    </row>
    <row r="49" spans="1:2" s="292" customFormat="1">
      <c r="A49" s="292" t="s">
        <v>393</v>
      </c>
    </row>
    <row r="50" spans="1:2" s="292" customFormat="1">
      <c r="A50" s="292" t="s">
        <v>394</v>
      </c>
    </row>
    <row r="51" spans="1:2" s="292" customFormat="1">
      <c r="A51" s="306"/>
      <c r="B51" s="292" t="s">
        <v>669</v>
      </c>
    </row>
    <row r="52" spans="1:2" s="292" customFormat="1">
      <c r="A52" s="307"/>
      <c r="B52" s="292" t="s">
        <v>396</v>
      </c>
    </row>
    <row r="53" spans="1:2" s="292" customFormat="1" ht="6.75" customHeight="1"/>
    <row r="54" spans="1:2" s="292" customFormat="1">
      <c r="A54" s="292" t="s">
        <v>397</v>
      </c>
    </row>
    <row r="55" spans="1:2" s="292" customFormat="1">
      <c r="A55" s="308"/>
      <c r="B55" s="292" t="s">
        <v>670</v>
      </c>
    </row>
    <row r="56" spans="1:2" s="292" customFormat="1">
      <c r="A56" s="309"/>
      <c r="B56" s="292" t="s">
        <v>396</v>
      </c>
    </row>
    <row r="57" spans="1:2" s="292" customFormat="1" ht="6" customHeight="1"/>
    <row r="58" spans="1:2" s="292" customFormat="1">
      <c r="A58" s="292" t="s">
        <v>672</v>
      </c>
    </row>
    <row r="59" spans="1:2" s="292" customFormat="1">
      <c r="A59" s="310"/>
      <c r="B59" s="292" t="s">
        <v>671</v>
      </c>
    </row>
    <row r="60" spans="1:2" s="292" customFormat="1"/>
    <row r="61" spans="1:2" s="292" customFormat="1"/>
  </sheetData>
  <mergeCells count="17">
    <mergeCell ref="A47:J47"/>
    <mergeCell ref="A31:J31"/>
    <mergeCell ref="B32:Q33"/>
    <mergeCell ref="B20:Q21"/>
    <mergeCell ref="B22:Q23"/>
    <mergeCell ref="B24:Q25"/>
    <mergeCell ref="A27:J27"/>
    <mergeCell ref="B28:Q29"/>
    <mergeCell ref="B18:Q19"/>
    <mergeCell ref="A1:O1"/>
    <mergeCell ref="A3:O3"/>
    <mergeCell ref="B4:Q5"/>
    <mergeCell ref="A35:J35"/>
    <mergeCell ref="B6:Q9"/>
    <mergeCell ref="A11:N11"/>
    <mergeCell ref="B12:Q13"/>
    <mergeCell ref="B14:Q15"/>
  </mergeCells>
  <phoneticPr fontId="2"/>
  <pageMargins left="0.70866141732283472" right="0.70866141732283472" top="0.55118110236220474" bottom="0.55118110236220474"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V67"/>
  <sheetViews>
    <sheetView workbookViewId="0">
      <selection activeCell="G8" sqref="G8"/>
    </sheetView>
  </sheetViews>
  <sheetFormatPr defaultColWidth="9" defaultRowHeight="34.5" customHeight="1"/>
  <cols>
    <col min="1" max="1" width="5.453125" style="7" customWidth="1"/>
    <col min="2" max="2" width="2.08984375" style="7" customWidth="1"/>
    <col min="3" max="3" width="4.453125" style="7" customWidth="1"/>
    <col min="4" max="4" width="10.08984375" style="7" customWidth="1"/>
    <col min="5" max="5" width="18.08984375" style="7" customWidth="1"/>
    <col min="6" max="6" width="11.453125" style="7" customWidth="1"/>
    <col min="7" max="7" width="41" style="7" customWidth="1"/>
    <col min="8" max="11" width="17.7265625" style="7" customWidth="1"/>
    <col min="12" max="12" width="9" style="7"/>
    <col min="13" max="13" width="13.26953125" style="7" customWidth="1"/>
    <col min="14" max="14" width="9" style="7"/>
    <col min="15" max="15" width="12.6328125" style="7" customWidth="1"/>
    <col min="16" max="17" width="9" style="7"/>
    <col min="18" max="18" width="18.453125" style="7" customWidth="1"/>
    <col min="19" max="24" width="9" style="7"/>
    <col min="25" max="25" width="11.36328125" style="7" customWidth="1"/>
    <col min="26" max="28" width="9" style="7"/>
    <col min="29" max="29" width="11.36328125" style="7" customWidth="1"/>
    <col min="30" max="30" width="9" style="7"/>
    <col min="31" max="31" width="12.26953125" style="7" customWidth="1"/>
    <col min="32" max="16384" width="9" style="7"/>
  </cols>
  <sheetData>
    <row r="1" spans="1:22" ht="16.5" customHeight="1">
      <c r="A1" s="756" t="s">
        <v>461</v>
      </c>
      <c r="B1" s="756"/>
      <c r="C1" s="756"/>
      <c r="D1" s="761">
        <f>発注者入力シート!C7</f>
        <v>46295</v>
      </c>
      <c r="E1" s="761"/>
    </row>
    <row r="2" spans="1:22" ht="16.5" customHeight="1">
      <c r="A2" s="756" t="s">
        <v>462</v>
      </c>
      <c r="B2" s="756"/>
      <c r="C2" s="756"/>
      <c r="D2" s="762" t="str">
        <f>発注者入力シート!C10</f>
        <v>蛇喰川　防安交付金（総流防）工事　第２期</v>
      </c>
      <c r="E2" s="762"/>
      <c r="F2" s="762"/>
      <c r="G2" s="762"/>
    </row>
    <row r="3" spans="1:22" ht="16.5" customHeight="1">
      <c r="A3" s="4" t="s">
        <v>463</v>
      </c>
      <c r="D3" s="4"/>
    </row>
    <row r="4" spans="1:22" ht="16.5" customHeight="1">
      <c r="A4" s="4" t="s">
        <v>464</v>
      </c>
      <c r="D4" s="4"/>
    </row>
    <row r="5" spans="1:22" ht="23.25" customHeight="1">
      <c r="A5" s="758" t="s">
        <v>427</v>
      </c>
      <c r="B5" s="759"/>
      <c r="C5" s="760"/>
      <c r="D5" s="69" t="s">
        <v>191</v>
      </c>
      <c r="E5" s="30" t="s">
        <v>190</v>
      </c>
      <c r="F5" s="30" t="s">
        <v>259</v>
      </c>
      <c r="G5" s="30" t="s">
        <v>429</v>
      </c>
    </row>
    <row r="6" spans="1:22" ht="43.5" customHeight="1">
      <c r="A6" s="33" t="str">
        <f>発注者入力シート!F20</f>
        <v>（１）</v>
      </c>
      <c r="B6" s="32" t="s">
        <v>428</v>
      </c>
      <c r="C6" s="31" t="str">
        <f>発注者入力シート!G20</f>
        <v>①</v>
      </c>
      <c r="D6" s="750" t="s">
        <v>210</v>
      </c>
      <c r="E6" s="56" t="str">
        <f>IF(技術提案①!B5="","",技術提案①!B5)</f>
        <v>コンクリートの品質・耐久性の向上</v>
      </c>
      <c r="F6" s="29"/>
      <c r="G6" s="29"/>
      <c r="N6" s="9"/>
      <c r="V6" s="10"/>
    </row>
    <row r="7" spans="1:22" ht="43.5" customHeight="1">
      <c r="A7" s="33" t="str">
        <f>発注者入力シート!F21</f>
        <v>（１）</v>
      </c>
      <c r="B7" s="32" t="s">
        <v>428</v>
      </c>
      <c r="C7" s="31" t="str">
        <f>発注者入力シート!G21</f>
        <v>②</v>
      </c>
      <c r="D7" s="757"/>
      <c r="E7" s="56" t="str">
        <f>IF(技術提案②!B5="","",技術提案②!B5)</f>
        <v>地盤改良の施工管理</v>
      </c>
      <c r="F7" s="29"/>
      <c r="G7" s="29"/>
      <c r="N7" s="11"/>
    </row>
    <row r="8" spans="1:22" ht="43.5" customHeight="1">
      <c r="A8" s="33" t="str">
        <f>発注者入力シート!F22</f>
        <v>（１）</v>
      </c>
      <c r="B8" s="32" t="s">
        <v>428</v>
      </c>
      <c r="C8" s="31" t="str">
        <f>発注者入力シート!G22</f>
        <v>③</v>
      </c>
      <c r="D8" s="757"/>
      <c r="E8" s="56" t="str">
        <f>IF(技術提案③!B5="","",技術提案③!B5)</f>
        <v>地域住民等とのコミュニケーション</v>
      </c>
      <c r="F8" s="29"/>
      <c r="G8" s="29"/>
    </row>
    <row r="9" spans="1:22" ht="43.5" customHeight="1">
      <c r="A9" s="33">
        <f>発注者入力シート!F23</f>
        <v>0</v>
      </c>
      <c r="B9" s="32" t="s">
        <v>428</v>
      </c>
      <c r="C9" s="31">
        <f>発注者入力シート!G23</f>
        <v>0</v>
      </c>
      <c r="D9" s="757"/>
      <c r="E9" s="56" t="e">
        <f>IF(#REF!="","",#REF!)</f>
        <v>#REF!</v>
      </c>
      <c r="F9" s="29"/>
      <c r="G9" s="29"/>
    </row>
    <row r="10" spans="1:22" ht="43.5" customHeight="1">
      <c r="A10" s="33">
        <f>発注者入力シート!F24</f>
        <v>0</v>
      </c>
      <c r="B10" s="32" t="s">
        <v>428</v>
      </c>
      <c r="C10" s="31">
        <f>発注者入力シート!G24</f>
        <v>0</v>
      </c>
      <c r="D10" s="757"/>
      <c r="E10" s="56" t="e">
        <f>IF(#REF!="","",#REF!)</f>
        <v>#REF!</v>
      </c>
      <c r="F10" s="29"/>
      <c r="G10" s="29"/>
      <c r="P10" s="12"/>
      <c r="Q10" s="12"/>
    </row>
    <row r="11" spans="1:22" ht="43.5" customHeight="1">
      <c r="A11" s="33">
        <f>発注者入力シート!F25</f>
        <v>0</v>
      </c>
      <c r="B11" s="32" t="s">
        <v>428</v>
      </c>
      <c r="C11" s="31">
        <f>発注者入力シート!G25</f>
        <v>0</v>
      </c>
      <c r="D11" s="757"/>
      <c r="E11" s="56" t="e">
        <f>IF(#REF!="","",#REF!)</f>
        <v>#REF!</v>
      </c>
      <c r="F11" s="29"/>
      <c r="G11" s="29"/>
      <c r="P11" s="12"/>
      <c r="Q11" s="12"/>
    </row>
    <row r="12" spans="1:22" ht="43.5" customHeight="1">
      <c r="A12" s="33">
        <f>発注者入力シート!F26</f>
        <v>0</v>
      </c>
      <c r="B12" s="32" t="s">
        <v>428</v>
      </c>
      <c r="C12" s="31">
        <f>発注者入力シート!G26</f>
        <v>0</v>
      </c>
      <c r="D12" s="751"/>
      <c r="E12" s="56" t="e">
        <f>IF(#REF!="","",#REF!)</f>
        <v>#REF!</v>
      </c>
      <c r="F12" s="29"/>
      <c r="G12" s="29"/>
      <c r="P12" s="12"/>
      <c r="Q12" s="12"/>
    </row>
    <row r="13" spans="1:22" ht="43.5" customHeight="1">
      <c r="A13" s="66" t="str">
        <f>INDEX(発注者入力シート!$B$27:$G$31,MATCH(発注者入力シート!L6,発注者入力シート!$C$27:$C$31,0),5)</f>
        <v>（２）</v>
      </c>
      <c r="B13" s="67" t="s">
        <v>428</v>
      </c>
      <c r="C13" s="68" t="str">
        <f>INDEX(発注者入力シート!$B$27:$G$31,MATCH(発注者入力シート!L6,発注者入力シート!$C$27:$C$31,0),6)</f>
        <v>①</v>
      </c>
      <c r="D13" s="755" t="s">
        <v>167</v>
      </c>
      <c r="E13" s="755" t="s">
        <v>989</v>
      </c>
      <c r="F13" s="56" t="s">
        <v>147</v>
      </c>
      <c r="G13" s="56" t="str">
        <f>IF('企業成績評定点(3年用)'!G6="","",'企業成績評定点(3年用)'!G6)</f>
        <v>令和５年度から令和７年度（完成及び引き渡しが完了）</v>
      </c>
    </row>
    <row r="14" spans="1:22" ht="43.5" customHeight="1">
      <c r="A14" s="66" t="str">
        <f>A13</f>
        <v>（２）</v>
      </c>
      <c r="B14" s="67" t="s">
        <v>428</v>
      </c>
      <c r="C14" s="68" t="str">
        <f>C13</f>
        <v>①</v>
      </c>
      <c r="D14" s="755"/>
      <c r="E14" s="755"/>
      <c r="F14" s="56" t="s">
        <v>194</v>
      </c>
      <c r="G14" s="56" t="str">
        <f>IF('企業成績評定点(3年用)'!G7="","",'企業成績評定点(3年用)'!G7)</f>
        <v>島根県（総務部、農林水産部、土木部）</v>
      </c>
    </row>
    <row r="15" spans="1:22" ht="43.5" customHeight="1">
      <c r="A15" s="66" t="str">
        <f>A13</f>
        <v>（２）</v>
      </c>
      <c r="B15" s="67" t="s">
        <v>428</v>
      </c>
      <c r="C15" s="68" t="str">
        <f>C13</f>
        <v>①</v>
      </c>
      <c r="D15" s="755"/>
      <c r="E15" s="755"/>
      <c r="F15" s="56" t="s">
        <v>148</v>
      </c>
      <c r="G15" s="56" t="str">
        <f>IF('企業成績評定点(3年用)'!G8="","",'企業成績評定点(3年用)'!G8)</f>
        <v>一般土木工事、維持修繕工事</v>
      </c>
    </row>
    <row r="16" spans="1:22" ht="43.5" customHeight="1">
      <c r="A16" s="66" t="str">
        <f>A13</f>
        <v>（２）</v>
      </c>
      <c r="B16" s="67" t="s">
        <v>428</v>
      </c>
      <c r="C16" s="68" t="str">
        <f>C13</f>
        <v>①</v>
      </c>
      <c r="D16" s="755"/>
      <c r="E16" s="755"/>
      <c r="F16" s="56" t="s">
        <v>220</v>
      </c>
      <c r="G16" s="56" t="str">
        <f>IF('企業成績評定点(3年用)'!G9="","",'企業成績評定点(3年用)'!G9)</f>
        <v>土木一式工事、とび・土工・ｺﾝｸﾘｰﾄ工事、しゅんせつ工事</v>
      </c>
    </row>
    <row r="17" spans="1:22" ht="43.5" customHeight="1">
      <c r="A17" s="66" t="str">
        <f>INDEX(発注者入力シート!$B$27:$G$31,MATCH(発注者入力シート!L6,発注者入力シート!$C$27:$C$31,0),5)</f>
        <v>（２）</v>
      </c>
      <c r="B17" s="67" t="s">
        <v>428</v>
      </c>
      <c r="C17" s="68" t="str">
        <f>INDEX(発注者入力シート!$B$27:$G$31,MATCH(発注者入力シート!L6,発注者入力シート!$C$27:$C$31,0),6)</f>
        <v>①</v>
      </c>
      <c r="D17" s="755" t="s">
        <v>167</v>
      </c>
      <c r="E17" s="755" t="s">
        <v>707</v>
      </c>
      <c r="F17" s="56" t="s">
        <v>147</v>
      </c>
      <c r="G17" s="56" t="e">
        <f>IF(#REF!="","",#REF!)</f>
        <v>#REF!</v>
      </c>
    </row>
    <row r="18" spans="1:22" ht="43.5" customHeight="1">
      <c r="A18" s="66" t="str">
        <f>A17</f>
        <v>（２）</v>
      </c>
      <c r="B18" s="67" t="s">
        <v>428</v>
      </c>
      <c r="C18" s="68" t="str">
        <f>C17</f>
        <v>①</v>
      </c>
      <c r="D18" s="755"/>
      <c r="E18" s="755"/>
      <c r="F18" s="56" t="s">
        <v>194</v>
      </c>
      <c r="G18" s="56" t="e">
        <f>IF(#REF!="","",#REF!)</f>
        <v>#REF!</v>
      </c>
    </row>
    <row r="19" spans="1:22" ht="43.5" customHeight="1">
      <c r="A19" s="66" t="str">
        <f>A17</f>
        <v>（２）</v>
      </c>
      <c r="B19" s="67" t="s">
        <v>428</v>
      </c>
      <c r="C19" s="68" t="str">
        <f>C17</f>
        <v>①</v>
      </c>
      <c r="D19" s="755"/>
      <c r="E19" s="755"/>
      <c r="F19" s="56" t="s">
        <v>148</v>
      </c>
      <c r="G19" s="56" t="e">
        <f>IF(#REF!="","",#REF!)</f>
        <v>#REF!</v>
      </c>
    </row>
    <row r="20" spans="1:22" ht="43.5" customHeight="1">
      <c r="A20" s="66" t="str">
        <f>A17</f>
        <v>（２）</v>
      </c>
      <c r="B20" s="67" t="s">
        <v>428</v>
      </c>
      <c r="C20" s="68" t="str">
        <f>C17</f>
        <v>①</v>
      </c>
      <c r="D20" s="755"/>
      <c r="E20" s="755"/>
      <c r="F20" s="56" t="s">
        <v>220</v>
      </c>
      <c r="G20" s="56" t="e">
        <f>IF(#REF!="","",#REF!)</f>
        <v>#REF!</v>
      </c>
    </row>
    <row r="21" spans="1:22" ht="43.5" customHeight="1">
      <c r="A21" s="66" t="str">
        <f>INDEX(発注者入力シート!$B$27:$G$31,MATCH(発注者入力シート!L7,発注者入力シート!$C$27:$C$31,0),5)</f>
        <v>（２）</v>
      </c>
      <c r="B21" s="67" t="s">
        <v>428</v>
      </c>
      <c r="C21" s="68" t="str">
        <f>INDEX(発注者入力シート!$B$27:$G$31,MATCH(発注者入力シート!L7,発注者入力シート!$C$27:$C$31,0),6)</f>
        <v>②</v>
      </c>
      <c r="D21" s="752" t="s">
        <v>458</v>
      </c>
      <c r="E21" s="752" t="str">
        <f>発注者入力シート!L7</f>
        <v>同種工事実績</v>
      </c>
      <c r="F21" s="56" t="s">
        <v>235</v>
      </c>
      <c r="G21" s="380" t="str">
        <f>IF(同種工事施工実績!F6="","",同種工事施工実績!F6)</f>
        <v>平成２８年度から入札公告日前日までに完成及び引き渡しが完了した島根県発注工事</v>
      </c>
    </row>
    <row r="22" spans="1:22" ht="43.5" customHeight="1">
      <c r="A22" s="66" t="str">
        <f>A21</f>
        <v>（２）</v>
      </c>
      <c r="B22" s="67" t="s">
        <v>428</v>
      </c>
      <c r="C22" s="68" t="str">
        <f>C21</f>
        <v>②</v>
      </c>
      <c r="D22" s="753"/>
      <c r="E22" s="753"/>
      <c r="F22" s="56" t="s">
        <v>226</v>
      </c>
      <c r="G22" s="380" t="str">
        <f>IF(同種工事施工実績!F10="","",同種工事施工実績!F10)</f>
        <v>１契約で１構造物種別あたり単体で最終数量２７０㎥以上のコンクリートを打設した現場打ＲＣ構造物を含む完成及び引き渡しが完了した工事</v>
      </c>
    </row>
    <row r="23" spans="1:22" ht="43.5" customHeight="1">
      <c r="A23" s="66" t="str">
        <f t="shared" ref="A23:A24" si="0">A22</f>
        <v>（２）</v>
      </c>
      <c r="B23" s="67" t="s">
        <v>428</v>
      </c>
      <c r="C23" s="68" t="str">
        <f t="shared" ref="C23:C24" si="1">C22</f>
        <v>②</v>
      </c>
      <c r="D23" s="753"/>
      <c r="E23" s="753"/>
      <c r="F23" s="380" t="s">
        <v>148</v>
      </c>
      <c r="G23" s="380" t="str">
        <f>IF(同種工事施工実績!F8="","",同種工事施工実績!F8)</f>
        <v>一般土木工事、維持修繕工事</v>
      </c>
    </row>
    <row r="24" spans="1:22" ht="43.5" customHeight="1">
      <c r="A24" s="66" t="str">
        <f t="shared" si="0"/>
        <v>（２）</v>
      </c>
      <c r="B24" s="67" t="s">
        <v>428</v>
      </c>
      <c r="C24" s="68" t="str">
        <f t="shared" si="1"/>
        <v>②</v>
      </c>
      <c r="D24" s="754"/>
      <c r="E24" s="754"/>
      <c r="F24" s="380" t="s">
        <v>220</v>
      </c>
      <c r="G24" s="380" t="str">
        <f>IF(同種工事施工実績!F9="","",同種工事施工実績!F9)</f>
        <v>土木一式工事、とび・土工・ｺﾝｸﾘｰﾄ工事、しゅんせつ工事</v>
      </c>
    </row>
    <row r="25" spans="1:22" ht="43.5" customHeight="1">
      <c r="A25" s="66" t="str">
        <f>INDEX(発注者入力シート!$B$27:$G$31,MATCH(発注者入力シート!L8,発注者入力シート!$C$27:$C$31,0),5)</f>
        <v>（２）</v>
      </c>
      <c r="B25" s="67" t="s">
        <v>428</v>
      </c>
      <c r="C25" s="68" t="str">
        <f>INDEX(発注者入力シート!$B$27:$G$31,MATCH(発注者入力シート!L8,発注者入力シート!$C$27:$C$31,0),6)</f>
        <v>③</v>
      </c>
      <c r="D25" s="752" t="s">
        <v>459</v>
      </c>
      <c r="E25" s="752" t="str">
        <f>発注者入力シート!L8</f>
        <v>優良工事表彰</v>
      </c>
      <c r="F25" s="380" t="s">
        <v>235</v>
      </c>
      <c r="G25" s="380" t="str">
        <f>IF(優良工事表彰!E6="","",優良工事表彰!E6)</f>
        <v>　島根県内の公共事業において、令和４年度から令和８年度に、島根県及び中国地方整備局発注工事で受けた優良工事表彰（優良工事施工団体表彰）</v>
      </c>
      <c r="P25" s="13"/>
      <c r="Q25" s="13"/>
    </row>
    <row r="26" spans="1:22" ht="43.5" customHeight="1">
      <c r="A26" s="66" t="str">
        <f t="shared" ref="A26:C27" si="2">A25</f>
        <v>（２）</v>
      </c>
      <c r="B26" s="67" t="str">
        <f t="shared" si="2"/>
        <v>-</v>
      </c>
      <c r="C26" s="68" t="str">
        <f t="shared" si="2"/>
        <v>③</v>
      </c>
      <c r="D26" s="753"/>
      <c r="E26" s="753"/>
      <c r="F26" s="380" t="s">
        <v>148</v>
      </c>
      <c r="G26" s="380" t="str">
        <f>IF(優良工事表彰!E9="","",優良工事表彰!E9)</f>
        <v>一般土木工事、維持修繕工事</v>
      </c>
      <c r="P26" s="13"/>
      <c r="Q26" s="13"/>
    </row>
    <row r="27" spans="1:22" ht="43.5" customHeight="1">
      <c r="A27" s="66" t="str">
        <f t="shared" si="2"/>
        <v>（２）</v>
      </c>
      <c r="B27" s="67" t="str">
        <f t="shared" si="2"/>
        <v>-</v>
      </c>
      <c r="C27" s="68" t="str">
        <f t="shared" si="2"/>
        <v>③</v>
      </c>
      <c r="D27" s="754"/>
      <c r="E27" s="754"/>
      <c r="F27" s="380" t="s">
        <v>220</v>
      </c>
      <c r="G27" s="380" t="str">
        <f>IF(優良工事表彰!E10="","",優良工事表彰!E10)</f>
        <v>土木一式工事、とび・土工・ｺﾝｸﾘｰﾄ工事、しゅんせつ工事</v>
      </c>
      <c r="P27" s="13"/>
      <c r="Q27" s="13"/>
    </row>
    <row r="28" spans="1:22" ht="43.5" customHeight="1">
      <c r="A28" s="66" t="str">
        <f>INDEX(発注者入力シート!$B$27:$G$31,MATCH(発注者入力シート!L12,発注者入力シート!$C$27:$C$31,0),5)</f>
        <v>（２）</v>
      </c>
      <c r="B28" s="67" t="s">
        <v>428</v>
      </c>
      <c r="C28" s="68" t="str">
        <f>INDEX(発注者入力シート!$B$27:$G$31,MATCH(発注者入力シート!L12,発注者入力シート!$C$27:$C$31,0),6)</f>
        <v>④</v>
      </c>
      <c r="D28" s="56" t="s">
        <v>459</v>
      </c>
      <c r="E28" s="56" t="s">
        <v>516</v>
      </c>
      <c r="F28" s="380" t="s">
        <v>243</v>
      </c>
      <c r="G28" s="380" t="str">
        <f>IF(登録基幹技能者!B9="","",登録基幹技能者!B9)</f>
        <v>登録コンクリート圧送基幹技能者の現場への配置者数</v>
      </c>
    </row>
    <row r="29" spans="1:22" ht="43.5" customHeight="1">
      <c r="A29" s="66" t="str">
        <f>INDEX(発注者入力シート!$B$32:$G$35,MATCH(発注者入力シート!M9,発注者入力シート!$C$32:$C$35,0),5)</f>
        <v>（３）</v>
      </c>
      <c r="B29" s="67" t="s">
        <v>428</v>
      </c>
      <c r="C29" s="68" t="str">
        <f>INDEX(発注者入力シート!$B$32:$G$35,MATCH(発注者入力シート!M9,発注者入力シート!$C$32:$C$35,0),6)</f>
        <v>①</v>
      </c>
      <c r="D29" s="56" t="s">
        <v>236</v>
      </c>
      <c r="E29" s="56" t="s">
        <v>237</v>
      </c>
      <c r="F29" s="381"/>
      <c r="G29" s="381"/>
    </row>
    <row r="30" spans="1:22" ht="43.5" customHeight="1">
      <c r="A30" s="66" t="e">
        <f>INDEX(発注者入力シート!$B$32:$G$35,MATCH(発注者入力シート!M6,発注者入力シート!$C$32:$C$35,0),5)</f>
        <v>#N/A</v>
      </c>
      <c r="B30" s="67" t="s">
        <v>428</v>
      </c>
      <c r="C30" s="68" t="e">
        <f>INDEX(発注者入力シート!$B$32:$G$35,MATCH(発注者入力シート!M6,発注者入力シート!$C$32:$C$35,0),6)</f>
        <v>#N/A</v>
      </c>
      <c r="D30" s="56" t="s">
        <v>236</v>
      </c>
      <c r="E30" s="56" t="s">
        <v>238</v>
      </c>
      <c r="F30" s="380" t="s">
        <v>257</v>
      </c>
      <c r="G30" s="380" t="e">
        <f>IF(#REF!="","",#REF!)</f>
        <v>#REF!</v>
      </c>
    </row>
    <row r="31" spans="1:22" ht="43.5" customHeight="1">
      <c r="A31" s="66" t="str">
        <f>INDEX(発注者入力シート!$B$32:$G$35,MATCH(発注者入力シート!M7,発注者入力シート!$C$32:$C$35,0),5)</f>
        <v>（３）</v>
      </c>
      <c r="B31" s="67" t="s">
        <v>428</v>
      </c>
      <c r="C31" s="68" t="str">
        <f>INDEX(発注者入力シート!$B$32:$G$35,MATCH(発注者入力シート!M7,発注者入力シート!$C$32:$C$35,0),6)</f>
        <v>②</v>
      </c>
      <c r="D31" s="752" t="s">
        <v>236</v>
      </c>
      <c r="E31" s="752" t="s">
        <v>153</v>
      </c>
      <c r="F31" s="380" t="s">
        <v>258</v>
      </c>
      <c r="G31" s="380" t="str">
        <f>IF(同種工事施工経験!F6="","",同種工事施工経験!F6)</f>
        <v>平成２８年度から入札公告日前日までに完成及び引き渡しが完了した島根県発注工事</v>
      </c>
      <c r="V31" s="10"/>
    </row>
    <row r="32" spans="1:22" ht="43.5" customHeight="1">
      <c r="A32" s="66" t="str">
        <f>A31</f>
        <v>（３）</v>
      </c>
      <c r="B32" s="67" t="s">
        <v>428</v>
      </c>
      <c r="C32" s="68" t="str">
        <f>C31</f>
        <v>②</v>
      </c>
      <c r="D32" s="753"/>
      <c r="E32" s="753"/>
      <c r="F32" s="380" t="s">
        <v>226</v>
      </c>
      <c r="G32" s="380" t="str">
        <f>IF(同種工事施工経験!F8="","",同種工事施工経験!F8)</f>
        <v>１契約で１構造物種別あたり単体で最終数量１３０㎥以上のコンクリートを打設した現場打ＲＣ構造物を含む完成及び引き渡しが完了した工事</v>
      </c>
    </row>
    <row r="33" spans="1:7" ht="43.5" customHeight="1">
      <c r="A33" s="66" t="str">
        <f t="shared" ref="A33:A34" si="3">A32</f>
        <v>（３）</v>
      </c>
      <c r="B33" s="67" t="s">
        <v>428</v>
      </c>
      <c r="C33" s="68" t="str">
        <f t="shared" ref="C33:C34" si="4">C32</f>
        <v>②</v>
      </c>
      <c r="D33" s="753"/>
      <c r="E33" s="753"/>
      <c r="F33" s="380" t="s">
        <v>148</v>
      </c>
      <c r="G33" s="380" t="str">
        <f>IF(同種工事施工経験!F11="","",同種工事施工経験!F11)</f>
        <v>一般土木工事、維持修繕工事</v>
      </c>
    </row>
    <row r="34" spans="1:7" ht="43.5" customHeight="1">
      <c r="A34" s="66" t="str">
        <f t="shared" si="3"/>
        <v>（３）</v>
      </c>
      <c r="B34" s="67" t="s">
        <v>428</v>
      </c>
      <c r="C34" s="68" t="str">
        <f t="shared" si="4"/>
        <v>②</v>
      </c>
      <c r="D34" s="754"/>
      <c r="E34" s="754"/>
      <c r="F34" s="380" t="s">
        <v>220</v>
      </c>
      <c r="G34" s="380" t="str">
        <f>IF(同種工事施工経験!F12="","",同種工事施工経験!F12)</f>
        <v>土木一式工事、とび・土工・ｺﾝｸﾘｰﾄ工事、しゅんせつ工事</v>
      </c>
    </row>
    <row r="35" spans="1:7" ht="48">
      <c r="A35" s="66" t="str">
        <f>INDEX(発注者入力シート!$B$32:$G$35,MATCH(発注者入力シート!M8,発注者入力シート!$C$32:$C$35,0),5)</f>
        <v>（３）</v>
      </c>
      <c r="B35" s="67" t="s">
        <v>428</v>
      </c>
      <c r="C35" s="68" t="str">
        <f>INDEX(発注者入力シート!$B$32:$G$35,MATCH(発注者入力シート!M8,発注者入力シート!$C$32:$C$35,0),6)</f>
        <v>③</v>
      </c>
      <c r="D35" s="752" t="s">
        <v>236</v>
      </c>
      <c r="E35" s="752" t="s">
        <v>241</v>
      </c>
      <c r="F35" s="380" t="s">
        <v>235</v>
      </c>
      <c r="G35" s="380" t="str">
        <f>IF(優秀技術者表彰!F6="","",優秀技術者表彰!F6)</f>
        <v>島根県内の公共事業において、令和４年度から令和８年度に、島根県及び中国地方整備局発注工事で主任（監理）技術者または現場代理人として受けた優秀建設技術者表彰</v>
      </c>
    </row>
    <row r="36" spans="1:7" ht="48" customHeight="1">
      <c r="A36" s="66" t="str">
        <f t="shared" ref="A36:C37" si="5">A35</f>
        <v>（３）</v>
      </c>
      <c r="B36" s="67" t="str">
        <f t="shared" si="5"/>
        <v>-</v>
      </c>
      <c r="C36" s="68" t="str">
        <f t="shared" si="5"/>
        <v>③</v>
      </c>
      <c r="D36" s="753"/>
      <c r="E36" s="753"/>
      <c r="F36" s="380" t="s">
        <v>148</v>
      </c>
      <c r="G36" s="380" t="str">
        <f>IF(優秀技術者表彰!F9="","",優秀技術者表彰!F9)</f>
        <v>一般土木工事、維持修繕工事</v>
      </c>
    </row>
    <row r="37" spans="1:7" ht="48" customHeight="1">
      <c r="A37" s="66" t="str">
        <f t="shared" si="5"/>
        <v>（３）</v>
      </c>
      <c r="B37" s="67" t="str">
        <f t="shared" si="5"/>
        <v>-</v>
      </c>
      <c r="C37" s="68" t="str">
        <f t="shared" si="5"/>
        <v>③</v>
      </c>
      <c r="D37" s="754"/>
      <c r="E37" s="754"/>
      <c r="F37" s="380" t="s">
        <v>220</v>
      </c>
      <c r="G37" s="380" t="str">
        <f>IF(優秀技術者表彰!F10="","",優秀技術者表彰!F10)</f>
        <v>土木一式工事、とび・土工・ｺﾝｸﾘｰﾄ工事、しゅんせつ工事</v>
      </c>
    </row>
    <row r="38" spans="1:7" ht="43.5" customHeight="1">
      <c r="A38" s="66" t="e">
        <f>INDEX(発注者入力シート!$B$32:$G$35,MATCH(発注者入力シート!M10,発注者入力シート!$C$32:$C$35,0),5)</f>
        <v>#N/A</v>
      </c>
      <c r="B38" s="67" t="s">
        <v>428</v>
      </c>
      <c r="C38" s="68" t="e">
        <f>INDEX(発注者入力シート!$B$32:$G$35,MATCH(発注者入力シート!M10,発注者入力シート!$C$32:$C$35,0),6)</f>
        <v>#N/A</v>
      </c>
      <c r="D38" s="755" t="s">
        <v>236</v>
      </c>
      <c r="E38" s="750" t="s">
        <v>424</v>
      </c>
      <c r="F38" s="380" t="s">
        <v>147</v>
      </c>
      <c r="G38" s="380" t="e">
        <f>IF(#REF!="","",#REF!)</f>
        <v>#REF!</v>
      </c>
    </row>
    <row r="39" spans="1:7" ht="43.5" customHeight="1">
      <c r="A39" s="66" t="e">
        <f>A38</f>
        <v>#N/A</v>
      </c>
      <c r="B39" s="67" t="s">
        <v>428</v>
      </c>
      <c r="C39" s="68" t="e">
        <f>C38</f>
        <v>#N/A</v>
      </c>
      <c r="D39" s="755"/>
      <c r="E39" s="757"/>
      <c r="F39" s="380" t="s">
        <v>194</v>
      </c>
      <c r="G39" s="380" t="e">
        <f>IF(#REF!="","",#REF!)</f>
        <v>#REF!</v>
      </c>
    </row>
    <row r="40" spans="1:7" ht="43.5" customHeight="1">
      <c r="A40" s="66" t="e">
        <f>A38</f>
        <v>#N/A</v>
      </c>
      <c r="B40" s="67" t="s">
        <v>428</v>
      </c>
      <c r="C40" s="68" t="e">
        <f>C38</f>
        <v>#N/A</v>
      </c>
      <c r="D40" s="755"/>
      <c r="E40" s="757"/>
      <c r="F40" s="380" t="s">
        <v>148</v>
      </c>
      <c r="G40" s="380" t="e">
        <f>IF(#REF!="","",#REF!)</f>
        <v>#REF!</v>
      </c>
    </row>
    <row r="41" spans="1:7" ht="43.5" customHeight="1">
      <c r="A41" s="66" t="e">
        <f>A38</f>
        <v>#N/A</v>
      </c>
      <c r="B41" s="67" t="s">
        <v>428</v>
      </c>
      <c r="C41" s="68" t="e">
        <f>C38</f>
        <v>#N/A</v>
      </c>
      <c r="D41" s="755"/>
      <c r="E41" s="751"/>
      <c r="F41" s="380" t="s">
        <v>220</v>
      </c>
      <c r="G41" s="380" t="e">
        <f>IF(#REF!="","",#REF!)</f>
        <v>#REF!</v>
      </c>
    </row>
    <row r="42" spans="1:7" ht="43.5" customHeight="1">
      <c r="A42" s="66" t="e">
        <f>INDEX(発注者入力シート!$B$36:$G$45,MATCH(発注者入力シート!N6,発注者入力シート!$C$36:$C$45,0),5)</f>
        <v>#N/A</v>
      </c>
      <c r="B42" s="67" t="s">
        <v>428</v>
      </c>
      <c r="C42" s="68" t="e">
        <f>INDEX(発注者入力シート!$B$36:$G$45,MATCH(発注者入力シート!N6,発注者入力シート!$C$36:$C$45,0),6)</f>
        <v>#N/A</v>
      </c>
      <c r="D42" s="56" t="s">
        <v>1129</v>
      </c>
      <c r="E42" s="56" t="s">
        <v>242</v>
      </c>
      <c r="F42" s="380" t="s">
        <v>243</v>
      </c>
      <c r="G42" s="380" t="e">
        <f>IF(#REF!=1,#REF!,"－")</f>
        <v>#REF!</v>
      </c>
    </row>
    <row r="43" spans="1:7" ht="43.5" customHeight="1">
      <c r="A43" s="66" t="str">
        <f>INDEX(発注者入力シート!$B$36:$G$45,MATCH(発注者入力シート!N7,発注者入力シート!$C$36:$C$45,0),5)</f>
        <v>（４）</v>
      </c>
      <c r="B43" s="67" t="s">
        <v>428</v>
      </c>
      <c r="C43" s="68" t="str">
        <f>INDEX(発注者入力シート!$B$36:$G$45,MATCH(発注者入力シート!N7,発注者入力シート!$C$36:$C$45,0),6)</f>
        <v>①</v>
      </c>
      <c r="D43" s="750" t="s">
        <v>1129</v>
      </c>
      <c r="E43" s="750" t="s">
        <v>709</v>
      </c>
      <c r="F43" s="380" t="s">
        <v>243</v>
      </c>
      <c r="G43" s="380" t="str">
        <f>IF('BCP&amp;防災協定・家畜伝染病防疫協定'!T15=1,'BCP&amp;防災協定・家畜伝染病防疫協定'!B10,"－")</f>
        <v>入札公告日前日時点（令和8年9月29日時点）での事業継続計画（BCP）の認定状況</v>
      </c>
    </row>
    <row r="44" spans="1:7" ht="43.5" customHeight="1">
      <c r="A44" s="66" t="str">
        <f>A43</f>
        <v>（４）</v>
      </c>
      <c r="B44" s="67" t="s">
        <v>428</v>
      </c>
      <c r="C44" s="68" t="str">
        <f>C43</f>
        <v>①</v>
      </c>
      <c r="D44" s="751"/>
      <c r="E44" s="751"/>
      <c r="F44" s="380" t="s">
        <v>243</v>
      </c>
      <c r="G44" s="380">
        <f>IF('BCP&amp;防災協定・家畜伝染病防疫協定'!T15=1,'BCP&amp;防災協定・家畜伝染病防疫協定'!B18,"－")</f>
        <v>0</v>
      </c>
    </row>
    <row r="45" spans="1:7" ht="43.5" customHeight="1">
      <c r="A45" s="66" t="e">
        <f>INDEX(発注者入力シート!$B$36:$G$45,MATCH(発注者入力シート!N8,発注者入力シート!$C$36:$C$45,0),5)</f>
        <v>#N/A</v>
      </c>
      <c r="B45" s="67" t="s">
        <v>428</v>
      </c>
      <c r="C45" s="68" t="e">
        <f>INDEX(発注者入力シート!$B$36:$G$45,MATCH(発注者入力シート!N8,発注者入力シート!$C$36:$C$45,0),6)</f>
        <v>#N/A</v>
      </c>
      <c r="D45" s="56" t="s">
        <v>1129</v>
      </c>
      <c r="E45" s="56" t="s">
        <v>244</v>
      </c>
      <c r="F45" s="380" t="s">
        <v>243</v>
      </c>
      <c r="G45" s="380" t="e">
        <f>IF(#REF!=2,#REF!,"－")</f>
        <v>#REF!</v>
      </c>
    </row>
    <row r="46" spans="1:7" ht="43.5" customHeight="1">
      <c r="A46" s="66" t="e">
        <f>INDEX(発注者入力シート!$B$36:$G$45,MATCH(発注者入力シート!N9,発注者入力シート!$C$36:$C$45,0),5)</f>
        <v>#N/A</v>
      </c>
      <c r="B46" s="67" t="s">
        <v>428</v>
      </c>
      <c r="C46" s="68" t="e">
        <f>INDEX(発注者入力シート!$B$36:$G$45,MATCH(発注者入力シート!N9,発注者入力シート!$C$36:$C$45,0),6)</f>
        <v>#N/A</v>
      </c>
      <c r="D46" s="750" t="s">
        <v>1129</v>
      </c>
      <c r="E46" s="750" t="s">
        <v>710</v>
      </c>
      <c r="F46" s="380" t="s">
        <v>243</v>
      </c>
      <c r="G46" s="380" t="str">
        <f>IF('BCP&amp;防災協定・家畜伝染病防疫協定'!T15=2,'BCP&amp;防災協定・家畜伝染病防疫協定'!B10,"－")</f>
        <v>－</v>
      </c>
    </row>
    <row r="47" spans="1:7" ht="43.5" customHeight="1">
      <c r="A47" s="66" t="e">
        <f>A46</f>
        <v>#N/A</v>
      </c>
      <c r="B47" s="67" t="s">
        <v>428</v>
      </c>
      <c r="C47" s="68" t="e">
        <f>C46</f>
        <v>#N/A</v>
      </c>
      <c r="D47" s="751"/>
      <c r="E47" s="751"/>
      <c r="F47" s="380" t="s">
        <v>243</v>
      </c>
      <c r="G47" s="380" t="str">
        <f>IF('BCP&amp;防災協定・家畜伝染病防疫協定'!T15=2,'BCP&amp;防災協定・家畜伝染病防疫協定'!B18,"－")</f>
        <v>－</v>
      </c>
    </row>
    <row r="48" spans="1:7" ht="43.5" customHeight="1">
      <c r="A48" s="66" t="str">
        <f>INDEX(発注者入力シート!$B$36:$G$45,MATCH(発注者入力シート!N10,発注者入力シート!$C$36:$C$45,0),5)</f>
        <v>（４）</v>
      </c>
      <c r="B48" s="67" t="s">
        <v>428</v>
      </c>
      <c r="C48" s="68" t="str">
        <f>INDEX(発注者入力シート!$B$36:$G$45,MATCH(発注者入力シート!N10,発注者入力シート!$C$36:$C$45,0),6)</f>
        <v>②</v>
      </c>
      <c r="D48" s="56" t="s">
        <v>1129</v>
      </c>
      <c r="E48" s="56" t="s">
        <v>567</v>
      </c>
      <c r="F48" s="380" t="s">
        <v>243</v>
      </c>
      <c r="G48" s="380" t="str">
        <f>IF(ボランティア!B6="","",ボランティア!B6)</f>
        <v>令和６年度及び令和７年度における島根県内で実施されたボランティア活動又はハートフルしまねへの参加実績</v>
      </c>
    </row>
    <row r="49" spans="1:22" ht="43.5" customHeight="1">
      <c r="A49" s="66" t="str">
        <f>INDEX(発注者入力シート!$B$36:$G$45,MATCH(発注者入力シート!N11,発注者入力シート!$C$36:$C$45,0),5)</f>
        <v>（４）</v>
      </c>
      <c r="B49" s="67" t="s">
        <v>428</v>
      </c>
      <c r="C49" s="68" t="str">
        <f>INDEX(発注者入力シート!$B$36:$G$45,MATCH(発注者入力シート!N11,発注者入力シート!$C$36:$C$45,0),6)</f>
        <v>③</v>
      </c>
      <c r="D49" s="56" t="s">
        <v>1129</v>
      </c>
      <c r="E49" s="56" t="s">
        <v>566</v>
      </c>
      <c r="F49" s="380" t="s">
        <v>243</v>
      </c>
      <c r="G49" s="380" t="str">
        <f>IF(維持管理業務!B7="","",維持管理業務!B7)</f>
        <v>令和６年度及び令和７年度の県管理公共土木施設に関する維持管理業務または海岸漂着物の回収業務の契約実績</v>
      </c>
    </row>
    <row r="50" spans="1:22" ht="43.5" customHeight="1">
      <c r="A50" s="66" t="str">
        <f>INDEX(発注者入力シート!$B$36:$G$45,MATCH(発注者入力シート!N12,発注者入力シート!$C$36:$C$45,0),5)</f>
        <v>（４）</v>
      </c>
      <c r="B50" s="67" t="s">
        <v>428</v>
      </c>
      <c r="C50" s="68" t="str">
        <f>INDEX(発注者入力シート!$B$36:$G$45,MATCH(発注者入力シート!N12,発注者入力シート!$C$36:$C$45,0),6)</f>
        <v>④</v>
      </c>
      <c r="D50" s="56" t="s">
        <v>1129</v>
      </c>
      <c r="E50" s="56" t="s">
        <v>245</v>
      </c>
      <c r="F50" s="380" t="s">
        <v>243</v>
      </c>
      <c r="G50" s="380" t="str">
        <f>IF(除雪業務!B8="","",除雪業務!B8)</f>
        <v>令和６年度及び令和７年度の県管理道路・空港を含む除雪業務の契約実績</v>
      </c>
    </row>
    <row r="51" spans="1:22" ht="43.5" customHeight="1">
      <c r="A51" s="66" t="e">
        <f>INDEX(発注者入力シート!$B$36:$G$45,MATCH(発注者入力シート!N13,発注者入力シート!$C$36:$C$45,0),5)</f>
        <v>#N/A</v>
      </c>
      <c r="B51" s="67" t="s">
        <v>428</v>
      </c>
      <c r="C51" s="68" t="e">
        <f>INDEX(発注者入力シート!$B$36:$G$45,MATCH(発注者入力シート!N13,発注者入力シート!$C$36:$C$45,0),6)</f>
        <v>#N/A</v>
      </c>
      <c r="D51" s="750" t="s">
        <v>1129</v>
      </c>
      <c r="E51" s="750" t="s">
        <v>246</v>
      </c>
      <c r="F51" s="380" t="s">
        <v>249</v>
      </c>
      <c r="G51" s="381"/>
    </row>
    <row r="52" spans="1:22" ht="43.5" customHeight="1">
      <c r="A52" s="66" t="e">
        <f>INDEX(発注者入力シート!$B$36:$G$45,MATCH(発注者入力シート!N14,発注者入力シート!$C$36:$C$45,0),5)</f>
        <v>#N/A</v>
      </c>
      <c r="B52" s="67" t="s">
        <v>428</v>
      </c>
      <c r="C52" s="68" t="e">
        <f>INDEX(発注者入力シート!$B$36:$G$45,MATCH(発注者入力シート!N14,発注者入力シート!$C$36:$C$45,0),6)</f>
        <v>#N/A</v>
      </c>
      <c r="D52" s="751"/>
      <c r="E52" s="751"/>
      <c r="F52" s="380" t="s">
        <v>247</v>
      </c>
      <c r="G52" s="381"/>
    </row>
    <row r="53" spans="1:22" ht="37.5" customHeight="1">
      <c r="A53" s="66" t="e">
        <f>INDEX(発注者入力シート!$B$36:$G$45,MATCH(発注者入力シート!N17,発注者入力シート!$C$36:$C$45,0),5)</f>
        <v>#N/A</v>
      </c>
      <c r="B53" s="67" t="s">
        <v>428</v>
      </c>
      <c r="C53" s="68" t="e">
        <f>INDEX(発注者入力シート!$B$36:$G$45,MATCH(発注者入力シート!N17,発注者入力シート!$C$36:$C$45,0),6)</f>
        <v>#N/A</v>
      </c>
      <c r="D53" s="56" t="s">
        <v>1129</v>
      </c>
      <c r="E53" s="56" t="s">
        <v>504</v>
      </c>
      <c r="F53" s="380" t="s">
        <v>243</v>
      </c>
      <c r="G53" s="380" t="e">
        <f>IF(#REF!="","",#REF!)</f>
        <v>#REF!</v>
      </c>
    </row>
    <row r="54" spans="1:22" ht="37.5" customHeight="1">
      <c r="A54" s="66" t="e">
        <f>INDEX(発注者入力シート!$B$36:$G$45,MATCH(発注者入力シート!N18,発注者入力シート!$C$36:$C$45,0),5)</f>
        <v>#N/A</v>
      </c>
      <c r="B54" s="67" t="s">
        <v>428</v>
      </c>
      <c r="C54" s="68" t="e">
        <f>INDEX(発注者入力シート!$B$36:$G$45,MATCH(発注者入力シート!N18,発注者入力シート!$C$36:$C$45,0),6)</f>
        <v>#N/A</v>
      </c>
      <c r="D54" s="56" t="s">
        <v>1129</v>
      </c>
      <c r="E54" s="56" t="s">
        <v>888</v>
      </c>
      <c r="F54" s="380" t="s">
        <v>243</v>
      </c>
      <c r="G54" s="380" t="e">
        <f>IF(#REF!="","",#REF!)</f>
        <v>#REF!</v>
      </c>
    </row>
    <row r="55" spans="1:22" ht="43.5" customHeight="1">
      <c r="A55" s="66" t="e">
        <f>INDEX(発注者入力シート!$B$36:$G$45,MATCH(発注者入力シート!N19,発注者入力シート!$C$36:$C$45,0),5)</f>
        <v>#N/A</v>
      </c>
      <c r="B55" s="67" t="s">
        <v>428</v>
      </c>
      <c r="C55" s="68" t="e">
        <f>INDEX(発注者入力シート!$B$36:$G$45,MATCH(発注者入力シート!N19,発注者入力シート!$C$36:$C$45,0),6)</f>
        <v>#N/A</v>
      </c>
      <c r="D55" s="56" t="s">
        <v>1129</v>
      </c>
      <c r="E55" s="56" t="s">
        <v>433</v>
      </c>
      <c r="F55" s="380" t="s">
        <v>243</v>
      </c>
      <c r="G55" s="380" t="e">
        <f>IF(#REF!="","",#REF!)</f>
        <v>#REF!</v>
      </c>
    </row>
    <row r="56" spans="1:22" ht="43.5" customHeight="1">
      <c r="A56" s="66" t="e">
        <f>INDEX(発注者入力シート!$B$36:$G$45,MATCH(発注者入力シート!N20,発注者入力シート!$C$36:$C$45,0),5)</f>
        <v>#N/A</v>
      </c>
      <c r="B56" s="67" t="s">
        <v>428</v>
      </c>
      <c r="C56" s="68" t="e">
        <f>INDEX(発注者入力シート!$B$36:$G$45,MATCH(発注者入力シート!N20,発注者入力シート!$C$36:$C$45,0),6)</f>
        <v>#N/A</v>
      </c>
      <c r="D56" s="56" t="s">
        <v>1129</v>
      </c>
      <c r="E56" s="56" t="s">
        <v>252</v>
      </c>
      <c r="F56" s="381"/>
      <c r="G56" s="381"/>
      <c r="V56" s="10"/>
    </row>
    <row r="57" spans="1:22" ht="43.5" customHeight="1">
      <c r="A57" s="66" t="str">
        <f>INDEX(発注者入力シート!$B$36:$G$45,MATCH(発注者入力シート!N21,発注者入力シート!$C$36:$C$45,0),5)</f>
        <v>（４）</v>
      </c>
      <c r="B57" s="67" t="s">
        <v>428</v>
      </c>
      <c r="C57" s="68" t="str">
        <f>INDEX(発注者入力シート!$B$36:$G$45,MATCH(発注者入力シート!N21,発注者入力シート!$C$36:$C$45,0),6)</f>
        <v>⑤</v>
      </c>
      <c r="D57" s="56" t="s">
        <v>1129</v>
      </c>
      <c r="E57" s="56" t="s">
        <v>1121</v>
      </c>
      <c r="F57" s="380" t="s">
        <v>243</v>
      </c>
      <c r="G57" s="380" t="str">
        <f>IF('建設キャリアアップシステム(CCUS)'!B8="","",'建設キャリアアップシステム(CCUS)'!B8)</f>
        <v>当該工事における建設キャリアアップシステム（CCUS）の活用することの確約</v>
      </c>
    </row>
    <row r="58" spans="1:22" ht="43.5" customHeight="1">
      <c r="A58" s="66" t="e">
        <f>INDEX(発注者入力シート!$B$36:$G$45,MATCH(発注者入力シート!N22,発注者入力シート!$C$36:$C$45,0),5)</f>
        <v>#N/A</v>
      </c>
      <c r="B58" s="67" t="s">
        <v>428</v>
      </c>
      <c r="C58" s="68" t="e">
        <f>INDEX(発注者入力シート!$B$36:$G$45,MATCH(発注者入力シート!N22,発注者入力シート!$C$36:$C$45,0),6)</f>
        <v>#N/A</v>
      </c>
      <c r="D58" s="750" t="s">
        <v>1129</v>
      </c>
      <c r="E58" s="750" t="s">
        <v>1122</v>
      </c>
      <c r="F58" s="380" t="s">
        <v>243</v>
      </c>
      <c r="G58" s="380" t="e">
        <f>IF(#REF!="","",#REF!)</f>
        <v>#REF!</v>
      </c>
    </row>
    <row r="59" spans="1:22" ht="43.5" customHeight="1">
      <c r="A59" s="66" t="e">
        <f>A58</f>
        <v>#N/A</v>
      </c>
      <c r="B59" s="67" t="s">
        <v>428</v>
      </c>
      <c r="C59" s="68" t="e">
        <f>C58</f>
        <v>#N/A</v>
      </c>
      <c r="D59" s="751"/>
      <c r="E59" s="751"/>
      <c r="F59" s="380" t="s">
        <v>1115</v>
      </c>
      <c r="G59" s="380" t="e">
        <f>IF(#REF!="","",#REF!)</f>
        <v>#REF!</v>
      </c>
    </row>
    <row r="60" spans="1:22" ht="43.5" customHeight="1">
      <c r="A60" s="66" t="e">
        <f>INDEX(発注者入力シート!$B$36:$G$45,MATCH(発注者入力シート!N23,発注者入力シート!$C$36:$C$45,0),5)</f>
        <v>#N/A</v>
      </c>
      <c r="B60" s="67" t="s">
        <v>428</v>
      </c>
      <c r="C60" s="68" t="e">
        <f>INDEX(発注者入力シート!$B$36:$G$45,MATCH(発注者入力シート!N23,発注者入力シート!$C$36:$C$45,0),6)</f>
        <v>#N/A</v>
      </c>
      <c r="D60" s="56" t="s">
        <v>1129</v>
      </c>
      <c r="E60" s="56" t="s">
        <v>844</v>
      </c>
      <c r="F60" s="380" t="s">
        <v>243</v>
      </c>
      <c r="G60" s="380" t="e">
        <f>IF(#REF!="","",#REF!)</f>
        <v>#REF!</v>
      </c>
    </row>
    <row r="61" spans="1:22" ht="43.5" customHeight="1">
      <c r="A61" s="66" t="e">
        <f>INDEX(発注者入力シート!$B$46:$G$47,MATCH(発注者入力シート!O6,発注者入力シート!$C$46:$C$47,0),5)</f>
        <v>#N/A</v>
      </c>
      <c r="B61" s="67" t="s">
        <v>428</v>
      </c>
      <c r="C61" s="68" t="e">
        <f>INDEX(発注者入力シート!$B$46:$G$47,MATCH(発注者入力シート!O6,発注者入力シート!$C$46:$C$47,0),6)</f>
        <v>#N/A</v>
      </c>
      <c r="D61" s="752" t="s">
        <v>189</v>
      </c>
      <c r="E61" s="752" t="s">
        <v>253</v>
      </c>
      <c r="F61" s="380" t="s">
        <v>258</v>
      </c>
      <c r="G61" s="380" t="e">
        <f>IF(#REF!="","",#REF!)</f>
        <v>#REF!</v>
      </c>
    </row>
    <row r="62" spans="1:22" ht="43.5" customHeight="1">
      <c r="A62" s="66" t="e">
        <f>A61</f>
        <v>#N/A</v>
      </c>
      <c r="B62" s="67" t="s">
        <v>428</v>
      </c>
      <c r="C62" s="68" t="e">
        <f>C61</f>
        <v>#N/A</v>
      </c>
      <c r="D62" s="753"/>
      <c r="E62" s="753"/>
      <c r="F62" s="380" t="s">
        <v>254</v>
      </c>
      <c r="G62" s="380" t="e">
        <f>IF(#REF!="","",#REF!)</f>
        <v>#REF!</v>
      </c>
    </row>
    <row r="63" spans="1:22" ht="43.5" customHeight="1">
      <c r="A63" s="66" t="e">
        <f t="shared" ref="A63:A64" si="6">A62</f>
        <v>#N/A</v>
      </c>
      <c r="B63" s="67" t="s">
        <v>428</v>
      </c>
      <c r="C63" s="68" t="e">
        <f t="shared" ref="C63:C64" si="7">C62</f>
        <v>#N/A</v>
      </c>
      <c r="D63" s="753"/>
      <c r="E63" s="753"/>
      <c r="F63" s="380" t="s">
        <v>148</v>
      </c>
      <c r="G63" s="380" t="e">
        <f>IF(#REF!="","",#REF!)</f>
        <v>#REF!</v>
      </c>
    </row>
    <row r="64" spans="1:22" ht="43.5" customHeight="1">
      <c r="A64" s="66" t="e">
        <f t="shared" si="6"/>
        <v>#N/A</v>
      </c>
      <c r="B64" s="67" t="s">
        <v>428</v>
      </c>
      <c r="C64" s="68" t="e">
        <f t="shared" si="7"/>
        <v>#N/A</v>
      </c>
      <c r="D64" s="754"/>
      <c r="E64" s="754"/>
      <c r="F64" s="380" t="s">
        <v>220</v>
      </c>
      <c r="G64" s="380" t="e">
        <f>IF(#REF!="","",#REF!)</f>
        <v>#REF!</v>
      </c>
    </row>
    <row r="65" spans="1:7" ht="43.5" customHeight="1">
      <c r="A65" s="66" t="e">
        <f>INDEX(発注者入力シート!$B$46:$G$47,MATCH(発注者入力シート!O7,発注者入力シート!$C$46:$C$47,0),5)</f>
        <v>#N/A</v>
      </c>
      <c r="B65" s="67" t="s">
        <v>428</v>
      </c>
      <c r="C65" s="68" t="e">
        <f>INDEX(発注者入力シート!$B$46:$G$47,MATCH(発注者入力シート!O7,発注者入力シート!$C$46:$C$47,0),6)</f>
        <v>#N/A</v>
      </c>
      <c r="D65" s="56" t="s">
        <v>460</v>
      </c>
      <c r="E65" s="56" t="s">
        <v>255</v>
      </c>
      <c r="F65" s="56" t="s">
        <v>243</v>
      </c>
      <c r="G65" s="56" t="e">
        <f>IF(#REF!="","",#REF!)</f>
        <v>#REF!</v>
      </c>
    </row>
    <row r="66" spans="1:7" ht="34.5" customHeight="1">
      <c r="A66" s="66" t="e">
        <f>INDEX(発注者入力シート!$B$46:$G$47,MATCH(発注者入力シート!O8,発注者入力シート!$C$46:$C$47,0),5)</f>
        <v>#N/A</v>
      </c>
      <c r="B66" s="67" t="s">
        <v>428</v>
      </c>
      <c r="C66" s="68" t="e">
        <f>INDEX(発注者入力シート!$B$46:$G$47,MATCH(発注者入力シート!O8,発注者入力シート!$C$46:$C$47,0),6)</f>
        <v>#N/A</v>
      </c>
      <c r="D66" s="56" t="s">
        <v>460</v>
      </c>
      <c r="E66" s="28" t="s">
        <v>425</v>
      </c>
      <c r="F66" s="56" t="s">
        <v>243</v>
      </c>
      <c r="G66" s="28" t="e">
        <f>IF(#REF!="","",#REF!)</f>
        <v>#REF!</v>
      </c>
    </row>
    <row r="67" spans="1:7" ht="34.5" customHeight="1">
      <c r="A67" s="66" t="e">
        <f>INDEX(発注者入力シート!$B$46:$G$47,MATCH(発注者入力シート!O9,発注者入力シート!$C$46:$C$47,0),5)</f>
        <v>#N/A</v>
      </c>
      <c r="B67" s="67" t="s">
        <v>428</v>
      </c>
      <c r="C67" s="68" t="e">
        <f>INDEX(発注者入力シート!$B$46:$G$47,MATCH(発注者入力シート!O9,発注者入力シート!$C$46:$C$47,0),6)</f>
        <v>#N/A</v>
      </c>
      <c r="D67" s="56" t="s">
        <v>460</v>
      </c>
      <c r="E67" s="28" t="s">
        <v>426</v>
      </c>
      <c r="F67" s="56" t="s">
        <v>243</v>
      </c>
      <c r="G67" s="28" t="e">
        <f>IF(#REF!="","",#REF!)</f>
        <v>#REF!</v>
      </c>
    </row>
  </sheetData>
  <mergeCells count="30">
    <mergeCell ref="A1:C1"/>
    <mergeCell ref="A2:C2"/>
    <mergeCell ref="E38:E41"/>
    <mergeCell ref="E13:E16"/>
    <mergeCell ref="A5:C5"/>
    <mergeCell ref="D1:E1"/>
    <mergeCell ref="D2:G2"/>
    <mergeCell ref="D6:D12"/>
    <mergeCell ref="D17:D20"/>
    <mergeCell ref="E17:E20"/>
    <mergeCell ref="E25:E27"/>
    <mergeCell ref="D31:D34"/>
    <mergeCell ref="E31:E34"/>
    <mergeCell ref="D35:D37"/>
    <mergeCell ref="E35:E37"/>
    <mergeCell ref="D51:D52"/>
    <mergeCell ref="D61:D64"/>
    <mergeCell ref="E61:E64"/>
    <mergeCell ref="D13:D16"/>
    <mergeCell ref="D38:D41"/>
    <mergeCell ref="E43:E44"/>
    <mergeCell ref="D43:D44"/>
    <mergeCell ref="D46:D47"/>
    <mergeCell ref="E46:E47"/>
    <mergeCell ref="D21:D24"/>
    <mergeCell ref="E21:E24"/>
    <mergeCell ref="D25:D27"/>
    <mergeCell ref="D58:D59"/>
    <mergeCell ref="E58:E59"/>
    <mergeCell ref="E51:E52"/>
  </mergeCells>
  <phoneticPr fontId="2"/>
  <pageMargins left="0.59055118110236227" right="0.19685039370078741" top="0.39370078740157483" bottom="0.39370078740157483" header="0.31496062992125984" footer="0.31496062992125984"/>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H30"/>
  <sheetViews>
    <sheetView workbookViewId="0">
      <selection activeCell="G8" sqref="G8"/>
    </sheetView>
  </sheetViews>
  <sheetFormatPr defaultColWidth="9" defaultRowHeight="13"/>
  <cols>
    <col min="1" max="1" width="9" style="7"/>
    <col min="2" max="8" width="17.7265625" style="7" customWidth="1"/>
    <col min="9" max="16384" width="9" style="7"/>
  </cols>
  <sheetData>
    <row r="1" spans="1:8" ht="19">
      <c r="A1" s="79" t="s">
        <v>682</v>
      </c>
      <c r="B1" s="76"/>
      <c r="C1" s="76"/>
      <c r="D1" s="76"/>
      <c r="E1" s="76"/>
      <c r="F1" s="76"/>
      <c r="G1" s="76"/>
      <c r="H1" s="76"/>
    </row>
    <row r="2" spans="1:8" ht="27" customHeight="1">
      <c r="B2" s="764" t="s">
        <v>210</v>
      </c>
      <c r="C2" s="765"/>
      <c r="D2" s="765"/>
      <c r="E2" s="765"/>
      <c r="F2" s="765"/>
      <c r="G2" s="765"/>
      <c r="H2" s="765"/>
    </row>
    <row r="3" spans="1:8" ht="67.5" customHeight="1">
      <c r="B3" s="8" t="s">
        <v>211</v>
      </c>
      <c r="C3" s="8" t="s">
        <v>212</v>
      </c>
      <c r="D3" s="8" t="s">
        <v>213</v>
      </c>
      <c r="E3" s="8" t="s">
        <v>214</v>
      </c>
      <c r="F3" s="8" t="s">
        <v>215</v>
      </c>
      <c r="G3" s="8" t="s">
        <v>307</v>
      </c>
      <c r="H3" s="8" t="s">
        <v>392</v>
      </c>
    </row>
    <row r="4" spans="1:8" ht="18.75" customHeight="1">
      <c r="B4" s="763" t="str">
        <f>IF(技術提案①!B5="","",技術提案①!B5)</f>
        <v>コンクリートの品質・耐久性の向上</v>
      </c>
      <c r="C4" s="763" t="str">
        <f>IF(技術提案②!B5="","",技術提案②!B5)</f>
        <v>地盤改良の施工管理</v>
      </c>
      <c r="D4" s="763" t="str">
        <f>IF(技術提案③!B5="","",技術提案③!B5)</f>
        <v>地域住民等とのコミュニケーション</v>
      </c>
      <c r="E4" s="763" t="e">
        <f>IF(#REF!="","",#REF!)</f>
        <v>#REF!</v>
      </c>
      <c r="F4" s="763" t="e">
        <f>IF(#REF!="","",#REF!)</f>
        <v>#REF!</v>
      </c>
      <c r="G4" s="763" t="e">
        <f>IF(#REF!="","",#REF!)</f>
        <v>#REF!</v>
      </c>
      <c r="H4" s="763" t="e">
        <f>IF(#REF!="","",#REF!)</f>
        <v>#REF!</v>
      </c>
    </row>
    <row r="5" spans="1:8" ht="18.75" customHeight="1">
      <c r="B5" s="763"/>
      <c r="C5" s="763"/>
      <c r="D5" s="763"/>
      <c r="E5" s="763"/>
      <c r="F5" s="763"/>
      <c r="G5" s="763"/>
      <c r="H5" s="763"/>
    </row>
    <row r="6" spans="1:8" ht="18.75" customHeight="1">
      <c r="B6" s="763"/>
      <c r="C6" s="763"/>
      <c r="D6" s="763"/>
      <c r="E6" s="763"/>
      <c r="F6" s="763"/>
      <c r="G6" s="763"/>
      <c r="H6" s="763"/>
    </row>
    <row r="7" spans="1:8" ht="18.75" customHeight="1">
      <c r="B7" s="763"/>
      <c r="C7" s="763"/>
      <c r="D7" s="763"/>
      <c r="E7" s="763"/>
      <c r="F7" s="763"/>
      <c r="G7" s="763"/>
      <c r="H7" s="763"/>
    </row>
    <row r="8" spans="1:8" ht="106.5" customHeight="1">
      <c r="B8" s="328" t="str">
        <f>IF(技術提案①!A20="","",技術提案①!A20)</f>
        <v>①　◯◯◯◯◯
（現場特性・概要）
（時期、期間）
（位置、範囲）
（内容《誰が･何を･どうする》、数量、材料、機械等）
（目的、効果、優位性）
（効果の技術的根拠）
（その他）</v>
      </c>
      <c r="C8" s="328" t="str">
        <f>IF(技術提案②!A20="","",技術提案②!A20)</f>
        <v>①　◯◯◯◯◯
（現場特性・概要）
（時期、期間）
（位置、範囲）
（内容《誰が･何を･どうする》、数量、材料、機械等）
（目的、効果、優位性）
（効果の技術的根拠）
（その他）</v>
      </c>
      <c r="D8" s="328" t="str">
        <f>IF(技術提案③!A20="","",技術提案③!A20)</f>
        <v>①　◯◯◯◯◯
（現場特性・概要）
（時期、期間）
（位置、範囲）
（内容《誰が･何を･どうする》、数量、材料、機械等）
（目的、効果、優位性）
（効果の技術的根拠）
（その他）</v>
      </c>
      <c r="E8" s="328" t="e">
        <f>IF(#REF!="","",#REF!)</f>
        <v>#REF!</v>
      </c>
      <c r="F8" s="328" t="e">
        <f>IF(#REF!="","",#REF!)</f>
        <v>#REF!</v>
      </c>
      <c r="G8" s="329" t="e">
        <f>IF(#REF!="","",#REF!)</f>
        <v>#REF!</v>
      </c>
      <c r="H8" s="329" t="e">
        <f>IF(#REF!="","",#REF!)</f>
        <v>#REF!</v>
      </c>
    </row>
    <row r="9" spans="1:8" ht="106.5" customHeight="1">
      <c r="B9" s="328" t="str">
        <f>IF(技術提案①!A27="","",技術提案①!A27)</f>
        <v>②　◯◯◯◯◯
（現場特性・概要）
（時期、期間）
（位置、範囲）
（内容《誰が･何を･どうする》、数量、材料、機械等）
（目的、効果、優位性）
（効果の技術的根拠）
（その他）</v>
      </c>
      <c r="C9" s="328" t="str">
        <f>IF(技術提案②!A27="","",技術提案②!A27)</f>
        <v>②　◯◯◯◯◯
（現場特性・概要）
（時期、期間）
（位置、範囲）
（内容《誰が･何を･どうする》、数量、材料、機械等）
（目的、効果、優位性）
（効果の技術的根拠）
（その他）</v>
      </c>
      <c r="D9" s="328" t="str">
        <f>IF(技術提案③!A27="","",技術提案③!A27)</f>
        <v>②　◯◯◯◯◯
（現場特性・概要）
（時期、期間）
（位置、範囲）
（内容《誰が･何を･どうする》、数量、材料、機械等）
（目的、効果、優位性）
（効果の技術的根拠）
（その他）</v>
      </c>
      <c r="E9" s="328" t="e">
        <f>IF(#REF!="","",#REF!)</f>
        <v>#REF!</v>
      </c>
      <c r="F9" s="328" t="e">
        <f>IF(#REF!="","",#REF!)</f>
        <v>#REF!</v>
      </c>
      <c r="G9" s="328" t="e">
        <f>IF(#REF!="","",#REF!)</f>
        <v>#REF!</v>
      </c>
      <c r="H9" s="328" t="e">
        <f>IF(#REF!="","",#REF!)</f>
        <v>#REF!</v>
      </c>
    </row>
    <row r="10" spans="1:8" ht="106.5" customHeight="1">
      <c r="B10" s="328" t="str">
        <f>IF(技術提案①!A34="","",技術提案①!A34)</f>
        <v>③　◯◯◯◯◯
（現場特性・概要）
（時期、期間）
（位置、範囲）
（内容《誰が･何を･どうする》、数量、材料、機械等）
（目的、効果、優位性）
（効果の技術的根拠）
（その他）</v>
      </c>
      <c r="C10" s="328" t="str">
        <f>IF(技術提案②!A34="","",技術提案②!A34)</f>
        <v>③　◯◯◯◯◯
（現場特性・概要）
（時期、期間）
（位置、範囲）
（内容《誰が･何を･どうする》、数量、材料、機械等）
（目的、効果、優位性）
（効果の技術的根拠）
（その他）</v>
      </c>
      <c r="D10" s="328" t="str">
        <f>IF(技術提案③!A34="","",技術提案③!A34)</f>
        <v>③　◯◯◯◯◯
（現場特性・概要）
（時期、期間）
（位置、範囲）
（内容《誰が･何を･どうする》、数量、材料、機械等）
（目的、効果、優位性）
（効果の技術的根拠）
（その他）</v>
      </c>
      <c r="E10" s="328" t="e">
        <f>IF(#REF!="","",#REF!)</f>
        <v>#REF!</v>
      </c>
      <c r="F10" s="328" t="e">
        <f>IF(#REF!="","",#REF!)</f>
        <v>#REF!</v>
      </c>
      <c r="G10" s="328" t="e">
        <f>IF(#REF!="","",#REF!)</f>
        <v>#REF!</v>
      </c>
      <c r="H10" s="328" t="e">
        <f>IF(#REF!="","",#REF!)</f>
        <v>#REF!</v>
      </c>
    </row>
    <row r="11" spans="1:8">
      <c r="B11" s="328"/>
      <c r="C11" s="328"/>
      <c r="D11" s="328"/>
      <c r="E11" s="328"/>
      <c r="F11" s="328"/>
      <c r="G11" s="330" t="e">
        <f>IF(#REF!="","",#REF!)</f>
        <v>#REF!</v>
      </c>
      <c r="H11" s="330" t="e">
        <f>IF(#REF!="","",#REF!)</f>
        <v>#REF!</v>
      </c>
    </row>
    <row r="12" spans="1:8">
      <c r="B12" s="328"/>
      <c r="C12" s="328"/>
      <c r="D12" s="328"/>
      <c r="E12" s="328"/>
      <c r="F12" s="328"/>
      <c r="G12" s="328" t="e">
        <f>IF(#REF!="","",#REF!)</f>
        <v>#REF!</v>
      </c>
      <c r="H12" s="328" t="e">
        <f>IF(#REF!="","",#REF!)</f>
        <v>#REF!</v>
      </c>
    </row>
    <row r="13" spans="1:8">
      <c r="B13" s="328"/>
      <c r="C13" s="328"/>
      <c r="D13" s="328"/>
      <c r="E13" s="328"/>
      <c r="F13" s="328"/>
      <c r="G13" s="328" t="e">
        <f>IF(#REF!="","",#REF!)</f>
        <v>#REF!</v>
      </c>
      <c r="H13" s="328" t="e">
        <f>IF(#REF!="","",#REF!)</f>
        <v>#REF!</v>
      </c>
    </row>
    <row r="14" spans="1:8">
      <c r="B14" s="328"/>
      <c r="C14" s="328"/>
      <c r="D14" s="328"/>
      <c r="E14" s="328"/>
      <c r="F14" s="328"/>
      <c r="G14" s="331" t="e">
        <f>IF(#REF!="","",#REF!)</f>
        <v>#REF!</v>
      </c>
      <c r="H14" s="331" t="e">
        <f>IF(#REF!="","",#REF!)</f>
        <v>#REF!</v>
      </c>
    </row>
    <row r="15" spans="1:8">
      <c r="B15" s="328"/>
      <c r="C15" s="328"/>
      <c r="D15" s="328"/>
      <c r="E15" s="328"/>
      <c r="F15" s="328"/>
      <c r="G15" s="328" t="e">
        <f>IF(#REF!="","",#REF!)</f>
        <v>#REF!</v>
      </c>
      <c r="H15" s="328" t="e">
        <f>IF(#REF!="","",#REF!)</f>
        <v>#REF!</v>
      </c>
    </row>
    <row r="16" spans="1:8">
      <c r="B16" s="328"/>
      <c r="C16" s="328"/>
      <c r="D16" s="328"/>
      <c r="E16" s="328"/>
      <c r="F16" s="328"/>
      <c r="G16" s="328" t="e">
        <f>IF(#REF!="","",#REF!)</f>
        <v>#REF!</v>
      </c>
      <c r="H16" s="328" t="e">
        <f>IF(#REF!="","",#REF!)</f>
        <v>#REF!</v>
      </c>
    </row>
    <row r="30" ht="56.25" customHeight="1"/>
  </sheetData>
  <mergeCells count="8">
    <mergeCell ref="G4:G7"/>
    <mergeCell ref="B2:H2"/>
    <mergeCell ref="H4:H7"/>
    <mergeCell ref="B4:B7"/>
    <mergeCell ref="C4:C7"/>
    <mergeCell ref="D4:D7"/>
    <mergeCell ref="E4:E7"/>
    <mergeCell ref="F4:F7"/>
  </mergeCells>
  <phoneticPr fontId="2"/>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1:EK63"/>
  <sheetViews>
    <sheetView zoomScale="55" zoomScaleNormal="55" workbookViewId="0">
      <selection activeCell="F4" sqref="F4"/>
    </sheetView>
  </sheetViews>
  <sheetFormatPr defaultColWidth="9" defaultRowHeight="13"/>
  <cols>
    <col min="1" max="1" width="7.7265625" style="7" customWidth="1"/>
    <col min="2" max="2" width="7" style="7" customWidth="1"/>
    <col min="3" max="4" width="20.26953125" style="7" customWidth="1"/>
    <col min="5" max="5" width="9.08984375" style="7" bestFit="1" customWidth="1"/>
    <col min="6" max="6" width="20.26953125" style="7" customWidth="1"/>
    <col min="7" max="8" width="14.6328125" style="7" customWidth="1"/>
    <col min="9" max="11" width="24.6328125" style="7" customWidth="1"/>
    <col min="12" max="14" width="20.7265625" style="7" customWidth="1"/>
    <col min="15" max="16" width="15.6328125" style="7" customWidth="1"/>
    <col min="17" max="17" width="9" style="7"/>
    <col min="18" max="18" width="10.08984375" style="7" bestFit="1" customWidth="1"/>
    <col min="19" max="19" width="9" style="7"/>
    <col min="20" max="20" width="15.6328125" style="7" customWidth="1"/>
    <col min="21" max="21" width="16.7265625" style="7" customWidth="1"/>
    <col min="22" max="23" width="15.6328125" style="7" customWidth="1"/>
    <col min="24" max="24" width="24.6328125" style="7" customWidth="1"/>
    <col min="25" max="25" width="28" style="7" customWidth="1"/>
    <col min="26" max="26" width="27.6328125" style="7" customWidth="1"/>
    <col min="27" max="29" width="20.08984375" style="7" customWidth="1"/>
    <col min="30" max="31" width="20.26953125" style="7" customWidth="1"/>
    <col min="32" max="34" width="15.6328125" style="7" customWidth="1"/>
    <col min="35" max="35" width="9" style="7"/>
    <col min="36" max="36" width="9.453125" style="7" bestFit="1" customWidth="1"/>
    <col min="37" max="37" width="9" style="7"/>
    <col min="38" max="38" width="15.6328125" style="7" customWidth="1"/>
    <col min="39" max="39" width="16.6328125" style="7" customWidth="1"/>
    <col min="40" max="40" width="15.6328125" style="7" customWidth="1"/>
    <col min="41" max="41" width="15.7265625" style="7" customWidth="1"/>
    <col min="42" max="43" width="23.6328125" style="7" customWidth="1"/>
    <col min="44" max="44" width="26" style="7" customWidth="1"/>
    <col min="45" max="47" width="21.26953125" style="7" customWidth="1"/>
    <col min="48" max="49" width="20.26953125" style="7" customWidth="1"/>
    <col min="50" max="52" width="15.6328125" style="7" customWidth="1"/>
    <col min="53" max="53" width="9" style="7"/>
    <col min="54" max="54" width="9.453125" style="7" bestFit="1" customWidth="1"/>
    <col min="55" max="55" width="9" style="7"/>
    <col min="56" max="56" width="15.6328125" style="7" customWidth="1"/>
    <col min="57" max="57" width="16.7265625" style="7" customWidth="1"/>
    <col min="58" max="58" width="15.6328125" style="7" customWidth="1"/>
    <col min="59" max="59" width="15.7265625" style="7" customWidth="1"/>
    <col min="60" max="62" width="22.7265625" style="7" customWidth="1"/>
    <col min="63" max="65" width="21" style="7" customWidth="1"/>
    <col min="66" max="67" width="20.08984375" style="7" customWidth="1"/>
    <col min="68" max="71" width="15.6328125" style="7" customWidth="1"/>
    <col min="72" max="73" width="22.26953125" style="7" customWidth="1"/>
    <col min="74" max="74" width="15.6328125" style="7" customWidth="1"/>
    <col min="75" max="76" width="16" style="7" customWidth="1"/>
    <col min="77" max="77" width="15.6328125" style="7" customWidth="1"/>
    <col min="78" max="79" width="16.08984375" style="7" customWidth="1"/>
    <col min="80" max="80" width="16" style="7" customWidth="1"/>
    <col min="81" max="81" width="17.90625" style="7" customWidth="1"/>
    <col min="82" max="82" width="16.453125" style="7" customWidth="1"/>
    <col min="83" max="83" width="16.08984375" style="7" customWidth="1"/>
    <col min="84" max="86" width="15.6328125" style="7" customWidth="1"/>
    <col min="87" max="88" width="16" style="7" customWidth="1"/>
    <col min="89" max="92" width="15.7265625" style="7" customWidth="1"/>
    <col min="93" max="94" width="16" style="7" customWidth="1"/>
    <col min="95" max="95" width="15.7265625" style="7" customWidth="1"/>
    <col min="96" max="98" width="16" style="7" customWidth="1"/>
    <col min="99" max="100" width="15.7265625" style="7" customWidth="1"/>
    <col min="101" max="101" width="9" style="7" customWidth="1"/>
    <col min="102" max="107" width="14.6328125" style="7" customWidth="1"/>
    <col min="108" max="122" width="16" style="7" customWidth="1"/>
    <col min="123" max="125" width="23.6328125" style="7" customWidth="1"/>
    <col min="126" max="133" width="16.08984375" style="7" customWidth="1"/>
    <col min="134" max="134" width="9" style="7"/>
    <col min="135" max="136" width="16.08984375" style="7" customWidth="1"/>
    <col min="137" max="137" width="9" style="7"/>
    <col min="138" max="139" width="16.08984375" style="7" customWidth="1"/>
    <col min="140" max="16384" width="9" style="7"/>
  </cols>
  <sheetData>
    <row r="1" spans="1:14" ht="19">
      <c r="A1" s="79" t="s">
        <v>609</v>
      </c>
      <c r="B1" s="76"/>
      <c r="C1" s="76"/>
      <c r="D1" s="76"/>
      <c r="E1" s="76"/>
      <c r="F1" s="76"/>
      <c r="G1" s="76"/>
      <c r="H1" s="76"/>
      <c r="I1" s="76"/>
      <c r="J1" s="76"/>
      <c r="K1" s="76"/>
    </row>
    <row r="2" spans="1:14" ht="14.25" customHeight="1">
      <c r="A2" s="210" t="s">
        <v>478</v>
      </c>
      <c r="B2" s="211"/>
      <c r="C2" s="211"/>
      <c r="D2" s="211"/>
      <c r="E2" s="211"/>
      <c r="F2" s="211"/>
      <c r="G2" s="211"/>
      <c r="H2" s="211"/>
      <c r="I2" s="211"/>
      <c r="J2" s="211"/>
      <c r="K2" s="211"/>
      <c r="L2" s="211"/>
      <c r="M2" s="211"/>
      <c r="N2" s="211"/>
    </row>
    <row r="3" spans="1:14" ht="14.25" customHeight="1">
      <c r="A3" s="211"/>
      <c r="B3" s="210" t="s">
        <v>600</v>
      </c>
      <c r="C3" s="212"/>
      <c r="D3" s="212"/>
      <c r="E3" s="212"/>
      <c r="F3" s="212"/>
      <c r="G3" s="212"/>
      <c r="H3" s="212"/>
      <c r="I3" s="212"/>
      <c r="J3" s="212"/>
      <c r="K3" s="212"/>
      <c r="L3" s="212"/>
      <c r="M3" s="212"/>
      <c r="N3" s="212"/>
    </row>
    <row r="4" spans="1:14" ht="14.25" customHeight="1">
      <c r="A4" s="211"/>
      <c r="B4" s="210" t="s">
        <v>603</v>
      </c>
      <c r="C4" s="212"/>
      <c r="D4" s="212"/>
      <c r="E4" s="212"/>
      <c r="F4" s="212"/>
      <c r="G4" s="212"/>
      <c r="H4" s="212"/>
      <c r="I4" s="212"/>
      <c r="J4" s="212"/>
      <c r="K4" s="212"/>
      <c r="L4" s="212"/>
      <c r="M4" s="212"/>
      <c r="N4" s="212"/>
    </row>
    <row r="5" spans="1:14" ht="14.25" customHeight="1">
      <c r="A5" s="211"/>
      <c r="B5" s="210" t="s">
        <v>601</v>
      </c>
      <c r="C5" s="212"/>
      <c r="D5" s="212"/>
      <c r="E5" s="212"/>
      <c r="F5" s="212"/>
      <c r="G5" s="212"/>
      <c r="H5" s="212"/>
      <c r="I5" s="212"/>
      <c r="J5" s="212"/>
      <c r="K5" s="212"/>
      <c r="L5" s="212"/>
      <c r="M5" s="212"/>
      <c r="N5" s="212"/>
    </row>
    <row r="6" spans="1:14" ht="14.25" customHeight="1">
      <c r="A6" s="211"/>
      <c r="B6" s="210" t="s">
        <v>607</v>
      </c>
      <c r="C6" s="212"/>
      <c r="D6" s="212"/>
      <c r="E6" s="212"/>
      <c r="F6" s="212"/>
      <c r="G6" s="212"/>
      <c r="H6" s="212"/>
      <c r="I6" s="212"/>
      <c r="J6" s="212"/>
      <c r="K6" s="212"/>
      <c r="L6" s="212"/>
      <c r="M6" s="212"/>
      <c r="N6" s="212"/>
    </row>
    <row r="7" spans="1:14" ht="14">
      <c r="A7" s="42" t="s">
        <v>596</v>
      </c>
      <c r="B7" s="41"/>
      <c r="C7" s="207"/>
      <c r="D7" s="207"/>
      <c r="E7" s="207"/>
      <c r="F7" s="207"/>
      <c r="G7" s="207"/>
      <c r="H7" s="207"/>
      <c r="I7" s="207"/>
      <c r="J7" s="207"/>
      <c r="K7" s="207"/>
      <c r="L7" s="207"/>
      <c r="M7" s="207"/>
      <c r="N7" s="207"/>
    </row>
    <row r="8" spans="1:14" ht="14.25" customHeight="1">
      <c r="A8" s="247" t="s">
        <v>605</v>
      </c>
      <c r="B8" s="42" t="s">
        <v>597</v>
      </c>
      <c r="C8" s="42"/>
      <c r="D8" s="42"/>
      <c r="E8" s="42"/>
      <c r="F8" s="42"/>
      <c r="G8" s="42"/>
      <c r="H8" s="42"/>
      <c r="I8" s="42"/>
      <c r="J8" s="42"/>
      <c r="K8" s="42"/>
      <c r="L8" s="42"/>
      <c r="M8" s="42"/>
      <c r="N8" s="42"/>
    </row>
    <row r="9" spans="1:14" ht="14.25" customHeight="1">
      <c r="A9" s="209"/>
      <c r="B9" s="42" t="s">
        <v>608</v>
      </c>
      <c r="C9" s="42"/>
      <c r="D9" s="42"/>
      <c r="E9" s="42"/>
      <c r="F9" s="42"/>
      <c r="G9" s="42"/>
      <c r="H9" s="42"/>
      <c r="I9" s="42"/>
      <c r="J9" s="42"/>
      <c r="K9" s="42"/>
      <c r="L9" s="42"/>
      <c r="M9" s="42"/>
      <c r="N9" s="42"/>
    </row>
    <row r="10" spans="1:14" ht="14.25" customHeight="1">
      <c r="A10" s="209"/>
      <c r="B10" s="245" t="s">
        <v>598</v>
      </c>
      <c r="C10" s="42"/>
      <c r="D10" s="42"/>
      <c r="E10" s="42"/>
      <c r="F10" s="42"/>
      <c r="G10" s="42"/>
      <c r="H10" s="42"/>
      <c r="I10" s="42"/>
      <c r="J10" s="42"/>
      <c r="K10" s="42"/>
      <c r="L10" s="42"/>
      <c r="M10" s="42"/>
      <c r="N10" s="42"/>
    </row>
    <row r="11" spans="1:14" ht="14.25" customHeight="1">
      <c r="A11" s="209"/>
      <c r="B11" s="245" t="s">
        <v>602</v>
      </c>
      <c r="C11" s="42"/>
      <c r="D11" s="42"/>
      <c r="E11" s="42"/>
      <c r="F11" s="42"/>
      <c r="G11" s="42"/>
      <c r="H11" s="42"/>
      <c r="I11" s="42"/>
      <c r="J11" s="42"/>
      <c r="K11" s="42"/>
      <c r="L11" s="42"/>
      <c r="M11" s="42"/>
      <c r="N11" s="42"/>
    </row>
    <row r="12" spans="1:14" ht="14.25" customHeight="1">
      <c r="A12" s="209"/>
      <c r="B12" s="77" t="s">
        <v>1133</v>
      </c>
      <c r="C12" s="78"/>
      <c r="D12" s="78"/>
      <c r="E12" s="78"/>
      <c r="F12" s="78"/>
      <c r="G12" s="78"/>
      <c r="H12" s="78"/>
      <c r="I12" s="78"/>
      <c r="J12" s="78"/>
      <c r="K12" s="78"/>
      <c r="L12" s="42"/>
      <c r="M12" s="42"/>
      <c r="N12" s="42"/>
    </row>
    <row r="13" spans="1:14" ht="14.25" customHeight="1">
      <c r="A13" s="209" t="s">
        <v>578</v>
      </c>
      <c r="B13" s="245" t="s">
        <v>611</v>
      </c>
      <c r="C13" s="42"/>
      <c r="D13" s="42"/>
      <c r="E13" s="42"/>
      <c r="F13" s="42"/>
      <c r="G13" s="42"/>
      <c r="H13" s="42"/>
      <c r="I13" s="42"/>
      <c r="J13" s="42"/>
      <c r="K13" s="42"/>
      <c r="L13" s="42"/>
      <c r="M13" s="42"/>
      <c r="N13" s="42"/>
    </row>
    <row r="14" spans="1:14" ht="14.25" customHeight="1">
      <c r="A14" s="209" t="s">
        <v>579</v>
      </c>
      <c r="B14" s="42" t="s">
        <v>610</v>
      </c>
      <c r="C14" s="42"/>
      <c r="D14" s="42"/>
      <c r="E14" s="42"/>
      <c r="F14" s="42"/>
      <c r="G14" s="42"/>
      <c r="H14" s="42"/>
      <c r="I14" s="42"/>
      <c r="J14" s="42"/>
      <c r="K14" s="42"/>
      <c r="L14" s="42"/>
      <c r="M14" s="42"/>
      <c r="N14" s="42"/>
    </row>
    <row r="15" spans="1:14" ht="14.25" customHeight="1">
      <c r="A15" s="209" t="s">
        <v>580</v>
      </c>
      <c r="B15" s="42" t="s">
        <v>606</v>
      </c>
      <c r="C15" s="42"/>
      <c r="D15" s="42"/>
      <c r="E15" s="42"/>
      <c r="F15" s="42"/>
      <c r="G15" s="42"/>
      <c r="H15" s="42"/>
      <c r="I15" s="42"/>
      <c r="J15" s="42"/>
      <c r="K15" s="42"/>
      <c r="L15" s="42"/>
      <c r="M15" s="42"/>
      <c r="N15" s="42"/>
    </row>
    <row r="16" spans="1:14" ht="14">
      <c r="A16" s="60"/>
    </row>
    <row r="17" spans="1:141" ht="16.5">
      <c r="A17" s="15" t="s">
        <v>604</v>
      </c>
      <c r="D17" s="14"/>
      <c r="O17"/>
      <c r="AG17" t="s">
        <v>616</v>
      </c>
      <c r="AY17" t="s">
        <v>616</v>
      </c>
      <c r="BQ17" t="s">
        <v>616</v>
      </c>
      <c r="DG17" t="s">
        <v>616</v>
      </c>
      <c r="DJ17" t="s">
        <v>1123</v>
      </c>
      <c r="DM17" t="s">
        <v>1123</v>
      </c>
      <c r="DP17" t="s">
        <v>1123</v>
      </c>
      <c r="EH17" t="s">
        <v>616</v>
      </c>
    </row>
    <row r="18" spans="1:141" ht="13.5" thickBot="1">
      <c r="A18" s="207"/>
      <c r="B18" s="41" t="s">
        <v>479</v>
      </c>
      <c r="C18" s="72" t="str">
        <f>CONCATENATE("様式-",INDEX(発注者入力シート!$B$27:$G$31,MATCH(発注者入力シート!L6,発注者入力シート!$C$27:$C$31,0),4))</f>
        <v>様式-５</v>
      </c>
      <c r="D18" s="207"/>
      <c r="E18" s="207"/>
      <c r="F18" s="72" t="str">
        <f>CONCATENATE("様式-",INDEX(発注者入力シート!$B$27:$G$31,MATCH(発注者入力シート!L6,発注者入力シート!$C$27:$C$31,0),4))</f>
        <v>様式-５</v>
      </c>
      <c r="G18" s="207"/>
      <c r="H18" s="207"/>
      <c r="I18" s="72" t="str">
        <f>CONCATENATE("様式-",INDEX(発注者入力シート!$B$27:$G$31,MATCH(発注者入力シート!L7,発注者入力シート!$C$27:$C$31,0),4))</f>
        <v>様式-６</v>
      </c>
      <c r="J18" s="207"/>
      <c r="K18" s="207"/>
      <c r="L18" s="72" t="str">
        <f>CONCATENATE("様式-",INDEX(発注者入力シート!$B$27:$G$31,MATCH(発注者入力シート!L8,発注者入力シート!$C$27:$C$31,0),4))</f>
        <v>様式-７</v>
      </c>
      <c r="M18" s="207"/>
      <c r="N18" s="207"/>
      <c r="O18" s="72" t="e">
        <f>CONCATENATE("様式-",INDEX(発注者入力シート!$B$27:$G$31,MATCH(発注者入力シート!L13,発注者入力シート!$C$27:$C$31,0),4))</f>
        <v>#N/A</v>
      </c>
      <c r="P18" s="207"/>
      <c r="Q18" s="207"/>
      <c r="R18" s="72" t="str">
        <f>CONCATENATE("様式-",INDEX(発注者入力シート!$B$32:$G$35,MATCH(発注者入力シート!M9,発注者入力シート!$C$32:$C$35,0),4))</f>
        <v>様式-９</v>
      </c>
      <c r="S18" s="207"/>
      <c r="T18" s="207"/>
      <c r="U18" s="72" t="e">
        <f>CONCATENATE("様式-",INDEX(発注者入力シート!$B$32:$G$35,MATCH(発注者入力シート!M6,発注者入力シート!$C$32:$C$35,0),4))</f>
        <v>#N/A</v>
      </c>
      <c r="V18" s="207"/>
      <c r="W18" s="207"/>
      <c r="X18" s="72" t="str">
        <f>CONCATENATE("様式-",INDEX(発注者入力シート!$B$32:$G$35,MATCH(発注者入力シート!M7,発注者入力シート!$C$32:$C$35,0),4))</f>
        <v>様式-１０</v>
      </c>
      <c r="Y18" s="207"/>
      <c r="Z18" s="207"/>
      <c r="AA18" s="72" t="str">
        <f>CONCATENATE("様式-",INDEX(発注者入力シート!$B$32:$G$35,MATCH(発注者入力シート!M8,発注者入力シート!$C$32:$C$35,0),4))</f>
        <v>様式-１１</v>
      </c>
      <c r="AB18" s="207"/>
      <c r="AC18" s="207"/>
      <c r="AD18" s="72" t="e">
        <f>CONCATENATE("様式-",INDEX(発注者入力シート!$B$32:$G$35,MATCH(発注者入力シート!M10,発注者入力シート!$C$32:$C$35,0),4))</f>
        <v>#N/A</v>
      </c>
      <c r="AE18" s="207"/>
      <c r="AF18" s="207"/>
      <c r="AG18" s="72" t="e">
        <f>CONCATENATE("様式-",INDEX(発注者入力シート!$B$32:$G$35,MATCH(発注者入力シート!M12,発注者入力シート!$C$32:$C$35,0),4))</f>
        <v>#N/A</v>
      </c>
      <c r="AH18" s="207"/>
      <c r="AI18" s="207"/>
      <c r="AJ18" s="72" t="str">
        <f>CONCATENATE("様式-",INDEX(発注者入力シート!$B$32:$G$35,MATCH(発注者入力シート!M9,発注者入力シート!$C$32:$C$35,0),4))</f>
        <v>様式-９</v>
      </c>
      <c r="AK18" s="207"/>
      <c r="AL18" s="207"/>
      <c r="AM18" s="72" t="e">
        <f>CONCATENATE("様式-",INDEX(発注者入力シート!$B$32:$G$35,MATCH(発注者入力シート!M6,発注者入力シート!$C$32:$C$35,0),4))</f>
        <v>#N/A</v>
      </c>
      <c r="AN18" s="207"/>
      <c r="AO18" s="207"/>
      <c r="AP18" s="72" t="str">
        <f>CONCATENATE("様式-",INDEX(発注者入力シート!$B$32:$G$35,MATCH(発注者入力シート!M7,発注者入力シート!$C$32:$C$35,0),4))</f>
        <v>様式-１０</v>
      </c>
      <c r="AQ18" s="207"/>
      <c r="AR18" s="207"/>
      <c r="AS18" s="72" t="str">
        <f>CONCATENATE("様式-",INDEX(発注者入力シート!$B$32:$G$35,MATCH(発注者入力シート!M8,発注者入力シート!$C$32:$C$35,0),4))</f>
        <v>様式-１１</v>
      </c>
      <c r="AT18" s="207"/>
      <c r="AU18" s="207"/>
      <c r="AV18" s="72" t="e">
        <f>CONCATENATE("様式-",INDEX(発注者入力シート!$B$32:$G$35,MATCH(発注者入力シート!M10,発注者入力シート!$C$32:$C$35,0),4))</f>
        <v>#N/A</v>
      </c>
      <c r="AW18" s="207"/>
      <c r="AX18" s="207"/>
      <c r="AY18" s="72" t="e">
        <f>CONCATENATE("様式-",INDEX(発注者入力シート!$B$32:$G$35,MATCH(発注者入力シート!M12,発注者入力シート!$C$32:$C$35,0),4))</f>
        <v>#N/A</v>
      </c>
      <c r="AZ18" s="207"/>
      <c r="BA18" s="207"/>
      <c r="BB18" s="72" t="str">
        <f>CONCATENATE("様式-",INDEX(発注者入力シート!$B$32:$G$35,MATCH(発注者入力シート!M9,発注者入力シート!$C$32:$C$35,0),4))</f>
        <v>様式-９</v>
      </c>
      <c r="BC18" s="207"/>
      <c r="BD18" s="207"/>
      <c r="BE18" s="72" t="e">
        <f>CONCATENATE("様式-",INDEX(発注者入力シート!$B$32:$G$35,MATCH(発注者入力シート!M6,発注者入力シート!$C$32:$C$35,0),4))</f>
        <v>#N/A</v>
      </c>
      <c r="BF18" s="207"/>
      <c r="BG18" s="207"/>
      <c r="BH18" s="72" t="str">
        <f>CONCATENATE("様式-",INDEX(発注者入力シート!$B$32:$G$35,MATCH(発注者入力シート!M7,発注者入力シート!$C$32:$C$35,0),4))</f>
        <v>様式-１０</v>
      </c>
      <c r="BI18" s="207"/>
      <c r="BJ18" s="207"/>
      <c r="BK18" s="72" t="str">
        <f>CONCATENATE("様式-",INDEX(発注者入力シート!$B$32:$G$35,MATCH(発注者入力シート!M8,発注者入力シート!$C$32:$C$35,0),4))</f>
        <v>様式-１１</v>
      </c>
      <c r="BL18" s="207"/>
      <c r="BM18" s="207"/>
      <c r="BN18" s="72" t="e">
        <f>CONCATENATE("様式-",INDEX(発注者入力シート!$B$32:$G$35,MATCH(発注者入力シート!M10,発注者入力シート!$C$32:$C$35,0),4))</f>
        <v>#N/A</v>
      </c>
      <c r="BO18" s="207"/>
      <c r="BP18" s="207"/>
      <c r="BQ18" s="72" t="e">
        <f>CONCATENATE("様式-",INDEX(発注者入力シート!$B$32:$G$35,MATCH(発注者入力シート!M12,発注者入力シート!$C$32:$C$35,0),4))</f>
        <v>#N/A</v>
      </c>
      <c r="BR18" s="207"/>
      <c r="BS18" s="207"/>
      <c r="BT18" s="72" t="e" cm="1">
        <f t="array" ref="BT18">CONCATENATE("様式-",INDEX(発注者入力シート!$B$36:$G$45,MATCH(TRUE,(発注者入力シート!$C$36:$C$45=発注者入力シート!N6)+(発注者入力シート!$C$36:$C$45=発注者入力シート!N8)&gt;0,0),4))</f>
        <v>#N/A</v>
      </c>
      <c r="BU18" s="207"/>
      <c r="BV18" s="207"/>
      <c r="BW18" s="72" t="str" cm="1">
        <f t="array" ref="BW18">CONCATENATE("様式-",INDEX(発注者入力シート!$B$36:$G$45,MATCH(TRUE,(発注者入力シート!$C$36:$C$45=発注者入力シート!N7)+(発注者入力シート!$C$36:$C$45=発注者入力シート!N9)&gt;0,0),4))</f>
        <v>様式-１２</v>
      </c>
      <c r="BX18" s="207"/>
      <c r="BY18" s="207"/>
      <c r="BZ18" s="72" t="str">
        <f>CONCATENATE("様式-",INDEX(発注者入力シート!$B$36:$G$45,MATCH(発注者入力シート!N10,発注者入力シート!$C$36:$C$45,0),4))</f>
        <v>様式-１３</v>
      </c>
      <c r="CA18" s="207"/>
      <c r="CB18" s="207"/>
      <c r="CC18" s="72" t="str">
        <f>CONCATENATE("様式-",INDEX(発注者入力シート!$B$36:$G$45,MATCH(発注者入力シート!N11,発注者入力シート!$C$36:$C$45,0),4))</f>
        <v>様式-１４</v>
      </c>
      <c r="CD18" s="207"/>
      <c r="CE18" s="207"/>
      <c r="CF18" s="72" t="str">
        <f>CONCATENATE("様式-",INDEX(発注者入力シート!$B$36:$G$45,MATCH(発注者入力シート!N12,発注者入力シート!$C$36:$C$45,0),4))</f>
        <v>様式-１５</v>
      </c>
      <c r="CG18" s="207"/>
      <c r="CH18" s="207"/>
      <c r="CI18" s="72" t="e">
        <f>CONCATENATE("様式-",INDEX(発注者入力シート!$B$36:$G$45,MATCH(発注者入力シート!N13,発注者入力シート!$C$36:$C$45,0),4),"など")</f>
        <v>#N/A</v>
      </c>
      <c r="CJ18" s="207"/>
      <c r="CK18" s="207"/>
      <c r="CL18" s="72" t="e">
        <f>CONCATENATE("様式-",INDEX(発注者入力シート!$B$36:$G$45,MATCH(発注者入力シート!N17,発注者入力シート!$C$36:$C$45,0),4))</f>
        <v>#N/A</v>
      </c>
      <c r="CM18" s="207"/>
      <c r="CN18" s="207"/>
      <c r="CO18" s="72" t="e">
        <f>CONCATENATE("様式-",INDEX(発注者入力シート!$B$36:$G$45,MATCH(発注者入力シート!N18,発注者入力シート!$C$36:$C$45,0),4))</f>
        <v>#N/A</v>
      </c>
      <c r="CP18" s="207"/>
      <c r="CQ18" s="207"/>
      <c r="CR18" s="72" t="e">
        <f>CONCATENATE("様式-",INDEX(発注者入力シート!$B$36:$G$45,MATCH(発注者入力シート!N19,発注者入力シート!$C$36:$C$45,0),4))</f>
        <v>#N/A</v>
      </c>
      <c r="CS18" s="207"/>
      <c r="CT18" s="207"/>
      <c r="CU18" s="72" t="e">
        <f>CONCATENATE("様式-",INDEX(発注者入力シート!$B$36:$G$45,MATCH(発注者入力シート!N20,発注者入力シート!$C$36:$C$45,0),4))</f>
        <v>#N/A</v>
      </c>
      <c r="CV18" s="207"/>
      <c r="CW18" s="207"/>
      <c r="CX18" s="72" t="str">
        <f>CONCATENATE("様式-",INDEX(発注者入力シート!$B$36:$G$45,MATCH(発注者入力シート!N21,発注者入力シート!$C$36:$C$45,0),4))</f>
        <v>様式-１６</v>
      </c>
      <c r="CY18" s="207"/>
      <c r="CZ18" s="207"/>
      <c r="DA18" s="72" t="e">
        <f>CONCATENATE("様式-",INDEX(発注者入力シート!$B$36:$G$45,MATCH(発注者入力シート!N22,発注者入力シート!$C$36:$C$45,0),4))</f>
        <v>#N/A</v>
      </c>
      <c r="DB18" s="207"/>
      <c r="DC18" s="207"/>
      <c r="DD18" s="72" t="e">
        <f>CONCATENATE("様式-",INDEX(発注者入力シート!$B$36:$G$45,MATCH(発注者入力シート!N23,発注者入力シート!$C$36:$C$45,0),4))</f>
        <v>#N/A</v>
      </c>
      <c r="DE18" s="207"/>
      <c r="DF18" s="207"/>
      <c r="DG18" s="72"/>
      <c r="DH18" s="207"/>
      <c r="DI18" s="207"/>
      <c r="DJ18" s="72"/>
      <c r="DK18" s="207"/>
      <c r="DL18" s="207"/>
      <c r="DM18" s="72"/>
      <c r="DN18" s="207"/>
      <c r="DO18" s="207"/>
      <c r="DP18" s="72"/>
      <c r="DQ18" s="207"/>
      <c r="DR18" s="207"/>
      <c r="DS18" s="72" t="e">
        <f>CONCATENATE("様式-",INDEX(発注者入力シート!$B$46:$G$47,MATCH(発注者入力シート!O6,発注者入力シート!$C$46:$C$47,0),4))</f>
        <v>#N/A</v>
      </c>
      <c r="DT18" s="207"/>
      <c r="DU18" s="207"/>
      <c r="DV18" s="72" t="e">
        <f>CONCATENATE("様式-",INDEX(発注者入力シート!$B$46:$G$47,MATCH(発注者入力シート!O7,発注者入力シート!$C$46:$C$47,0),4))</f>
        <v>#N/A</v>
      </c>
      <c r="DW18" s="207"/>
      <c r="DX18" s="207"/>
      <c r="DY18" s="72" t="e">
        <f>CONCATENATE("様式-",INDEX(発注者入力シート!$B$46:$G$47,MATCH(発注者入力シート!O8,発注者入力シート!$C$46:$C$47,0),4))</f>
        <v>#N/A</v>
      </c>
      <c r="DZ18" s="207"/>
      <c r="EA18" s="207"/>
      <c r="EB18" s="72" t="e">
        <f>CONCATENATE("様式-",INDEX(発注者入力シート!$B$46:$G$47,MATCH(発注者入力シート!O9,発注者入力シート!$C$46:$C$47,0),4))</f>
        <v>#N/A</v>
      </c>
      <c r="EC18" s="207"/>
      <c r="ED18" s="207"/>
      <c r="EE18" s="72" t="e">
        <f>CONCATENATE("様式-",INDEX(発注者入力シート!$B$46:$G$47,MATCH(発注者入力シート!O11,発注者入力シート!$C$46:$C$47,0),4))</f>
        <v>#N/A</v>
      </c>
      <c r="EF18" s="207"/>
      <c r="EG18" s="207"/>
      <c r="EH18" s="72"/>
      <c r="EI18" s="207"/>
      <c r="EJ18" s="207"/>
      <c r="EK18" s="207"/>
    </row>
    <row r="19" spans="1:141" s="39" customFormat="1" ht="24" customHeight="1">
      <c r="A19" s="219" t="s">
        <v>595</v>
      </c>
      <c r="B19" s="220" t="s">
        <v>317</v>
      </c>
      <c r="C19" s="904" t="s">
        <v>167</v>
      </c>
      <c r="D19" s="905"/>
      <c r="E19" s="906"/>
      <c r="F19" s="886" t="s">
        <v>167</v>
      </c>
      <c r="G19" s="875"/>
      <c r="H19" s="876"/>
      <c r="I19" s="886" t="s">
        <v>167</v>
      </c>
      <c r="J19" s="875"/>
      <c r="K19" s="876"/>
      <c r="L19" s="886" t="s">
        <v>167</v>
      </c>
      <c r="M19" s="875"/>
      <c r="N19" s="876"/>
      <c r="O19" s="886" t="s">
        <v>471</v>
      </c>
      <c r="P19" s="875"/>
      <c r="Q19" s="876"/>
      <c r="R19" s="886" t="s">
        <v>318</v>
      </c>
      <c r="S19" s="875"/>
      <c r="T19" s="876"/>
      <c r="U19" s="886" t="s">
        <v>318</v>
      </c>
      <c r="V19" s="875"/>
      <c r="W19" s="876"/>
      <c r="X19" s="886" t="s">
        <v>318</v>
      </c>
      <c r="Y19" s="875"/>
      <c r="Z19" s="876"/>
      <c r="AA19" s="886" t="s">
        <v>318</v>
      </c>
      <c r="AB19" s="875"/>
      <c r="AC19" s="876"/>
      <c r="AD19" s="886" t="s">
        <v>683</v>
      </c>
      <c r="AE19" s="875"/>
      <c r="AF19" s="876"/>
      <c r="AG19" s="886" t="s">
        <v>200</v>
      </c>
      <c r="AH19" s="875"/>
      <c r="AI19" s="876"/>
      <c r="AJ19" s="886" t="s">
        <v>319</v>
      </c>
      <c r="AK19" s="875"/>
      <c r="AL19" s="876"/>
      <c r="AM19" s="886" t="s">
        <v>319</v>
      </c>
      <c r="AN19" s="875"/>
      <c r="AO19" s="876"/>
      <c r="AP19" s="886" t="s">
        <v>319</v>
      </c>
      <c r="AQ19" s="875"/>
      <c r="AR19" s="876"/>
      <c r="AS19" s="886" t="s">
        <v>319</v>
      </c>
      <c r="AT19" s="875"/>
      <c r="AU19" s="876"/>
      <c r="AV19" s="886" t="s">
        <v>684</v>
      </c>
      <c r="AW19" s="875"/>
      <c r="AX19" s="876"/>
      <c r="AY19" s="886" t="s">
        <v>475</v>
      </c>
      <c r="AZ19" s="875"/>
      <c r="BA19" s="876"/>
      <c r="BB19" s="886" t="s">
        <v>320</v>
      </c>
      <c r="BC19" s="875"/>
      <c r="BD19" s="876"/>
      <c r="BE19" s="886" t="s">
        <v>320</v>
      </c>
      <c r="BF19" s="875"/>
      <c r="BG19" s="876"/>
      <c r="BH19" s="886" t="s">
        <v>320</v>
      </c>
      <c r="BI19" s="875"/>
      <c r="BJ19" s="876"/>
      <c r="BK19" s="886" t="s">
        <v>320</v>
      </c>
      <c r="BL19" s="875"/>
      <c r="BM19" s="876"/>
      <c r="BN19" s="886" t="s">
        <v>685</v>
      </c>
      <c r="BO19" s="875"/>
      <c r="BP19" s="876"/>
      <c r="BQ19" s="886" t="s">
        <v>202</v>
      </c>
      <c r="BR19" s="875"/>
      <c r="BS19" s="876"/>
      <c r="BT19" s="886" t="s">
        <v>1129</v>
      </c>
      <c r="BU19" s="875"/>
      <c r="BV19" s="876"/>
      <c r="BW19" s="886" t="s">
        <v>1128</v>
      </c>
      <c r="BX19" s="875"/>
      <c r="BY19" s="876"/>
      <c r="BZ19" s="886" t="s">
        <v>1129</v>
      </c>
      <c r="CA19" s="875"/>
      <c r="CB19" s="876"/>
      <c r="CC19" s="886" t="s">
        <v>1129</v>
      </c>
      <c r="CD19" s="875"/>
      <c r="CE19" s="876"/>
      <c r="CF19" s="886" t="s">
        <v>1129</v>
      </c>
      <c r="CG19" s="875"/>
      <c r="CH19" s="876"/>
      <c r="CI19" s="886" t="s">
        <v>1129</v>
      </c>
      <c r="CJ19" s="875"/>
      <c r="CK19" s="876"/>
      <c r="CL19" s="886" t="s">
        <v>1128</v>
      </c>
      <c r="CM19" s="875"/>
      <c r="CN19" s="876"/>
      <c r="CO19" s="886" t="s">
        <v>1129</v>
      </c>
      <c r="CP19" s="875"/>
      <c r="CQ19" s="876"/>
      <c r="CR19" s="886" t="s">
        <v>1128</v>
      </c>
      <c r="CS19" s="875"/>
      <c r="CT19" s="876"/>
      <c r="CU19" s="886" t="s">
        <v>1129</v>
      </c>
      <c r="CV19" s="875"/>
      <c r="CW19" s="876"/>
      <c r="CX19" s="904" t="s">
        <v>1129</v>
      </c>
      <c r="CY19" s="905"/>
      <c r="CZ19" s="906"/>
      <c r="DA19" s="904" t="s">
        <v>1129</v>
      </c>
      <c r="DB19" s="905"/>
      <c r="DC19" s="906"/>
      <c r="DD19" s="886" t="s">
        <v>1132</v>
      </c>
      <c r="DE19" s="875"/>
      <c r="DF19" s="876"/>
      <c r="DG19" s="886" t="s">
        <v>1128</v>
      </c>
      <c r="DH19" s="875"/>
      <c r="DI19" s="876"/>
      <c r="DJ19" s="886" t="s">
        <v>1128</v>
      </c>
      <c r="DK19" s="875"/>
      <c r="DL19" s="876"/>
      <c r="DM19" s="886" t="s">
        <v>1128</v>
      </c>
      <c r="DN19" s="875"/>
      <c r="DO19" s="876"/>
      <c r="DP19" s="886" t="s">
        <v>1128</v>
      </c>
      <c r="DQ19" s="875"/>
      <c r="DR19" s="876"/>
      <c r="DS19" s="886" t="s">
        <v>321</v>
      </c>
      <c r="DT19" s="875"/>
      <c r="DU19" s="876"/>
      <c r="DV19" s="885" t="s">
        <v>321</v>
      </c>
      <c r="DW19" s="875"/>
      <c r="DX19" s="876"/>
      <c r="DY19" s="885" t="s">
        <v>272</v>
      </c>
      <c r="DZ19" s="875"/>
      <c r="EA19" s="876"/>
      <c r="EB19" s="874" t="s">
        <v>272</v>
      </c>
      <c r="EC19" s="875"/>
      <c r="ED19" s="876"/>
      <c r="EE19" s="874" t="s">
        <v>272</v>
      </c>
      <c r="EF19" s="875"/>
      <c r="EG19" s="876"/>
      <c r="EH19" s="874" t="s">
        <v>272</v>
      </c>
      <c r="EI19" s="875"/>
      <c r="EJ19" s="876"/>
      <c r="EK19" s="219"/>
    </row>
    <row r="20" spans="1:141" ht="24" customHeight="1" thickBot="1">
      <c r="A20" s="219" t="s">
        <v>595</v>
      </c>
      <c r="B20" s="209" t="s">
        <v>322</v>
      </c>
      <c r="C20" s="943" t="s">
        <v>216</v>
      </c>
      <c r="D20" s="944"/>
      <c r="E20" s="945"/>
      <c r="F20" s="877" t="s">
        <v>681</v>
      </c>
      <c r="G20" s="878"/>
      <c r="H20" s="879"/>
      <c r="I20" s="877" t="s">
        <v>149</v>
      </c>
      <c r="J20" s="878"/>
      <c r="K20" s="879"/>
      <c r="L20" s="877" t="s">
        <v>234</v>
      </c>
      <c r="M20" s="878"/>
      <c r="N20" s="879"/>
      <c r="O20" s="877" t="s">
        <v>928</v>
      </c>
      <c r="P20" s="878"/>
      <c r="Q20" s="879"/>
      <c r="R20" s="877" t="s">
        <v>237</v>
      </c>
      <c r="S20" s="878"/>
      <c r="T20" s="879"/>
      <c r="U20" s="877" t="s">
        <v>238</v>
      </c>
      <c r="V20" s="878"/>
      <c r="W20" s="879"/>
      <c r="X20" s="877" t="s">
        <v>153</v>
      </c>
      <c r="Y20" s="878"/>
      <c r="Z20" s="879"/>
      <c r="AA20" s="877" t="s">
        <v>241</v>
      </c>
      <c r="AB20" s="878"/>
      <c r="AC20" s="879"/>
      <c r="AD20" s="877" t="s">
        <v>640</v>
      </c>
      <c r="AE20" s="878"/>
      <c r="AF20" s="879"/>
      <c r="AG20" s="877" t="s">
        <v>472</v>
      </c>
      <c r="AH20" s="878"/>
      <c r="AI20" s="879"/>
      <c r="AJ20" s="877" t="s">
        <v>237</v>
      </c>
      <c r="AK20" s="878"/>
      <c r="AL20" s="879"/>
      <c r="AM20" s="877" t="s">
        <v>238</v>
      </c>
      <c r="AN20" s="878"/>
      <c r="AO20" s="879"/>
      <c r="AP20" s="877" t="s">
        <v>153</v>
      </c>
      <c r="AQ20" s="878"/>
      <c r="AR20" s="879"/>
      <c r="AS20" s="877" t="s">
        <v>241</v>
      </c>
      <c r="AT20" s="878"/>
      <c r="AU20" s="879"/>
      <c r="AV20" s="877" t="s">
        <v>640</v>
      </c>
      <c r="AW20" s="878"/>
      <c r="AX20" s="879"/>
      <c r="AY20" s="877" t="s">
        <v>472</v>
      </c>
      <c r="AZ20" s="878"/>
      <c r="BA20" s="879"/>
      <c r="BB20" s="877" t="s">
        <v>237</v>
      </c>
      <c r="BC20" s="878"/>
      <c r="BD20" s="879"/>
      <c r="BE20" s="877" t="s">
        <v>238</v>
      </c>
      <c r="BF20" s="878"/>
      <c r="BG20" s="879"/>
      <c r="BH20" s="877" t="s">
        <v>153</v>
      </c>
      <c r="BI20" s="878"/>
      <c r="BJ20" s="879"/>
      <c r="BK20" s="877" t="s">
        <v>241</v>
      </c>
      <c r="BL20" s="878"/>
      <c r="BM20" s="879"/>
      <c r="BN20" s="877" t="s">
        <v>640</v>
      </c>
      <c r="BO20" s="878"/>
      <c r="BP20" s="879"/>
      <c r="BQ20" s="877" t="s">
        <v>472</v>
      </c>
      <c r="BR20" s="878"/>
      <c r="BS20" s="879"/>
      <c r="BT20" s="877" t="e">
        <f>BT38</f>
        <v>#REF!</v>
      </c>
      <c r="BU20" s="878"/>
      <c r="BV20" s="879"/>
      <c r="BW20" s="949" t="str">
        <f>BW38</f>
        <v>BCP認定状況及び防災協定</v>
      </c>
      <c r="BX20" s="950"/>
      <c r="BY20" s="951"/>
      <c r="BZ20" s="877" t="s">
        <v>583</v>
      </c>
      <c r="CA20" s="878"/>
      <c r="CB20" s="879"/>
      <c r="CC20" s="877" t="s">
        <v>582</v>
      </c>
      <c r="CD20" s="878"/>
      <c r="CE20" s="879"/>
      <c r="CF20" s="877" t="s">
        <v>245</v>
      </c>
      <c r="CG20" s="878"/>
      <c r="CH20" s="879"/>
      <c r="CI20" s="877" t="s">
        <v>246</v>
      </c>
      <c r="CJ20" s="878"/>
      <c r="CK20" s="879"/>
      <c r="CL20" s="877" t="s">
        <v>514</v>
      </c>
      <c r="CM20" s="878"/>
      <c r="CN20" s="879"/>
      <c r="CO20" s="946" t="s">
        <v>890</v>
      </c>
      <c r="CP20" s="947"/>
      <c r="CQ20" s="948"/>
      <c r="CR20" s="877" t="s">
        <v>477</v>
      </c>
      <c r="CS20" s="878"/>
      <c r="CT20" s="879"/>
      <c r="CU20" s="877" t="s">
        <v>252</v>
      </c>
      <c r="CV20" s="878"/>
      <c r="CW20" s="879"/>
      <c r="CX20" s="943" t="s">
        <v>1092</v>
      </c>
      <c r="CY20" s="944"/>
      <c r="CZ20" s="945"/>
      <c r="DA20" s="943" t="s">
        <v>1124</v>
      </c>
      <c r="DB20" s="944"/>
      <c r="DC20" s="945"/>
      <c r="DD20" s="877" t="s">
        <v>845</v>
      </c>
      <c r="DE20" s="878"/>
      <c r="DF20" s="879"/>
      <c r="DG20" s="877" t="s">
        <v>472</v>
      </c>
      <c r="DH20" s="878"/>
      <c r="DI20" s="879"/>
      <c r="DJ20" s="877" t="s">
        <v>472</v>
      </c>
      <c r="DK20" s="878"/>
      <c r="DL20" s="879"/>
      <c r="DM20" s="877" t="s">
        <v>472</v>
      </c>
      <c r="DN20" s="878"/>
      <c r="DO20" s="879"/>
      <c r="DP20" s="877" t="s">
        <v>472</v>
      </c>
      <c r="DQ20" s="878"/>
      <c r="DR20" s="879"/>
      <c r="DS20" s="877" t="s">
        <v>253</v>
      </c>
      <c r="DT20" s="878"/>
      <c r="DU20" s="879"/>
      <c r="DV20" s="877" t="s">
        <v>255</v>
      </c>
      <c r="DW20" s="878"/>
      <c r="DX20" s="879"/>
      <c r="DY20" s="877" t="s">
        <v>374</v>
      </c>
      <c r="DZ20" s="878"/>
      <c r="EA20" s="879"/>
      <c r="EB20" s="884" t="s">
        <v>373</v>
      </c>
      <c r="EC20" s="878"/>
      <c r="ED20" s="879"/>
      <c r="EE20" s="877" t="s">
        <v>614</v>
      </c>
      <c r="EF20" s="878"/>
      <c r="EG20" s="879"/>
      <c r="EH20" s="877" t="s">
        <v>615</v>
      </c>
      <c r="EI20" s="878"/>
      <c r="EJ20" s="879"/>
      <c r="EK20" s="207"/>
    </row>
    <row r="21" spans="1:141" ht="76.5" customHeight="1">
      <c r="A21" s="219" t="s">
        <v>595</v>
      </c>
      <c r="B21" s="209" t="s">
        <v>323</v>
      </c>
      <c r="C21" s="73" t="str">
        <f t="shared" ref="C21:L21" si="0">C39</f>
        <v>完成年度</v>
      </c>
      <c r="D21" s="941" t="str">
        <f t="shared" si="0"/>
        <v>令和５年度から令和７年度（完成及び引き渡しが完了）</v>
      </c>
      <c r="E21" s="942">
        <f t="shared" si="0"/>
        <v>0</v>
      </c>
      <c r="F21" s="383" t="str">
        <f>F39</f>
        <v>完成年度</v>
      </c>
      <c r="G21" s="937" t="e">
        <f t="shared" ref="G21:H21" si="1">G39</f>
        <v>#REF!</v>
      </c>
      <c r="H21" s="938">
        <f t="shared" si="1"/>
        <v>0</v>
      </c>
      <c r="I21" s="384" t="str">
        <f t="shared" si="0"/>
        <v>対象期間</v>
      </c>
      <c r="J21" s="931" t="str">
        <f>J39</f>
        <v>平成２８年度から入札公告日前日までに完成及び引き渡しが完了した島根県発注工事</v>
      </c>
      <c r="K21" s="932"/>
      <c r="L21" s="839" t="str">
        <f t="shared" si="0"/>
        <v>対象年度・機関等</v>
      </c>
      <c r="M21" s="825" t="str">
        <f>M39</f>
        <v>　島根県内の公共事業において、令和４年度から令和８年度に、島根県及び中国地方整備局発注工事で受けた優良工事表彰（優良工事施工団体表彰）</v>
      </c>
      <c r="N21" s="826"/>
      <c r="O21" s="857" t="str">
        <f>O39</f>
        <v>登録コンクリート圧送基幹技能者の現場への配置者数</v>
      </c>
      <c r="P21" s="858"/>
      <c r="Q21" s="859"/>
      <c r="R21" s="775" t="str">
        <f t="shared" ref="R21:AF21" si="2">R39</f>
        <v>配置予定の主任（監理）技術者が保有するCPDSユニット</v>
      </c>
      <c r="S21" s="776">
        <f t="shared" si="2"/>
        <v>0</v>
      </c>
      <c r="T21" s="777">
        <f t="shared" si="2"/>
        <v>0</v>
      </c>
      <c r="U21" s="775" t="str">
        <f t="shared" si="2"/>
        <v>対象資格</v>
      </c>
      <c r="V21" s="776" t="e">
        <f t="shared" si="2"/>
        <v>#REF!</v>
      </c>
      <c r="W21" s="777">
        <f t="shared" si="2"/>
        <v>0</v>
      </c>
      <c r="X21" s="384" t="str">
        <f t="shared" si="2"/>
        <v>対象年度・機関等</v>
      </c>
      <c r="Y21" s="829" t="str">
        <f t="shared" si="2"/>
        <v>平成２８年度から入札公告日前日までに完成及び引き渡しが完了した島根県発注工事</v>
      </c>
      <c r="Z21" s="830"/>
      <c r="AA21" s="839" t="str">
        <f t="shared" si="2"/>
        <v>対象年度・機関等</v>
      </c>
      <c r="AB21" s="825" t="str">
        <f t="shared" si="2"/>
        <v>島根県内の公共事業において、令和４年度から令和８年度に、島根県及び中国地方整備局発注工事で主任（監理）技術者または現場代理人として受けた優秀建設技術者表彰</v>
      </c>
      <c r="AC21" s="826"/>
      <c r="AD21" s="385" t="str">
        <f t="shared" si="2"/>
        <v>完成年度</v>
      </c>
      <c r="AE21" s="921" t="e">
        <f t="shared" si="2"/>
        <v>#REF!</v>
      </c>
      <c r="AF21" s="922">
        <f t="shared" si="2"/>
        <v>0</v>
      </c>
      <c r="AG21" s="385"/>
      <c r="AH21" s="386"/>
      <c r="AI21" s="387"/>
      <c r="AJ21" s="775" t="str">
        <f t="shared" ref="AJ21:AX21" si="3">AJ39</f>
        <v>配置予定の主任（監理）技術者が保有するCPDSユニット</v>
      </c>
      <c r="AK21" s="776">
        <f t="shared" si="3"/>
        <v>0</v>
      </c>
      <c r="AL21" s="777">
        <f t="shared" si="3"/>
        <v>0</v>
      </c>
      <c r="AM21" s="775" t="str">
        <f t="shared" si="3"/>
        <v>対象資格</v>
      </c>
      <c r="AN21" s="776" t="e">
        <f t="shared" si="3"/>
        <v>#REF!</v>
      </c>
      <c r="AO21" s="777">
        <f t="shared" si="3"/>
        <v>0</v>
      </c>
      <c r="AP21" s="384" t="str">
        <f t="shared" si="3"/>
        <v>対象年度・機関等</v>
      </c>
      <c r="AQ21" s="829" t="str">
        <f t="shared" si="3"/>
        <v>平成２８年度から入札公告日前日までに完成及び引き渡しが完了した島根県発注工事</v>
      </c>
      <c r="AR21" s="830"/>
      <c r="AS21" s="839" t="str">
        <f t="shared" si="3"/>
        <v>対象年度・機関等</v>
      </c>
      <c r="AT21" s="825" t="str">
        <f t="shared" si="3"/>
        <v>島根県内の公共事業において、令和４年度から令和８年度に、島根県及び中国地方整備局発注工事で主任（監理）技術者または現場代理人として受けた優秀建設技術者表彰</v>
      </c>
      <c r="AU21" s="826"/>
      <c r="AV21" s="385" t="str">
        <f t="shared" si="3"/>
        <v>完成年度</v>
      </c>
      <c r="AW21" s="921" t="e">
        <f t="shared" si="3"/>
        <v>#REF!</v>
      </c>
      <c r="AX21" s="922">
        <f t="shared" si="3"/>
        <v>0</v>
      </c>
      <c r="AY21" s="385"/>
      <c r="AZ21" s="386"/>
      <c r="BA21" s="387"/>
      <c r="BB21" s="775" t="str">
        <f t="shared" ref="BB21:BP21" si="4">BB39</f>
        <v>配置予定の主任（監理）技術者が保有するCPDSユニット</v>
      </c>
      <c r="BC21" s="776">
        <f t="shared" si="4"/>
        <v>0</v>
      </c>
      <c r="BD21" s="777">
        <f t="shared" si="4"/>
        <v>0</v>
      </c>
      <c r="BE21" s="775" t="str">
        <f t="shared" si="4"/>
        <v>対象資格</v>
      </c>
      <c r="BF21" s="776" t="e">
        <f t="shared" si="4"/>
        <v>#REF!</v>
      </c>
      <c r="BG21" s="777">
        <f t="shared" si="4"/>
        <v>0</v>
      </c>
      <c r="BH21" s="384" t="str">
        <f t="shared" si="4"/>
        <v>対象年度・機関等</v>
      </c>
      <c r="BI21" s="829" t="str">
        <f t="shared" si="4"/>
        <v>平成２８年度から入札公告日前日までに完成及び引き渡しが完了した島根県発注工事</v>
      </c>
      <c r="BJ21" s="830"/>
      <c r="BK21" s="839" t="str">
        <f t="shared" si="4"/>
        <v>対象年度・機関等</v>
      </c>
      <c r="BL21" s="825" t="str">
        <f t="shared" si="4"/>
        <v>島根県内の公共事業において、令和４年度から令和８年度に、島根県及び中国地方整備局発注工事で主任（監理）技術者または現場代理人として受けた優秀建設技術者表彰</v>
      </c>
      <c r="BM21" s="826"/>
      <c r="BN21" s="385" t="str">
        <f t="shared" si="4"/>
        <v>完成年度</v>
      </c>
      <c r="BO21" s="921" t="e">
        <f t="shared" si="4"/>
        <v>#REF!</v>
      </c>
      <c r="BP21" s="922">
        <f t="shared" si="4"/>
        <v>0</v>
      </c>
      <c r="BQ21" s="385"/>
      <c r="BR21" s="386"/>
      <c r="BS21" s="387"/>
      <c r="BT21" s="775" t="str">
        <f t="shared" ref="BT21:DF28" si="5">BT39</f>
        <v>対象</v>
      </c>
      <c r="BU21" s="776" t="e">
        <f t="shared" si="5"/>
        <v>#REF!</v>
      </c>
      <c r="BV21" s="777">
        <f t="shared" si="5"/>
        <v>0</v>
      </c>
      <c r="BW21" s="857" t="str">
        <f>BW39</f>
        <v>入札公告日前日時点（令和8年9月29日時点）での事業継続計画（BCP）の認定状況</v>
      </c>
      <c r="BX21" s="858"/>
      <c r="BY21" s="859"/>
      <c r="BZ21" s="775" t="str">
        <f t="shared" ref="BZ21:CB25" si="6">BZ39</f>
        <v>対象</v>
      </c>
      <c r="CA21" s="776" t="str">
        <f t="shared" si="6"/>
        <v>令和６年度及び令和７年度における島根県内で実施されたボランティア活動又はハートフルしまねへの参加実績</v>
      </c>
      <c r="CB21" s="777">
        <f t="shared" si="6"/>
        <v>0</v>
      </c>
      <c r="CC21" s="775" t="str">
        <f t="shared" si="5"/>
        <v>対象</v>
      </c>
      <c r="CD21" s="776" t="str">
        <f t="shared" si="5"/>
        <v>令和６年度及び令和７年度の県管理公共土木施設に関する維持管理業務または海岸漂着物の回収業務の契約実績</v>
      </c>
      <c r="CE21" s="777">
        <f t="shared" si="5"/>
        <v>0</v>
      </c>
      <c r="CF21" s="775" t="str">
        <f t="shared" si="5"/>
        <v>対象</v>
      </c>
      <c r="CG21" s="776" t="str">
        <f t="shared" si="5"/>
        <v>令和６年度及び令和７年度の県管理道路・空港を含む除雪業務の契約実績</v>
      </c>
      <c r="CH21" s="777">
        <f t="shared" si="5"/>
        <v>0</v>
      </c>
      <c r="CI21" s="775" t="str">
        <f t="shared" si="5"/>
        <v>対象</v>
      </c>
      <c r="CJ21" s="776" t="str">
        <f t="shared" si="5"/>
        <v>入札公告日前日時点での取り組み状況</v>
      </c>
      <c r="CK21" s="777">
        <f t="shared" si="5"/>
        <v>0</v>
      </c>
      <c r="CL21" s="857" t="e">
        <f>CL39</f>
        <v>#REF!</v>
      </c>
      <c r="CM21" s="858"/>
      <c r="CN21" s="859"/>
      <c r="CO21" s="775" t="str">
        <f t="shared" ref="CO21:CQ21" si="7">CO39</f>
        <v>対象</v>
      </c>
      <c r="CP21" s="776" t="e">
        <f t="shared" si="7"/>
        <v>#REF!</v>
      </c>
      <c r="CQ21" s="777">
        <f t="shared" si="7"/>
        <v>0</v>
      </c>
      <c r="CR21" s="857" t="e">
        <f>CR39</f>
        <v>#REF!</v>
      </c>
      <c r="CS21" s="858"/>
      <c r="CT21" s="859"/>
      <c r="CU21" s="775" t="str">
        <f t="shared" si="5"/>
        <v>対象</v>
      </c>
      <c r="CV21" s="776" t="e">
        <f t="shared" si="5"/>
        <v>#REF!</v>
      </c>
      <c r="CW21" s="777">
        <f t="shared" si="5"/>
        <v>0</v>
      </c>
      <c r="CX21" s="968" t="str">
        <f t="shared" si="5"/>
        <v>対象</v>
      </c>
      <c r="CY21" s="971" t="str">
        <f t="shared" si="5"/>
        <v>当該工事での建設キャリアアップシステム（CCUS）の活用</v>
      </c>
      <c r="CZ21" s="972">
        <f t="shared" si="5"/>
        <v>0</v>
      </c>
      <c r="DA21" s="977" t="str">
        <f t="shared" si="5"/>
        <v>対象工事</v>
      </c>
      <c r="DB21" s="907" t="e">
        <f t="shared" si="5"/>
        <v>#REF!</v>
      </c>
      <c r="DC21" s="908"/>
      <c r="DD21" s="775" t="str">
        <f t="shared" si="5"/>
        <v>対象</v>
      </c>
      <c r="DE21" s="776" t="e">
        <f t="shared" si="5"/>
        <v>#REF!</v>
      </c>
      <c r="DF21" s="777">
        <f t="shared" si="5"/>
        <v>0</v>
      </c>
      <c r="DG21" s="385"/>
      <c r="DH21" s="386"/>
      <c r="DI21" s="387"/>
      <c r="DJ21" s="385"/>
      <c r="DK21" s="386"/>
      <c r="DL21" s="387"/>
      <c r="DM21" s="385"/>
      <c r="DN21" s="386"/>
      <c r="DO21" s="387"/>
      <c r="DP21" s="385"/>
      <c r="DQ21" s="386"/>
      <c r="DR21" s="387"/>
      <c r="DS21" s="384" t="str">
        <f t="shared" ref="DS21:ED21" si="8">DS39</f>
        <v>対象</v>
      </c>
      <c r="DT21" s="829" t="e">
        <f t="shared" si="8"/>
        <v>#REF!</v>
      </c>
      <c r="DU21" s="830"/>
      <c r="DV21" s="775" t="str">
        <f t="shared" si="8"/>
        <v>対象</v>
      </c>
      <c r="DW21" s="776" t="e">
        <f t="shared" si="8"/>
        <v>#REF!</v>
      </c>
      <c r="DX21" s="777">
        <f t="shared" si="8"/>
        <v>0</v>
      </c>
      <c r="DY21" s="775" t="str">
        <f t="shared" si="8"/>
        <v>対象</v>
      </c>
      <c r="DZ21" s="776" t="e">
        <f t="shared" si="8"/>
        <v>#REF!</v>
      </c>
      <c r="EA21" s="777">
        <f t="shared" si="8"/>
        <v>0</v>
      </c>
      <c r="EB21" s="880" t="str">
        <f t="shared" si="8"/>
        <v>対象</v>
      </c>
      <c r="EC21" s="776" t="e">
        <f t="shared" si="8"/>
        <v>#REF!</v>
      </c>
      <c r="ED21" s="777">
        <f t="shared" si="8"/>
        <v>0</v>
      </c>
      <c r="EE21" s="880"/>
      <c r="EF21" s="776"/>
      <c r="EG21" s="777"/>
      <c r="EH21" s="880"/>
      <c r="EI21" s="776"/>
      <c r="EJ21" s="777"/>
      <c r="EK21" s="207"/>
    </row>
    <row r="22" spans="1:141" ht="68.25" customHeight="1">
      <c r="A22" s="219" t="s">
        <v>595</v>
      </c>
      <c r="B22" s="209" t="s">
        <v>324</v>
      </c>
      <c r="C22" s="74" t="str">
        <f t="shared" ref="C22:J22" si="9">C40</f>
        <v>発注機関</v>
      </c>
      <c r="D22" s="935" t="str">
        <f t="shared" si="9"/>
        <v>島根県（総務部、農林水産部、土木部）</v>
      </c>
      <c r="E22" s="936">
        <f t="shared" si="9"/>
        <v>0</v>
      </c>
      <c r="F22" s="388" t="str">
        <f>F40</f>
        <v>発注機関</v>
      </c>
      <c r="G22" s="939" t="e">
        <f t="shared" ref="G22:H22" si="10">G40</f>
        <v>#REF!</v>
      </c>
      <c r="H22" s="940">
        <f t="shared" si="10"/>
        <v>0</v>
      </c>
      <c r="I22" s="389" t="str">
        <f t="shared" si="9"/>
        <v>同種工事</v>
      </c>
      <c r="J22" s="933" t="str">
        <f t="shared" si="9"/>
        <v>１契約で１構造物種別あたり単体で最終数量２７０㎥以上のコンクリートを打設した現場打ＲＣ構造物を含む完成及び引き渡しが完了した工事</v>
      </c>
      <c r="K22" s="934"/>
      <c r="L22" s="840"/>
      <c r="M22" s="827"/>
      <c r="N22" s="828"/>
      <c r="O22" s="860"/>
      <c r="P22" s="861"/>
      <c r="Q22" s="862"/>
      <c r="R22" s="778">
        <f t="shared" ref="R22:AF22" si="11">R40</f>
        <v>0</v>
      </c>
      <c r="S22" s="779">
        <f t="shared" si="11"/>
        <v>0</v>
      </c>
      <c r="T22" s="780">
        <f t="shared" si="11"/>
        <v>0</v>
      </c>
      <c r="U22" s="778">
        <f t="shared" si="11"/>
        <v>0</v>
      </c>
      <c r="V22" s="779">
        <f t="shared" si="11"/>
        <v>0</v>
      </c>
      <c r="W22" s="780">
        <f t="shared" si="11"/>
        <v>0</v>
      </c>
      <c r="X22" s="389" t="str">
        <f t="shared" si="11"/>
        <v>同種工事</v>
      </c>
      <c r="Y22" s="823" t="str">
        <f t="shared" si="11"/>
        <v>１契約で１構造物種別あたり単体で最終数量１３０㎥以上のコンクリートを打設した現場打ＲＣ構造物を含む完成及び引き渡しが完了した工事</v>
      </c>
      <c r="Z22" s="824"/>
      <c r="AA22" s="840"/>
      <c r="AB22" s="827"/>
      <c r="AC22" s="828"/>
      <c r="AD22" s="390" t="str">
        <f t="shared" si="11"/>
        <v>発注機関</v>
      </c>
      <c r="AE22" s="892" t="e">
        <f t="shared" si="11"/>
        <v>#REF!</v>
      </c>
      <c r="AF22" s="893">
        <f t="shared" si="11"/>
        <v>0</v>
      </c>
      <c r="AG22" s="390"/>
      <c r="AH22" s="391"/>
      <c r="AI22" s="392"/>
      <c r="AJ22" s="778">
        <f t="shared" ref="AJ22:AX22" si="12">AJ40</f>
        <v>0</v>
      </c>
      <c r="AK22" s="779">
        <f t="shared" si="12"/>
        <v>0</v>
      </c>
      <c r="AL22" s="780">
        <f t="shared" si="12"/>
        <v>0</v>
      </c>
      <c r="AM22" s="778">
        <f t="shared" si="12"/>
        <v>0</v>
      </c>
      <c r="AN22" s="779">
        <f t="shared" si="12"/>
        <v>0</v>
      </c>
      <c r="AO22" s="780">
        <f t="shared" si="12"/>
        <v>0</v>
      </c>
      <c r="AP22" s="389" t="str">
        <f t="shared" si="12"/>
        <v>同種工事</v>
      </c>
      <c r="AQ22" s="823" t="str">
        <f t="shared" si="12"/>
        <v>１契約で１構造物種別あたり単体で最終数量１３０㎥以上のコンクリートを打設した現場打ＲＣ構造物を含む完成及び引き渡しが完了した工事</v>
      </c>
      <c r="AR22" s="824"/>
      <c r="AS22" s="840"/>
      <c r="AT22" s="827"/>
      <c r="AU22" s="828"/>
      <c r="AV22" s="390" t="str">
        <f t="shared" si="12"/>
        <v>発注機関</v>
      </c>
      <c r="AW22" s="892" t="e">
        <f t="shared" si="12"/>
        <v>#REF!</v>
      </c>
      <c r="AX22" s="893">
        <f t="shared" si="12"/>
        <v>0</v>
      </c>
      <c r="AY22" s="390"/>
      <c r="AZ22" s="391"/>
      <c r="BA22" s="392"/>
      <c r="BB22" s="778">
        <f t="shared" ref="BB22:BP22" si="13">BB40</f>
        <v>0</v>
      </c>
      <c r="BC22" s="779">
        <f t="shared" si="13"/>
        <v>0</v>
      </c>
      <c r="BD22" s="780">
        <f t="shared" si="13"/>
        <v>0</v>
      </c>
      <c r="BE22" s="778">
        <f t="shared" si="13"/>
        <v>0</v>
      </c>
      <c r="BF22" s="779">
        <f t="shared" si="13"/>
        <v>0</v>
      </c>
      <c r="BG22" s="780">
        <f t="shared" si="13"/>
        <v>0</v>
      </c>
      <c r="BH22" s="389" t="str">
        <f t="shared" si="13"/>
        <v>同種工事</v>
      </c>
      <c r="BI22" s="823" t="str">
        <f t="shared" si="13"/>
        <v>１契約で１構造物種別あたり単体で最終数量１３０㎥以上のコンクリートを打設した現場打ＲＣ構造物を含む完成及び引き渡しが完了した工事</v>
      </c>
      <c r="BJ22" s="824"/>
      <c r="BK22" s="840"/>
      <c r="BL22" s="827"/>
      <c r="BM22" s="828"/>
      <c r="BN22" s="390" t="str">
        <f t="shared" si="13"/>
        <v>発注機関</v>
      </c>
      <c r="BO22" s="892" t="e">
        <f t="shared" si="13"/>
        <v>#REF!</v>
      </c>
      <c r="BP22" s="893">
        <f t="shared" si="13"/>
        <v>0</v>
      </c>
      <c r="BQ22" s="390"/>
      <c r="BR22" s="391"/>
      <c r="BS22" s="392"/>
      <c r="BT22" s="778">
        <f t="shared" ref="BT22:DF22" si="14">BT40</f>
        <v>0</v>
      </c>
      <c r="BU22" s="779">
        <f t="shared" si="14"/>
        <v>0</v>
      </c>
      <c r="BV22" s="780">
        <f t="shared" si="14"/>
        <v>0</v>
      </c>
      <c r="BW22" s="860"/>
      <c r="BX22" s="861"/>
      <c r="BY22" s="862"/>
      <c r="BZ22" s="778">
        <f t="shared" si="6"/>
        <v>0</v>
      </c>
      <c r="CA22" s="779">
        <f t="shared" si="6"/>
        <v>0</v>
      </c>
      <c r="CB22" s="780">
        <f t="shared" si="6"/>
        <v>0</v>
      </c>
      <c r="CC22" s="778">
        <f t="shared" si="14"/>
        <v>0</v>
      </c>
      <c r="CD22" s="779">
        <f t="shared" si="14"/>
        <v>0</v>
      </c>
      <c r="CE22" s="780">
        <f t="shared" si="14"/>
        <v>0</v>
      </c>
      <c r="CF22" s="778">
        <f t="shared" si="14"/>
        <v>0</v>
      </c>
      <c r="CG22" s="779">
        <f t="shared" si="14"/>
        <v>0</v>
      </c>
      <c r="CH22" s="780">
        <f t="shared" si="14"/>
        <v>0</v>
      </c>
      <c r="CI22" s="778">
        <f t="shared" si="14"/>
        <v>0</v>
      </c>
      <c r="CJ22" s="779">
        <f t="shared" si="14"/>
        <v>0</v>
      </c>
      <c r="CK22" s="780">
        <f t="shared" si="14"/>
        <v>0</v>
      </c>
      <c r="CL22" s="860"/>
      <c r="CM22" s="861"/>
      <c r="CN22" s="862"/>
      <c r="CO22" s="778">
        <f t="shared" ref="CO22:CQ22" si="15">CO40</f>
        <v>0</v>
      </c>
      <c r="CP22" s="779">
        <f t="shared" si="15"/>
        <v>0</v>
      </c>
      <c r="CQ22" s="780">
        <f t="shared" si="15"/>
        <v>0</v>
      </c>
      <c r="CR22" s="860"/>
      <c r="CS22" s="861"/>
      <c r="CT22" s="862"/>
      <c r="CU22" s="778">
        <f t="shared" si="14"/>
        <v>0</v>
      </c>
      <c r="CV22" s="779">
        <f t="shared" si="14"/>
        <v>0</v>
      </c>
      <c r="CW22" s="780">
        <f t="shared" si="14"/>
        <v>0</v>
      </c>
      <c r="CX22" s="969">
        <f t="shared" si="5"/>
        <v>0</v>
      </c>
      <c r="CY22" s="973">
        <f t="shared" si="5"/>
        <v>0</v>
      </c>
      <c r="CZ22" s="974">
        <f t="shared" si="5"/>
        <v>0</v>
      </c>
      <c r="DA22" s="978"/>
      <c r="DB22" s="909"/>
      <c r="DC22" s="910"/>
      <c r="DD22" s="778">
        <f t="shared" si="14"/>
        <v>0</v>
      </c>
      <c r="DE22" s="779">
        <f t="shared" si="14"/>
        <v>0</v>
      </c>
      <c r="DF22" s="780">
        <f t="shared" si="14"/>
        <v>0</v>
      </c>
      <c r="DG22" s="390"/>
      <c r="DH22" s="391"/>
      <c r="DI22" s="392"/>
      <c r="DJ22" s="390"/>
      <c r="DK22" s="391"/>
      <c r="DL22" s="392"/>
      <c r="DM22" s="390"/>
      <c r="DN22" s="391"/>
      <c r="DO22" s="392"/>
      <c r="DP22" s="390"/>
      <c r="DQ22" s="391"/>
      <c r="DR22" s="392"/>
      <c r="DS22" s="389" t="str">
        <f t="shared" ref="DS22:ED22" si="16">DS40</f>
        <v>対象工事</v>
      </c>
      <c r="DT22" s="823" t="e">
        <f t="shared" si="16"/>
        <v>#REF!</v>
      </c>
      <c r="DU22" s="824"/>
      <c r="DV22" s="778">
        <f t="shared" si="16"/>
        <v>0</v>
      </c>
      <c r="DW22" s="779">
        <f t="shared" si="16"/>
        <v>0</v>
      </c>
      <c r="DX22" s="780">
        <f t="shared" si="16"/>
        <v>0</v>
      </c>
      <c r="DY22" s="778">
        <f t="shared" si="16"/>
        <v>0</v>
      </c>
      <c r="DZ22" s="779">
        <f t="shared" si="16"/>
        <v>0</v>
      </c>
      <c r="EA22" s="780">
        <f t="shared" si="16"/>
        <v>0</v>
      </c>
      <c r="EB22" s="881">
        <f t="shared" si="16"/>
        <v>0</v>
      </c>
      <c r="EC22" s="779">
        <f t="shared" si="16"/>
        <v>0</v>
      </c>
      <c r="ED22" s="780">
        <f t="shared" si="16"/>
        <v>0</v>
      </c>
      <c r="EE22" s="881"/>
      <c r="EF22" s="779"/>
      <c r="EG22" s="780"/>
      <c r="EH22" s="881"/>
      <c r="EI22" s="779"/>
      <c r="EJ22" s="780"/>
      <c r="EK22" s="207"/>
    </row>
    <row r="23" spans="1:141" ht="37.5" customHeight="1">
      <c r="A23" s="219" t="s">
        <v>595</v>
      </c>
      <c r="B23" s="209" t="s">
        <v>325</v>
      </c>
      <c r="C23" s="74" t="str">
        <f t="shared" ref="C23:M23" si="17">C41</f>
        <v>工事種別</v>
      </c>
      <c r="D23" s="935" t="str">
        <f t="shared" si="17"/>
        <v>一般土木工事、維持修繕工事</v>
      </c>
      <c r="E23" s="936">
        <f t="shared" si="17"/>
        <v>0</v>
      </c>
      <c r="F23" s="388" t="str">
        <f>F41</f>
        <v>工事種別</v>
      </c>
      <c r="G23" s="939" t="e">
        <f t="shared" ref="G23:H23" si="18">G41</f>
        <v>#REF!</v>
      </c>
      <c r="H23" s="940">
        <f t="shared" si="18"/>
        <v>0</v>
      </c>
      <c r="I23" s="389" t="str">
        <f t="shared" si="17"/>
        <v>工事種別</v>
      </c>
      <c r="J23" s="823" t="str">
        <f>J41</f>
        <v>一般土木工事、維持修繕工事</v>
      </c>
      <c r="K23" s="824"/>
      <c r="L23" s="389" t="str">
        <f t="shared" si="17"/>
        <v>工事種別</v>
      </c>
      <c r="M23" s="823" t="str">
        <f t="shared" si="17"/>
        <v>一般土木工事、維持修繕工事</v>
      </c>
      <c r="N23" s="824"/>
      <c r="O23" s="860"/>
      <c r="P23" s="861"/>
      <c r="Q23" s="862"/>
      <c r="R23" s="778">
        <f t="shared" ref="R23:AF23" si="19">R41</f>
        <v>0</v>
      </c>
      <c r="S23" s="779">
        <f t="shared" si="19"/>
        <v>0</v>
      </c>
      <c r="T23" s="780">
        <f t="shared" si="19"/>
        <v>0</v>
      </c>
      <c r="U23" s="778">
        <f t="shared" si="19"/>
        <v>0</v>
      </c>
      <c r="V23" s="779">
        <f t="shared" si="19"/>
        <v>0</v>
      </c>
      <c r="W23" s="780">
        <f t="shared" si="19"/>
        <v>0</v>
      </c>
      <c r="X23" s="389" t="str">
        <f t="shared" si="19"/>
        <v>工事種別</v>
      </c>
      <c r="Y23" s="823" t="str">
        <f t="shared" si="19"/>
        <v>一般土木工事、維持修繕工事</v>
      </c>
      <c r="Z23" s="824"/>
      <c r="AA23" s="389" t="str">
        <f t="shared" si="19"/>
        <v>工事種別</v>
      </c>
      <c r="AB23" s="823" t="str">
        <f t="shared" si="19"/>
        <v>一般土木工事、維持修繕工事</v>
      </c>
      <c r="AC23" s="824"/>
      <c r="AD23" s="390" t="str">
        <f t="shared" si="19"/>
        <v>工事種別</v>
      </c>
      <c r="AE23" s="892" t="e">
        <f t="shared" si="19"/>
        <v>#REF!</v>
      </c>
      <c r="AF23" s="893">
        <f t="shared" si="19"/>
        <v>0</v>
      </c>
      <c r="AG23" s="390"/>
      <c r="AH23" s="391"/>
      <c r="AI23" s="392"/>
      <c r="AJ23" s="778">
        <f t="shared" ref="AJ23:AX23" si="20">AJ41</f>
        <v>0</v>
      </c>
      <c r="AK23" s="779">
        <f t="shared" si="20"/>
        <v>0</v>
      </c>
      <c r="AL23" s="780">
        <f t="shared" si="20"/>
        <v>0</v>
      </c>
      <c r="AM23" s="778">
        <f t="shared" si="20"/>
        <v>0</v>
      </c>
      <c r="AN23" s="779">
        <f t="shared" si="20"/>
        <v>0</v>
      </c>
      <c r="AO23" s="780">
        <f t="shared" si="20"/>
        <v>0</v>
      </c>
      <c r="AP23" s="389" t="str">
        <f t="shared" si="20"/>
        <v>工事種別</v>
      </c>
      <c r="AQ23" s="823" t="str">
        <f t="shared" si="20"/>
        <v>一般土木工事、維持修繕工事</v>
      </c>
      <c r="AR23" s="824"/>
      <c r="AS23" s="389" t="str">
        <f t="shared" si="20"/>
        <v>工事種別</v>
      </c>
      <c r="AT23" s="823" t="str">
        <f t="shared" si="20"/>
        <v>一般土木工事、維持修繕工事</v>
      </c>
      <c r="AU23" s="824"/>
      <c r="AV23" s="390" t="str">
        <f t="shared" si="20"/>
        <v>工事種別</v>
      </c>
      <c r="AW23" s="892" t="e">
        <f t="shared" si="20"/>
        <v>#REF!</v>
      </c>
      <c r="AX23" s="893">
        <f t="shared" si="20"/>
        <v>0</v>
      </c>
      <c r="AY23" s="390"/>
      <c r="AZ23" s="391"/>
      <c r="BA23" s="392"/>
      <c r="BB23" s="778">
        <f t="shared" ref="BB23:BP23" si="21">BB41</f>
        <v>0</v>
      </c>
      <c r="BC23" s="779">
        <f t="shared" si="21"/>
        <v>0</v>
      </c>
      <c r="BD23" s="780">
        <f t="shared" si="21"/>
        <v>0</v>
      </c>
      <c r="BE23" s="778">
        <f t="shared" si="21"/>
        <v>0</v>
      </c>
      <c r="BF23" s="779">
        <f t="shared" si="21"/>
        <v>0</v>
      </c>
      <c r="BG23" s="780">
        <f t="shared" si="21"/>
        <v>0</v>
      </c>
      <c r="BH23" s="389" t="str">
        <f t="shared" si="21"/>
        <v>工事種別</v>
      </c>
      <c r="BI23" s="823" t="str">
        <f t="shared" si="21"/>
        <v>一般土木工事、維持修繕工事</v>
      </c>
      <c r="BJ23" s="824"/>
      <c r="BK23" s="389" t="str">
        <f t="shared" si="21"/>
        <v>工事種別</v>
      </c>
      <c r="BL23" s="823" t="str">
        <f t="shared" si="21"/>
        <v>一般土木工事、維持修繕工事</v>
      </c>
      <c r="BM23" s="824"/>
      <c r="BN23" s="390" t="str">
        <f t="shared" si="21"/>
        <v>工事種別</v>
      </c>
      <c r="BO23" s="892" t="e">
        <f t="shared" si="21"/>
        <v>#REF!</v>
      </c>
      <c r="BP23" s="893">
        <f t="shared" si="21"/>
        <v>0</v>
      </c>
      <c r="BQ23" s="390"/>
      <c r="BR23" s="391"/>
      <c r="BS23" s="392"/>
      <c r="BT23" s="778">
        <f t="shared" ref="BT23:DF23" si="22">BT41</f>
        <v>0</v>
      </c>
      <c r="BU23" s="779">
        <f t="shared" si="22"/>
        <v>0</v>
      </c>
      <c r="BV23" s="780">
        <f t="shared" si="22"/>
        <v>0</v>
      </c>
      <c r="BW23" s="954" t="str">
        <f>BW41</f>
        <v>令和６年度及び令和７年度における島根県との防災協定の締結実績</v>
      </c>
      <c r="BX23" s="955"/>
      <c r="BY23" s="956"/>
      <c r="BZ23" s="778">
        <f t="shared" si="6"/>
        <v>0</v>
      </c>
      <c r="CA23" s="779">
        <f t="shared" si="6"/>
        <v>0</v>
      </c>
      <c r="CB23" s="780">
        <f t="shared" si="6"/>
        <v>0</v>
      </c>
      <c r="CC23" s="778">
        <f t="shared" si="22"/>
        <v>0</v>
      </c>
      <c r="CD23" s="779">
        <f t="shared" si="22"/>
        <v>0</v>
      </c>
      <c r="CE23" s="780">
        <f t="shared" si="22"/>
        <v>0</v>
      </c>
      <c r="CF23" s="778">
        <f t="shared" si="22"/>
        <v>0</v>
      </c>
      <c r="CG23" s="779">
        <f t="shared" si="22"/>
        <v>0</v>
      </c>
      <c r="CH23" s="780">
        <f t="shared" si="22"/>
        <v>0</v>
      </c>
      <c r="CI23" s="778">
        <f t="shared" si="22"/>
        <v>0</v>
      </c>
      <c r="CJ23" s="779">
        <f t="shared" si="22"/>
        <v>0</v>
      </c>
      <c r="CK23" s="780">
        <f t="shared" si="22"/>
        <v>0</v>
      </c>
      <c r="CL23" s="860"/>
      <c r="CM23" s="861"/>
      <c r="CN23" s="862"/>
      <c r="CO23" s="778">
        <f t="shared" ref="CO23:CQ23" si="23">CO41</f>
        <v>0</v>
      </c>
      <c r="CP23" s="779">
        <f t="shared" si="23"/>
        <v>0</v>
      </c>
      <c r="CQ23" s="780">
        <f t="shared" si="23"/>
        <v>0</v>
      </c>
      <c r="CR23" s="860"/>
      <c r="CS23" s="861"/>
      <c r="CT23" s="862"/>
      <c r="CU23" s="778">
        <f t="shared" si="22"/>
        <v>0</v>
      </c>
      <c r="CV23" s="779">
        <f t="shared" si="22"/>
        <v>0</v>
      </c>
      <c r="CW23" s="780">
        <f t="shared" si="22"/>
        <v>0</v>
      </c>
      <c r="CX23" s="969">
        <f t="shared" si="5"/>
        <v>0</v>
      </c>
      <c r="CY23" s="973">
        <f t="shared" si="5"/>
        <v>0</v>
      </c>
      <c r="CZ23" s="974">
        <f t="shared" si="5"/>
        <v>0</v>
      </c>
      <c r="DA23" s="978"/>
      <c r="DB23" s="909"/>
      <c r="DC23" s="910"/>
      <c r="DD23" s="778">
        <f t="shared" si="22"/>
        <v>0</v>
      </c>
      <c r="DE23" s="779">
        <f t="shared" si="22"/>
        <v>0</v>
      </c>
      <c r="DF23" s="780">
        <f t="shared" si="22"/>
        <v>0</v>
      </c>
      <c r="DG23" s="390"/>
      <c r="DH23" s="391"/>
      <c r="DI23" s="392"/>
      <c r="DJ23" s="390"/>
      <c r="DK23" s="391"/>
      <c r="DL23" s="392"/>
      <c r="DM23" s="390"/>
      <c r="DN23" s="391"/>
      <c r="DO23" s="392"/>
      <c r="DP23" s="390"/>
      <c r="DQ23" s="391"/>
      <c r="DR23" s="392"/>
      <c r="DS23" s="389" t="str">
        <f t="shared" ref="DS23:ED23" si="24">DS41</f>
        <v>工事種別</v>
      </c>
      <c r="DT23" s="823" t="e">
        <f t="shared" si="24"/>
        <v>#REF!</v>
      </c>
      <c r="DU23" s="824"/>
      <c r="DV23" s="778">
        <f t="shared" si="24"/>
        <v>0</v>
      </c>
      <c r="DW23" s="779">
        <f t="shared" si="24"/>
        <v>0</v>
      </c>
      <c r="DX23" s="780">
        <f t="shared" si="24"/>
        <v>0</v>
      </c>
      <c r="DY23" s="778">
        <f t="shared" si="24"/>
        <v>0</v>
      </c>
      <c r="DZ23" s="779">
        <f t="shared" si="24"/>
        <v>0</v>
      </c>
      <c r="EA23" s="780">
        <f t="shared" si="24"/>
        <v>0</v>
      </c>
      <c r="EB23" s="881">
        <f t="shared" si="24"/>
        <v>0</v>
      </c>
      <c r="EC23" s="779">
        <f t="shared" si="24"/>
        <v>0</v>
      </c>
      <c r="ED23" s="780">
        <f t="shared" si="24"/>
        <v>0</v>
      </c>
      <c r="EE23" s="881"/>
      <c r="EF23" s="779"/>
      <c r="EG23" s="780"/>
      <c r="EH23" s="881"/>
      <c r="EI23" s="779"/>
      <c r="EJ23" s="780"/>
      <c r="EK23" s="207"/>
    </row>
    <row r="24" spans="1:141" ht="41.25" customHeight="1">
      <c r="A24" s="219" t="s">
        <v>595</v>
      </c>
      <c r="B24" s="209" t="s">
        <v>326</v>
      </c>
      <c r="C24" s="74" t="str">
        <f t="shared" ref="C24:L24" si="25">C42</f>
        <v>建設工事の種類</v>
      </c>
      <c r="D24" s="935" t="str">
        <f t="shared" si="25"/>
        <v>土木一式工事、とび・土工・ｺﾝｸﾘｰﾄ工事、しゅんせつ工事</v>
      </c>
      <c r="E24" s="936">
        <f t="shared" si="25"/>
        <v>0</v>
      </c>
      <c r="F24" s="388" t="str">
        <f t="shared" ref="F24:H24" si="26">F42</f>
        <v>建設工事の種類</v>
      </c>
      <c r="G24" s="939" t="e">
        <f t="shared" si="26"/>
        <v>#REF!</v>
      </c>
      <c r="H24" s="940">
        <f t="shared" si="26"/>
        <v>0</v>
      </c>
      <c r="I24" s="389" t="str">
        <f>I42</f>
        <v>建設工事の種類</v>
      </c>
      <c r="J24" s="933" t="str">
        <f t="shared" si="25"/>
        <v>土木一式工事、とび・土工・ｺﾝｸﾘｰﾄ工事、しゅんせつ工事</v>
      </c>
      <c r="K24" s="934"/>
      <c r="L24" s="389" t="str">
        <f t="shared" si="25"/>
        <v>建設工事の種類</v>
      </c>
      <c r="M24" s="823" t="str">
        <f>M42</f>
        <v>土木一式工事、とび・土工・ｺﾝｸﾘｰﾄ工事、しゅんせつ工事</v>
      </c>
      <c r="N24" s="824"/>
      <c r="O24" s="863"/>
      <c r="P24" s="864"/>
      <c r="Q24" s="865"/>
      <c r="R24" s="778">
        <f t="shared" ref="R24:AF24" si="27">R42</f>
        <v>0</v>
      </c>
      <c r="S24" s="779">
        <f t="shared" si="27"/>
        <v>0</v>
      </c>
      <c r="T24" s="780">
        <f t="shared" si="27"/>
        <v>0</v>
      </c>
      <c r="U24" s="778">
        <f t="shared" si="27"/>
        <v>0</v>
      </c>
      <c r="V24" s="779">
        <f t="shared" si="27"/>
        <v>0</v>
      </c>
      <c r="W24" s="780">
        <f t="shared" si="27"/>
        <v>0</v>
      </c>
      <c r="X24" s="389" t="str">
        <f t="shared" si="27"/>
        <v>建設工事の種類</v>
      </c>
      <c r="Y24" s="823" t="str">
        <f t="shared" si="27"/>
        <v>土木一式工事、とび・土工・ｺﾝｸﾘｰﾄ工事、しゅんせつ工事</v>
      </c>
      <c r="Z24" s="824"/>
      <c r="AA24" s="389" t="str">
        <f t="shared" si="27"/>
        <v>建設工事の種類</v>
      </c>
      <c r="AB24" s="823" t="str">
        <f t="shared" si="27"/>
        <v>土木一式工事、とび・土工・ｺﾝｸﾘｰﾄ工事、しゅんせつ工事</v>
      </c>
      <c r="AC24" s="824"/>
      <c r="AD24" s="390" t="str">
        <f t="shared" si="27"/>
        <v>建設工事の種類</v>
      </c>
      <c r="AE24" s="892" t="e">
        <f t="shared" si="27"/>
        <v>#REF!</v>
      </c>
      <c r="AF24" s="893">
        <f t="shared" si="27"/>
        <v>0</v>
      </c>
      <c r="AG24" s="390"/>
      <c r="AH24" s="391"/>
      <c r="AI24" s="392"/>
      <c r="AJ24" s="778">
        <f t="shared" ref="AJ24:AX24" si="28">AJ42</f>
        <v>0</v>
      </c>
      <c r="AK24" s="779">
        <f t="shared" si="28"/>
        <v>0</v>
      </c>
      <c r="AL24" s="780">
        <f t="shared" si="28"/>
        <v>0</v>
      </c>
      <c r="AM24" s="778">
        <f t="shared" si="28"/>
        <v>0</v>
      </c>
      <c r="AN24" s="779">
        <f t="shared" si="28"/>
        <v>0</v>
      </c>
      <c r="AO24" s="780">
        <f t="shared" si="28"/>
        <v>0</v>
      </c>
      <c r="AP24" s="389" t="str">
        <f t="shared" si="28"/>
        <v>建設工事の種類</v>
      </c>
      <c r="AQ24" s="823" t="str">
        <f t="shared" si="28"/>
        <v>土木一式工事、とび・土工・ｺﾝｸﾘｰﾄ工事、しゅんせつ工事</v>
      </c>
      <c r="AR24" s="824"/>
      <c r="AS24" s="389" t="str">
        <f t="shared" si="28"/>
        <v>建設工事の種類</v>
      </c>
      <c r="AT24" s="823" t="str">
        <f t="shared" si="28"/>
        <v>土木一式工事、とび・土工・ｺﾝｸﾘｰﾄ工事、しゅんせつ工事</v>
      </c>
      <c r="AU24" s="824"/>
      <c r="AV24" s="390" t="str">
        <f t="shared" si="28"/>
        <v>建設工事の種類</v>
      </c>
      <c r="AW24" s="892" t="e">
        <f t="shared" si="28"/>
        <v>#REF!</v>
      </c>
      <c r="AX24" s="893">
        <f t="shared" si="28"/>
        <v>0</v>
      </c>
      <c r="AY24" s="390"/>
      <c r="AZ24" s="391"/>
      <c r="BA24" s="392"/>
      <c r="BB24" s="778">
        <f t="shared" ref="BB24:BP24" si="29">BB42</f>
        <v>0</v>
      </c>
      <c r="BC24" s="779">
        <f t="shared" si="29"/>
        <v>0</v>
      </c>
      <c r="BD24" s="780">
        <f t="shared" si="29"/>
        <v>0</v>
      </c>
      <c r="BE24" s="778">
        <f t="shared" si="29"/>
        <v>0</v>
      </c>
      <c r="BF24" s="779">
        <f t="shared" si="29"/>
        <v>0</v>
      </c>
      <c r="BG24" s="780">
        <f t="shared" si="29"/>
        <v>0</v>
      </c>
      <c r="BH24" s="389" t="str">
        <f t="shared" si="29"/>
        <v>建設工事の種類</v>
      </c>
      <c r="BI24" s="823" t="str">
        <f t="shared" si="29"/>
        <v>土木一式工事、とび・土工・ｺﾝｸﾘｰﾄ工事、しゅんせつ工事</v>
      </c>
      <c r="BJ24" s="824"/>
      <c r="BK24" s="389" t="str">
        <f t="shared" si="29"/>
        <v>建設工事の種類</v>
      </c>
      <c r="BL24" s="823" t="str">
        <f t="shared" si="29"/>
        <v>土木一式工事、とび・土工・ｺﾝｸﾘｰﾄ工事、しゅんせつ工事</v>
      </c>
      <c r="BM24" s="824"/>
      <c r="BN24" s="390" t="str">
        <f t="shared" si="29"/>
        <v>建設工事の種類</v>
      </c>
      <c r="BO24" s="892" t="e">
        <f t="shared" si="29"/>
        <v>#REF!</v>
      </c>
      <c r="BP24" s="893">
        <f t="shared" si="29"/>
        <v>0</v>
      </c>
      <c r="BQ24" s="390"/>
      <c r="BR24" s="391"/>
      <c r="BS24" s="392"/>
      <c r="BT24" s="778">
        <f t="shared" ref="BT24:DF24" si="30">BT42</f>
        <v>0</v>
      </c>
      <c r="BU24" s="779">
        <f t="shared" si="30"/>
        <v>0</v>
      </c>
      <c r="BV24" s="780">
        <f t="shared" si="30"/>
        <v>0</v>
      </c>
      <c r="BW24" s="863"/>
      <c r="BX24" s="864"/>
      <c r="BY24" s="865"/>
      <c r="BZ24" s="778">
        <f t="shared" si="6"/>
        <v>0</v>
      </c>
      <c r="CA24" s="779">
        <f t="shared" si="6"/>
        <v>0</v>
      </c>
      <c r="CB24" s="780">
        <f t="shared" si="6"/>
        <v>0</v>
      </c>
      <c r="CC24" s="778">
        <f t="shared" si="30"/>
        <v>0</v>
      </c>
      <c r="CD24" s="779">
        <f t="shared" si="30"/>
        <v>0</v>
      </c>
      <c r="CE24" s="780">
        <f t="shared" si="30"/>
        <v>0</v>
      </c>
      <c r="CF24" s="778">
        <f t="shared" si="30"/>
        <v>0</v>
      </c>
      <c r="CG24" s="779">
        <f t="shared" si="30"/>
        <v>0</v>
      </c>
      <c r="CH24" s="780">
        <f t="shared" si="30"/>
        <v>0</v>
      </c>
      <c r="CI24" s="778">
        <f t="shared" si="30"/>
        <v>0</v>
      </c>
      <c r="CJ24" s="779">
        <f t="shared" si="30"/>
        <v>0</v>
      </c>
      <c r="CK24" s="780">
        <f t="shared" si="30"/>
        <v>0</v>
      </c>
      <c r="CL24" s="863"/>
      <c r="CM24" s="864"/>
      <c r="CN24" s="865"/>
      <c r="CO24" s="778">
        <f t="shared" ref="CO24:CQ24" si="31">CO42</f>
        <v>0</v>
      </c>
      <c r="CP24" s="779">
        <f t="shared" si="31"/>
        <v>0</v>
      </c>
      <c r="CQ24" s="780">
        <f t="shared" si="31"/>
        <v>0</v>
      </c>
      <c r="CR24" s="863"/>
      <c r="CS24" s="864"/>
      <c r="CT24" s="865"/>
      <c r="CU24" s="778">
        <f t="shared" si="30"/>
        <v>0</v>
      </c>
      <c r="CV24" s="779">
        <f t="shared" si="30"/>
        <v>0</v>
      </c>
      <c r="CW24" s="780">
        <f t="shared" si="30"/>
        <v>0</v>
      </c>
      <c r="CX24" s="970">
        <f t="shared" si="5"/>
        <v>0</v>
      </c>
      <c r="CY24" s="975">
        <f t="shared" si="5"/>
        <v>0</v>
      </c>
      <c r="CZ24" s="976">
        <f t="shared" si="5"/>
        <v>0</v>
      </c>
      <c r="DA24" s="667" t="str">
        <f t="shared" si="5"/>
        <v>対象ＩＣＴ工種</v>
      </c>
      <c r="DB24" s="911" t="e">
        <f t="shared" si="5"/>
        <v>#REF!</v>
      </c>
      <c r="DC24" s="912"/>
      <c r="DD24" s="778">
        <f t="shared" si="30"/>
        <v>0</v>
      </c>
      <c r="DE24" s="779">
        <f t="shared" si="30"/>
        <v>0</v>
      </c>
      <c r="DF24" s="780">
        <f t="shared" si="30"/>
        <v>0</v>
      </c>
      <c r="DG24" s="390"/>
      <c r="DH24" s="391"/>
      <c r="DI24" s="392"/>
      <c r="DJ24" s="390"/>
      <c r="DK24" s="391"/>
      <c r="DL24" s="392"/>
      <c r="DM24" s="390"/>
      <c r="DN24" s="391"/>
      <c r="DO24" s="392"/>
      <c r="DP24" s="390"/>
      <c r="DQ24" s="391"/>
      <c r="DR24" s="392"/>
      <c r="DS24" s="389" t="str">
        <f t="shared" ref="DS24:ED24" si="32">DS42</f>
        <v>建設工事の種類</v>
      </c>
      <c r="DT24" s="823" t="e">
        <f t="shared" si="32"/>
        <v>#REF!</v>
      </c>
      <c r="DU24" s="824"/>
      <c r="DV24" s="778">
        <f t="shared" si="32"/>
        <v>0</v>
      </c>
      <c r="DW24" s="779">
        <f t="shared" si="32"/>
        <v>0</v>
      </c>
      <c r="DX24" s="780">
        <f t="shared" si="32"/>
        <v>0</v>
      </c>
      <c r="DY24" s="778">
        <f t="shared" si="32"/>
        <v>0</v>
      </c>
      <c r="DZ24" s="779">
        <f t="shared" si="32"/>
        <v>0</v>
      </c>
      <c r="EA24" s="780">
        <f t="shared" si="32"/>
        <v>0</v>
      </c>
      <c r="EB24" s="881">
        <f t="shared" si="32"/>
        <v>0</v>
      </c>
      <c r="EC24" s="779">
        <f t="shared" si="32"/>
        <v>0</v>
      </c>
      <c r="ED24" s="780">
        <f t="shared" si="32"/>
        <v>0</v>
      </c>
      <c r="EE24" s="881"/>
      <c r="EF24" s="779"/>
      <c r="EG24" s="780"/>
      <c r="EH24" s="881"/>
      <c r="EI24" s="779"/>
      <c r="EJ24" s="780"/>
      <c r="EK24" s="207"/>
    </row>
    <row r="25" spans="1:141" ht="38.5" thickBot="1">
      <c r="A25" s="219" t="s">
        <v>595</v>
      </c>
      <c r="B25" s="209" t="s">
        <v>315</v>
      </c>
      <c r="C25" s="75" t="str">
        <f>C43</f>
        <v>該当件数</v>
      </c>
      <c r="D25" s="927" t="str">
        <f>D43</f>
        <v>平均点</v>
      </c>
      <c r="E25" s="928"/>
      <c r="F25" s="393" t="str">
        <f t="shared" ref="F25:G25" si="33">F43</f>
        <v>該当件数</v>
      </c>
      <c r="G25" s="929" t="str">
        <f t="shared" si="33"/>
        <v>平均点</v>
      </c>
      <c r="H25" s="930"/>
      <c r="I25" s="393" t="str">
        <f>I43</f>
        <v>項目名</v>
      </c>
      <c r="J25" s="394" t="str">
        <f>J43</f>
        <v>工事①</v>
      </c>
      <c r="K25" s="395" t="str">
        <f>K43</f>
        <v>工事②</v>
      </c>
      <c r="L25" s="393" t="str">
        <f>L43</f>
        <v>表彰区分</v>
      </c>
      <c r="M25" s="929" t="str">
        <f>M43</f>
        <v>実績</v>
      </c>
      <c r="N25" s="930"/>
      <c r="O25" s="393" t="s">
        <v>260</v>
      </c>
      <c r="P25" s="396" t="s">
        <v>266</v>
      </c>
      <c r="Q25" s="397"/>
      <c r="R25" s="393" t="str">
        <f>R43</f>
        <v>項目名</v>
      </c>
      <c r="S25" s="781" t="str">
        <f>S43</f>
        <v>ユニット数</v>
      </c>
      <c r="T25" s="782"/>
      <c r="U25" s="393" t="str">
        <f t="shared" ref="U25:V27" si="34">U43</f>
        <v>項目名</v>
      </c>
      <c r="V25" s="781" t="str">
        <f t="shared" si="34"/>
        <v>状況</v>
      </c>
      <c r="W25" s="782"/>
      <c r="X25" s="393" t="str">
        <f t="shared" ref="X25:AB26" si="35">X43</f>
        <v>項目名</v>
      </c>
      <c r="Y25" s="394" t="str">
        <f t="shared" si="35"/>
        <v>工事①</v>
      </c>
      <c r="Z25" s="395" t="str">
        <f t="shared" si="35"/>
        <v>工事②</v>
      </c>
      <c r="AA25" s="393" t="str">
        <f t="shared" si="35"/>
        <v>項目名</v>
      </c>
      <c r="AB25" s="781" t="str">
        <f t="shared" si="35"/>
        <v>実績</v>
      </c>
      <c r="AC25" s="782"/>
      <c r="AD25" s="393" t="str">
        <f>AD43</f>
        <v>該当件数</v>
      </c>
      <c r="AE25" s="781" t="str">
        <f>AE43</f>
        <v>平均点</v>
      </c>
      <c r="AF25" s="782"/>
      <c r="AG25" s="398"/>
      <c r="AH25" s="399"/>
      <c r="AI25" s="397"/>
      <c r="AJ25" s="393" t="str">
        <f>AJ43</f>
        <v>項目名</v>
      </c>
      <c r="AK25" s="781" t="str">
        <f>AK43</f>
        <v>ユニット数</v>
      </c>
      <c r="AL25" s="782"/>
      <c r="AM25" s="393" t="str">
        <f t="shared" ref="AM25:AN27" si="36">AM43</f>
        <v>項目名</v>
      </c>
      <c r="AN25" s="781" t="str">
        <f t="shared" si="36"/>
        <v>状況</v>
      </c>
      <c r="AO25" s="782"/>
      <c r="AP25" s="393" t="str">
        <f t="shared" ref="AP25:AT26" si="37">AP43</f>
        <v>項目名</v>
      </c>
      <c r="AQ25" s="394" t="str">
        <f t="shared" si="37"/>
        <v>工事①</v>
      </c>
      <c r="AR25" s="395" t="str">
        <f t="shared" si="37"/>
        <v>工事②</v>
      </c>
      <c r="AS25" s="393" t="str">
        <f t="shared" si="37"/>
        <v>項目名</v>
      </c>
      <c r="AT25" s="781" t="str">
        <f t="shared" si="37"/>
        <v>実績</v>
      </c>
      <c r="AU25" s="782"/>
      <c r="AV25" s="393" t="str">
        <f>AV43</f>
        <v>該当件数</v>
      </c>
      <c r="AW25" s="781" t="str">
        <f>AW43</f>
        <v>平均点</v>
      </c>
      <c r="AX25" s="782"/>
      <c r="AY25" s="398"/>
      <c r="AZ25" s="399"/>
      <c r="BA25" s="397"/>
      <c r="BB25" s="393" t="str">
        <f>BB43</f>
        <v>項目名</v>
      </c>
      <c r="BC25" s="781" t="str">
        <f>BC43</f>
        <v>ユニット数</v>
      </c>
      <c r="BD25" s="782"/>
      <c r="BE25" s="393" t="str">
        <f t="shared" ref="BE25:BF27" si="38">BE43</f>
        <v>項目名</v>
      </c>
      <c r="BF25" s="781" t="str">
        <f t="shared" si="38"/>
        <v>状況</v>
      </c>
      <c r="BG25" s="782"/>
      <c r="BH25" s="393" t="str">
        <f t="shared" ref="BH25:BL26" si="39">BH43</f>
        <v>項目名</v>
      </c>
      <c r="BI25" s="394" t="str">
        <f t="shared" si="39"/>
        <v>工事①</v>
      </c>
      <c r="BJ25" s="395" t="str">
        <f t="shared" si="39"/>
        <v>工事②</v>
      </c>
      <c r="BK25" s="393" t="str">
        <f t="shared" si="39"/>
        <v>項目名</v>
      </c>
      <c r="BL25" s="781" t="str">
        <f t="shared" si="39"/>
        <v>実績</v>
      </c>
      <c r="BM25" s="782"/>
      <c r="BN25" s="393" t="str">
        <f>BN43</f>
        <v>該当件数</v>
      </c>
      <c r="BO25" s="781" t="str">
        <f>BO43</f>
        <v>平均点</v>
      </c>
      <c r="BP25" s="782"/>
      <c r="BQ25" s="398"/>
      <c r="BR25" s="399"/>
      <c r="BS25" s="397"/>
      <c r="BT25" s="393" t="str">
        <f t="shared" ref="BT25:CH26" si="40">BT43</f>
        <v>項目名</v>
      </c>
      <c r="BU25" s="394" t="str">
        <f>BU43</f>
        <v>令和５年度</v>
      </c>
      <c r="BV25" s="395" t="str">
        <f t="shared" si="40"/>
        <v>令和６年度</v>
      </c>
      <c r="BW25" s="398" t="s">
        <v>260</v>
      </c>
      <c r="BX25" s="882" t="s">
        <v>513</v>
      </c>
      <c r="BY25" s="883"/>
      <c r="BZ25" s="393" t="str">
        <f t="shared" si="6"/>
        <v>項目名</v>
      </c>
      <c r="CA25" s="394" t="str">
        <f t="shared" si="6"/>
        <v>令和５年度</v>
      </c>
      <c r="CB25" s="395" t="str">
        <f t="shared" si="6"/>
        <v>令和６年度</v>
      </c>
      <c r="CC25" s="393" t="str">
        <f t="shared" si="40"/>
        <v>項目名</v>
      </c>
      <c r="CD25" s="394" t="str">
        <f t="shared" si="40"/>
        <v>令和５年度</v>
      </c>
      <c r="CE25" s="395" t="str">
        <f t="shared" si="40"/>
        <v>令和６年度</v>
      </c>
      <c r="CF25" s="393" t="str">
        <f t="shared" si="40"/>
        <v>項目名</v>
      </c>
      <c r="CG25" s="394" t="str">
        <f t="shared" si="40"/>
        <v>令和５年度</v>
      </c>
      <c r="CH25" s="395" t="str">
        <f t="shared" si="40"/>
        <v>令和６年度</v>
      </c>
      <c r="CI25" s="393" t="str">
        <f>CI43</f>
        <v>項目名</v>
      </c>
      <c r="CJ25" s="781" t="str">
        <f>CJ43</f>
        <v>状況</v>
      </c>
      <c r="CK25" s="782"/>
      <c r="CL25" s="398" t="str">
        <f t="shared" ref="CL25:CN25" si="41">CL43</f>
        <v>項目名</v>
      </c>
      <c r="CM25" s="399" t="str">
        <f t="shared" si="41"/>
        <v>生年月日</v>
      </c>
      <c r="CN25" s="397" t="str">
        <f t="shared" si="41"/>
        <v>年齢</v>
      </c>
      <c r="CO25" s="398" t="str">
        <f>CO43</f>
        <v>項目名</v>
      </c>
      <c r="CP25" s="399" t="str">
        <f>CP43</f>
        <v>雇用①</v>
      </c>
      <c r="CQ25" s="400" t="str">
        <f>CQ43</f>
        <v>雇用②</v>
      </c>
      <c r="CR25" s="902" t="str">
        <f>CR43</f>
        <v>項目名</v>
      </c>
      <c r="CS25" s="903"/>
      <c r="CT25" s="401" t="str">
        <f>CT43</f>
        <v>状況</v>
      </c>
      <c r="CU25" s="393" t="str">
        <f>CU43</f>
        <v>項目名</v>
      </c>
      <c r="CV25" s="781" t="str">
        <f>CV43</f>
        <v>状況</v>
      </c>
      <c r="CW25" s="782"/>
      <c r="CX25" s="668" t="str">
        <f t="shared" si="5"/>
        <v>項目名</v>
      </c>
      <c r="CY25" s="913" t="str">
        <f t="shared" si="5"/>
        <v>状況</v>
      </c>
      <c r="CZ25" s="914"/>
      <c r="DA25" s="668" t="str">
        <f t="shared" si="5"/>
        <v>項目名</v>
      </c>
      <c r="DB25" s="913" t="str">
        <f t="shared" si="5"/>
        <v>実績①</v>
      </c>
      <c r="DC25" s="914"/>
      <c r="DD25" s="393" t="str">
        <f t="shared" ref="DD25:DF25" si="42">DD43</f>
        <v>項目名</v>
      </c>
      <c r="DE25" s="394" t="str">
        <f t="shared" si="42"/>
        <v>実績①</v>
      </c>
      <c r="DF25" s="395" t="str">
        <f t="shared" si="42"/>
        <v>実績②</v>
      </c>
      <c r="DG25" s="398"/>
      <c r="DH25" s="399"/>
      <c r="DI25" s="397"/>
      <c r="DJ25" s="398"/>
      <c r="DK25" s="399"/>
      <c r="DL25" s="397"/>
      <c r="DM25" s="398"/>
      <c r="DN25" s="399"/>
      <c r="DO25" s="397"/>
      <c r="DP25" s="398"/>
      <c r="DQ25" s="399"/>
      <c r="DR25" s="397"/>
      <c r="DS25" s="393" t="str">
        <f>DS43</f>
        <v>項目名</v>
      </c>
      <c r="DT25" s="394" t="str">
        <f>DT43</f>
        <v>工事①</v>
      </c>
      <c r="DU25" s="395" t="str">
        <f>DU43</f>
        <v>工事②</v>
      </c>
      <c r="DV25" s="393" t="str">
        <f>DV43</f>
        <v>項目名</v>
      </c>
      <c r="DW25" s="882" t="str">
        <f>DW43</f>
        <v>状況</v>
      </c>
      <c r="DX25" s="883"/>
      <c r="DY25" s="393" t="str">
        <f>DY43</f>
        <v>項目名</v>
      </c>
      <c r="DZ25" s="882" t="str">
        <f>DZ43</f>
        <v>状況</v>
      </c>
      <c r="EA25" s="883"/>
      <c r="EB25" s="402" t="str">
        <f t="shared" ref="EB25:EC27" si="43">EB43</f>
        <v>項目名</v>
      </c>
      <c r="EC25" s="882" t="str">
        <f t="shared" si="43"/>
        <v>状況</v>
      </c>
      <c r="ED25" s="883"/>
      <c r="EE25" s="402"/>
      <c r="EF25" s="882"/>
      <c r="EG25" s="883"/>
      <c r="EH25" s="402"/>
      <c r="EI25" s="882"/>
      <c r="EJ25" s="883"/>
      <c r="EK25" s="207"/>
    </row>
    <row r="26" spans="1:141" ht="39.75" customHeight="1">
      <c r="A26" s="219" t="s">
        <v>595</v>
      </c>
      <c r="B26" s="207">
        <v>1</v>
      </c>
      <c r="C26" s="80" t="str">
        <f>C44</f>
        <v/>
      </c>
      <c r="D26" s="923" t="str">
        <f>D44</f>
        <v/>
      </c>
      <c r="E26" s="924"/>
      <c r="F26" s="403" t="e">
        <f>F44</f>
        <v>#REF!</v>
      </c>
      <c r="G26" s="925" t="e">
        <f>G44</f>
        <v>#REF!</v>
      </c>
      <c r="H26" s="926"/>
      <c r="I26" s="404" t="str">
        <f t="shared" ref="I26:K27" si="44">I44</f>
        <v>工事名</v>
      </c>
      <c r="J26" s="405" t="str">
        <f t="shared" si="44"/>
        <v>申請なし</v>
      </c>
      <c r="K26" s="406" t="str">
        <f t="shared" si="44"/>
        <v>申請なし</v>
      </c>
      <c r="L26" s="833" t="str">
        <f>L44</f>
        <v>申請なし</v>
      </c>
      <c r="M26" s="831" t="str">
        <f>M44</f>
        <v/>
      </c>
      <c r="N26" s="832"/>
      <c r="O26" s="404" t="str">
        <f t="shared" ref="O26" si="45">O44</f>
        <v>配置者数</v>
      </c>
      <c r="P26" s="407" t="str">
        <f>P44</f>
        <v>申請なし</v>
      </c>
      <c r="Q26" s="408"/>
      <c r="R26" s="409" t="str">
        <f>R44</f>
        <v>配置なし</v>
      </c>
      <c r="S26" s="837" t="str">
        <f>S44</f>
        <v/>
      </c>
      <c r="T26" s="838"/>
      <c r="U26" s="409" t="str">
        <f t="shared" si="34"/>
        <v>配置なし</v>
      </c>
      <c r="V26" s="831" t="str">
        <f t="shared" si="34"/>
        <v/>
      </c>
      <c r="W26" s="832"/>
      <c r="X26" s="409" t="str">
        <f t="shared" si="35"/>
        <v>工事名</v>
      </c>
      <c r="Y26" s="407" t="str">
        <f t="shared" si="35"/>
        <v>配置なし</v>
      </c>
      <c r="Z26" s="408" t="str">
        <f t="shared" si="35"/>
        <v/>
      </c>
      <c r="AA26" s="833" t="str">
        <f t="shared" si="35"/>
        <v>配置なし</v>
      </c>
      <c r="AB26" s="831" t="str">
        <f t="shared" si="35"/>
        <v/>
      </c>
      <c r="AC26" s="832"/>
      <c r="AD26" s="403" t="e">
        <f>AD44</f>
        <v>#REF!</v>
      </c>
      <c r="AE26" s="925" t="e">
        <f>AE44</f>
        <v>#REF!</v>
      </c>
      <c r="AF26" s="926"/>
      <c r="AG26" s="404"/>
      <c r="AH26" s="407"/>
      <c r="AI26" s="408"/>
      <c r="AJ26" s="409" t="str">
        <f>AJ44</f>
        <v>配置なし</v>
      </c>
      <c r="AK26" s="837" t="str">
        <f>AK44</f>
        <v/>
      </c>
      <c r="AL26" s="838"/>
      <c r="AM26" s="409" t="str">
        <f t="shared" si="36"/>
        <v>配置なし</v>
      </c>
      <c r="AN26" s="831" t="str">
        <f t="shared" si="36"/>
        <v/>
      </c>
      <c r="AO26" s="832"/>
      <c r="AP26" s="409" t="str">
        <f t="shared" si="37"/>
        <v>工事名</v>
      </c>
      <c r="AQ26" s="407" t="str">
        <f t="shared" si="37"/>
        <v>配置なし</v>
      </c>
      <c r="AR26" s="408" t="str">
        <f t="shared" si="37"/>
        <v/>
      </c>
      <c r="AS26" s="833" t="str">
        <f t="shared" si="37"/>
        <v>配置なし</v>
      </c>
      <c r="AT26" s="831" t="str">
        <f t="shared" si="37"/>
        <v/>
      </c>
      <c r="AU26" s="832"/>
      <c r="AV26" s="403" t="e">
        <f>AV44</f>
        <v>#REF!</v>
      </c>
      <c r="AW26" s="925" t="e">
        <f>AW44</f>
        <v>#REF!</v>
      </c>
      <c r="AX26" s="926"/>
      <c r="AY26" s="404"/>
      <c r="AZ26" s="407"/>
      <c r="BA26" s="408"/>
      <c r="BB26" s="409" t="str">
        <f>BB44</f>
        <v>配置なし</v>
      </c>
      <c r="BC26" s="837" t="str">
        <f>BC44</f>
        <v/>
      </c>
      <c r="BD26" s="838"/>
      <c r="BE26" s="409" t="str">
        <f t="shared" si="38"/>
        <v>配置なし</v>
      </c>
      <c r="BF26" s="831" t="str">
        <f t="shared" si="38"/>
        <v/>
      </c>
      <c r="BG26" s="832"/>
      <c r="BH26" s="409" t="str">
        <f t="shared" si="39"/>
        <v>工事名</v>
      </c>
      <c r="BI26" s="407" t="str">
        <f t="shared" si="39"/>
        <v>配置なし</v>
      </c>
      <c r="BJ26" s="408" t="str">
        <f t="shared" si="39"/>
        <v/>
      </c>
      <c r="BK26" s="833" t="str">
        <f t="shared" si="39"/>
        <v>配置なし</v>
      </c>
      <c r="BL26" s="831" t="str">
        <f t="shared" si="39"/>
        <v/>
      </c>
      <c r="BM26" s="832"/>
      <c r="BN26" s="403" t="e">
        <f>BN44</f>
        <v>#REF!</v>
      </c>
      <c r="BO26" s="925" t="e">
        <f>BO44</f>
        <v>#REF!</v>
      </c>
      <c r="BP26" s="926"/>
      <c r="BQ26" s="404"/>
      <c r="BR26" s="407"/>
      <c r="BS26" s="408"/>
      <c r="BT26" s="410" t="str">
        <f t="shared" ref="BT26:CF26" si="46">BT44</f>
        <v>協定実績</v>
      </c>
      <c r="BU26" s="411" t="e">
        <f>BU44</f>
        <v>#REF!</v>
      </c>
      <c r="BV26" s="412" t="e">
        <f>BV44</f>
        <v>#REF!</v>
      </c>
      <c r="BW26" s="404" t="str">
        <f>BW44</f>
        <v>BCP認定の有無</v>
      </c>
      <c r="BX26" s="952" t="str">
        <f>BX44</f>
        <v>申請なし</v>
      </c>
      <c r="BY26" s="953"/>
      <c r="BZ26" s="409" t="str">
        <f t="shared" ref="BZ26:CB27" si="47">BZ44</f>
        <v>ボランティア活動内容</v>
      </c>
      <c r="CA26" s="407" t="str">
        <f t="shared" si="47"/>
        <v>申請なし</v>
      </c>
      <c r="CB26" s="408" t="str">
        <f t="shared" si="47"/>
        <v>申請なし</v>
      </c>
      <c r="CC26" s="795" t="str">
        <f t="shared" si="40"/>
        <v>業務名</v>
      </c>
      <c r="CD26" s="851" t="str">
        <f>CD44</f>
        <v/>
      </c>
      <c r="CE26" s="854" t="str">
        <f>CE44</f>
        <v/>
      </c>
      <c r="CF26" s="795" t="str">
        <f t="shared" si="46"/>
        <v>業務名</v>
      </c>
      <c r="CG26" s="851" t="str">
        <f>IF(OR(CG50="有",CG50=""),CG44,"実績なし")</f>
        <v/>
      </c>
      <c r="CH26" s="854" t="str">
        <f>IF(OR(CH50="有",CH50=""),CH44,"実績なし")</f>
        <v/>
      </c>
      <c r="CI26" s="413"/>
      <c r="CJ26" s="847"/>
      <c r="CK26" s="848"/>
      <c r="CL26" s="404" t="str">
        <f>CL44</f>
        <v>技術者①</v>
      </c>
      <c r="CM26" s="658" t="e">
        <f>CM44</f>
        <v>#REF!</v>
      </c>
      <c r="CN26" s="415" t="e">
        <f>CN44</f>
        <v>#REF!</v>
      </c>
      <c r="CO26" s="410" t="str">
        <f>CO44</f>
        <v>雇用の内容</v>
      </c>
      <c r="CP26" s="407" t="e">
        <f t="shared" ref="CP26:CQ26" si="48">CP44</f>
        <v>#REF!</v>
      </c>
      <c r="CQ26" s="414" t="e">
        <f t="shared" si="48"/>
        <v>#REF!</v>
      </c>
      <c r="CR26" s="896" t="s">
        <v>625</v>
      </c>
      <c r="CS26" s="897"/>
      <c r="CT26" s="416">
        <f>COUNTA(CS44,CS46,CS48)-COUNTBLANK(CS44)-COUNTBLANK(CS46)-COUNTBLANK(CS48)</f>
        <v>3</v>
      </c>
      <c r="CU26" s="409" t="str">
        <f>CU44</f>
        <v>認定有無</v>
      </c>
      <c r="CV26" s="831" t="e">
        <f>CV44</f>
        <v>#REF!</v>
      </c>
      <c r="CW26" s="832"/>
      <c r="CX26" s="669" t="str">
        <f>CX44</f>
        <v>確約書の提出</v>
      </c>
      <c r="CY26" s="866" t="str">
        <f>CY44</f>
        <v>無</v>
      </c>
      <c r="CZ26" s="867"/>
      <c r="DA26" s="670" t="str">
        <f t="shared" si="5"/>
        <v>工事名</v>
      </c>
      <c r="DB26" s="866" t="e">
        <f>DB44</f>
        <v>#REF!</v>
      </c>
      <c r="DC26" s="867"/>
      <c r="DD26" s="833" t="e">
        <f>DD44</f>
        <v>#REF!</v>
      </c>
      <c r="DE26" s="831" t="e">
        <f>DE44</f>
        <v>#REF!</v>
      </c>
      <c r="DF26" s="832" t="e">
        <f>DF44</f>
        <v>#REF!</v>
      </c>
      <c r="DG26" s="404"/>
      <c r="DH26" s="407"/>
      <c r="DI26" s="408"/>
      <c r="DJ26" s="404"/>
      <c r="DK26" s="407"/>
      <c r="DL26" s="408"/>
      <c r="DM26" s="404"/>
      <c r="DN26" s="407"/>
      <c r="DO26" s="408"/>
      <c r="DP26" s="404"/>
      <c r="DQ26" s="407"/>
      <c r="DR26" s="408"/>
      <c r="DS26" s="409" t="str">
        <f t="shared" ref="DS26:DW27" si="49">DS44</f>
        <v>工事名</v>
      </c>
      <c r="DT26" s="407" t="e">
        <f t="shared" si="49"/>
        <v>#REF!</v>
      </c>
      <c r="DU26" s="408" t="e">
        <f t="shared" si="49"/>
        <v>#REF!</v>
      </c>
      <c r="DV26" s="409" t="str">
        <f t="shared" si="49"/>
        <v>住所</v>
      </c>
      <c r="DW26" s="831" t="e">
        <f t="shared" si="49"/>
        <v>#REF!</v>
      </c>
      <c r="DX26" s="832"/>
      <c r="DY26" s="409" t="str">
        <f t="shared" ref="DY26:DZ27" si="50">DY44</f>
        <v>営業所住所</v>
      </c>
      <c r="DZ26" s="831" t="e">
        <f t="shared" si="50"/>
        <v>#REF!</v>
      </c>
      <c r="EA26" s="832"/>
      <c r="EB26" s="409" t="str">
        <f t="shared" si="43"/>
        <v>拠点名1</v>
      </c>
      <c r="EC26" s="831" t="e">
        <f t="shared" si="43"/>
        <v>#REF!</v>
      </c>
      <c r="ED26" s="832"/>
      <c r="EE26" s="409"/>
      <c r="EF26" s="831"/>
      <c r="EG26" s="832"/>
      <c r="EH26" s="409"/>
      <c r="EI26" s="831"/>
      <c r="EJ26" s="832"/>
      <c r="EK26" s="207"/>
    </row>
    <row r="27" spans="1:141" ht="18.75" customHeight="1">
      <c r="A27" s="219" t="s">
        <v>595</v>
      </c>
      <c r="B27" s="207">
        <v>2</v>
      </c>
      <c r="C27" s="81"/>
      <c r="D27" s="82"/>
      <c r="E27" s="83"/>
      <c r="F27" s="417"/>
      <c r="G27" s="418"/>
      <c r="H27" s="419"/>
      <c r="I27" s="420" t="str">
        <f t="shared" si="44"/>
        <v>発注機関</v>
      </c>
      <c r="J27" s="421" t="str">
        <f t="shared" ref="J27:K29" si="51">J45</f>
        <v/>
      </c>
      <c r="K27" s="422" t="str">
        <f t="shared" si="51"/>
        <v/>
      </c>
      <c r="L27" s="834"/>
      <c r="M27" s="835"/>
      <c r="N27" s="836"/>
      <c r="O27" s="420"/>
      <c r="P27" s="423"/>
      <c r="Q27" s="424"/>
      <c r="R27" s="425"/>
      <c r="S27" s="426"/>
      <c r="T27" s="427"/>
      <c r="U27" s="428" t="str">
        <f t="shared" si="34"/>
        <v/>
      </c>
      <c r="V27" s="783" t="str">
        <f t="shared" si="34"/>
        <v/>
      </c>
      <c r="W27" s="784"/>
      <c r="X27" s="420" t="str">
        <f t="shared" ref="X27:Z27" si="52">X45</f>
        <v>発注機関</v>
      </c>
      <c r="Y27" s="423" t="str">
        <f t="shared" si="52"/>
        <v/>
      </c>
      <c r="Z27" s="424" t="str">
        <f t="shared" si="52"/>
        <v/>
      </c>
      <c r="AA27" s="834"/>
      <c r="AB27" s="835"/>
      <c r="AC27" s="836"/>
      <c r="AD27" s="429" t="str">
        <f>AD45</f>
        <v>配置なし</v>
      </c>
      <c r="AE27" s="430" t="e">
        <f>IF(AD26="","",IF(AE26&lt;70,0,IF(AD26&gt;1,HLOOKUP(AE26,発注者入力シート!$AL$3:$AU$5,2)*3/5,IF(AD26=1,HLOOKUP(AE26,発注者入力シート!$AL$3:$AU$5,3)*3/5,""))))</f>
        <v>#REF!</v>
      </c>
      <c r="AF27" s="427"/>
      <c r="AG27" s="420"/>
      <c r="AH27" s="423"/>
      <c r="AI27" s="424"/>
      <c r="AJ27" s="429"/>
      <c r="AK27" s="426"/>
      <c r="AL27" s="427"/>
      <c r="AM27" s="428" t="str">
        <f t="shared" si="36"/>
        <v/>
      </c>
      <c r="AN27" s="783" t="str">
        <f t="shared" si="36"/>
        <v/>
      </c>
      <c r="AO27" s="784"/>
      <c r="AP27" s="420" t="str">
        <f t="shared" ref="AP27:AR27" si="53">AP45</f>
        <v>発注機関</v>
      </c>
      <c r="AQ27" s="423" t="str">
        <f t="shared" si="53"/>
        <v/>
      </c>
      <c r="AR27" s="424" t="str">
        <f t="shared" si="53"/>
        <v/>
      </c>
      <c r="AS27" s="834"/>
      <c r="AT27" s="835"/>
      <c r="AU27" s="836"/>
      <c r="AV27" s="429" t="str">
        <f>AV45</f>
        <v>配置なし</v>
      </c>
      <c r="AW27" s="430" t="e">
        <f>IF(AV26="","",IF(AW26&lt;70,0,IF(AV26&gt;1,HLOOKUP(AW26,発注者入力シート!$AL$3:$AU$5,2)*3/5,IF(AV26=1,HLOOKUP(AW26,発注者入力シート!$AL$3:$AU$5,3)*3/5,""))))</f>
        <v>#REF!</v>
      </c>
      <c r="AX27" s="427"/>
      <c r="AY27" s="420"/>
      <c r="AZ27" s="423"/>
      <c r="BA27" s="424"/>
      <c r="BB27" s="429"/>
      <c r="BC27" s="426"/>
      <c r="BD27" s="427"/>
      <c r="BE27" s="428" t="str">
        <f t="shared" si="38"/>
        <v/>
      </c>
      <c r="BF27" s="783" t="str">
        <f t="shared" si="38"/>
        <v/>
      </c>
      <c r="BG27" s="784"/>
      <c r="BH27" s="420" t="str">
        <f t="shared" ref="BH27:BJ27" si="54">BH45</f>
        <v>発注機関</v>
      </c>
      <c r="BI27" s="423" t="str">
        <f t="shared" si="54"/>
        <v/>
      </c>
      <c r="BJ27" s="424" t="str">
        <f t="shared" si="54"/>
        <v/>
      </c>
      <c r="BK27" s="834"/>
      <c r="BL27" s="835"/>
      <c r="BM27" s="836"/>
      <c r="BN27" s="429" t="str">
        <f>BN45</f>
        <v>配置なし</v>
      </c>
      <c r="BO27" s="430" t="e">
        <f>IF(BN26="","",IF(BO26&lt;70,0,IF(BN26&gt;1,HLOOKUP(BO26,発注者入力シート!$AL$3:$AU$5,2)*3/5,IF(BN26=1,HLOOKUP(BO26,発注者入力シート!$AL$3:$AU$5,3)*3/5,""))))</f>
        <v>#REF!</v>
      </c>
      <c r="BP27" s="427"/>
      <c r="BQ27" s="420"/>
      <c r="BR27" s="423"/>
      <c r="BS27" s="424"/>
      <c r="BT27" s="429"/>
      <c r="BU27" s="431"/>
      <c r="BV27" s="432"/>
      <c r="BW27" s="420" t="str">
        <f>BW45</f>
        <v>認定年月日</v>
      </c>
      <c r="BX27" s="793" t="str">
        <f>BX45</f>
        <v/>
      </c>
      <c r="BY27" s="794"/>
      <c r="BZ27" s="428" t="str">
        <f t="shared" si="47"/>
        <v/>
      </c>
      <c r="CA27" s="433" t="str">
        <f t="shared" si="47"/>
        <v/>
      </c>
      <c r="CB27" s="434" t="str">
        <f t="shared" si="47"/>
        <v/>
      </c>
      <c r="CC27" s="796"/>
      <c r="CD27" s="852"/>
      <c r="CE27" s="855"/>
      <c r="CF27" s="796"/>
      <c r="CG27" s="852"/>
      <c r="CH27" s="855"/>
      <c r="CI27" s="834" t="str">
        <f>CI47</f>
        <v>障がい者</v>
      </c>
      <c r="CJ27" s="423" t="str">
        <f>CJ47</f>
        <v>障がい者雇用数</v>
      </c>
      <c r="CK27" s="435" t="e">
        <f>CK47</f>
        <v>#REF!</v>
      </c>
      <c r="CL27" s="420" t="str">
        <f t="shared" ref="CL27:CN28" si="55">CL45</f>
        <v>技術者②</v>
      </c>
      <c r="CM27" s="433" t="e">
        <f t="shared" si="55"/>
        <v>#REF!</v>
      </c>
      <c r="CN27" s="437" t="e">
        <f t="shared" si="55"/>
        <v>#REF!</v>
      </c>
      <c r="CO27" s="436" t="e">
        <f t="shared" ref="CO27:CQ27" si="56">CO45</f>
        <v>#REF!</v>
      </c>
      <c r="CP27" s="433" t="e">
        <f t="shared" si="56"/>
        <v>#REF!</v>
      </c>
      <c r="CQ27" s="434" t="e">
        <f t="shared" si="56"/>
        <v>#REF!</v>
      </c>
      <c r="CR27" s="898" t="s">
        <v>626</v>
      </c>
      <c r="CS27" s="899"/>
      <c r="CT27" s="438">
        <f>COUNTIF(CT44,"保有")+COUNTIF(CT46,"保有")+COUNTIF(CT48,"保有")</f>
        <v>0</v>
      </c>
      <c r="CU27" s="429"/>
      <c r="CV27" s="426"/>
      <c r="CW27" s="427"/>
      <c r="CX27" s="426"/>
      <c r="CY27" s="426"/>
      <c r="CZ27" s="426"/>
      <c r="DA27" s="428" t="str">
        <f t="shared" si="5"/>
        <v>発注機関</v>
      </c>
      <c r="DB27" s="962" t="e">
        <f t="shared" si="5"/>
        <v>#REF!</v>
      </c>
      <c r="DC27" s="963"/>
      <c r="DD27" s="834"/>
      <c r="DE27" s="835"/>
      <c r="DF27" s="836"/>
      <c r="DG27" s="420"/>
      <c r="DH27" s="423"/>
      <c r="DI27" s="424"/>
      <c r="DJ27" s="420"/>
      <c r="DK27" s="423"/>
      <c r="DL27" s="424"/>
      <c r="DM27" s="420"/>
      <c r="DN27" s="423"/>
      <c r="DO27" s="424"/>
      <c r="DP27" s="420"/>
      <c r="DQ27" s="423"/>
      <c r="DR27" s="424"/>
      <c r="DS27" s="428" t="str">
        <f t="shared" si="49"/>
        <v>発注機関</v>
      </c>
      <c r="DT27" s="423" t="e">
        <f t="shared" si="49"/>
        <v>#REF!</v>
      </c>
      <c r="DU27" s="424" t="e">
        <f t="shared" si="49"/>
        <v>#REF!</v>
      </c>
      <c r="DV27" s="428" t="str">
        <f t="shared" si="49"/>
        <v>種類</v>
      </c>
      <c r="DW27" s="835" t="e">
        <f t="shared" si="49"/>
        <v>#REF!</v>
      </c>
      <c r="DX27" s="836"/>
      <c r="DY27" s="428" t="str">
        <f t="shared" si="50"/>
        <v>営業所種類</v>
      </c>
      <c r="DZ27" s="835" t="e">
        <f t="shared" si="50"/>
        <v>#REF!</v>
      </c>
      <c r="EA27" s="836"/>
      <c r="EB27" s="834" t="str">
        <f t="shared" si="43"/>
        <v>所在地1</v>
      </c>
      <c r="EC27" s="835" t="e">
        <f t="shared" si="43"/>
        <v>#REF!</v>
      </c>
      <c r="ED27" s="836"/>
      <c r="EE27" s="834"/>
      <c r="EF27" s="835"/>
      <c r="EG27" s="836"/>
      <c r="EH27" s="834"/>
      <c r="EI27" s="835"/>
      <c r="EJ27" s="836"/>
      <c r="EK27" s="207"/>
    </row>
    <row r="28" spans="1:141" ht="39.75" customHeight="1">
      <c r="A28" s="219" t="s">
        <v>595</v>
      </c>
      <c r="B28" s="207">
        <v>3</v>
      </c>
      <c r="C28" s="84"/>
      <c r="D28" s="85"/>
      <c r="E28" s="86"/>
      <c r="F28" s="440"/>
      <c r="G28" s="441"/>
      <c r="H28" s="442"/>
      <c r="I28" s="420" t="str">
        <f>I46</f>
        <v>工事種別</v>
      </c>
      <c r="J28" s="421" t="str">
        <f t="shared" si="51"/>
        <v/>
      </c>
      <c r="K28" s="422" t="str">
        <f t="shared" si="51"/>
        <v/>
      </c>
      <c r="L28" s="834"/>
      <c r="M28" s="835" t="str">
        <f>IF(M45="無","",M46)</f>
        <v/>
      </c>
      <c r="N28" s="836"/>
      <c r="O28" s="420"/>
      <c r="P28" s="423"/>
      <c r="Q28" s="424"/>
      <c r="R28" s="440"/>
      <c r="S28" s="443"/>
      <c r="T28" s="444"/>
      <c r="U28" s="445"/>
      <c r="V28" s="445"/>
      <c r="W28" s="445"/>
      <c r="X28" s="428" t="str">
        <f t="shared" ref="X28:Z29" si="57">X46</f>
        <v>施工場所</v>
      </c>
      <c r="Y28" s="423" t="str">
        <f t="shared" si="57"/>
        <v/>
      </c>
      <c r="Z28" s="424" t="str">
        <f t="shared" si="57"/>
        <v/>
      </c>
      <c r="AA28" s="834"/>
      <c r="AB28" s="835"/>
      <c r="AC28" s="836"/>
      <c r="AD28" s="440"/>
      <c r="AE28" s="443"/>
      <c r="AF28" s="444"/>
      <c r="AG28" s="420"/>
      <c r="AH28" s="423"/>
      <c r="AI28" s="424"/>
      <c r="AJ28" s="440"/>
      <c r="AK28" s="443"/>
      <c r="AL28" s="444"/>
      <c r="AM28" s="445"/>
      <c r="AN28" s="445"/>
      <c r="AO28" s="445"/>
      <c r="AP28" s="428" t="str">
        <f t="shared" ref="AP28:AR29" si="58">AP46</f>
        <v>施工場所</v>
      </c>
      <c r="AQ28" s="423" t="str">
        <f t="shared" si="58"/>
        <v/>
      </c>
      <c r="AR28" s="424" t="str">
        <f t="shared" si="58"/>
        <v/>
      </c>
      <c r="AS28" s="834"/>
      <c r="AT28" s="835"/>
      <c r="AU28" s="836"/>
      <c r="AV28" s="440"/>
      <c r="AW28" s="443"/>
      <c r="AX28" s="444"/>
      <c r="AY28" s="420"/>
      <c r="AZ28" s="423"/>
      <c r="BA28" s="424"/>
      <c r="BB28" s="440"/>
      <c r="BC28" s="443"/>
      <c r="BD28" s="444"/>
      <c r="BE28" s="445"/>
      <c r="BF28" s="445"/>
      <c r="BG28" s="445"/>
      <c r="BH28" s="428" t="str">
        <f t="shared" ref="BH28:BJ29" si="59">BH46</f>
        <v>施工場所</v>
      </c>
      <c r="BI28" s="423" t="str">
        <f t="shared" si="59"/>
        <v/>
      </c>
      <c r="BJ28" s="424" t="str">
        <f t="shared" si="59"/>
        <v/>
      </c>
      <c r="BK28" s="834"/>
      <c r="BL28" s="835"/>
      <c r="BM28" s="836"/>
      <c r="BN28" s="440"/>
      <c r="BO28" s="443"/>
      <c r="BP28" s="444"/>
      <c r="BQ28" s="420"/>
      <c r="BR28" s="423"/>
      <c r="BS28" s="424"/>
      <c r="BT28" s="440"/>
      <c r="BU28" s="446"/>
      <c r="BV28" s="447"/>
      <c r="BW28" s="420" t="str">
        <f>BW46</f>
        <v>有効期限</v>
      </c>
      <c r="BX28" s="793" t="str">
        <f>BX46</f>
        <v/>
      </c>
      <c r="BY28" s="794"/>
      <c r="BZ28" s="428" t="str">
        <f>BZ47&amp;CHAR(10)&amp;BZ48</f>
        <v xml:space="preserve">
</v>
      </c>
      <c r="CA28" s="448" t="str">
        <f>IF(OR(CA44="",,CA44="申請なし"),"","参加"&amp;CA47&amp;"人"&amp;CHAR(10)&amp;"従業員"&amp;CA48&amp;"人")</f>
        <v/>
      </c>
      <c r="CB28" s="449" t="str">
        <f>IF(OR(CB44="",CB44="申請なし"),"","参加"&amp;CB47&amp;"人"&amp;CHAR(10)&amp;"従業員"&amp;CB48&amp;"人")</f>
        <v/>
      </c>
      <c r="CC28" s="797"/>
      <c r="CD28" s="853"/>
      <c r="CE28" s="856"/>
      <c r="CF28" s="797"/>
      <c r="CG28" s="853"/>
      <c r="CH28" s="856"/>
      <c r="CI28" s="834"/>
      <c r="CJ28" s="380" t="str">
        <f>CJ48</f>
        <v>法定雇用義務数</v>
      </c>
      <c r="CK28" s="680" t="e">
        <f>CK48</f>
        <v>#REF!</v>
      </c>
      <c r="CL28" s="420" t="str">
        <f t="shared" si="55"/>
        <v>技術者③</v>
      </c>
      <c r="CM28" s="433" t="e">
        <f t="shared" si="55"/>
        <v>#REF!</v>
      </c>
      <c r="CN28" s="437" t="e">
        <f t="shared" si="55"/>
        <v>#REF!</v>
      </c>
      <c r="CO28" s="420" t="e">
        <f t="shared" ref="CO28:CQ28" si="60">CO46</f>
        <v>#REF!</v>
      </c>
      <c r="CP28" s="433" t="e">
        <f t="shared" si="60"/>
        <v>#REF!</v>
      </c>
      <c r="CQ28" s="434" t="e">
        <f t="shared" si="60"/>
        <v>#REF!</v>
      </c>
      <c r="CR28" s="898" t="s">
        <v>627</v>
      </c>
      <c r="CS28" s="899"/>
      <c r="CT28" s="438">
        <f>COUNTIF(CT44,"リース契約")+COUNTIF(CT46,"リース契約")+COUNTIF(CT48,"リース契約")</f>
        <v>0</v>
      </c>
      <c r="CU28" s="440"/>
      <c r="CV28" s="443"/>
      <c r="CW28" s="444"/>
      <c r="CX28" s="443"/>
      <c r="CY28" s="443"/>
      <c r="CZ28" s="443"/>
      <c r="DA28" s="428" t="str">
        <f t="shared" si="5"/>
        <v>ＩＣＴ工種</v>
      </c>
      <c r="DB28" s="962" t="e">
        <f t="shared" si="5"/>
        <v>#REF!</v>
      </c>
      <c r="DC28" s="963"/>
      <c r="DD28" s="834"/>
      <c r="DE28" s="835"/>
      <c r="DF28" s="836"/>
      <c r="DG28" s="420"/>
      <c r="DH28" s="423"/>
      <c r="DI28" s="424"/>
      <c r="DJ28" s="420"/>
      <c r="DK28" s="423"/>
      <c r="DL28" s="424"/>
      <c r="DM28" s="420"/>
      <c r="DN28" s="423"/>
      <c r="DO28" s="424"/>
      <c r="DP28" s="420"/>
      <c r="DQ28" s="423"/>
      <c r="DR28" s="424"/>
      <c r="DS28" s="428" t="str">
        <f t="shared" ref="DS28:DU29" si="61">DS46</f>
        <v>施工場所</v>
      </c>
      <c r="DT28" s="423" t="e">
        <f t="shared" si="61"/>
        <v>#REF!</v>
      </c>
      <c r="DU28" s="424" t="e">
        <f t="shared" si="61"/>
        <v>#REF!</v>
      </c>
      <c r="DV28" s="429"/>
      <c r="DW28" s="426"/>
      <c r="DX28" s="427"/>
      <c r="DY28" s="834" t="str">
        <f>DY46</f>
        <v>工場住所</v>
      </c>
      <c r="DZ28" s="835" t="e">
        <f>DZ46</f>
        <v>#REF!</v>
      </c>
      <c r="EA28" s="836"/>
      <c r="EB28" s="834"/>
      <c r="EC28" s="835"/>
      <c r="ED28" s="836"/>
      <c r="EE28" s="834"/>
      <c r="EF28" s="835"/>
      <c r="EG28" s="836"/>
      <c r="EH28" s="834"/>
      <c r="EI28" s="835"/>
      <c r="EJ28" s="836"/>
      <c r="EK28" s="207"/>
    </row>
    <row r="29" spans="1:141" ht="37.5" customHeight="1">
      <c r="A29" s="219" t="s">
        <v>595</v>
      </c>
      <c r="B29" s="207">
        <v>4</v>
      </c>
      <c r="C29" s="84"/>
      <c r="D29" s="85"/>
      <c r="E29" s="86"/>
      <c r="F29" s="440"/>
      <c r="G29" s="443"/>
      <c r="H29" s="444"/>
      <c r="I29" s="420" t="str">
        <f>I47</f>
        <v>建設工事の種類</v>
      </c>
      <c r="J29" s="451" t="str">
        <f t="shared" si="51"/>
        <v/>
      </c>
      <c r="K29" s="452" t="str">
        <f t="shared" si="51"/>
        <v/>
      </c>
      <c r="L29" s="453" t="str">
        <f>L45</f>
        <v/>
      </c>
      <c r="M29" s="887" t="str">
        <f t="shared" ref="M29:N29" si="62">M45</f>
        <v/>
      </c>
      <c r="N29" s="888">
        <f t="shared" si="62"/>
        <v>0</v>
      </c>
      <c r="O29" s="420"/>
      <c r="P29" s="423"/>
      <c r="Q29" s="424"/>
      <c r="R29" s="440"/>
      <c r="S29" s="443"/>
      <c r="T29" s="444"/>
      <c r="U29" s="440"/>
      <c r="V29" s="443"/>
      <c r="W29" s="444"/>
      <c r="X29" s="428" t="str">
        <f t="shared" si="57"/>
        <v>請負金額</v>
      </c>
      <c r="Y29" s="451" t="str">
        <f t="shared" si="57"/>
        <v/>
      </c>
      <c r="Z29" s="452" t="str">
        <f t="shared" si="57"/>
        <v/>
      </c>
      <c r="AA29" s="453" t="str">
        <f t="shared" ref="AA29:AB32" si="63">AA45</f>
        <v/>
      </c>
      <c r="AB29" s="894" t="str">
        <f t="shared" si="63"/>
        <v/>
      </c>
      <c r="AC29" s="888"/>
      <c r="AD29" s="440"/>
      <c r="AE29" s="443"/>
      <c r="AF29" s="444"/>
      <c r="AG29" s="420"/>
      <c r="AH29" s="423"/>
      <c r="AI29" s="424"/>
      <c r="AJ29" s="440"/>
      <c r="AK29" s="443"/>
      <c r="AL29" s="444"/>
      <c r="AM29" s="440"/>
      <c r="AN29" s="443"/>
      <c r="AO29" s="444"/>
      <c r="AP29" s="428" t="str">
        <f t="shared" si="58"/>
        <v>請負金額</v>
      </c>
      <c r="AQ29" s="451" t="str">
        <f t="shared" si="58"/>
        <v/>
      </c>
      <c r="AR29" s="452" t="str">
        <f t="shared" si="58"/>
        <v/>
      </c>
      <c r="AS29" s="453" t="str">
        <f t="shared" ref="AS29:AT32" si="64">AS45</f>
        <v/>
      </c>
      <c r="AT29" s="894" t="str">
        <f t="shared" si="64"/>
        <v/>
      </c>
      <c r="AU29" s="888"/>
      <c r="AV29" s="440"/>
      <c r="AW29" s="443"/>
      <c r="AX29" s="444"/>
      <c r="AY29" s="420"/>
      <c r="AZ29" s="423"/>
      <c r="BA29" s="424"/>
      <c r="BB29" s="440"/>
      <c r="BC29" s="443"/>
      <c r="BD29" s="444"/>
      <c r="BE29" s="440"/>
      <c r="BF29" s="443"/>
      <c r="BG29" s="444"/>
      <c r="BH29" s="428" t="str">
        <f t="shared" si="59"/>
        <v>請負金額</v>
      </c>
      <c r="BI29" s="451" t="str">
        <f t="shared" si="59"/>
        <v/>
      </c>
      <c r="BJ29" s="452" t="str">
        <f t="shared" si="59"/>
        <v/>
      </c>
      <c r="BK29" s="453" t="str">
        <f t="shared" ref="BK29:BL32" si="65">BK45</f>
        <v/>
      </c>
      <c r="BL29" s="894" t="str">
        <f t="shared" si="65"/>
        <v/>
      </c>
      <c r="BM29" s="888"/>
      <c r="BN29" s="440"/>
      <c r="BO29" s="443"/>
      <c r="BP29" s="444"/>
      <c r="BQ29" s="420"/>
      <c r="BR29" s="423"/>
      <c r="BS29" s="424"/>
      <c r="BT29" s="440"/>
      <c r="BU29" s="454"/>
      <c r="BV29" s="455"/>
      <c r="BW29" s="842" t="s">
        <v>664</v>
      </c>
      <c r="BX29" s="421" t="s">
        <v>1157</v>
      </c>
      <c r="BY29" s="422" t="str">
        <f>BX47</f>
        <v>申請なし</v>
      </c>
      <c r="BZ29" s="458" t="str">
        <f>BZ46</f>
        <v/>
      </c>
      <c r="CA29" s="423" t="str">
        <f>CA46</f>
        <v/>
      </c>
      <c r="CB29" s="459" t="str">
        <f>CB46</f>
        <v/>
      </c>
      <c r="CC29" s="453" t="str">
        <f t="shared" ref="CC29:CE29" si="66">CC45</f>
        <v>発注機関</v>
      </c>
      <c r="CD29" s="456" t="str">
        <f t="shared" si="66"/>
        <v/>
      </c>
      <c r="CE29" s="457" t="str">
        <f t="shared" si="66"/>
        <v/>
      </c>
      <c r="CF29" s="453" t="str">
        <f t="shared" ref="CF29" si="67">CF45</f>
        <v>発注機関</v>
      </c>
      <c r="CG29" s="456" t="str">
        <f>IF(CG50="無","",CG45)</f>
        <v/>
      </c>
      <c r="CH29" s="457" t="str">
        <f>IF(CH50="無","",CH45)</f>
        <v/>
      </c>
      <c r="CI29" s="845" t="str">
        <f>CI50</f>
        <v>育児介護</v>
      </c>
      <c r="CJ29" s="849" t="e">
        <f>IF(AND(CK50="",CK51=""),"申請なし",IF(CK50="有",CJ50,IF(CK51="有",CJ51,"無")))</f>
        <v>#REF!</v>
      </c>
      <c r="CK29" s="850"/>
      <c r="CL29" s="425"/>
      <c r="CM29" s="439"/>
      <c r="CN29" s="659"/>
      <c r="CO29" s="420"/>
      <c r="CP29" s="433"/>
      <c r="CQ29" s="434"/>
      <c r="CR29" s="900" t="s">
        <v>628</v>
      </c>
      <c r="CS29" s="901"/>
      <c r="CT29" s="438">
        <f>COUNTA(CT44,CT46,CT48)-COUNTBLANK(CS45)-COUNTBLANK(CS47)-COUNTBLANK(CS49)</f>
        <v>3</v>
      </c>
      <c r="CU29" s="440"/>
      <c r="CV29" s="443"/>
      <c r="CW29" s="444"/>
      <c r="CX29" s="443"/>
      <c r="CY29" s="443"/>
      <c r="CZ29" s="443"/>
      <c r="DA29" s="428" t="s">
        <v>1142</v>
      </c>
      <c r="DB29" s="964" t="e">
        <f>"①"&amp;DB47&amp;"／②"&amp;DB48&amp;"／③"&amp;DB49&amp;"／④"&amp;DB50&amp;"／⑤"&amp;DB51</f>
        <v>#REF!</v>
      </c>
      <c r="DC29" s="965"/>
      <c r="DD29" s="428" t="e">
        <f>DD45</f>
        <v>#REF!</v>
      </c>
      <c r="DE29" s="433" t="e">
        <f>DE45</f>
        <v>#REF!</v>
      </c>
      <c r="DF29" s="434" t="e">
        <f>DF45</f>
        <v>#REF!</v>
      </c>
      <c r="DG29" s="420"/>
      <c r="DH29" s="423"/>
      <c r="DI29" s="424"/>
      <c r="DJ29" s="420"/>
      <c r="DK29" s="423"/>
      <c r="DL29" s="424"/>
      <c r="DM29" s="420"/>
      <c r="DN29" s="423"/>
      <c r="DO29" s="424"/>
      <c r="DP29" s="420"/>
      <c r="DQ29" s="423"/>
      <c r="DR29" s="424"/>
      <c r="DS29" s="428" t="str">
        <f t="shared" si="61"/>
        <v>請負金額</v>
      </c>
      <c r="DT29" s="460" t="e">
        <f t="shared" si="61"/>
        <v>#REF!</v>
      </c>
      <c r="DU29" s="461" t="e">
        <f t="shared" si="61"/>
        <v>#REF!</v>
      </c>
      <c r="DV29" s="440"/>
      <c r="DW29" s="443"/>
      <c r="DX29" s="444"/>
      <c r="DY29" s="834"/>
      <c r="DZ29" s="835"/>
      <c r="EA29" s="836"/>
      <c r="EB29" s="428" t="str">
        <f t="shared" ref="EB29:EC31" si="68">EB46</f>
        <v>技術者数1</v>
      </c>
      <c r="EC29" s="872" t="e">
        <f t="shared" si="68"/>
        <v>#REF!</v>
      </c>
      <c r="ED29" s="873"/>
      <c r="EE29" s="428"/>
      <c r="EF29" s="872"/>
      <c r="EG29" s="873"/>
      <c r="EH29" s="428"/>
      <c r="EI29" s="872"/>
      <c r="EJ29" s="873"/>
      <c r="EK29" s="207"/>
    </row>
    <row r="30" spans="1:141" ht="122.25" customHeight="1">
      <c r="A30" s="219" t="s">
        <v>595</v>
      </c>
      <c r="B30" s="207">
        <v>5</v>
      </c>
      <c r="C30" s="84"/>
      <c r="D30" s="85"/>
      <c r="E30" s="86"/>
      <c r="F30" s="440"/>
      <c r="G30" s="443"/>
      <c r="H30" s="444"/>
      <c r="I30" s="420" t="s">
        <v>483</v>
      </c>
      <c r="J30" s="433" t="str">
        <f>J50&amp;CHAR(10)&amp;J51</f>
        <v xml:space="preserve">
</v>
      </c>
      <c r="K30" s="433" t="str">
        <f>K50&amp;CHAR(10)&amp;K51</f>
        <v xml:space="preserve">
</v>
      </c>
      <c r="L30" s="428" t="str">
        <f>L46</f>
        <v/>
      </c>
      <c r="M30" s="793" t="str">
        <f t="shared" ref="M30:N30" si="69">M46</f>
        <v/>
      </c>
      <c r="N30" s="850">
        <f t="shared" si="69"/>
        <v>0</v>
      </c>
      <c r="O30" s="420"/>
      <c r="P30" s="423"/>
      <c r="Q30" s="424"/>
      <c r="R30" s="440"/>
      <c r="S30" s="443"/>
      <c r="T30" s="444"/>
      <c r="U30" s="440"/>
      <c r="V30" s="443"/>
      <c r="W30" s="444"/>
      <c r="X30" s="420" t="s">
        <v>950</v>
      </c>
      <c r="Y30" s="433" t="str">
        <f>Y48&amp;CHAR(10)&amp;"("&amp;Y49&amp;")"</f>
        <v xml:space="preserve">
()</v>
      </c>
      <c r="Z30" s="434" t="str">
        <f>Z48&amp;CHAR(10)&amp;"("&amp;Z49&amp;")"</f>
        <v xml:space="preserve">
()</v>
      </c>
      <c r="AA30" s="428" t="str">
        <f t="shared" si="63"/>
        <v/>
      </c>
      <c r="AB30" s="783" t="str">
        <f t="shared" si="63"/>
        <v/>
      </c>
      <c r="AC30" s="784"/>
      <c r="AD30" s="440"/>
      <c r="AE30" s="443"/>
      <c r="AF30" s="444"/>
      <c r="AG30" s="420"/>
      <c r="AH30" s="423"/>
      <c r="AI30" s="424"/>
      <c r="AJ30" s="440"/>
      <c r="AK30" s="443"/>
      <c r="AL30" s="444"/>
      <c r="AM30" s="440"/>
      <c r="AN30" s="443"/>
      <c r="AO30" s="444"/>
      <c r="AP30" s="420" t="s">
        <v>949</v>
      </c>
      <c r="AQ30" s="433" t="str">
        <f>AQ48&amp;CHAR(10)&amp;"("&amp;AQ49&amp;")"</f>
        <v xml:space="preserve">
()</v>
      </c>
      <c r="AR30" s="434" t="str">
        <f>AR48&amp;CHAR(10)&amp;"("&amp;AR49&amp;")"</f>
        <v xml:space="preserve">
()</v>
      </c>
      <c r="AS30" s="428" t="str">
        <f t="shared" si="64"/>
        <v/>
      </c>
      <c r="AT30" s="783" t="str">
        <f t="shared" si="64"/>
        <v/>
      </c>
      <c r="AU30" s="784"/>
      <c r="AV30" s="440"/>
      <c r="AW30" s="443"/>
      <c r="AX30" s="444"/>
      <c r="AY30" s="420"/>
      <c r="AZ30" s="423"/>
      <c r="BA30" s="424"/>
      <c r="BB30" s="440"/>
      <c r="BC30" s="443"/>
      <c r="BD30" s="444"/>
      <c r="BE30" s="440"/>
      <c r="BF30" s="443"/>
      <c r="BG30" s="444"/>
      <c r="BH30" s="420" t="s">
        <v>949</v>
      </c>
      <c r="BI30" s="433" t="str">
        <f>BI48&amp;CHAR(10)&amp;"("&amp;BI49&amp;")"</f>
        <v xml:space="preserve">
()</v>
      </c>
      <c r="BJ30" s="434" t="str">
        <f>BJ48&amp;CHAR(10)&amp;"("&amp;BJ49&amp;")"</f>
        <v xml:space="preserve">
()</v>
      </c>
      <c r="BK30" s="428" t="str">
        <f t="shared" si="65"/>
        <v/>
      </c>
      <c r="BL30" s="783" t="str">
        <f t="shared" si="65"/>
        <v/>
      </c>
      <c r="BM30" s="784"/>
      <c r="BN30" s="440"/>
      <c r="BO30" s="443"/>
      <c r="BP30" s="444"/>
      <c r="BQ30" s="420"/>
      <c r="BR30" s="423"/>
      <c r="BS30" s="424"/>
      <c r="BT30" s="889"/>
      <c r="BU30" s="890"/>
      <c r="BV30" s="891"/>
      <c r="BW30" s="842"/>
      <c r="BX30" s="423" t="s">
        <v>1158</v>
      </c>
      <c r="BY30" s="424" t="str">
        <f>BY47</f>
        <v>申請なし</v>
      </c>
      <c r="BZ30" s="428" t="str">
        <f>BZ49</f>
        <v>ﾊｰﾄﾌﾙ活動</v>
      </c>
      <c r="CA30" s="448" t="str">
        <f t="shared" ref="CA30:CB30" si="70">CA49</f>
        <v>申請なし</v>
      </c>
      <c r="CB30" s="449" t="str">
        <f t="shared" si="70"/>
        <v>申請なし</v>
      </c>
      <c r="CC30" s="652" t="str">
        <f t="shared" ref="CC30:CF33" si="71">CC46</f>
        <v>元請・下請区分</v>
      </c>
      <c r="CD30" s="653">
        <f t="shared" si="71"/>
        <v>0</v>
      </c>
      <c r="CE30" s="654">
        <f t="shared" si="71"/>
        <v>0</v>
      </c>
      <c r="CF30" s="652" t="str">
        <f t="shared" si="71"/>
        <v>元請・下請区分</v>
      </c>
      <c r="CG30" s="655" t="str">
        <f>IF(CG50="無","",CG46)</f>
        <v/>
      </c>
      <c r="CH30" s="656" t="str">
        <f>IF(CH50="無","",CH46)</f>
        <v/>
      </c>
      <c r="CI30" s="846"/>
      <c r="CJ30" s="423" t="e">
        <f>IF(CK51="有",CJ52,"")</f>
        <v>#REF!</v>
      </c>
      <c r="CK30" s="434" t="e">
        <f>IF(CK51="有",CK52,"")</f>
        <v>#REF!</v>
      </c>
      <c r="CL30" s="450"/>
      <c r="CM30" s="446"/>
      <c r="CN30" s="447"/>
      <c r="CO30" s="420"/>
      <c r="CP30" s="433"/>
      <c r="CQ30" s="434"/>
      <c r="CR30" s="450"/>
      <c r="CS30" s="446"/>
      <c r="CT30" s="447"/>
      <c r="CU30" s="440"/>
      <c r="CV30" s="443"/>
      <c r="CW30" s="444"/>
      <c r="CX30" s="443"/>
      <c r="CY30" s="443"/>
      <c r="CZ30" s="443"/>
      <c r="DA30" s="428"/>
      <c r="DB30" s="868"/>
      <c r="DC30" s="869"/>
      <c r="DD30" s="440"/>
      <c r="DE30" s="443"/>
      <c r="DF30" s="444"/>
      <c r="DG30" s="420"/>
      <c r="DH30" s="423"/>
      <c r="DI30" s="424"/>
      <c r="DJ30" s="420"/>
      <c r="DK30" s="423"/>
      <c r="DL30" s="424"/>
      <c r="DM30" s="420"/>
      <c r="DN30" s="423"/>
      <c r="DO30" s="424"/>
      <c r="DP30" s="420"/>
      <c r="DQ30" s="423"/>
      <c r="DR30" s="424"/>
      <c r="DS30" s="428" t="s">
        <v>486</v>
      </c>
      <c r="DT30" s="433" t="e">
        <f>DT48&amp;CHAR(10)&amp;DT49</f>
        <v>#REF!</v>
      </c>
      <c r="DU30" s="434" t="e">
        <f>DU48&amp;CHAR(10)&amp;DU49</f>
        <v>#REF!</v>
      </c>
      <c r="DV30" s="440"/>
      <c r="DW30" s="443"/>
      <c r="DX30" s="444"/>
      <c r="DY30" s="429"/>
      <c r="DZ30" s="426"/>
      <c r="EA30" s="427"/>
      <c r="EB30" s="428" t="str">
        <f t="shared" si="68"/>
        <v>拠点名2</v>
      </c>
      <c r="EC30" s="835" t="e">
        <f t="shared" si="68"/>
        <v>#REF!</v>
      </c>
      <c r="ED30" s="836"/>
      <c r="EE30" s="428"/>
      <c r="EF30" s="835"/>
      <c r="EG30" s="836"/>
      <c r="EH30" s="428"/>
      <c r="EI30" s="835"/>
      <c r="EJ30" s="836"/>
      <c r="EK30" s="207"/>
    </row>
    <row r="31" spans="1:141" ht="69" customHeight="1">
      <c r="A31" s="219" t="s">
        <v>595</v>
      </c>
      <c r="B31" s="207">
        <v>6</v>
      </c>
      <c r="C31" s="84"/>
      <c r="D31" s="85"/>
      <c r="E31" s="86"/>
      <c r="F31" s="440"/>
      <c r="G31" s="443"/>
      <c r="H31" s="444"/>
      <c r="I31" s="420" t="s">
        <v>990</v>
      </c>
      <c r="J31" s="423" t="str">
        <f>J52&amp;"／"&amp;J53&amp;" "&amp;J54&amp;" "&amp;J55&amp;" "&amp;J56</f>
        <v xml:space="preserve">／   </v>
      </c>
      <c r="K31" s="423" t="str">
        <f>K52&amp;"／"&amp;K53&amp;" "&amp;K54&amp;" "&amp;K55&amp;" "&amp;K56</f>
        <v xml:space="preserve">／   </v>
      </c>
      <c r="L31" s="428" t="s">
        <v>946</v>
      </c>
      <c r="M31" s="895" t="str">
        <f>M47&amp;"／"&amp;M48</f>
        <v>／</v>
      </c>
      <c r="N31" s="805"/>
      <c r="O31" s="462"/>
      <c r="P31" s="423"/>
      <c r="Q31" s="424"/>
      <c r="R31" s="440"/>
      <c r="S31" s="443"/>
      <c r="T31" s="444"/>
      <c r="U31" s="440"/>
      <c r="V31" s="443"/>
      <c r="W31" s="444"/>
      <c r="X31" s="428" t="s">
        <v>946</v>
      </c>
      <c r="Y31" s="433" t="str">
        <f>Y50&amp;"／"&amp;Y51</f>
        <v>／</v>
      </c>
      <c r="Z31" s="434" t="str">
        <f>Z50&amp;"／"&amp;Z51</f>
        <v>／</v>
      </c>
      <c r="AA31" s="428" t="str">
        <f t="shared" si="63"/>
        <v/>
      </c>
      <c r="AB31" s="804" t="str">
        <f t="shared" si="63"/>
        <v/>
      </c>
      <c r="AC31" s="805"/>
      <c r="AD31" s="440"/>
      <c r="AE31" s="443"/>
      <c r="AF31" s="444"/>
      <c r="AG31" s="420"/>
      <c r="AH31" s="423"/>
      <c r="AI31" s="424"/>
      <c r="AJ31" s="440"/>
      <c r="AK31" s="443"/>
      <c r="AL31" s="444"/>
      <c r="AM31" s="440"/>
      <c r="AN31" s="443"/>
      <c r="AO31" s="444"/>
      <c r="AP31" s="428" t="s">
        <v>946</v>
      </c>
      <c r="AQ31" s="433" t="str">
        <f>AQ50&amp;"／"&amp;AQ51</f>
        <v>／</v>
      </c>
      <c r="AR31" s="434" t="str">
        <f>AR50&amp;"／"&amp;AR51</f>
        <v>／</v>
      </c>
      <c r="AS31" s="428" t="str">
        <f t="shared" si="64"/>
        <v/>
      </c>
      <c r="AT31" s="804" t="str">
        <f t="shared" si="64"/>
        <v/>
      </c>
      <c r="AU31" s="805"/>
      <c r="AV31" s="440"/>
      <c r="AW31" s="443"/>
      <c r="AX31" s="444"/>
      <c r="AY31" s="420"/>
      <c r="AZ31" s="423"/>
      <c r="BA31" s="424"/>
      <c r="BB31" s="440"/>
      <c r="BC31" s="443"/>
      <c r="BD31" s="444"/>
      <c r="BE31" s="440"/>
      <c r="BF31" s="443"/>
      <c r="BG31" s="444"/>
      <c r="BH31" s="428" t="s">
        <v>946</v>
      </c>
      <c r="BI31" s="433" t="str">
        <f>BI50&amp;"／"&amp;BI51</f>
        <v>／</v>
      </c>
      <c r="BJ31" s="434" t="str">
        <f>BJ50&amp;"／"&amp;BJ51</f>
        <v>／</v>
      </c>
      <c r="BK31" s="428" t="str">
        <f t="shared" si="65"/>
        <v/>
      </c>
      <c r="BL31" s="804" t="str">
        <f t="shared" si="65"/>
        <v/>
      </c>
      <c r="BM31" s="805"/>
      <c r="BN31" s="440"/>
      <c r="BO31" s="443"/>
      <c r="BP31" s="444"/>
      <c r="BQ31" s="420"/>
      <c r="BR31" s="423"/>
      <c r="BS31" s="424"/>
      <c r="BT31" s="889"/>
      <c r="BU31" s="890"/>
      <c r="BV31" s="891"/>
      <c r="BW31" s="450"/>
      <c r="BX31" s="446"/>
      <c r="BY31" s="447"/>
      <c r="BZ31" s="428" t="str">
        <f>BZ51&amp;CHAR(10)&amp;BZ52</f>
        <v xml:space="preserve">
</v>
      </c>
      <c r="CA31" s="448" t="str">
        <f>IF(CA50="","","参加"&amp;CA51&amp;"人"&amp;CHAR(10)&amp;"従業員"&amp;CA52&amp;"人")</f>
        <v/>
      </c>
      <c r="CB31" s="449" t="str">
        <f>IF(CB50="","","参加"&amp;CB51&amp;"人"&amp;CHAR(10)&amp;"従業員"&amp;CB52&amp;"人")</f>
        <v/>
      </c>
      <c r="CC31" s="420" t="str">
        <f t="shared" si="71"/>
        <v>契約（始）</v>
      </c>
      <c r="CD31" s="433" t="str">
        <f t="shared" si="71"/>
        <v/>
      </c>
      <c r="CE31" s="434" t="str">
        <f t="shared" si="71"/>
        <v/>
      </c>
      <c r="CF31" s="428" t="str">
        <f t="shared" si="71"/>
        <v>契約（始）</v>
      </c>
      <c r="CG31" s="433" t="str">
        <f>IF(CG50="無","",CG47)</f>
        <v/>
      </c>
      <c r="CH31" s="434" t="str">
        <f>IF(CH50="無","",CH47)</f>
        <v/>
      </c>
      <c r="CI31" s="420"/>
      <c r="CJ31" s="433"/>
      <c r="CK31" s="434"/>
      <c r="CL31" s="450"/>
      <c r="CM31" s="446"/>
      <c r="CN31" s="447"/>
      <c r="CO31" s="420"/>
      <c r="CP31" s="433"/>
      <c r="CQ31" s="434"/>
      <c r="CR31" s="450"/>
      <c r="CS31" s="446"/>
      <c r="CT31" s="447"/>
      <c r="CU31" s="440"/>
      <c r="CV31" s="443"/>
      <c r="CW31" s="444"/>
      <c r="CX31" s="443"/>
      <c r="CY31" s="443"/>
      <c r="CZ31" s="443"/>
      <c r="DA31" s="428" t="s">
        <v>1116</v>
      </c>
      <c r="DB31" s="793" t="e">
        <f>DB53</f>
        <v>#REF!</v>
      </c>
      <c r="DC31" s="870"/>
      <c r="DD31" s="440"/>
      <c r="DE31" s="443"/>
      <c r="DF31" s="444"/>
      <c r="DG31" s="420"/>
      <c r="DH31" s="423"/>
      <c r="DI31" s="424"/>
      <c r="DJ31" s="420"/>
      <c r="DK31" s="423"/>
      <c r="DL31" s="424"/>
      <c r="DM31" s="420"/>
      <c r="DN31" s="423"/>
      <c r="DO31" s="424"/>
      <c r="DP31" s="420"/>
      <c r="DQ31" s="423"/>
      <c r="DR31" s="424"/>
      <c r="DS31" s="428" t="str">
        <f>DS50</f>
        <v>工事成績</v>
      </c>
      <c r="DT31" s="463" t="e">
        <f>DT50</f>
        <v>#REF!</v>
      </c>
      <c r="DU31" s="464" t="e">
        <f>DU50</f>
        <v>#REF!</v>
      </c>
      <c r="DV31" s="440"/>
      <c r="DW31" s="443"/>
      <c r="DX31" s="444"/>
      <c r="DY31" s="440"/>
      <c r="DZ31" s="443"/>
      <c r="EA31" s="444"/>
      <c r="EB31" s="834" t="str">
        <f t="shared" si="68"/>
        <v>所在地2</v>
      </c>
      <c r="EC31" s="835" t="e">
        <f t="shared" si="68"/>
        <v>#REF!</v>
      </c>
      <c r="ED31" s="836"/>
      <c r="EE31" s="834"/>
      <c r="EF31" s="835"/>
      <c r="EG31" s="836"/>
      <c r="EH31" s="834"/>
      <c r="EI31" s="835"/>
      <c r="EJ31" s="836"/>
      <c r="EK31" s="207"/>
    </row>
    <row r="32" spans="1:141" ht="42.75" customHeight="1">
      <c r="A32" s="219" t="s">
        <v>595</v>
      </c>
      <c r="B32" s="207">
        <v>7</v>
      </c>
      <c r="C32" s="84"/>
      <c r="D32" s="85"/>
      <c r="E32" s="86"/>
      <c r="F32" s="440"/>
      <c r="G32" s="443"/>
      <c r="H32" s="444"/>
      <c r="I32" s="420" t="str">
        <f>I57</f>
        <v>工事成績</v>
      </c>
      <c r="J32" s="463" t="str">
        <f>J57</f>
        <v/>
      </c>
      <c r="K32" s="464" t="str">
        <f>K57</f>
        <v/>
      </c>
      <c r="L32" s="440"/>
      <c r="M32" s="443"/>
      <c r="N32" s="444"/>
      <c r="O32" s="428"/>
      <c r="P32" s="421"/>
      <c r="Q32" s="422"/>
      <c r="R32" s="440"/>
      <c r="S32" s="443"/>
      <c r="T32" s="444"/>
      <c r="U32" s="440"/>
      <c r="V32" s="443"/>
      <c r="W32" s="444"/>
      <c r="X32" s="428" t="s">
        <v>497</v>
      </c>
      <c r="Y32" s="465" t="str">
        <f>IF(Y52="","",Y52&amp;CHAR(10)&amp;"("&amp;Y57&amp;"点)")</f>
        <v/>
      </c>
      <c r="Z32" s="466" t="str">
        <f>IF(Z52="","",Z52&amp;CHAR(10)&amp;"("&amp;Z57&amp;"点)")</f>
        <v/>
      </c>
      <c r="AA32" s="428" t="str">
        <f t="shared" si="63"/>
        <v/>
      </c>
      <c r="AB32" s="804" t="str">
        <f t="shared" si="63"/>
        <v/>
      </c>
      <c r="AC32" s="805"/>
      <c r="AD32" s="440"/>
      <c r="AE32" s="443"/>
      <c r="AF32" s="444"/>
      <c r="AG32" s="428"/>
      <c r="AH32" s="421"/>
      <c r="AI32" s="422"/>
      <c r="AJ32" s="440"/>
      <c r="AK32" s="443"/>
      <c r="AL32" s="444"/>
      <c r="AM32" s="440"/>
      <c r="AN32" s="443"/>
      <c r="AO32" s="444"/>
      <c r="AP32" s="428" t="s">
        <v>497</v>
      </c>
      <c r="AQ32" s="465" t="str">
        <f>IF(AQ52="","",AQ52&amp;CHAR(10)&amp;"("&amp;AQ57&amp;"点)")</f>
        <v/>
      </c>
      <c r="AR32" s="466" t="str">
        <f>IF(AR52="","",AR52&amp;CHAR(10)&amp;"("&amp;AR57&amp;"点)")</f>
        <v/>
      </c>
      <c r="AS32" s="428" t="str">
        <f t="shared" si="64"/>
        <v/>
      </c>
      <c r="AT32" s="804" t="str">
        <f t="shared" si="64"/>
        <v/>
      </c>
      <c r="AU32" s="805"/>
      <c r="AV32" s="440"/>
      <c r="AW32" s="443"/>
      <c r="AX32" s="444"/>
      <c r="AY32" s="428"/>
      <c r="AZ32" s="421"/>
      <c r="BA32" s="422"/>
      <c r="BB32" s="440"/>
      <c r="BC32" s="443"/>
      <c r="BD32" s="444"/>
      <c r="BE32" s="440"/>
      <c r="BF32" s="443"/>
      <c r="BG32" s="444"/>
      <c r="BH32" s="428" t="s">
        <v>497</v>
      </c>
      <c r="BI32" s="465" t="str">
        <f>IF(BI52="","",BI52&amp;CHAR(10)&amp;"("&amp;BI57&amp;"点)")</f>
        <v/>
      </c>
      <c r="BJ32" s="466" t="str">
        <f>IF(BJ52="","",BJ52&amp;CHAR(10)&amp;"("&amp;BJ57&amp;"点)")</f>
        <v/>
      </c>
      <c r="BK32" s="428" t="str">
        <f t="shared" si="65"/>
        <v/>
      </c>
      <c r="BL32" s="804" t="str">
        <f t="shared" si="65"/>
        <v/>
      </c>
      <c r="BM32" s="805"/>
      <c r="BN32" s="440"/>
      <c r="BO32" s="443"/>
      <c r="BP32" s="444"/>
      <c r="BQ32" s="428"/>
      <c r="BR32" s="421"/>
      <c r="BS32" s="422"/>
      <c r="BT32" s="889"/>
      <c r="BU32" s="890"/>
      <c r="BV32" s="891"/>
      <c r="BW32" s="440"/>
      <c r="BX32" s="443"/>
      <c r="BY32" s="444"/>
      <c r="BZ32" s="428" t="str">
        <f>BZ50</f>
        <v/>
      </c>
      <c r="CA32" s="423" t="str">
        <f>CA50</f>
        <v/>
      </c>
      <c r="CB32" s="424" t="str">
        <f>CB50</f>
        <v/>
      </c>
      <c r="CC32" s="420" t="str">
        <f t="shared" si="71"/>
        <v>契約（終）</v>
      </c>
      <c r="CD32" s="433" t="str">
        <f t="shared" si="71"/>
        <v/>
      </c>
      <c r="CE32" s="434" t="str">
        <f t="shared" si="71"/>
        <v/>
      </c>
      <c r="CF32" s="428" t="str">
        <f t="shared" si="71"/>
        <v>契約（終）</v>
      </c>
      <c r="CG32" s="433" t="str">
        <f>IF(CG50="無","",CG48)</f>
        <v/>
      </c>
      <c r="CH32" s="434" t="str">
        <f>IF(CH50="無","",CH48)</f>
        <v/>
      </c>
      <c r="CI32" s="420"/>
      <c r="CJ32" s="433"/>
      <c r="CK32" s="434"/>
      <c r="CL32" s="440"/>
      <c r="CM32" s="443"/>
      <c r="CN32" s="444"/>
      <c r="CO32" s="420"/>
      <c r="CP32" s="433"/>
      <c r="CQ32" s="434"/>
      <c r="CR32" s="440"/>
      <c r="CS32" s="443"/>
      <c r="CT32" s="444"/>
      <c r="CU32" s="440"/>
      <c r="CV32" s="443"/>
      <c r="CW32" s="444"/>
      <c r="CX32" s="443"/>
      <c r="CY32" s="443"/>
      <c r="CZ32" s="443"/>
      <c r="DA32" s="428" t="s">
        <v>1117</v>
      </c>
      <c r="DB32" s="793" t="e">
        <f>DB54</f>
        <v>#REF!</v>
      </c>
      <c r="DC32" s="870"/>
      <c r="DD32" s="440"/>
      <c r="DE32" s="443"/>
      <c r="DF32" s="444"/>
      <c r="DG32" s="428"/>
      <c r="DH32" s="421"/>
      <c r="DI32" s="422"/>
      <c r="DJ32" s="428"/>
      <c r="DK32" s="421"/>
      <c r="DL32" s="422"/>
      <c r="DM32" s="428"/>
      <c r="DN32" s="421"/>
      <c r="DO32" s="422"/>
      <c r="DP32" s="428"/>
      <c r="DQ32" s="421"/>
      <c r="DR32" s="422"/>
      <c r="DS32" s="467" t="str">
        <f>DS53&amp;"/"&amp;DS54</f>
        <v>工事種別/建設工事の種類</v>
      </c>
      <c r="DT32" s="421" t="e">
        <f>DT53&amp;"／"&amp;DT54</f>
        <v>#REF!</v>
      </c>
      <c r="DU32" s="468" t="e">
        <f>DU53&amp;"／"&amp;DU54</f>
        <v>#REF!</v>
      </c>
      <c r="DV32" s="440"/>
      <c r="DW32" s="443"/>
      <c r="DX32" s="444"/>
      <c r="DY32" s="440"/>
      <c r="DZ32" s="443"/>
      <c r="EA32" s="444"/>
      <c r="EB32" s="834"/>
      <c r="EC32" s="835"/>
      <c r="ED32" s="836"/>
      <c r="EE32" s="834"/>
      <c r="EF32" s="835"/>
      <c r="EG32" s="836"/>
      <c r="EH32" s="834"/>
      <c r="EI32" s="835"/>
      <c r="EJ32" s="836"/>
      <c r="EK32" s="207"/>
    </row>
    <row r="33" spans="1:141" ht="42.75" customHeight="1">
      <c r="A33" s="219" t="s">
        <v>595</v>
      </c>
      <c r="B33" s="207">
        <v>8</v>
      </c>
      <c r="C33" s="87"/>
      <c r="D33" s="88"/>
      <c r="E33" s="89"/>
      <c r="F33" s="469"/>
      <c r="G33" s="470"/>
      <c r="H33" s="471"/>
      <c r="I33" s="428"/>
      <c r="J33" s="423"/>
      <c r="K33" s="472"/>
      <c r="L33" s="469"/>
      <c r="M33" s="470"/>
      <c r="N33" s="471"/>
      <c r="O33" s="428"/>
      <c r="P33" s="421"/>
      <c r="Q33" s="422"/>
      <c r="R33" s="469"/>
      <c r="S33" s="470"/>
      <c r="T33" s="471"/>
      <c r="U33" s="469"/>
      <c r="V33" s="470"/>
      <c r="W33" s="471"/>
      <c r="X33" s="428" t="s">
        <v>991</v>
      </c>
      <c r="Y33" s="423" t="str">
        <f>Y53&amp;"／"&amp;Y54&amp;" "&amp;Y55&amp;" "&amp;Y56</f>
        <v xml:space="preserve">／  </v>
      </c>
      <c r="Z33" s="424" t="str">
        <f>Z53&amp;"／"&amp;Z54&amp;" "&amp;Z55&amp;" "&amp;Z56</f>
        <v xml:space="preserve">／  </v>
      </c>
      <c r="AA33" s="473"/>
      <c r="AB33" s="474"/>
      <c r="AC33" s="475"/>
      <c r="AD33" s="469"/>
      <c r="AE33" s="470"/>
      <c r="AF33" s="471"/>
      <c r="AG33" s="428"/>
      <c r="AH33" s="421"/>
      <c r="AI33" s="422"/>
      <c r="AJ33" s="469"/>
      <c r="AK33" s="470"/>
      <c r="AL33" s="471"/>
      <c r="AM33" s="469"/>
      <c r="AN33" s="470"/>
      <c r="AO33" s="471"/>
      <c r="AP33" s="428" t="s">
        <v>991</v>
      </c>
      <c r="AQ33" s="423" t="str">
        <f>AQ53&amp;"／"&amp;AQ54&amp;" "&amp;AQ55&amp;" "&amp;AQ56</f>
        <v xml:space="preserve">／  </v>
      </c>
      <c r="AR33" s="424" t="str">
        <f>AR53&amp;"／"&amp;AR54&amp;" "&amp;AR55&amp;" "&amp;AR56</f>
        <v xml:space="preserve">／  </v>
      </c>
      <c r="AS33" s="473"/>
      <c r="AT33" s="474"/>
      <c r="AU33" s="475"/>
      <c r="AV33" s="469"/>
      <c r="AW33" s="470"/>
      <c r="AX33" s="471"/>
      <c r="AY33" s="428"/>
      <c r="AZ33" s="421"/>
      <c r="BA33" s="422"/>
      <c r="BB33" s="469"/>
      <c r="BC33" s="470"/>
      <c r="BD33" s="471"/>
      <c r="BE33" s="469"/>
      <c r="BF33" s="470"/>
      <c r="BG33" s="471"/>
      <c r="BH33" s="428" t="s">
        <v>991</v>
      </c>
      <c r="BI33" s="423" t="str">
        <f>BI53&amp;"／"&amp;BI54&amp;" "&amp;BI55&amp;" "&amp;BI56</f>
        <v xml:space="preserve">／  </v>
      </c>
      <c r="BJ33" s="424" t="str">
        <f>BJ53&amp;"／"&amp;BJ54&amp;" "&amp;BJ55&amp;" "&amp;BJ56</f>
        <v xml:space="preserve">／  </v>
      </c>
      <c r="BK33" s="473"/>
      <c r="BL33" s="474"/>
      <c r="BM33" s="475"/>
      <c r="BN33" s="469"/>
      <c r="BO33" s="470"/>
      <c r="BP33" s="471"/>
      <c r="BQ33" s="428"/>
      <c r="BR33" s="421"/>
      <c r="BS33" s="422"/>
      <c r="BT33" s="469"/>
      <c r="BU33" s="470"/>
      <c r="BV33" s="471"/>
      <c r="BW33" s="469"/>
      <c r="BX33" s="470"/>
      <c r="BY33" s="471"/>
      <c r="BZ33" s="467"/>
      <c r="CA33" s="476"/>
      <c r="CB33" s="468"/>
      <c r="CC33" s="428" t="str">
        <f t="shared" si="71"/>
        <v>施工箇所</v>
      </c>
      <c r="CD33" s="423" t="str">
        <f t="shared" si="71"/>
        <v/>
      </c>
      <c r="CE33" s="424" t="str">
        <f t="shared" si="71"/>
        <v/>
      </c>
      <c r="CF33" s="428" t="str">
        <f t="shared" si="71"/>
        <v>施工箇所</v>
      </c>
      <c r="CG33" s="423" t="str">
        <f>IF(CG50="無","",CG49)</f>
        <v/>
      </c>
      <c r="CH33" s="424" t="str">
        <f>IF(CH50="無","",CH49)</f>
        <v/>
      </c>
      <c r="CI33" s="420"/>
      <c r="CJ33" s="423"/>
      <c r="CK33" s="424"/>
      <c r="CL33" s="469"/>
      <c r="CM33" s="470"/>
      <c r="CN33" s="471"/>
      <c r="CO33" s="420"/>
      <c r="CP33" s="423"/>
      <c r="CQ33" s="424"/>
      <c r="CR33" s="469"/>
      <c r="CS33" s="470"/>
      <c r="CT33" s="471"/>
      <c r="CU33" s="469"/>
      <c r="CV33" s="470"/>
      <c r="CW33" s="471"/>
      <c r="CX33" s="470"/>
      <c r="CY33" s="470"/>
      <c r="CZ33" s="470"/>
      <c r="DA33" s="428" t="s">
        <v>277</v>
      </c>
      <c r="DB33" s="966" t="e">
        <f>DB55</f>
        <v>#REF!</v>
      </c>
      <c r="DC33" s="967"/>
      <c r="DD33" s="477"/>
      <c r="DE33" s="478"/>
      <c r="DF33" s="479"/>
      <c r="DG33" s="428"/>
      <c r="DH33" s="421"/>
      <c r="DI33" s="422"/>
      <c r="DJ33" s="428"/>
      <c r="DK33" s="421"/>
      <c r="DL33" s="422"/>
      <c r="DM33" s="428"/>
      <c r="DN33" s="421"/>
      <c r="DO33" s="422"/>
      <c r="DP33" s="428"/>
      <c r="DQ33" s="421"/>
      <c r="DR33" s="422"/>
      <c r="DS33" s="469"/>
      <c r="DT33" s="470"/>
      <c r="DU33" s="471"/>
      <c r="DV33" s="469"/>
      <c r="DW33" s="470"/>
      <c r="DX33" s="471"/>
      <c r="DY33" s="469"/>
      <c r="DZ33" s="470"/>
      <c r="EA33" s="471"/>
      <c r="EB33" s="428" t="str">
        <f>EB49</f>
        <v>技術者数2</v>
      </c>
      <c r="EC33" s="872" t="e">
        <f>EC49</f>
        <v>#REF!</v>
      </c>
      <c r="ED33" s="873"/>
      <c r="EE33" s="428"/>
      <c r="EF33" s="872"/>
      <c r="EG33" s="873"/>
      <c r="EH33" s="428"/>
      <c r="EI33" s="872"/>
      <c r="EJ33" s="873"/>
      <c r="EK33" s="207"/>
    </row>
    <row r="34" spans="1:141" ht="22.5" customHeight="1">
      <c r="A34" s="207"/>
      <c r="B34" s="41"/>
      <c r="C34" s="207"/>
      <c r="D34" s="207"/>
      <c r="E34" s="207"/>
      <c r="F34" s="207"/>
      <c r="G34" s="207"/>
      <c r="H34" s="207"/>
      <c r="I34" s="207"/>
      <c r="J34" s="207"/>
      <c r="K34" s="207"/>
      <c r="L34" s="207"/>
      <c r="M34" s="207"/>
      <c r="N34" s="207"/>
      <c r="O34" s="207"/>
      <c r="P34" s="207"/>
      <c r="Q34" s="207"/>
      <c r="R34" s="207"/>
      <c r="S34" s="207"/>
      <c r="T34" s="72" t="str">
        <f>IF(企業入力シート!C18="","配置なし","配置あり")</f>
        <v>配置なし</v>
      </c>
      <c r="U34" s="207"/>
      <c r="V34" s="207"/>
      <c r="W34" s="72" t="str">
        <f>IF(企業入力シート!C18="","配置なし","配置あり")</f>
        <v>配置なし</v>
      </c>
      <c r="X34" s="207"/>
      <c r="Y34" s="207"/>
      <c r="Z34" s="72" t="str">
        <f>IF(企業入力シート!C18="","配置なし","配置あり")</f>
        <v>配置なし</v>
      </c>
      <c r="AA34" s="207"/>
      <c r="AB34" s="207"/>
      <c r="AC34" s="72" t="str">
        <f>IF(企業入力シート!C18="","配置なし","配置あり")</f>
        <v>配置なし</v>
      </c>
      <c r="AD34" s="207"/>
      <c r="AE34" s="207"/>
      <c r="AF34" s="72" t="str">
        <f>IF(企業入力シート!C18="","配置なし","配置あり")</f>
        <v>配置なし</v>
      </c>
      <c r="AG34" s="207"/>
      <c r="AH34" s="207"/>
      <c r="AI34" s="207"/>
      <c r="AJ34" s="207"/>
      <c r="AK34" s="207"/>
      <c r="AL34" s="72" t="str">
        <f>IF(企業入力シート!C19="","配置なし","配置あり")</f>
        <v>配置なし</v>
      </c>
      <c r="AM34" s="207"/>
      <c r="AN34" s="207"/>
      <c r="AO34" s="72" t="str">
        <f>IF(企業入力シート!C19="","配置なし","配置あり")</f>
        <v>配置なし</v>
      </c>
      <c r="AP34" s="207"/>
      <c r="AQ34" s="207"/>
      <c r="AR34" s="72" t="str">
        <f>IF(企業入力シート!C19="","配置なし","配置あり")</f>
        <v>配置なし</v>
      </c>
      <c r="AS34" s="207"/>
      <c r="AT34" s="207"/>
      <c r="AU34" s="72" t="str">
        <f>IF(企業入力シート!C19="","配置なし","配置あり")</f>
        <v>配置なし</v>
      </c>
      <c r="AV34" s="207"/>
      <c r="AW34" s="207"/>
      <c r="AX34" s="72" t="str">
        <f>IF(企業入力シート!C19="","配置なし","配置あり")</f>
        <v>配置なし</v>
      </c>
      <c r="AY34" s="207"/>
      <c r="AZ34" s="207"/>
      <c r="BA34" s="207"/>
      <c r="BB34" s="207"/>
      <c r="BC34" s="207"/>
      <c r="BD34" s="72" t="str">
        <f>IF(企業入力シート!C20="","配置なし","配置あり")</f>
        <v>配置なし</v>
      </c>
      <c r="BE34" s="207"/>
      <c r="BF34" s="207"/>
      <c r="BG34" s="72" t="str">
        <f>IF(企業入力シート!C20="","配置なし","配置あり")</f>
        <v>配置なし</v>
      </c>
      <c r="BH34" s="207"/>
      <c r="BI34" s="207"/>
      <c r="BJ34" s="72" t="str">
        <f>IF(企業入力シート!C20="","配置なし","配置あり")</f>
        <v>配置なし</v>
      </c>
      <c r="BK34" s="207"/>
      <c r="BL34" s="207"/>
      <c r="BM34" s="72" t="str">
        <f>IF(企業入力シート!C20="","配置なし","配置あり")</f>
        <v>配置なし</v>
      </c>
      <c r="BN34" s="207"/>
      <c r="BO34" s="207"/>
      <c r="BP34" s="72" t="str">
        <f>IF(企業入力シート!C20="","配置なし","配置あり")</f>
        <v>配置なし</v>
      </c>
      <c r="BQ34" s="207"/>
      <c r="BR34" s="207"/>
      <c r="BS34" s="207"/>
      <c r="BT34" s="207"/>
      <c r="BU34" s="207"/>
      <c r="BV34" s="207"/>
      <c r="BW34" s="207"/>
      <c r="BX34" s="207"/>
      <c r="BY34" s="207"/>
      <c r="BZ34" s="207"/>
      <c r="CA34" s="207"/>
      <c r="CB34" s="207"/>
      <c r="CC34" s="207"/>
      <c r="CD34" s="207"/>
      <c r="CE34" s="207"/>
      <c r="CF34" s="207"/>
      <c r="CG34" s="207"/>
      <c r="CH34" s="207"/>
      <c r="CI34" s="207"/>
      <c r="CJ34" s="207"/>
      <c r="CK34" s="207"/>
      <c r="CL34" s="207"/>
      <c r="CM34" s="207"/>
      <c r="CN34" s="207"/>
      <c r="CO34" s="207"/>
      <c r="CP34" s="207"/>
      <c r="CQ34" s="207"/>
      <c r="CR34" s="207"/>
      <c r="CS34" s="207"/>
      <c r="CT34" s="207"/>
      <c r="CU34" s="207"/>
      <c r="CV34" s="207"/>
      <c r="CW34" s="207"/>
      <c r="CX34" s="207"/>
      <c r="CY34" s="207"/>
      <c r="CZ34" s="207"/>
      <c r="DA34" s="207"/>
      <c r="DB34" s="207"/>
      <c r="DC34" s="207"/>
      <c r="DD34" s="207"/>
      <c r="DE34" s="207"/>
      <c r="DF34" s="207"/>
      <c r="DG34" s="207"/>
      <c r="DH34" s="207"/>
      <c r="DI34" s="207"/>
      <c r="DJ34" s="207"/>
      <c r="DK34" s="207"/>
      <c r="DL34" s="207"/>
      <c r="DM34" s="207"/>
      <c r="DN34" s="207"/>
      <c r="DO34" s="207"/>
      <c r="DP34" s="207"/>
      <c r="DQ34" s="207"/>
      <c r="DR34" s="207"/>
      <c r="DS34" s="207"/>
      <c r="DT34" s="207"/>
      <c r="DU34" s="207"/>
      <c r="DV34" s="207"/>
      <c r="DW34" s="207"/>
      <c r="DX34" s="207"/>
      <c r="DY34" s="207"/>
      <c r="DZ34" s="207"/>
      <c r="EA34" s="207"/>
      <c r="EB34" s="207"/>
      <c r="EC34" s="207"/>
      <c r="ED34" s="207"/>
      <c r="EE34" s="207"/>
      <c r="EF34" s="207"/>
      <c r="EG34" s="207"/>
      <c r="EH34" s="207"/>
      <c r="EI34" s="207"/>
      <c r="EJ34" s="207"/>
      <c r="EK34" s="207"/>
    </row>
    <row r="36" spans="1:141" ht="37.5" customHeight="1">
      <c r="A36" s="15" t="s">
        <v>599</v>
      </c>
    </row>
    <row r="37" spans="1:141" s="39" customFormat="1" ht="27" customHeight="1">
      <c r="B37" s="59" t="s">
        <v>440</v>
      </c>
      <c r="C37" s="766" t="s">
        <v>268</v>
      </c>
      <c r="D37" s="767"/>
      <c r="E37" s="767"/>
      <c r="F37" s="766" t="s">
        <v>167</v>
      </c>
      <c r="G37" s="767"/>
      <c r="H37" s="767"/>
      <c r="I37" s="766" t="s">
        <v>268</v>
      </c>
      <c r="J37" s="767"/>
      <c r="K37" s="767"/>
      <c r="L37" s="766" t="s">
        <v>268</v>
      </c>
      <c r="M37" s="767"/>
      <c r="N37" s="768"/>
      <c r="O37" s="766" t="s">
        <v>167</v>
      </c>
      <c r="P37" s="767"/>
      <c r="Q37" s="768"/>
      <c r="R37" s="766" t="s">
        <v>269</v>
      </c>
      <c r="S37" s="767"/>
      <c r="T37" s="767"/>
      <c r="U37" s="766" t="s">
        <v>269</v>
      </c>
      <c r="V37" s="767"/>
      <c r="W37" s="767"/>
      <c r="X37" s="766" t="s">
        <v>269</v>
      </c>
      <c r="Y37" s="767"/>
      <c r="Z37" s="767"/>
      <c r="AA37" s="766" t="s">
        <v>269</v>
      </c>
      <c r="AB37" s="767"/>
      <c r="AC37" s="768"/>
      <c r="AD37" s="766" t="s">
        <v>683</v>
      </c>
      <c r="AE37" s="767"/>
      <c r="AF37" s="768"/>
      <c r="AG37" s="766" t="s">
        <v>473</v>
      </c>
      <c r="AH37" s="767"/>
      <c r="AI37" s="768"/>
      <c r="AJ37" s="766" t="s">
        <v>270</v>
      </c>
      <c r="AK37" s="767"/>
      <c r="AL37" s="768"/>
      <c r="AM37" s="766" t="s">
        <v>270</v>
      </c>
      <c r="AN37" s="767"/>
      <c r="AO37" s="767"/>
      <c r="AP37" s="766" t="s">
        <v>270</v>
      </c>
      <c r="AQ37" s="767"/>
      <c r="AR37" s="767"/>
      <c r="AS37" s="766" t="s">
        <v>270</v>
      </c>
      <c r="AT37" s="767"/>
      <c r="AU37" s="767"/>
      <c r="AV37" s="766" t="s">
        <v>708</v>
      </c>
      <c r="AW37" s="767"/>
      <c r="AX37" s="768"/>
      <c r="AY37" s="766" t="s">
        <v>474</v>
      </c>
      <c r="AZ37" s="767"/>
      <c r="BA37" s="768"/>
      <c r="BB37" s="766" t="s">
        <v>271</v>
      </c>
      <c r="BC37" s="767"/>
      <c r="BD37" s="768"/>
      <c r="BE37" s="766" t="s">
        <v>271</v>
      </c>
      <c r="BF37" s="767"/>
      <c r="BG37" s="767"/>
      <c r="BH37" s="766" t="s">
        <v>271</v>
      </c>
      <c r="BI37" s="767"/>
      <c r="BJ37" s="767"/>
      <c r="BK37" s="766" t="s">
        <v>271</v>
      </c>
      <c r="BL37" s="767"/>
      <c r="BM37" s="767"/>
      <c r="BN37" s="766" t="s">
        <v>685</v>
      </c>
      <c r="BO37" s="767"/>
      <c r="BP37" s="768"/>
      <c r="BQ37" s="766" t="s">
        <v>476</v>
      </c>
      <c r="BR37" s="767"/>
      <c r="BS37" s="768"/>
      <c r="BT37" s="766" t="s">
        <v>1129</v>
      </c>
      <c r="BU37" s="767"/>
      <c r="BV37" s="767"/>
      <c r="BW37" s="766" t="s">
        <v>1129</v>
      </c>
      <c r="BX37" s="767"/>
      <c r="BY37" s="768"/>
      <c r="BZ37" s="766" t="s">
        <v>1129</v>
      </c>
      <c r="CA37" s="767"/>
      <c r="CB37" s="767"/>
      <c r="CC37" s="766" t="s">
        <v>1129</v>
      </c>
      <c r="CD37" s="767"/>
      <c r="CE37" s="767"/>
      <c r="CF37" s="766" t="s">
        <v>1129</v>
      </c>
      <c r="CG37" s="767"/>
      <c r="CH37" s="767"/>
      <c r="CI37" s="766" t="s">
        <v>1129</v>
      </c>
      <c r="CJ37" s="767"/>
      <c r="CK37" s="767"/>
      <c r="CL37" s="766" t="s">
        <v>1129</v>
      </c>
      <c r="CM37" s="767"/>
      <c r="CN37" s="768"/>
      <c r="CO37" s="766" t="s">
        <v>1129</v>
      </c>
      <c r="CP37" s="767"/>
      <c r="CQ37" s="767"/>
      <c r="CR37" s="766" t="s">
        <v>1129</v>
      </c>
      <c r="CS37" s="767"/>
      <c r="CT37" s="768"/>
      <c r="CU37" s="766" t="s">
        <v>1129</v>
      </c>
      <c r="CV37" s="767"/>
      <c r="CW37" s="767"/>
      <c r="CX37" s="766" t="s">
        <v>1129</v>
      </c>
      <c r="CY37" s="767"/>
      <c r="CZ37" s="767"/>
      <c r="DA37" s="766" t="s">
        <v>1129</v>
      </c>
      <c r="DB37" s="767"/>
      <c r="DC37" s="767"/>
      <c r="DD37" s="766" t="s">
        <v>1132</v>
      </c>
      <c r="DE37" s="767"/>
      <c r="DF37" s="767"/>
      <c r="DG37" s="766" t="s">
        <v>1129</v>
      </c>
      <c r="DH37" s="767"/>
      <c r="DI37" s="768"/>
      <c r="DJ37" s="979" t="s">
        <v>1129</v>
      </c>
      <c r="DK37" s="980"/>
      <c r="DL37" s="981"/>
      <c r="DM37" s="979" t="s">
        <v>1129</v>
      </c>
      <c r="DN37" s="980"/>
      <c r="DO37" s="981"/>
      <c r="DP37" s="979" t="s">
        <v>1129</v>
      </c>
      <c r="DQ37" s="980"/>
      <c r="DR37" s="981"/>
      <c r="DS37" s="766" t="s">
        <v>272</v>
      </c>
      <c r="DT37" s="767"/>
      <c r="DU37" s="767"/>
      <c r="DV37" s="844" t="s">
        <v>272</v>
      </c>
      <c r="DW37" s="844"/>
      <c r="DX37" s="844"/>
      <c r="DY37" s="844" t="s">
        <v>272</v>
      </c>
      <c r="DZ37" s="844"/>
      <c r="EA37" s="844"/>
      <c r="EB37" s="844" t="s">
        <v>272</v>
      </c>
      <c r="EC37" s="844"/>
      <c r="ED37" s="844"/>
      <c r="EE37" s="844" t="s">
        <v>272</v>
      </c>
      <c r="EF37" s="844"/>
      <c r="EG37" s="844"/>
      <c r="EH37" s="844" t="s">
        <v>272</v>
      </c>
      <c r="EI37" s="844"/>
      <c r="EJ37" s="844"/>
    </row>
    <row r="38" spans="1:141" ht="67.5" customHeight="1">
      <c r="B38" s="8" t="s">
        <v>441</v>
      </c>
      <c r="C38" s="769" t="s">
        <v>216</v>
      </c>
      <c r="D38" s="770"/>
      <c r="E38" s="770"/>
      <c r="F38" s="769" t="s">
        <v>681</v>
      </c>
      <c r="G38" s="770"/>
      <c r="H38" s="770"/>
      <c r="I38" s="769" t="s">
        <v>224</v>
      </c>
      <c r="J38" s="770"/>
      <c r="K38" s="770"/>
      <c r="L38" s="769" t="s">
        <v>234</v>
      </c>
      <c r="M38" s="770"/>
      <c r="N38" s="771"/>
      <c r="O38" s="769" t="s">
        <v>469</v>
      </c>
      <c r="P38" s="770"/>
      <c r="Q38" s="771"/>
      <c r="R38" s="769" t="s">
        <v>237</v>
      </c>
      <c r="S38" s="770"/>
      <c r="T38" s="770"/>
      <c r="U38" s="769" t="s">
        <v>238</v>
      </c>
      <c r="V38" s="770"/>
      <c r="W38" s="770"/>
      <c r="X38" s="769" t="s">
        <v>239</v>
      </c>
      <c r="Y38" s="770"/>
      <c r="Z38" s="770"/>
      <c r="AA38" s="769" t="s">
        <v>241</v>
      </c>
      <c r="AB38" s="770"/>
      <c r="AC38" s="771"/>
      <c r="AD38" s="769" t="s">
        <v>640</v>
      </c>
      <c r="AE38" s="770"/>
      <c r="AF38" s="771"/>
      <c r="AG38" s="769" t="s">
        <v>470</v>
      </c>
      <c r="AH38" s="770"/>
      <c r="AI38" s="771"/>
      <c r="AJ38" s="769" t="s">
        <v>237</v>
      </c>
      <c r="AK38" s="770"/>
      <c r="AL38" s="770"/>
      <c r="AM38" s="769" t="s">
        <v>238</v>
      </c>
      <c r="AN38" s="770"/>
      <c r="AO38" s="770"/>
      <c r="AP38" s="769" t="s">
        <v>153</v>
      </c>
      <c r="AQ38" s="770"/>
      <c r="AR38" s="770"/>
      <c r="AS38" s="769" t="s">
        <v>241</v>
      </c>
      <c r="AT38" s="770"/>
      <c r="AU38" s="770"/>
      <c r="AV38" s="769" t="s">
        <v>640</v>
      </c>
      <c r="AW38" s="770"/>
      <c r="AX38" s="771"/>
      <c r="AY38" s="769" t="s">
        <v>470</v>
      </c>
      <c r="AZ38" s="770"/>
      <c r="BA38" s="771"/>
      <c r="BB38" s="769" t="s">
        <v>237</v>
      </c>
      <c r="BC38" s="770"/>
      <c r="BD38" s="770"/>
      <c r="BE38" s="769" t="s">
        <v>238</v>
      </c>
      <c r="BF38" s="770"/>
      <c r="BG38" s="770"/>
      <c r="BH38" s="769" t="s">
        <v>153</v>
      </c>
      <c r="BI38" s="770"/>
      <c r="BJ38" s="770"/>
      <c r="BK38" s="769" t="s">
        <v>241</v>
      </c>
      <c r="BL38" s="770"/>
      <c r="BM38" s="770"/>
      <c r="BN38" s="769" t="s">
        <v>640</v>
      </c>
      <c r="BO38" s="770"/>
      <c r="BP38" s="771"/>
      <c r="BQ38" s="769" t="s">
        <v>470</v>
      </c>
      <c r="BR38" s="770"/>
      <c r="BS38" s="771"/>
      <c r="BT38" s="769" t="e">
        <f>IF(#REF!=1,"防災",IF(#REF!=2,"家畜伝染病防疫","防災協定・家畜伝染病防疫"))&amp;"協定"</f>
        <v>#REF!</v>
      </c>
      <c r="BU38" s="770"/>
      <c r="BV38" s="770"/>
      <c r="BW38" s="769" t="str">
        <f>"BCP認定状況及び"&amp;IF('BCP&amp;防災協定・家畜伝染病防疫協定'!T15=1,"防災",IF('BCP&amp;防災協定・家畜伝染病防疫協定'!T15=2,"家畜伝染病防疫","防災協定・家畜伝染病防疫"))&amp;"協定"</f>
        <v>BCP認定状況及び防災協定</v>
      </c>
      <c r="BX38" s="770"/>
      <c r="BY38" s="771"/>
      <c r="BZ38" s="769" t="s">
        <v>567</v>
      </c>
      <c r="CA38" s="770"/>
      <c r="CB38" s="770"/>
      <c r="CC38" s="769" t="s">
        <v>566</v>
      </c>
      <c r="CD38" s="770"/>
      <c r="CE38" s="770"/>
      <c r="CF38" s="769" t="s">
        <v>245</v>
      </c>
      <c r="CG38" s="770"/>
      <c r="CH38" s="770"/>
      <c r="CI38" s="841" t="s">
        <v>246</v>
      </c>
      <c r="CJ38" s="841"/>
      <c r="CK38" s="769"/>
      <c r="CL38" s="769" t="s">
        <v>504</v>
      </c>
      <c r="CM38" s="770"/>
      <c r="CN38" s="771"/>
      <c r="CO38" s="841" t="s">
        <v>891</v>
      </c>
      <c r="CP38" s="841"/>
      <c r="CQ38" s="769"/>
      <c r="CR38" s="769" t="s">
        <v>433</v>
      </c>
      <c r="CS38" s="770"/>
      <c r="CT38" s="771"/>
      <c r="CU38" s="841" t="s">
        <v>252</v>
      </c>
      <c r="CV38" s="841"/>
      <c r="CW38" s="841"/>
      <c r="CX38" s="769" t="s">
        <v>1092</v>
      </c>
      <c r="CY38" s="770"/>
      <c r="CZ38" s="771"/>
      <c r="DA38" s="769" t="s">
        <v>1124</v>
      </c>
      <c r="DB38" s="770"/>
      <c r="DC38" s="770"/>
      <c r="DD38" s="841" t="s">
        <v>845</v>
      </c>
      <c r="DE38" s="841"/>
      <c r="DF38" s="769"/>
      <c r="DG38" s="769" t="s">
        <v>470</v>
      </c>
      <c r="DH38" s="770"/>
      <c r="DI38" s="771"/>
      <c r="DJ38" s="820" t="s">
        <v>470</v>
      </c>
      <c r="DK38" s="821"/>
      <c r="DL38" s="822"/>
      <c r="DM38" s="820" t="s">
        <v>470</v>
      </c>
      <c r="DN38" s="821"/>
      <c r="DO38" s="822"/>
      <c r="DP38" s="820" t="s">
        <v>470</v>
      </c>
      <c r="DQ38" s="821"/>
      <c r="DR38" s="822"/>
      <c r="DS38" s="841" t="s">
        <v>253</v>
      </c>
      <c r="DT38" s="841"/>
      <c r="DU38" s="841"/>
      <c r="DV38" s="841" t="s">
        <v>255</v>
      </c>
      <c r="DW38" s="841"/>
      <c r="DX38" s="841"/>
      <c r="DY38" s="841" t="s">
        <v>374</v>
      </c>
      <c r="DZ38" s="841"/>
      <c r="EA38" s="841"/>
      <c r="EB38" s="841" t="s">
        <v>373</v>
      </c>
      <c r="EC38" s="841"/>
      <c r="ED38" s="841"/>
      <c r="EE38" s="841"/>
      <c r="EF38" s="841"/>
      <c r="EG38" s="841"/>
      <c r="EH38" s="841"/>
      <c r="EI38" s="841"/>
      <c r="EJ38" s="841"/>
    </row>
    <row r="39" spans="1:141" ht="42.75" customHeight="1">
      <c r="B39" s="8" t="s">
        <v>290</v>
      </c>
      <c r="C39" s="8" t="s">
        <v>217</v>
      </c>
      <c r="D39" s="918" t="str">
        <f>IF('企業成績評定点(3年用)'!G6="","",'企業成績評定点(3年用)'!G6)</f>
        <v>令和５年度から令和７年度（完成及び引き渡しが完了）</v>
      </c>
      <c r="E39" s="918"/>
      <c r="F39" s="8" t="s">
        <v>147</v>
      </c>
      <c r="G39" s="918" t="e">
        <f>IF(#REF!="","",#REF!)</f>
        <v>#REF!</v>
      </c>
      <c r="H39" s="918"/>
      <c r="I39" s="480" t="s">
        <v>225</v>
      </c>
      <c r="J39" s="919" t="str">
        <f>IF(同種工事施工実績!F6="","",同種工事施工実績!F6)</f>
        <v>平成２８年度から入札公告日前日までに完成及び引き渡しが完了した島根県発注工事</v>
      </c>
      <c r="K39" s="920"/>
      <c r="L39" s="789" t="s">
        <v>235</v>
      </c>
      <c r="M39" s="806" t="str">
        <f>IF(優良工事表彰!E6="","",優良工事表彰!E6)</f>
        <v>　島根県内の公共事業において、令和４年度から令和８年度に、島根県及び中国地方整備局発注工事で受けた優良工事表彰（優良工事施工団体表彰）</v>
      </c>
      <c r="N39" s="807"/>
      <c r="O39" s="774" t="str">
        <f>IF(登録基幹技能者!B9="","",登録基幹技能者!B9)</f>
        <v>登録コンクリート圧送基幹技能者の現場への配置者数</v>
      </c>
      <c r="P39" s="774"/>
      <c r="Q39" s="774"/>
      <c r="R39" s="774" t="str">
        <f>IF(技術者継続学習!B8="","",技術者継続学習!B8)</f>
        <v>配置予定の主任（監理）技術者が保有するCPDSユニット</v>
      </c>
      <c r="S39" s="774"/>
      <c r="T39" s="774"/>
      <c r="U39" s="791" t="s">
        <v>264</v>
      </c>
      <c r="V39" s="774" t="e">
        <f>IF(#REF!="","",#REF!)</f>
        <v>#REF!</v>
      </c>
      <c r="W39" s="774"/>
      <c r="X39" s="481" t="s">
        <v>235</v>
      </c>
      <c r="Y39" s="785" t="str">
        <f>IF(同種工事施工経験!F6="","",同種工事施工経験!F6)</f>
        <v>平成２８年度から入札公告日前日までに完成及び引き渡しが完了した島根県発注工事</v>
      </c>
      <c r="Z39" s="786"/>
      <c r="AA39" s="789" t="s">
        <v>235</v>
      </c>
      <c r="AB39" s="806" t="str">
        <f>IF(優秀技術者表彰!F6="","",優秀技術者表彰!F6)</f>
        <v>島根県内の公共事業において、令和４年度から令和８年度に、島根県及び中国地方整備局発注工事で主任（監理）技術者または現場代理人として受けた優秀建設技術者表彰</v>
      </c>
      <c r="AC39" s="807"/>
      <c r="AD39" s="480" t="s">
        <v>147</v>
      </c>
      <c r="AE39" s="772" t="e">
        <f>IF(#REF!="","",#REF!)</f>
        <v>#REF!</v>
      </c>
      <c r="AF39" s="843"/>
      <c r="AG39" s="792"/>
      <c r="AH39" s="792"/>
      <c r="AI39" s="792"/>
      <c r="AJ39" s="808" t="str">
        <f>IF(技術者継続学習!B8="","",技術者継続学習!B8)</f>
        <v>配置予定の主任（監理）技術者が保有するCPDSユニット</v>
      </c>
      <c r="AK39" s="809"/>
      <c r="AL39" s="810"/>
      <c r="AM39" s="791" t="s">
        <v>264</v>
      </c>
      <c r="AN39" s="774" t="e">
        <f>IF(#REF!="","",#REF!)</f>
        <v>#REF!</v>
      </c>
      <c r="AO39" s="774"/>
      <c r="AP39" s="480" t="s">
        <v>235</v>
      </c>
      <c r="AQ39" s="785" t="str">
        <f>IF(同種工事施工経験!F6="","",同種工事施工経験!F6)</f>
        <v>平成２８年度から入札公告日前日までに完成及び引き渡しが完了した島根県発注工事</v>
      </c>
      <c r="AR39" s="786"/>
      <c r="AS39" s="789" t="s">
        <v>235</v>
      </c>
      <c r="AT39" s="806" t="str">
        <f>IF(優秀技術者表彰!F6="","",優秀技術者表彰!F6)</f>
        <v>島根県内の公共事業において、令和４年度から令和８年度に、島根県及び中国地方整備局発注工事で主任（監理）技術者または現場代理人として受けた優秀建設技術者表彰</v>
      </c>
      <c r="AU39" s="807"/>
      <c r="AV39" s="480" t="s">
        <v>147</v>
      </c>
      <c r="AW39" s="772" t="e">
        <f>IF(#REF!="","",#REF!)</f>
        <v>#REF!</v>
      </c>
      <c r="AX39" s="843"/>
      <c r="AY39" s="792"/>
      <c r="AZ39" s="792"/>
      <c r="BA39" s="792"/>
      <c r="BB39" s="808" t="str">
        <f>IF(技術者継続学習!B8="","",技術者継続学習!B8)</f>
        <v>配置予定の主任（監理）技術者が保有するCPDSユニット</v>
      </c>
      <c r="BC39" s="809"/>
      <c r="BD39" s="810"/>
      <c r="BE39" s="791" t="s">
        <v>264</v>
      </c>
      <c r="BF39" s="774" t="e">
        <f>IF(#REF!="","",#REF!)</f>
        <v>#REF!</v>
      </c>
      <c r="BG39" s="774"/>
      <c r="BH39" s="480" t="s">
        <v>235</v>
      </c>
      <c r="BI39" s="785" t="str">
        <f>IF(同種工事施工経験!F6="","",同種工事施工経験!F6)</f>
        <v>平成２８年度から入札公告日前日までに完成及び引き渡しが完了した島根県発注工事</v>
      </c>
      <c r="BJ39" s="786"/>
      <c r="BK39" s="789" t="s">
        <v>235</v>
      </c>
      <c r="BL39" s="806" t="str">
        <f>IF(優秀技術者表彰!F6="","",優秀技術者表彰!F6)</f>
        <v>島根県内の公共事業において、令和４年度から令和８年度に、島根県及び中国地方整備局発注工事で主任（監理）技術者または現場代理人として受けた優秀建設技術者表彰</v>
      </c>
      <c r="BM39" s="807"/>
      <c r="BN39" s="480" t="s">
        <v>147</v>
      </c>
      <c r="BO39" s="772" t="e">
        <f>IF(#REF!="","",#REF!)</f>
        <v>#REF!</v>
      </c>
      <c r="BP39" s="773"/>
      <c r="BQ39" s="792"/>
      <c r="BR39" s="792"/>
      <c r="BS39" s="792"/>
      <c r="BT39" s="791" t="s">
        <v>243</v>
      </c>
      <c r="BU39" s="774" t="e">
        <f>IF(#REF!="","",#REF!)</f>
        <v>#REF!</v>
      </c>
      <c r="BV39" s="774"/>
      <c r="BW39" s="808" t="str">
        <f>IF('BCP&amp;防災協定・家畜伝染病防疫協定'!B10="","",'BCP&amp;防災協定・家畜伝染病防疫協定'!B10)</f>
        <v>入札公告日前日時点（令和8年9月29日時点）での事業継続計画（BCP）の認定状況</v>
      </c>
      <c r="BX39" s="809"/>
      <c r="BY39" s="810"/>
      <c r="BZ39" s="791" t="s">
        <v>243</v>
      </c>
      <c r="CA39" s="774" t="str">
        <f>IF(ボランティア!B6="","",ボランティア!B6)</f>
        <v>令和６年度及び令和７年度における島根県内で実施されたボランティア活動又はハートフルしまねへの参加実績</v>
      </c>
      <c r="CB39" s="774"/>
      <c r="CC39" s="791" t="s">
        <v>243</v>
      </c>
      <c r="CD39" s="774" t="str">
        <f>IF(維持管理業務!B7="","",維持管理業務!B7)</f>
        <v>令和６年度及び令和７年度の県管理公共土木施設に関する維持管理業務または海岸漂着物の回収業務の契約実績</v>
      </c>
      <c r="CE39" s="774"/>
      <c r="CF39" s="791" t="s">
        <v>243</v>
      </c>
      <c r="CG39" s="774" t="str">
        <f>IF(除雪業務!B8="","",除雪業務!B8)</f>
        <v>令和６年度及び令和７年度の県管理道路・空港を含む除雪業務の契約実績</v>
      </c>
      <c r="CH39" s="871"/>
      <c r="CI39" s="791" t="s">
        <v>243</v>
      </c>
      <c r="CJ39" s="798" t="s">
        <v>267</v>
      </c>
      <c r="CK39" s="799"/>
      <c r="CL39" s="774" t="e">
        <f>IF(#REF!="","",#REF!)</f>
        <v>#REF!</v>
      </c>
      <c r="CM39" s="774"/>
      <c r="CN39" s="774"/>
      <c r="CO39" s="791" t="s">
        <v>243</v>
      </c>
      <c r="CP39" s="808" t="e">
        <f>#REF!</f>
        <v>#REF!</v>
      </c>
      <c r="CQ39" s="810"/>
      <c r="CR39" s="774" t="e">
        <f>IF(#REF!="","",#REF!)</f>
        <v>#REF!</v>
      </c>
      <c r="CS39" s="774"/>
      <c r="CT39" s="774"/>
      <c r="CU39" s="791" t="s">
        <v>243</v>
      </c>
      <c r="CV39" s="808" t="e">
        <f>IF(#REF!="","",#REF!)</f>
        <v>#REF!</v>
      </c>
      <c r="CW39" s="810"/>
      <c r="CX39" s="791" t="s">
        <v>243</v>
      </c>
      <c r="CY39" s="808" t="s">
        <v>1118</v>
      </c>
      <c r="CZ39" s="810"/>
      <c r="DA39" s="915" t="s">
        <v>254</v>
      </c>
      <c r="DB39" s="806" t="e">
        <f>#REF!</f>
        <v>#REF!</v>
      </c>
      <c r="DC39" s="807"/>
      <c r="DD39" s="791" t="s">
        <v>243</v>
      </c>
      <c r="DE39" s="808" t="e">
        <f>IF(#REF!="","",#REF!)</f>
        <v>#REF!</v>
      </c>
      <c r="DF39" s="809"/>
      <c r="DG39" s="792"/>
      <c r="DH39" s="792"/>
      <c r="DI39" s="792"/>
      <c r="DJ39" s="792"/>
      <c r="DK39" s="792"/>
      <c r="DL39" s="792"/>
      <c r="DM39" s="792"/>
      <c r="DN39" s="792"/>
      <c r="DO39" s="792"/>
      <c r="DP39" s="792"/>
      <c r="DQ39" s="792"/>
      <c r="DR39" s="792"/>
      <c r="DS39" s="480" t="s">
        <v>243</v>
      </c>
      <c r="DT39" s="785" t="e">
        <f>IF(#REF!="","",#REF!)</f>
        <v>#REF!</v>
      </c>
      <c r="DU39" s="786"/>
      <c r="DV39" s="791" t="s">
        <v>243</v>
      </c>
      <c r="DW39" s="808" t="e">
        <f>IF(#REF!="","",#REF!)</f>
        <v>#REF!</v>
      </c>
      <c r="DX39" s="810"/>
      <c r="DY39" s="791" t="s">
        <v>243</v>
      </c>
      <c r="DZ39" s="808" t="e">
        <f>IF(#REF!="","",#REF!)</f>
        <v>#REF!</v>
      </c>
      <c r="EA39" s="810"/>
      <c r="EB39" s="791" t="s">
        <v>243</v>
      </c>
      <c r="EC39" s="808" t="e">
        <f>IF(#REF!="","",#REF!)</f>
        <v>#REF!</v>
      </c>
      <c r="ED39" s="810"/>
      <c r="EE39" s="791"/>
      <c r="EF39" s="798"/>
      <c r="EG39" s="799"/>
      <c r="EH39" s="791"/>
      <c r="EI39" s="798"/>
      <c r="EJ39" s="799"/>
    </row>
    <row r="40" spans="1:141" ht="42.75" customHeight="1">
      <c r="B40" s="8" t="s">
        <v>312</v>
      </c>
      <c r="C40" s="8" t="s">
        <v>218</v>
      </c>
      <c r="D40" s="918" t="str">
        <f>IF('企業成績評定点(3年用)'!G7="","",'企業成績評定点(3年用)'!G7)</f>
        <v>島根県（総務部、農林水産部、土木部）</v>
      </c>
      <c r="E40" s="918"/>
      <c r="F40" s="8" t="s">
        <v>194</v>
      </c>
      <c r="G40" s="918" t="e">
        <f>IF(#REF!="","",#REF!)</f>
        <v>#REF!</v>
      </c>
      <c r="H40" s="918"/>
      <c r="I40" s="480" t="s">
        <v>226</v>
      </c>
      <c r="J40" s="919" t="str">
        <f>IF(同種工事施工実績!F10="","",同種工事施工実績!F10)</f>
        <v>１契約で１構造物種別あたり単体で最終数量２７０㎥以上のコンクリートを打設した現場打ＲＣ構造物を含む完成及び引き渡しが完了した工事</v>
      </c>
      <c r="K40" s="920"/>
      <c r="L40" s="790"/>
      <c r="M40" s="787"/>
      <c r="N40" s="788"/>
      <c r="O40" s="774"/>
      <c r="P40" s="774"/>
      <c r="Q40" s="774"/>
      <c r="R40" s="774"/>
      <c r="S40" s="774"/>
      <c r="T40" s="774"/>
      <c r="U40" s="791"/>
      <c r="V40" s="774"/>
      <c r="W40" s="774"/>
      <c r="X40" s="481" t="s">
        <v>226</v>
      </c>
      <c r="Y40" s="785" t="str">
        <f>IF(同種工事施工経験!F8="","",同種工事施工経験!F8)</f>
        <v>１契約で１構造物種別あたり単体で最終数量１３０㎥以上のコンクリートを打設した現場打ＲＣ構造物を含む完成及び引き渡しが完了した工事</v>
      </c>
      <c r="Z40" s="786"/>
      <c r="AA40" s="790"/>
      <c r="AB40" s="787"/>
      <c r="AC40" s="788"/>
      <c r="AD40" s="480" t="s">
        <v>194</v>
      </c>
      <c r="AE40" s="772" t="e">
        <f>IF(#REF!="","",#REF!)</f>
        <v>#REF!</v>
      </c>
      <c r="AF40" s="843"/>
      <c r="AG40" s="792"/>
      <c r="AH40" s="792"/>
      <c r="AI40" s="792"/>
      <c r="AJ40" s="811"/>
      <c r="AK40" s="812"/>
      <c r="AL40" s="813"/>
      <c r="AM40" s="791"/>
      <c r="AN40" s="774"/>
      <c r="AO40" s="774"/>
      <c r="AP40" s="480" t="s">
        <v>226</v>
      </c>
      <c r="AQ40" s="785" t="str">
        <f>IF(同種工事施工経験!F8="","",同種工事施工経験!F8)</f>
        <v>１契約で１構造物種別あたり単体で最終数量１３０㎥以上のコンクリートを打設した現場打ＲＣ構造物を含む完成及び引き渡しが完了した工事</v>
      </c>
      <c r="AR40" s="786"/>
      <c r="AS40" s="790"/>
      <c r="AT40" s="787"/>
      <c r="AU40" s="788"/>
      <c r="AV40" s="480" t="s">
        <v>194</v>
      </c>
      <c r="AW40" s="772" t="e">
        <f>IF(#REF!="","",#REF!)</f>
        <v>#REF!</v>
      </c>
      <c r="AX40" s="843"/>
      <c r="AY40" s="792"/>
      <c r="AZ40" s="792"/>
      <c r="BA40" s="792"/>
      <c r="BB40" s="811"/>
      <c r="BC40" s="812"/>
      <c r="BD40" s="813"/>
      <c r="BE40" s="791"/>
      <c r="BF40" s="774"/>
      <c r="BG40" s="774"/>
      <c r="BH40" s="480" t="s">
        <v>226</v>
      </c>
      <c r="BI40" s="787" t="str">
        <f>IF(同種工事施工経験!F8="","",同種工事施工経験!F8)</f>
        <v>１契約で１構造物種別あたり単体で最終数量１３０㎥以上のコンクリートを打設した現場打ＲＣ構造物を含む完成及び引き渡しが完了した工事</v>
      </c>
      <c r="BJ40" s="788"/>
      <c r="BK40" s="790"/>
      <c r="BL40" s="787"/>
      <c r="BM40" s="788"/>
      <c r="BN40" s="480" t="s">
        <v>194</v>
      </c>
      <c r="BO40" s="772" t="e">
        <f>IF(#REF!="","",#REF!)</f>
        <v>#REF!</v>
      </c>
      <c r="BP40" s="773"/>
      <c r="BQ40" s="792"/>
      <c r="BR40" s="792"/>
      <c r="BS40" s="792"/>
      <c r="BT40" s="791"/>
      <c r="BU40" s="774"/>
      <c r="BV40" s="774"/>
      <c r="BW40" s="811"/>
      <c r="BX40" s="812"/>
      <c r="BY40" s="813"/>
      <c r="BZ40" s="791"/>
      <c r="CA40" s="774"/>
      <c r="CB40" s="774"/>
      <c r="CC40" s="791"/>
      <c r="CD40" s="774"/>
      <c r="CE40" s="774"/>
      <c r="CF40" s="791"/>
      <c r="CG40" s="774"/>
      <c r="CH40" s="871"/>
      <c r="CI40" s="791"/>
      <c r="CJ40" s="800"/>
      <c r="CK40" s="801"/>
      <c r="CL40" s="774"/>
      <c r="CM40" s="774"/>
      <c r="CN40" s="774"/>
      <c r="CO40" s="791"/>
      <c r="CP40" s="811"/>
      <c r="CQ40" s="813"/>
      <c r="CR40" s="774"/>
      <c r="CS40" s="774"/>
      <c r="CT40" s="774"/>
      <c r="CU40" s="791"/>
      <c r="CV40" s="811"/>
      <c r="CW40" s="813"/>
      <c r="CX40" s="791"/>
      <c r="CY40" s="811"/>
      <c r="CZ40" s="813"/>
      <c r="DA40" s="916"/>
      <c r="DB40" s="957"/>
      <c r="DC40" s="958"/>
      <c r="DD40" s="791"/>
      <c r="DE40" s="811"/>
      <c r="DF40" s="812"/>
      <c r="DG40" s="792"/>
      <c r="DH40" s="792"/>
      <c r="DI40" s="792"/>
      <c r="DJ40" s="792"/>
      <c r="DK40" s="792"/>
      <c r="DL40" s="792"/>
      <c r="DM40" s="792"/>
      <c r="DN40" s="792"/>
      <c r="DO40" s="792"/>
      <c r="DP40" s="792"/>
      <c r="DQ40" s="792"/>
      <c r="DR40" s="792"/>
      <c r="DS40" s="480" t="s">
        <v>254</v>
      </c>
      <c r="DT40" s="785" t="e">
        <f>IF(#REF!="","",#REF!)</f>
        <v>#REF!</v>
      </c>
      <c r="DU40" s="786"/>
      <c r="DV40" s="791"/>
      <c r="DW40" s="811"/>
      <c r="DX40" s="813"/>
      <c r="DY40" s="791"/>
      <c r="DZ40" s="811"/>
      <c r="EA40" s="813"/>
      <c r="EB40" s="791"/>
      <c r="EC40" s="811"/>
      <c r="ED40" s="813"/>
      <c r="EE40" s="791"/>
      <c r="EF40" s="800"/>
      <c r="EG40" s="801"/>
      <c r="EH40" s="791"/>
      <c r="EI40" s="800"/>
      <c r="EJ40" s="801"/>
    </row>
    <row r="41" spans="1:141" ht="42.75" customHeight="1">
      <c r="B41" s="8" t="s">
        <v>313</v>
      </c>
      <c r="C41" s="8" t="s">
        <v>219</v>
      </c>
      <c r="D41" s="918" t="str">
        <f>IF('企業成績評定点(3年用)'!G8="","",'企業成績評定点(3年用)'!G8)</f>
        <v>一般土木工事、維持修繕工事</v>
      </c>
      <c r="E41" s="918"/>
      <c r="F41" s="8" t="s">
        <v>148</v>
      </c>
      <c r="G41" s="918" t="e">
        <f>IF(#REF!="","",#REF!)</f>
        <v>#REF!</v>
      </c>
      <c r="H41" s="918"/>
      <c r="I41" s="482" t="s">
        <v>944</v>
      </c>
      <c r="J41" s="785" t="str">
        <f>IF(同種工事施工実績!F8="","",同種工事施工実績!F8)</f>
        <v>一般土木工事、維持修繕工事</v>
      </c>
      <c r="K41" s="786"/>
      <c r="L41" s="482" t="s">
        <v>148</v>
      </c>
      <c r="M41" s="785" t="str">
        <f>IF(優良工事表彰!E9="","",優良工事表彰!E9)</f>
        <v>一般土木工事、維持修繕工事</v>
      </c>
      <c r="N41" s="786"/>
      <c r="O41" s="774"/>
      <c r="P41" s="774"/>
      <c r="Q41" s="774"/>
      <c r="R41" s="774"/>
      <c r="S41" s="774"/>
      <c r="T41" s="774"/>
      <c r="U41" s="791"/>
      <c r="V41" s="774"/>
      <c r="W41" s="774"/>
      <c r="X41" s="483" t="s">
        <v>148</v>
      </c>
      <c r="Y41" s="785" t="str">
        <f>IF(同種工事施工経験!F11="","",同種工事施工経験!F11)</f>
        <v>一般土木工事、維持修繕工事</v>
      </c>
      <c r="Z41" s="786"/>
      <c r="AA41" s="483" t="s">
        <v>148</v>
      </c>
      <c r="AB41" s="785" t="str">
        <f>IF(優秀技術者表彰!F9="","",優秀技術者表彰!F9)</f>
        <v>一般土木工事、維持修繕工事</v>
      </c>
      <c r="AC41" s="786"/>
      <c r="AD41" s="480" t="s">
        <v>148</v>
      </c>
      <c r="AE41" s="772" t="e">
        <f>IF(#REF!="","",#REF!)</f>
        <v>#REF!</v>
      </c>
      <c r="AF41" s="843"/>
      <c r="AG41" s="792"/>
      <c r="AH41" s="792"/>
      <c r="AI41" s="792"/>
      <c r="AJ41" s="811"/>
      <c r="AK41" s="812"/>
      <c r="AL41" s="813"/>
      <c r="AM41" s="791"/>
      <c r="AN41" s="774"/>
      <c r="AO41" s="774"/>
      <c r="AP41" s="482" t="s">
        <v>148</v>
      </c>
      <c r="AQ41" s="785" t="str">
        <f>IF(同種工事施工経験!F11="","",同種工事施工経験!F11)</f>
        <v>一般土木工事、維持修繕工事</v>
      </c>
      <c r="AR41" s="786"/>
      <c r="AS41" s="482" t="s">
        <v>148</v>
      </c>
      <c r="AT41" s="785" t="str">
        <f>IF(優秀技術者表彰!F9="","",優秀技術者表彰!F9)</f>
        <v>一般土木工事、維持修繕工事</v>
      </c>
      <c r="AU41" s="786"/>
      <c r="AV41" s="480" t="s">
        <v>148</v>
      </c>
      <c r="AW41" s="772" t="e">
        <f>IF(#REF!="","",#REF!)</f>
        <v>#REF!</v>
      </c>
      <c r="AX41" s="843"/>
      <c r="AY41" s="792"/>
      <c r="AZ41" s="792"/>
      <c r="BA41" s="792"/>
      <c r="BB41" s="811"/>
      <c r="BC41" s="812"/>
      <c r="BD41" s="813"/>
      <c r="BE41" s="791"/>
      <c r="BF41" s="774"/>
      <c r="BG41" s="774"/>
      <c r="BH41" s="482" t="s">
        <v>148</v>
      </c>
      <c r="BI41" s="785" t="str">
        <f>IF(同種工事施工経験!F11="","",同種工事施工経験!F11)</f>
        <v>一般土木工事、維持修繕工事</v>
      </c>
      <c r="BJ41" s="786"/>
      <c r="BK41" s="482" t="s">
        <v>148</v>
      </c>
      <c r="BL41" s="785" t="str">
        <f>IF(優秀技術者表彰!F9="","",優秀技術者表彰!F9)</f>
        <v>一般土木工事、維持修繕工事</v>
      </c>
      <c r="BM41" s="786"/>
      <c r="BN41" s="480" t="s">
        <v>148</v>
      </c>
      <c r="BO41" s="772" t="e">
        <f>IF(#REF!="","",#REF!)</f>
        <v>#REF!</v>
      </c>
      <c r="BP41" s="773"/>
      <c r="BQ41" s="792"/>
      <c r="BR41" s="792"/>
      <c r="BS41" s="792"/>
      <c r="BT41" s="791"/>
      <c r="BU41" s="774"/>
      <c r="BV41" s="774"/>
      <c r="BW41" s="814" t="str">
        <f>IF('BCP&amp;防災協定・家畜伝染病防疫協定'!B17="","",'BCP&amp;防災協定・家畜伝染病防疫協定'!B17)</f>
        <v>令和６年度及び令和７年度における島根県との防災協定の締結実績</v>
      </c>
      <c r="BX41" s="815"/>
      <c r="BY41" s="816"/>
      <c r="BZ41" s="791"/>
      <c r="CA41" s="774"/>
      <c r="CB41" s="774"/>
      <c r="CC41" s="791"/>
      <c r="CD41" s="774"/>
      <c r="CE41" s="774"/>
      <c r="CF41" s="791"/>
      <c r="CG41" s="774"/>
      <c r="CH41" s="871"/>
      <c r="CI41" s="791"/>
      <c r="CJ41" s="800"/>
      <c r="CK41" s="801"/>
      <c r="CL41" s="774"/>
      <c r="CM41" s="774"/>
      <c r="CN41" s="774"/>
      <c r="CO41" s="791"/>
      <c r="CP41" s="811"/>
      <c r="CQ41" s="813"/>
      <c r="CR41" s="774"/>
      <c r="CS41" s="774"/>
      <c r="CT41" s="774"/>
      <c r="CU41" s="791"/>
      <c r="CV41" s="811"/>
      <c r="CW41" s="813"/>
      <c r="CX41" s="791"/>
      <c r="CY41" s="811"/>
      <c r="CZ41" s="813"/>
      <c r="DA41" s="917"/>
      <c r="DB41" s="959"/>
      <c r="DC41" s="960"/>
      <c r="DD41" s="791"/>
      <c r="DE41" s="811"/>
      <c r="DF41" s="812"/>
      <c r="DG41" s="792"/>
      <c r="DH41" s="792"/>
      <c r="DI41" s="792"/>
      <c r="DJ41" s="792"/>
      <c r="DK41" s="792"/>
      <c r="DL41" s="792"/>
      <c r="DM41" s="792"/>
      <c r="DN41" s="792"/>
      <c r="DO41" s="792"/>
      <c r="DP41" s="792"/>
      <c r="DQ41" s="792"/>
      <c r="DR41" s="792"/>
      <c r="DS41" s="445" t="s">
        <v>148</v>
      </c>
      <c r="DT41" s="785" t="e">
        <f>IF(#REF!="","",#REF!)</f>
        <v>#REF!</v>
      </c>
      <c r="DU41" s="786"/>
      <c r="DV41" s="791"/>
      <c r="DW41" s="811"/>
      <c r="DX41" s="813"/>
      <c r="DY41" s="791"/>
      <c r="DZ41" s="811"/>
      <c r="EA41" s="813"/>
      <c r="EB41" s="791"/>
      <c r="EC41" s="811"/>
      <c r="ED41" s="813"/>
      <c r="EE41" s="791"/>
      <c r="EF41" s="800"/>
      <c r="EG41" s="801"/>
      <c r="EH41" s="791"/>
      <c r="EI41" s="800"/>
      <c r="EJ41" s="801"/>
    </row>
    <row r="42" spans="1:141" ht="42.75" customHeight="1">
      <c r="B42" s="8" t="s">
        <v>314</v>
      </c>
      <c r="C42" s="8" t="s">
        <v>220</v>
      </c>
      <c r="D42" s="918" t="str">
        <f>IF('企業成績評定点(3年用)'!G9="","",'企業成績評定点(3年用)'!G9)</f>
        <v>土木一式工事、とび・土工・ｺﾝｸﾘｰﾄ工事、しゅんせつ工事</v>
      </c>
      <c r="E42" s="918"/>
      <c r="F42" s="8" t="s">
        <v>220</v>
      </c>
      <c r="G42" s="918" t="e">
        <f>IF(#REF!="","",#REF!)</f>
        <v>#REF!</v>
      </c>
      <c r="H42" s="918"/>
      <c r="I42" s="482" t="s">
        <v>945</v>
      </c>
      <c r="J42" s="785" t="str">
        <f>IF(同種工事施工実績!F9="","",同種工事施工実績!F9)</f>
        <v>土木一式工事、とび・土工・ｺﾝｸﾘｰﾄ工事、しゅんせつ工事</v>
      </c>
      <c r="K42" s="786"/>
      <c r="L42" s="482" t="s">
        <v>220</v>
      </c>
      <c r="M42" s="785" t="str">
        <f>IF(優良工事表彰!E10="","",優良工事表彰!E10)</f>
        <v>土木一式工事、とび・土工・ｺﾝｸﾘｰﾄ工事、しゅんせつ工事</v>
      </c>
      <c r="N42" s="786"/>
      <c r="O42" s="774"/>
      <c r="P42" s="774"/>
      <c r="Q42" s="774"/>
      <c r="R42" s="774"/>
      <c r="S42" s="774"/>
      <c r="T42" s="774"/>
      <c r="U42" s="791"/>
      <c r="V42" s="774"/>
      <c r="W42" s="774"/>
      <c r="X42" s="483" t="s">
        <v>220</v>
      </c>
      <c r="Y42" s="785" t="str">
        <f>IF(同種工事施工経験!F12="","",同種工事施工経験!F12)</f>
        <v>土木一式工事、とび・土工・ｺﾝｸﾘｰﾄ工事、しゅんせつ工事</v>
      </c>
      <c r="Z42" s="786"/>
      <c r="AA42" s="483" t="s">
        <v>220</v>
      </c>
      <c r="AB42" s="785" t="str">
        <f>IF(優秀技術者表彰!F10="","",優秀技術者表彰!F10)</f>
        <v>土木一式工事、とび・土工・ｺﾝｸﾘｰﾄ工事、しゅんせつ工事</v>
      </c>
      <c r="AC42" s="786"/>
      <c r="AD42" s="480" t="s">
        <v>220</v>
      </c>
      <c r="AE42" s="772" t="e">
        <f>IF(#REF!="","",#REF!)</f>
        <v>#REF!</v>
      </c>
      <c r="AF42" s="843"/>
      <c r="AG42" s="792"/>
      <c r="AH42" s="792"/>
      <c r="AI42" s="792"/>
      <c r="AJ42" s="817"/>
      <c r="AK42" s="818"/>
      <c r="AL42" s="819"/>
      <c r="AM42" s="791"/>
      <c r="AN42" s="774"/>
      <c r="AO42" s="774"/>
      <c r="AP42" s="482" t="s">
        <v>220</v>
      </c>
      <c r="AQ42" s="785" t="str">
        <f>IF(同種工事施工経験!F12="","",同種工事施工経験!F12)</f>
        <v>土木一式工事、とび・土工・ｺﾝｸﾘｰﾄ工事、しゅんせつ工事</v>
      </c>
      <c r="AR42" s="786"/>
      <c r="AS42" s="482" t="s">
        <v>220</v>
      </c>
      <c r="AT42" s="785" t="str">
        <f>IF(優秀技術者表彰!F10="","",優秀技術者表彰!F10)</f>
        <v>土木一式工事、とび・土工・ｺﾝｸﾘｰﾄ工事、しゅんせつ工事</v>
      </c>
      <c r="AU42" s="786"/>
      <c r="AV42" s="480" t="s">
        <v>220</v>
      </c>
      <c r="AW42" s="772" t="e">
        <f>IF(#REF!="","",#REF!)</f>
        <v>#REF!</v>
      </c>
      <c r="AX42" s="843"/>
      <c r="AY42" s="792"/>
      <c r="AZ42" s="792"/>
      <c r="BA42" s="792"/>
      <c r="BB42" s="817"/>
      <c r="BC42" s="818"/>
      <c r="BD42" s="819"/>
      <c r="BE42" s="791"/>
      <c r="BF42" s="774"/>
      <c r="BG42" s="774"/>
      <c r="BH42" s="482" t="s">
        <v>220</v>
      </c>
      <c r="BI42" s="785" t="str">
        <f>IF(同種工事施工経験!F12="","",同種工事施工経験!F12)</f>
        <v>土木一式工事、とび・土工・ｺﾝｸﾘｰﾄ工事、しゅんせつ工事</v>
      </c>
      <c r="BJ42" s="786"/>
      <c r="BK42" s="482" t="s">
        <v>220</v>
      </c>
      <c r="BL42" s="785" t="str">
        <f>IF(優秀技術者表彰!F10="","",優秀技術者表彰!F10)</f>
        <v>土木一式工事、とび・土工・ｺﾝｸﾘｰﾄ工事、しゅんせつ工事</v>
      </c>
      <c r="BM42" s="786"/>
      <c r="BN42" s="480" t="s">
        <v>220</v>
      </c>
      <c r="BO42" s="772" t="e">
        <f>IF(#REF!="","",#REF!)</f>
        <v>#REF!</v>
      </c>
      <c r="BP42" s="773"/>
      <c r="BQ42" s="792"/>
      <c r="BR42" s="792"/>
      <c r="BS42" s="792"/>
      <c r="BT42" s="791"/>
      <c r="BU42" s="774"/>
      <c r="BV42" s="774"/>
      <c r="BW42" s="817"/>
      <c r="BX42" s="818"/>
      <c r="BY42" s="819"/>
      <c r="BZ42" s="791"/>
      <c r="CA42" s="774"/>
      <c r="CB42" s="774"/>
      <c r="CC42" s="791"/>
      <c r="CD42" s="774"/>
      <c r="CE42" s="774"/>
      <c r="CF42" s="791"/>
      <c r="CG42" s="774"/>
      <c r="CH42" s="871"/>
      <c r="CI42" s="791"/>
      <c r="CJ42" s="802"/>
      <c r="CK42" s="803"/>
      <c r="CL42" s="774"/>
      <c r="CM42" s="774"/>
      <c r="CN42" s="774"/>
      <c r="CO42" s="791"/>
      <c r="CP42" s="817"/>
      <c r="CQ42" s="819"/>
      <c r="CR42" s="774"/>
      <c r="CS42" s="774"/>
      <c r="CT42" s="774"/>
      <c r="CU42" s="791"/>
      <c r="CV42" s="817"/>
      <c r="CW42" s="819"/>
      <c r="CX42" s="791"/>
      <c r="CY42" s="817"/>
      <c r="CZ42" s="819"/>
      <c r="DA42" s="482" t="s">
        <v>1115</v>
      </c>
      <c r="DB42" s="961" t="e">
        <f>#REF!</f>
        <v>#REF!</v>
      </c>
      <c r="DC42" s="961"/>
      <c r="DD42" s="791"/>
      <c r="DE42" s="817"/>
      <c r="DF42" s="818"/>
      <c r="DG42" s="792"/>
      <c r="DH42" s="792"/>
      <c r="DI42" s="792"/>
      <c r="DJ42" s="792"/>
      <c r="DK42" s="792"/>
      <c r="DL42" s="792"/>
      <c r="DM42" s="792"/>
      <c r="DN42" s="792"/>
      <c r="DO42" s="792"/>
      <c r="DP42" s="792"/>
      <c r="DQ42" s="792"/>
      <c r="DR42" s="792"/>
      <c r="DS42" s="482" t="s">
        <v>220</v>
      </c>
      <c r="DT42" s="785" t="e">
        <f>IF(#REF!="","",#REF!)</f>
        <v>#REF!</v>
      </c>
      <c r="DU42" s="786"/>
      <c r="DV42" s="791"/>
      <c r="DW42" s="817"/>
      <c r="DX42" s="819"/>
      <c r="DY42" s="791"/>
      <c r="DZ42" s="817"/>
      <c r="EA42" s="819"/>
      <c r="EB42" s="791"/>
      <c r="EC42" s="817"/>
      <c r="ED42" s="819"/>
      <c r="EE42" s="791"/>
      <c r="EF42" s="802"/>
      <c r="EG42" s="803"/>
      <c r="EH42" s="791"/>
      <c r="EI42" s="802"/>
      <c r="EJ42" s="803"/>
    </row>
    <row r="43" spans="1:141">
      <c r="B43" s="8" t="s">
        <v>315</v>
      </c>
      <c r="C43" s="221" t="s">
        <v>221</v>
      </c>
      <c r="D43" s="222" t="s">
        <v>223</v>
      </c>
      <c r="E43" s="222"/>
      <c r="F43" s="221" t="s">
        <v>221</v>
      </c>
      <c r="G43" s="222" t="s">
        <v>223</v>
      </c>
      <c r="H43" s="258"/>
      <c r="I43" s="484" t="s">
        <v>260</v>
      </c>
      <c r="J43" s="485" t="s">
        <v>232</v>
      </c>
      <c r="K43" s="486" t="s">
        <v>233</v>
      </c>
      <c r="L43" s="487" t="s">
        <v>265</v>
      </c>
      <c r="M43" s="485" t="s">
        <v>261</v>
      </c>
      <c r="N43" s="488"/>
      <c r="O43" s="484" t="s">
        <v>260</v>
      </c>
      <c r="P43" s="485" t="s">
        <v>266</v>
      </c>
      <c r="Q43" s="489"/>
      <c r="R43" s="484" t="s">
        <v>260</v>
      </c>
      <c r="S43" s="485" t="s">
        <v>263</v>
      </c>
      <c r="T43" s="489"/>
      <c r="U43" s="484" t="s">
        <v>260</v>
      </c>
      <c r="V43" s="485" t="s">
        <v>266</v>
      </c>
      <c r="W43" s="489"/>
      <c r="X43" s="484" t="s">
        <v>260</v>
      </c>
      <c r="Y43" s="485" t="s">
        <v>232</v>
      </c>
      <c r="Z43" s="489" t="s">
        <v>233</v>
      </c>
      <c r="AA43" s="484" t="s">
        <v>260</v>
      </c>
      <c r="AB43" s="485" t="s">
        <v>261</v>
      </c>
      <c r="AC43" s="489"/>
      <c r="AD43" s="484" t="s">
        <v>221</v>
      </c>
      <c r="AE43" s="485" t="s">
        <v>223</v>
      </c>
      <c r="AF43" s="490"/>
      <c r="AG43" s="484"/>
      <c r="AH43" s="485"/>
      <c r="AI43" s="489"/>
      <c r="AJ43" s="484" t="s">
        <v>260</v>
      </c>
      <c r="AK43" s="485" t="s">
        <v>263</v>
      </c>
      <c r="AL43" s="489"/>
      <c r="AM43" s="484" t="s">
        <v>260</v>
      </c>
      <c r="AN43" s="485" t="s">
        <v>266</v>
      </c>
      <c r="AO43" s="489"/>
      <c r="AP43" s="484" t="s">
        <v>260</v>
      </c>
      <c r="AQ43" s="485" t="s">
        <v>232</v>
      </c>
      <c r="AR43" s="489" t="s">
        <v>233</v>
      </c>
      <c r="AS43" s="484" t="s">
        <v>260</v>
      </c>
      <c r="AT43" s="485" t="s">
        <v>261</v>
      </c>
      <c r="AU43" s="490"/>
      <c r="AV43" s="484" t="s">
        <v>221</v>
      </c>
      <c r="AW43" s="485" t="s">
        <v>223</v>
      </c>
      <c r="AX43" s="490"/>
      <c r="AY43" s="484"/>
      <c r="AZ43" s="485"/>
      <c r="BA43" s="489"/>
      <c r="BB43" s="484" t="s">
        <v>260</v>
      </c>
      <c r="BC43" s="485" t="s">
        <v>263</v>
      </c>
      <c r="BD43" s="489"/>
      <c r="BE43" s="484" t="s">
        <v>260</v>
      </c>
      <c r="BF43" s="485" t="s">
        <v>266</v>
      </c>
      <c r="BG43" s="489"/>
      <c r="BH43" s="484" t="s">
        <v>260</v>
      </c>
      <c r="BI43" s="485" t="s">
        <v>232</v>
      </c>
      <c r="BJ43" s="489" t="s">
        <v>233</v>
      </c>
      <c r="BK43" s="484" t="s">
        <v>260</v>
      </c>
      <c r="BL43" s="485" t="s">
        <v>261</v>
      </c>
      <c r="BM43" s="490"/>
      <c r="BN43" s="484" t="s">
        <v>221</v>
      </c>
      <c r="BO43" s="485" t="s">
        <v>223</v>
      </c>
      <c r="BP43" s="490"/>
      <c r="BQ43" s="484"/>
      <c r="BR43" s="485"/>
      <c r="BS43" s="489"/>
      <c r="BT43" s="487" t="s">
        <v>260</v>
      </c>
      <c r="BU43" s="485" t="s">
        <v>1167</v>
      </c>
      <c r="BV43" s="488" t="s">
        <v>1168</v>
      </c>
      <c r="BW43" s="484" t="s">
        <v>260</v>
      </c>
      <c r="BX43" s="485" t="s">
        <v>513</v>
      </c>
      <c r="BY43" s="489"/>
      <c r="BZ43" s="487" t="s">
        <v>260</v>
      </c>
      <c r="CA43" s="485" t="s">
        <v>1167</v>
      </c>
      <c r="CB43" s="488" t="s">
        <v>1168</v>
      </c>
      <c r="CC43" s="487" t="s">
        <v>260</v>
      </c>
      <c r="CD43" s="485" t="s">
        <v>1167</v>
      </c>
      <c r="CE43" s="488" t="s">
        <v>1168</v>
      </c>
      <c r="CF43" s="487" t="s">
        <v>260</v>
      </c>
      <c r="CG43" s="485" t="s">
        <v>1167</v>
      </c>
      <c r="CH43" s="488" t="s">
        <v>1168</v>
      </c>
      <c r="CI43" s="487" t="s">
        <v>260</v>
      </c>
      <c r="CJ43" s="485" t="s">
        <v>309</v>
      </c>
      <c r="CK43" s="488"/>
      <c r="CL43" s="484" t="s">
        <v>260</v>
      </c>
      <c r="CM43" s="485" t="s">
        <v>511</v>
      </c>
      <c r="CN43" s="489" t="s">
        <v>512</v>
      </c>
      <c r="CO43" s="487" t="s">
        <v>260</v>
      </c>
      <c r="CP43" s="485" t="s">
        <v>893</v>
      </c>
      <c r="CQ43" s="488" t="s">
        <v>894</v>
      </c>
      <c r="CR43" s="484" t="s">
        <v>260</v>
      </c>
      <c r="CS43" s="485"/>
      <c r="CT43" s="489" t="s">
        <v>629</v>
      </c>
      <c r="CU43" s="487" t="s">
        <v>260</v>
      </c>
      <c r="CV43" s="491" t="s">
        <v>266</v>
      </c>
      <c r="CW43" s="488"/>
      <c r="CX43" s="487" t="s">
        <v>260</v>
      </c>
      <c r="CY43" s="485" t="s">
        <v>266</v>
      </c>
      <c r="CZ43" s="490"/>
      <c r="DA43" s="484" t="s">
        <v>1119</v>
      </c>
      <c r="DB43" s="485" t="s">
        <v>310</v>
      </c>
      <c r="DC43" s="489" t="s">
        <v>311</v>
      </c>
      <c r="DD43" s="487" t="s">
        <v>260</v>
      </c>
      <c r="DE43" s="490" t="s">
        <v>310</v>
      </c>
      <c r="DF43" s="490" t="s">
        <v>311</v>
      </c>
      <c r="DG43" s="484"/>
      <c r="DH43" s="485"/>
      <c r="DI43" s="489"/>
      <c r="DJ43" s="484"/>
      <c r="DK43" s="485"/>
      <c r="DL43" s="489"/>
      <c r="DM43" s="484"/>
      <c r="DN43" s="485"/>
      <c r="DO43" s="489"/>
      <c r="DP43" s="484"/>
      <c r="DQ43" s="485"/>
      <c r="DR43" s="489"/>
      <c r="DS43" s="487" t="s">
        <v>260</v>
      </c>
      <c r="DT43" s="485" t="s">
        <v>232</v>
      </c>
      <c r="DU43" s="488" t="s">
        <v>233</v>
      </c>
      <c r="DV43" s="487" t="s">
        <v>260</v>
      </c>
      <c r="DW43" s="485" t="s">
        <v>266</v>
      </c>
      <c r="DX43" s="488"/>
      <c r="DY43" s="487" t="s">
        <v>260</v>
      </c>
      <c r="DZ43" s="485" t="s">
        <v>266</v>
      </c>
      <c r="EA43" s="488"/>
      <c r="EB43" s="487" t="s">
        <v>375</v>
      </c>
      <c r="EC43" s="485" t="s">
        <v>266</v>
      </c>
      <c r="ED43" s="488"/>
      <c r="EE43" s="487"/>
      <c r="EF43" s="485"/>
      <c r="EG43" s="488"/>
      <c r="EH43" s="487"/>
      <c r="EI43" s="485"/>
      <c r="EJ43" s="488"/>
    </row>
    <row r="44" spans="1:141" ht="26">
      <c r="B44" s="223">
        <v>1</v>
      </c>
      <c r="C44" s="344" t="str">
        <f>IF('企業成績評定点(3年用)'!G30="","",'企業成績評定点(3年用)'!G30)</f>
        <v/>
      </c>
      <c r="D44" s="345" t="str">
        <f>IF('企業成績評定点(3年用)'!J30="","",'企業成績評定点(3年用)'!J30)</f>
        <v/>
      </c>
      <c r="E44" s="224"/>
      <c r="F44" s="346" t="e">
        <f>IF(#REF!="","",#REF!)</f>
        <v>#REF!</v>
      </c>
      <c r="G44" s="345" t="e">
        <f>IF(#REF!="","",#REF!)</f>
        <v>#REF!</v>
      </c>
      <c r="H44" s="260"/>
      <c r="I44" s="492" t="s">
        <v>227</v>
      </c>
      <c r="J44" s="493" t="str">
        <f>IF(同種工事施工実績!F14="","申請なし",同種工事施工実績!F14)</f>
        <v>申請なし</v>
      </c>
      <c r="K44" s="494" t="str">
        <f>IF(同種工事施工実績!M14="","申請なし",同種工事施工実績!M14)</f>
        <v>申請なし</v>
      </c>
      <c r="L44" s="495" t="str">
        <f>IF(M45="","申請なし","工事名")</f>
        <v>申請なし</v>
      </c>
      <c r="M44" s="496" t="str">
        <f>IF(M45="","",IF(優良工事表彰!E14="","",優良工事表彰!E14))</f>
        <v/>
      </c>
      <c r="N44" s="497"/>
      <c r="O44" s="492" t="s">
        <v>987</v>
      </c>
      <c r="P44" s="496" t="str">
        <f>IF(登録基幹技能者!E10="","申請なし",登録基幹技能者!E10)</f>
        <v>申請なし</v>
      </c>
      <c r="Q44" s="497"/>
      <c r="R44" s="495" t="str">
        <f>IF(T34="配置なし","配置なし",IF(S44="","申請なし","ﾕﾆｯﾄ数"))</f>
        <v>配置なし</v>
      </c>
      <c r="S44" s="498" t="str">
        <f>IF(T34="配置なし","",IF(技術者継続学習!F11="","",技術者継続学習!F11))</f>
        <v/>
      </c>
      <c r="T44" s="497"/>
      <c r="U44" s="495" t="str">
        <f>IF(W34="配置なし","配置なし",IF(V44="","申請なし","名称"))</f>
        <v>配置なし</v>
      </c>
      <c r="V44" s="496" t="str">
        <f>IF(W34="配置なし","",IF(#REF!="","",#REF!))</f>
        <v/>
      </c>
      <c r="W44" s="497"/>
      <c r="X44" s="492" t="s">
        <v>227</v>
      </c>
      <c r="Y44" s="496" t="str">
        <f>IF(Z34="配置なし","配置なし",IF(同種工事施工経験!F15="","申請なし",同種工事施工経験!F15))</f>
        <v>配置なし</v>
      </c>
      <c r="Z44" s="499" t="str">
        <f>IF(Z34="配置なし","",IF(同種工事施工経験!M15="","申請なし",同種工事施工経験!M15))</f>
        <v/>
      </c>
      <c r="AA44" s="495" t="str">
        <f>IF(AC34="配置なし","配置なし",IF(AB45="","申請なし","工事名"))</f>
        <v>配置なし</v>
      </c>
      <c r="AB44" s="496" t="str">
        <f>IF(AC34="配置なし","",IF(AB45="","",IF(優秀技術者表彰!F16="","",優秀技術者表彰!F16)))</f>
        <v/>
      </c>
      <c r="AC44" s="497"/>
      <c r="AD44" s="500" t="e">
        <f>IF(#REF!="","",#REF!)</f>
        <v>#REF!</v>
      </c>
      <c r="AE44" s="501" t="e">
        <f>IF(#REF!="","",#REF!)</f>
        <v>#REF!</v>
      </c>
      <c r="AF44" s="502"/>
      <c r="AG44" s="492"/>
      <c r="AH44" s="503"/>
      <c r="AI44" s="497"/>
      <c r="AJ44" s="495" t="str">
        <f>IF(AL34="配置なし","配置なし",IF(AK44="","申請なし","ﾕﾆｯﾄ数"))</f>
        <v>配置なし</v>
      </c>
      <c r="AK44" s="504" t="str">
        <f>IF(AL34="配置なし","",IF(技術者継続学習!F13="","",技術者継続学習!F13))</f>
        <v/>
      </c>
      <c r="AL44" s="505"/>
      <c r="AM44" s="495" t="str">
        <f>IF(AO34="配置なし","配置なし",IF(AN44="","申請なし","名称"))</f>
        <v>配置なし</v>
      </c>
      <c r="AN44" s="496" t="str">
        <f>IF(AO34="配置なし","",IF(#REF!="","",#REF!))</f>
        <v/>
      </c>
      <c r="AO44" s="497"/>
      <c r="AP44" s="506" t="s">
        <v>138</v>
      </c>
      <c r="AQ44" s="493" t="str">
        <f>IF(AR34="配置なし","配置なし",IF(同種工事施工経験!F143="","申請なし",同種工事施工経験!F143))</f>
        <v>配置なし</v>
      </c>
      <c r="AR44" s="494" t="str">
        <f>IF(AR34="配置なし","",IF(同種工事施工経験!M143="","申請なし",同種工事施工経験!M143))</f>
        <v/>
      </c>
      <c r="AS44" s="495" t="str">
        <f>IF(AU34="配置なし","配置なし",IF(AT45="","申請なし","工事名"))</f>
        <v>配置なし</v>
      </c>
      <c r="AT44" s="496" t="str">
        <f>IF(AU34="配置なし","",IF(AT45="","",IF(優秀技術者表彰!F32="","",優秀技術者表彰!F32)))</f>
        <v/>
      </c>
      <c r="AU44" s="497"/>
      <c r="AV44" s="500" t="e">
        <f>IF(#REF!="","",#REF!)</f>
        <v>#REF!</v>
      </c>
      <c r="AW44" s="501" t="e">
        <f>IF(#REF!="","",#REF!)</f>
        <v>#REF!</v>
      </c>
      <c r="AX44" s="502"/>
      <c r="AY44" s="492"/>
      <c r="AZ44" s="503"/>
      <c r="BA44" s="497"/>
      <c r="BB44" s="495" t="str">
        <f>IF(BD34="配置なし","配置なし",IF(BC44="","申請なし","ﾕﾆｯﾄ数"))</f>
        <v>配置なし</v>
      </c>
      <c r="BC44" s="498" t="str">
        <f>IF(BD34="配置なし","",IF(技術者継続学習!F15="","",技術者継続学習!F15))</f>
        <v/>
      </c>
      <c r="BD44" s="505"/>
      <c r="BE44" s="495" t="str">
        <f>IF(BG34="配置なし","配置なし",IF(BF44="","申請なし","名称"))</f>
        <v>配置なし</v>
      </c>
      <c r="BF44" s="496" t="str">
        <f>IF(BG34="配置なし","",IF(#REF!="","",#REF!))</f>
        <v/>
      </c>
      <c r="BG44" s="497"/>
      <c r="BH44" s="506" t="s">
        <v>138</v>
      </c>
      <c r="BI44" s="493" t="str">
        <f>IF(BJ34="配置なし","配置なし",IF(同種工事施工経験!F196="","申請なし",同種工事施工経験!F196))</f>
        <v>配置なし</v>
      </c>
      <c r="BJ44" s="494" t="str">
        <f>IF(BJ34="配置なし","",IF(同種工事施工経験!M196="","申請なし",同種工事施工経験!M196))</f>
        <v/>
      </c>
      <c r="BK44" s="495" t="str">
        <f>IF(BM34="配置なし","配置なし",IF(BL45="","申請なし","工事名"))</f>
        <v>配置なし</v>
      </c>
      <c r="BL44" s="496" t="str">
        <f>IF(BM34="配置なし","",IF(BL45="","",IF(優秀技術者表彰!F48="","",優秀技術者表彰!F48)))</f>
        <v/>
      </c>
      <c r="BM44" s="497"/>
      <c r="BN44" s="500" t="e">
        <f>IF(#REF!="","",#REF!)</f>
        <v>#REF!</v>
      </c>
      <c r="BO44" s="501" t="e">
        <f>IF(#REF!="","",#REF!)</f>
        <v>#REF!</v>
      </c>
      <c r="BP44" s="507"/>
      <c r="BQ44" s="492"/>
      <c r="BR44" s="503"/>
      <c r="BS44" s="497"/>
      <c r="BT44" s="508" t="s">
        <v>581</v>
      </c>
      <c r="BU44" s="509" t="e">
        <f>IF(#REF!="","申請なし",#REF!)</f>
        <v>#REF!</v>
      </c>
      <c r="BV44" s="510" t="e">
        <f>IF(#REF!="","申請なし",#REF!)</f>
        <v>#REF!</v>
      </c>
      <c r="BW44" s="492" t="s">
        <v>663</v>
      </c>
      <c r="BX44" s="496" t="str">
        <f>IF('BCP&amp;防災協定・家畜伝染病防疫協定'!A12="","申請なし",'BCP&amp;防災協定・家畜伝染病防疫協定'!A12)</f>
        <v>申請なし</v>
      </c>
      <c r="BY44" s="497"/>
      <c r="BZ44" s="492" t="s">
        <v>498</v>
      </c>
      <c r="CA44" s="496" t="str">
        <f>IF(CA46="","申請なし",IF(ボランティア!F10="","",ボランティア!F10))</f>
        <v>申請なし</v>
      </c>
      <c r="CB44" s="499" t="str">
        <f>IF(CB46="","申請なし",IF(ボランティア!F13="","",ボランティア!F13))</f>
        <v>申請なし</v>
      </c>
      <c r="CC44" s="492" t="s">
        <v>568</v>
      </c>
      <c r="CD44" s="496" t="str">
        <f>IF(維持管理業務!I15="","",維持管理業務!I15)</f>
        <v/>
      </c>
      <c r="CE44" s="499" t="str">
        <f>IF(維持管理業務!I20="","",維持管理業務!I20)</f>
        <v/>
      </c>
      <c r="CF44" s="492" t="s">
        <v>568</v>
      </c>
      <c r="CG44" s="496" t="str">
        <f>IF(除雪業務!I16="","",除雪業務!I16)</f>
        <v/>
      </c>
      <c r="CH44" s="499" t="str">
        <f>IF(除雪業務!I21="","",除雪業務!I21)</f>
        <v/>
      </c>
      <c r="CI44" s="492"/>
      <c r="CJ44" s="511"/>
      <c r="CK44" s="497"/>
      <c r="CL44" s="492" t="s">
        <v>508</v>
      </c>
      <c r="CM44" s="657" t="e">
        <f>IF(#REF!="","配置なし",#REF!)</f>
        <v>#REF!</v>
      </c>
      <c r="CN44" s="512" t="e">
        <f>IF(#REF!="","",#REF!)</f>
        <v>#REF!</v>
      </c>
      <c r="CO44" s="492" t="s">
        <v>892</v>
      </c>
      <c r="CP44" s="493" t="e">
        <f>IF(#REF!="","申請なし",IF(#REF!="有","若手技術者(指定学科卒)",IF(#REF!="有","若手技術者(資格有)",IF(#REF!="有","若手従業員","無"))))</f>
        <v>#REF!</v>
      </c>
      <c r="CQ44" s="499" t="e">
        <f>IF(#REF!="","申請なし",IF(#REF!="有","若手技術者(指定学科卒)",IF(#REF!="有","若手技術者(資格有)",IF(#REF!="有","若手従業員","無"))))</f>
        <v>#REF!</v>
      </c>
      <c r="CR44" s="492" t="s">
        <v>905</v>
      </c>
      <c r="CS44" s="496" t="e">
        <f>IF(#REF!="","",#REF!)</f>
        <v>#REF!</v>
      </c>
      <c r="CT44" s="499" t="e">
        <f>IF(#REF!="","",#REF!)</f>
        <v>#REF!</v>
      </c>
      <c r="CU44" s="492" t="s">
        <v>280</v>
      </c>
      <c r="CV44" s="496" t="e">
        <f>IF(#REF!="","申請なし",#REF!)</f>
        <v>#REF!</v>
      </c>
      <c r="CW44" s="497"/>
      <c r="CX44" s="507" t="s">
        <v>1120</v>
      </c>
      <c r="CY44" s="671" t="str">
        <f>IF('建設キャリアアップシステム(CCUS)'!E11="","無",'建設キャリアアップシステム(CCUS)'!E11)</f>
        <v>無</v>
      </c>
      <c r="CZ44" s="507"/>
      <c r="DA44" s="492" t="s">
        <v>138</v>
      </c>
      <c r="DB44" s="515" t="e">
        <f>IF(#REF!="","申請無し",#REF!)</f>
        <v>#REF!</v>
      </c>
      <c r="DC44" s="672"/>
      <c r="DD44" s="495" t="e">
        <f>IF(AND(DE44="申請なし",DF44="申請なし"),"","活動内容")</f>
        <v>#REF!</v>
      </c>
      <c r="DE44" s="496" t="e">
        <f>IF(#REF!="","申請なし",#REF!)</f>
        <v>#REF!</v>
      </c>
      <c r="DF44" s="499" t="e">
        <f>IF(#REF!="","申請なし",#REF!)</f>
        <v>#REF!</v>
      </c>
      <c r="DG44" s="492"/>
      <c r="DH44" s="503"/>
      <c r="DI44" s="497"/>
      <c r="DJ44" s="492"/>
      <c r="DK44" s="503"/>
      <c r="DL44" s="497"/>
      <c r="DM44" s="492"/>
      <c r="DN44" s="503"/>
      <c r="DO44" s="497"/>
      <c r="DP44" s="492"/>
      <c r="DQ44" s="503"/>
      <c r="DR44" s="497"/>
      <c r="DS44" s="492" t="s">
        <v>138</v>
      </c>
      <c r="DT44" s="493" t="e">
        <f>IF(#REF!="","申請なし",#REF!)</f>
        <v>#REF!</v>
      </c>
      <c r="DU44" s="494" t="e">
        <f>IF(#REF!="","申請なし",#REF!)</f>
        <v>#REF!</v>
      </c>
      <c r="DV44" s="492" t="s">
        <v>145</v>
      </c>
      <c r="DW44" s="496" t="e">
        <f>IF(DW45="","申請なし",IF(#REF!="","",#REF!))</f>
        <v>#REF!</v>
      </c>
      <c r="DX44" s="497"/>
      <c r="DY44" s="492" t="s">
        <v>380</v>
      </c>
      <c r="DZ44" s="496" t="e">
        <f>IF(DZ45="","申請なし",IF(#REF!="","",#REF!))</f>
        <v>#REF!</v>
      </c>
      <c r="EA44" s="497"/>
      <c r="EB44" s="492" t="s">
        <v>383</v>
      </c>
      <c r="EC44" s="496" t="e">
        <f>IF(#REF!="","申請なし",#REF!)</f>
        <v>#REF!</v>
      </c>
      <c r="ED44" s="497"/>
      <c r="EE44" s="492"/>
      <c r="EF44" s="513"/>
      <c r="EG44" s="497"/>
      <c r="EH44" s="492"/>
      <c r="EI44" s="513"/>
      <c r="EJ44" s="497"/>
    </row>
    <row r="45" spans="1:141">
      <c r="B45" s="225">
        <v>2</v>
      </c>
      <c r="C45" s="226"/>
      <c r="D45" s="227"/>
      <c r="E45" s="228"/>
      <c r="F45" s="261"/>
      <c r="G45" s="259"/>
      <c r="H45" s="262"/>
      <c r="I45" s="514" t="s">
        <v>194</v>
      </c>
      <c r="J45" s="515" t="str">
        <f>IF(J44="申請なし","",IF(同種工事施工実績!F19="","",同種工事施工実績!F19))</f>
        <v/>
      </c>
      <c r="K45" s="516" t="str">
        <f>IF(K44="申請なし","",IF(同種工事施工実績!M19="","",同種工事施工実績!M19))</f>
        <v/>
      </c>
      <c r="L45" s="517" t="str">
        <f>IF(M45="","","表彰種類")</f>
        <v/>
      </c>
      <c r="M45" s="518" t="str">
        <f>IF(優良工事表彰!E12="","",優良工事表彰!E12)</f>
        <v/>
      </c>
      <c r="N45" s="519"/>
      <c r="O45" s="520"/>
      <c r="P45" s="521"/>
      <c r="Q45" s="519"/>
      <c r="R45" s="520"/>
      <c r="S45" s="521"/>
      <c r="T45" s="519"/>
      <c r="U45" s="517" t="str">
        <f>IF(W34="配置なし","",IF(V44="","","有効期限"))</f>
        <v/>
      </c>
      <c r="V45" s="522" t="str">
        <f>IF(W34="配置なし","",IF(V44="","",IF(#REF!="","",#REF!)))</f>
        <v/>
      </c>
      <c r="W45" s="519"/>
      <c r="X45" s="520" t="s">
        <v>194</v>
      </c>
      <c r="Y45" s="518" t="str">
        <f>IF(OR(Y44="申請なし",Z34="配置なし"),"",IF(同種工事施工経験!F20="","",同種工事施工経験!F20))</f>
        <v/>
      </c>
      <c r="Z45" s="523" t="str">
        <f>IF(OR(Z34="配置なし",Z44="申請なし"),"",IF(同種工事施工経験!M20="","",同種工事施工経験!M20))</f>
        <v/>
      </c>
      <c r="AA45" s="517" t="str">
        <f>IF(AC34="配置なし","",IF(AB45="","","表彰種類"))</f>
        <v/>
      </c>
      <c r="AB45" s="518" t="str">
        <f>IF(AC34="配置なし","",IF(優秀技術者表彰!F14="","",優秀技術者表彰!F14))</f>
        <v/>
      </c>
      <c r="AC45" s="519"/>
      <c r="AD45" s="524" t="str">
        <f>IF(AF34="配置なし","配置なし",IF(AND(AF34="配置あり",NOT(AD44="")),"申請あり","申請なし"))</f>
        <v>配置なし</v>
      </c>
      <c r="AE45" s="521"/>
      <c r="AF45" s="525"/>
      <c r="AG45" s="520"/>
      <c r="AH45" s="521"/>
      <c r="AI45" s="519"/>
      <c r="AJ45" s="514"/>
      <c r="AK45" s="521"/>
      <c r="AL45" s="519"/>
      <c r="AM45" s="517" t="str">
        <f>IF(AO34="配置なし","",IF(AN44="","","有効期限"))</f>
        <v/>
      </c>
      <c r="AN45" s="522" t="str">
        <f>IF(AO34="配置なし","",IF(AN44="","",IF(#REF!="","",#REF!)))</f>
        <v/>
      </c>
      <c r="AO45" s="519"/>
      <c r="AP45" s="526" t="s">
        <v>194</v>
      </c>
      <c r="AQ45" s="515" t="str">
        <f>IF(OR(AR34="配置なし",AQ44="申請なし"),"",IF(同種工事施工経験!F148="","",同種工事施工経験!F148))</f>
        <v/>
      </c>
      <c r="AR45" s="516" t="str">
        <f>IF(OR(AR34="配置なし",AR44="申請なし"),"",IF(同種工事施工経験!M148="","",同種工事施工経験!M148))</f>
        <v/>
      </c>
      <c r="AS45" s="517" t="str">
        <f>IF(AU34="配置なし","",IF(AT45="","","表彰種類"))</f>
        <v/>
      </c>
      <c r="AT45" s="518" t="str">
        <f>IF(AU34="配置なし","",IF(優秀技術者表彰!F30="","",優秀技術者表彰!F30))</f>
        <v/>
      </c>
      <c r="AU45" s="519"/>
      <c r="AV45" s="524" t="str">
        <f>IF(AX34="配置なし","配置なし",IF(AND(AX34="配置あり",NOT(AV44="")),"申請あり","申請なし"))</f>
        <v>配置なし</v>
      </c>
      <c r="AW45" s="521"/>
      <c r="AX45" s="525"/>
      <c r="AY45" s="520"/>
      <c r="AZ45" s="521"/>
      <c r="BA45" s="519"/>
      <c r="BB45" s="514"/>
      <c r="BC45" s="521"/>
      <c r="BD45" s="519"/>
      <c r="BE45" s="517" t="str">
        <f>IF(BG34="配置なし","",IF(BF44="","","有効期限"))</f>
        <v/>
      </c>
      <c r="BF45" s="522" t="str">
        <f>IF(BG34="配置なし","",IF(BF44="","",IF(#REF!="","",#REF!)))</f>
        <v/>
      </c>
      <c r="BG45" s="519"/>
      <c r="BH45" s="526" t="s">
        <v>194</v>
      </c>
      <c r="BI45" s="515" t="str">
        <f>IF(OR(BJ34="配置なし",BI44="申請なし"),"",IF(同種工事施工経験!F201="","",同種工事施工経験!F201))</f>
        <v/>
      </c>
      <c r="BJ45" s="516" t="str">
        <f>IF(OR(BJ34="配置なし",BJ44="申請なし"),"",IF(同種工事施工経験!M201="","",同種工事施工経験!M201))</f>
        <v/>
      </c>
      <c r="BK45" s="517" t="str">
        <f>IF(BM34="配置なし","",IF(BL45="","","表彰種類"))</f>
        <v/>
      </c>
      <c r="BL45" s="518" t="str">
        <f>IF(BM34="配置なし","",IF(優秀技術者表彰!F46="","",優秀技術者表彰!F46))</f>
        <v/>
      </c>
      <c r="BM45" s="519"/>
      <c r="BN45" s="524" t="str">
        <f>IF(BP34="配置なし","配置なし",IF(AND(BP34="配置あり",NOT(BN44="")),"申請あり","申請なし"))</f>
        <v>配置なし</v>
      </c>
      <c r="BO45" s="521"/>
      <c r="BP45" s="527"/>
      <c r="BQ45" s="520"/>
      <c r="BR45" s="521"/>
      <c r="BS45" s="519"/>
      <c r="BT45" s="514"/>
      <c r="BU45" s="528"/>
      <c r="BV45" s="529"/>
      <c r="BW45" s="520" t="s">
        <v>515</v>
      </c>
      <c r="BX45" s="522" t="str">
        <f>IF(BX44="申請なし","",IF('BCP&amp;防災協定・家畜伝染病防疫協定'!E12="","",'BCP&amp;防災協定・家畜伝染病防疫協定'!E12))</f>
        <v/>
      </c>
      <c r="BY45" s="519"/>
      <c r="BZ45" s="517" t="str">
        <f>IF(AND(CA46="",CB46=""),"","活動日")</f>
        <v/>
      </c>
      <c r="CA45" s="530" t="str">
        <f>IF(CA46="","",IF(ボランティア!C10="","",ボランティア!C10))</f>
        <v/>
      </c>
      <c r="CB45" s="531" t="str">
        <f>IF(CB46="","",IF(ボランティア!C13="","",ボランティア!C13))</f>
        <v/>
      </c>
      <c r="CC45" s="514" t="s">
        <v>194</v>
      </c>
      <c r="CD45" s="518" t="str">
        <f>IF(維持管理業務!A15="","",維持管理業務!A15)</f>
        <v/>
      </c>
      <c r="CE45" s="523" t="str">
        <f>IF(維持管理業務!A20="","",維持管理業務!A20)</f>
        <v/>
      </c>
      <c r="CF45" s="514" t="s">
        <v>194</v>
      </c>
      <c r="CG45" s="518" t="str">
        <f>IF(除雪業務!A16="","",除雪業務!A16)</f>
        <v/>
      </c>
      <c r="CH45" s="523" t="str">
        <f>IF(除雪業務!A21="","",除雪業務!A21)</f>
        <v/>
      </c>
      <c r="CI45" s="514"/>
      <c r="CJ45" s="521"/>
      <c r="CK45" s="519"/>
      <c r="CL45" s="520" t="s">
        <v>509</v>
      </c>
      <c r="CM45" s="522" t="e">
        <f>IF(#REF!="","配置なし",#REF!)</f>
        <v>#REF!</v>
      </c>
      <c r="CN45" s="534" t="e">
        <f>IF(#REF!="","",#REF!)</f>
        <v>#REF!</v>
      </c>
      <c r="CO45" s="517" t="e">
        <f>IF(AND(CP44="申請なし",CQ44="申請なし"),"","生年月日")</f>
        <v>#REF!</v>
      </c>
      <c r="CP45" s="532" t="e">
        <f>IF(OR(CP44="申請なし",CP44="無"),"",#REF!)</f>
        <v>#REF!</v>
      </c>
      <c r="CQ45" s="533" t="e">
        <f>IF(OR(CQ44="申請なし",CQ44="無"),"",#REF!)</f>
        <v>#REF!</v>
      </c>
      <c r="CR45" s="514"/>
      <c r="CS45" s="518" t="e">
        <f>IF(#REF!="","",#REF!)</f>
        <v>#REF!</v>
      </c>
      <c r="CT45" s="519"/>
      <c r="CU45" s="514"/>
      <c r="CV45" s="521"/>
      <c r="CW45" s="519"/>
      <c r="CX45" s="527"/>
      <c r="CY45" s="527"/>
      <c r="CZ45" s="527"/>
      <c r="DA45" s="514" t="s">
        <v>194</v>
      </c>
      <c r="DB45" s="673" t="e">
        <f>IF(#REF!="","",#REF!)</f>
        <v>#REF!</v>
      </c>
      <c r="DC45" s="674"/>
      <c r="DD45" s="517" t="e">
        <f>IF(AND(DE44="申請なし",DF44="申請なし"),"","活動日")</f>
        <v>#REF!</v>
      </c>
      <c r="DE45" s="530" t="e">
        <f>IF(DE44="申請なし","",IF(#REF!="","",#REF!))</f>
        <v>#REF!</v>
      </c>
      <c r="DF45" s="531" t="e">
        <f>IF(DF44="申請なし","",IF(#REF!="","",#REF!))</f>
        <v>#REF!</v>
      </c>
      <c r="DG45" s="520"/>
      <c r="DH45" s="521"/>
      <c r="DI45" s="519"/>
      <c r="DJ45" s="520"/>
      <c r="DK45" s="521"/>
      <c r="DL45" s="519"/>
      <c r="DM45" s="520"/>
      <c r="DN45" s="521"/>
      <c r="DO45" s="519"/>
      <c r="DP45" s="520"/>
      <c r="DQ45" s="521"/>
      <c r="DR45" s="519"/>
      <c r="DS45" s="514" t="s">
        <v>194</v>
      </c>
      <c r="DT45" s="515" t="e">
        <f>IF(DT44="申請なし","",IF(#REF!="","",#REF!))</f>
        <v>#REF!</v>
      </c>
      <c r="DU45" s="516" t="e">
        <f>IF(DU44="申請なし","",IF(#REF!="","",#REF!))</f>
        <v>#REF!</v>
      </c>
      <c r="DV45" s="514" t="s">
        <v>256</v>
      </c>
      <c r="DW45" s="518" t="e">
        <f>IF(#REF!="","",#REF!)</f>
        <v>#REF!</v>
      </c>
      <c r="DX45" s="519"/>
      <c r="DY45" s="514" t="s">
        <v>381</v>
      </c>
      <c r="DZ45" s="518" t="e">
        <f>IF(#REF!="","",#REF!)</f>
        <v>#REF!</v>
      </c>
      <c r="EA45" s="519"/>
      <c r="EB45" s="514" t="s">
        <v>376</v>
      </c>
      <c r="EC45" s="518" t="e">
        <f>IF(EC44="申請なし","",IF(#REF!="","",#REF!))</f>
        <v>#REF!</v>
      </c>
      <c r="ED45" s="519"/>
      <c r="EE45" s="514"/>
      <c r="EF45" s="521"/>
      <c r="EG45" s="519"/>
      <c r="EH45" s="514"/>
      <c r="EI45" s="521"/>
      <c r="EJ45" s="519"/>
    </row>
    <row r="46" spans="1:141" ht="26">
      <c r="B46" s="225">
        <v>3</v>
      </c>
      <c r="C46" s="226"/>
      <c r="D46" s="227"/>
      <c r="E46" s="230"/>
      <c r="F46" s="261"/>
      <c r="G46" s="259"/>
      <c r="H46" s="262"/>
      <c r="I46" s="514" t="s">
        <v>944</v>
      </c>
      <c r="J46" s="515" t="str">
        <f>IF(J44="申請なし","",IF(同種工事施工実績!F20="","",同種工事施工実績!F20))</f>
        <v/>
      </c>
      <c r="K46" s="516" t="str">
        <f>IF(K44="申請なし","",IF(同種工事施工実績!M20="","",同種工事施工実績!M20))</f>
        <v/>
      </c>
      <c r="L46" s="517" t="str">
        <f>IF(M45="","","受賞年度")</f>
        <v/>
      </c>
      <c r="M46" s="518" t="str">
        <f>IF(M45="","",IF(優良工事表彰!E13="","",優良工事表彰!E13))</f>
        <v/>
      </c>
      <c r="N46" s="519"/>
      <c r="O46" s="514"/>
      <c r="P46" s="521"/>
      <c r="Q46" s="519"/>
      <c r="R46" s="514"/>
      <c r="S46" s="521"/>
      <c r="T46" s="519"/>
      <c r="U46" s="514"/>
      <c r="V46" s="521"/>
      <c r="W46" s="519"/>
      <c r="X46" s="514" t="s">
        <v>228</v>
      </c>
      <c r="Y46" s="518" t="str">
        <f>IF(OR(Z34="配置なし",Y44="申請なし"),"",IF(同種工事施工経験!F21="","",同種工事施工経験!F21))</f>
        <v/>
      </c>
      <c r="Z46" s="523" t="str">
        <f>IF(OR(Z34="配置なし",Z44="申請なし"),"",IF(同種工事施工経験!M21="","",同種工事施工経験!M21))</f>
        <v/>
      </c>
      <c r="AA46" s="517" t="str">
        <f>IF(AC34="配置なし","",IF(AB45="","","受賞年度"))</f>
        <v/>
      </c>
      <c r="AB46" s="522" t="str">
        <f>IF(AC34="配置なし","",IF(AB45="","",IF(優秀技術者表彰!F15="","",優秀技術者表彰!F15)))</f>
        <v/>
      </c>
      <c r="AC46" s="519"/>
      <c r="AD46" s="536"/>
      <c r="AE46" s="521"/>
      <c r="AF46" s="525"/>
      <c r="AG46" s="514"/>
      <c r="AH46" s="521"/>
      <c r="AI46" s="519"/>
      <c r="AJ46" s="514"/>
      <c r="AK46" s="521"/>
      <c r="AL46" s="519"/>
      <c r="AM46" s="514"/>
      <c r="AN46" s="521"/>
      <c r="AO46" s="519"/>
      <c r="AP46" s="526" t="s">
        <v>150</v>
      </c>
      <c r="AQ46" s="515" t="str">
        <f>IF(OR(AR34="配置なし",AQ44="申請なし"),"",IF(同種工事施工経験!F149="","",同種工事施工経験!F149))</f>
        <v/>
      </c>
      <c r="AR46" s="516" t="str">
        <f>IF(OR(AR34="配置なし",AR44="申請なし"),"",IF(同種工事施工経験!M149="","",同種工事施工経験!M149))</f>
        <v/>
      </c>
      <c r="AS46" s="517" t="str">
        <f>IF(AU34="配置なし","",IF(AT45="","","受賞年度"))</f>
        <v/>
      </c>
      <c r="AT46" s="522" t="str">
        <f>IF(AU34="配置なし","",IF(AT45="","",IF(優秀技術者表彰!F31="","",優秀技術者表彰!F31)))</f>
        <v/>
      </c>
      <c r="AU46" s="519"/>
      <c r="AV46" s="536"/>
      <c r="AW46" s="521"/>
      <c r="AX46" s="525"/>
      <c r="AY46" s="514"/>
      <c r="AZ46" s="521"/>
      <c r="BA46" s="519"/>
      <c r="BB46" s="514"/>
      <c r="BC46" s="521"/>
      <c r="BD46" s="519"/>
      <c r="BE46" s="514"/>
      <c r="BF46" s="521"/>
      <c r="BG46" s="519"/>
      <c r="BH46" s="526" t="s">
        <v>150</v>
      </c>
      <c r="BI46" s="515" t="str">
        <f>IF(OR(BJ34="配置なし",BI44="申請なし"),"",IF(同種工事施工経験!F202="","",同種工事施工経験!F202))</f>
        <v/>
      </c>
      <c r="BJ46" s="516" t="str">
        <f>IF(OR(BJ34="配置なし",BJ44="申請なし"),"",IF(同種工事施工経験!M202="","",同種工事施工経験!M202))</f>
        <v/>
      </c>
      <c r="BK46" s="517" t="str">
        <f>IF(BM34="配置なし","",IF(BL45="","","受賞年度"))</f>
        <v/>
      </c>
      <c r="BL46" s="522" t="str">
        <f>IF(BM34="配置なし","",IF(BL45="","",IF(優秀技術者表彰!F47="","",優秀技術者表彰!F47)))</f>
        <v/>
      </c>
      <c r="BM46" s="519"/>
      <c r="BN46" s="536"/>
      <c r="BO46" s="521"/>
      <c r="BP46" s="527"/>
      <c r="BQ46" s="514"/>
      <c r="BR46" s="521"/>
      <c r="BS46" s="519"/>
      <c r="BT46" s="514"/>
      <c r="BU46" s="521"/>
      <c r="BV46" s="519"/>
      <c r="BW46" s="537" t="s">
        <v>507</v>
      </c>
      <c r="BX46" s="522" t="str">
        <f>IF(BX44="申請なし","",IF('BCP&amp;防災協定・家畜伝染病防疫協定'!I12="","",'BCP&amp;防災協定・家畜伝染病防疫協定'!I12))</f>
        <v/>
      </c>
      <c r="BY46" s="519"/>
      <c r="BZ46" s="517" t="str">
        <f>IF(AND(CA46="",CB46=""),"","活動箇所")</f>
        <v/>
      </c>
      <c r="CA46" s="518" t="str">
        <f>IF(ボランティア!K10="","",ボランティア!K10)</f>
        <v/>
      </c>
      <c r="CB46" s="523" t="str">
        <f>IF(ボランティア!K13="","",ボランティア!K13)</f>
        <v/>
      </c>
      <c r="CC46" s="649" t="s">
        <v>1082</v>
      </c>
      <c r="CD46" s="650">
        <f>IF(維持管理業務!D15="","",維持管理業務!D15)</f>
        <v>0</v>
      </c>
      <c r="CE46" s="651">
        <f>IF(維持管理業務!D20="","",維持管理業務!D20)</f>
        <v>0</v>
      </c>
      <c r="CF46" s="649" t="s">
        <v>1082</v>
      </c>
      <c r="CG46" s="650" t="str">
        <f>IF(除雪業務!D16="","",除雪業務!D16)</f>
        <v/>
      </c>
      <c r="CH46" s="651" t="str">
        <f>IF(除雪業務!D21="","",除雪業務!D21)</f>
        <v/>
      </c>
      <c r="CI46" s="514"/>
      <c r="CJ46" s="521"/>
      <c r="CK46" s="519"/>
      <c r="CL46" s="514" t="s">
        <v>510</v>
      </c>
      <c r="CM46" s="522" t="e">
        <f>IF(#REF!="","配置なし",#REF!)</f>
        <v>#REF!</v>
      </c>
      <c r="CN46" s="534" t="e">
        <f>IF(#REF!="","",#REF!)</f>
        <v>#REF!</v>
      </c>
      <c r="CO46" s="517" t="e">
        <f>IF(AND(CP44="申請なし",CQ44="申請なし"),"","雇用年月日")</f>
        <v>#REF!</v>
      </c>
      <c r="CP46" s="532" t="e">
        <f>IF(OR(CP44="申請なし",CP44="無"),"",#REF!)</f>
        <v>#REF!</v>
      </c>
      <c r="CQ46" s="533" t="e">
        <f>IF(OR(CQ44="申請なし",CQ44="無"),"",#REF!)</f>
        <v>#REF!</v>
      </c>
      <c r="CR46" s="520" t="s">
        <v>906</v>
      </c>
      <c r="CS46" s="518" t="e">
        <f>IF(#REF!="","",#REF!)</f>
        <v>#REF!</v>
      </c>
      <c r="CT46" s="523" t="e">
        <f>IF(#REF!="","",#REF!)</f>
        <v>#REF!</v>
      </c>
      <c r="CU46" s="514"/>
      <c r="CV46" s="521"/>
      <c r="CW46" s="519"/>
      <c r="CX46" s="527"/>
      <c r="CY46" s="527"/>
      <c r="CZ46" s="527"/>
      <c r="DA46" s="514" t="s">
        <v>1141</v>
      </c>
      <c r="DB46" s="673" t="e">
        <f>IF(#REF!="","",#REF!)</f>
        <v>#REF!</v>
      </c>
      <c r="DC46" s="674"/>
      <c r="DD46" s="514"/>
      <c r="DE46" s="521"/>
      <c r="DF46" s="519"/>
      <c r="DG46" s="514"/>
      <c r="DH46" s="521"/>
      <c r="DI46" s="519"/>
      <c r="DJ46" s="514"/>
      <c r="DK46" s="521"/>
      <c r="DL46" s="519"/>
      <c r="DM46" s="514"/>
      <c r="DN46" s="521"/>
      <c r="DO46" s="519"/>
      <c r="DP46" s="514"/>
      <c r="DQ46" s="521"/>
      <c r="DR46" s="519"/>
      <c r="DS46" s="514" t="s">
        <v>150</v>
      </c>
      <c r="DT46" s="515" t="e">
        <f>IF(DT44="申請なし","",IF(#REF!="","",#REF!))</f>
        <v>#REF!</v>
      </c>
      <c r="DU46" s="516" t="e">
        <f>IF(DU44="申請なし","",IF(#REF!="","",#REF!))</f>
        <v>#REF!</v>
      </c>
      <c r="DV46" s="514"/>
      <c r="DW46" s="521"/>
      <c r="DX46" s="519"/>
      <c r="DY46" s="514" t="s">
        <v>382</v>
      </c>
      <c r="DZ46" s="518" t="e">
        <f>IF(DZ45="","",IF(#REF!="","",#REF!))</f>
        <v>#REF!</v>
      </c>
      <c r="EA46" s="519"/>
      <c r="EB46" s="514" t="s">
        <v>377</v>
      </c>
      <c r="EC46" s="518" t="e">
        <f>IF(EC44="申請なし","",IF(#REF!="","",#REF!))</f>
        <v>#REF!</v>
      </c>
      <c r="ED46" s="519"/>
      <c r="EE46" s="514"/>
      <c r="EF46" s="521"/>
      <c r="EG46" s="519"/>
      <c r="EH46" s="514"/>
      <c r="EI46" s="521"/>
      <c r="EJ46" s="519"/>
    </row>
    <row r="47" spans="1:141" ht="48.75" customHeight="1">
      <c r="B47" s="225">
        <v>4</v>
      </c>
      <c r="C47" s="226"/>
      <c r="D47" s="227"/>
      <c r="E47" s="230"/>
      <c r="F47" s="231"/>
      <c r="G47" s="229"/>
      <c r="H47" s="232"/>
      <c r="I47" s="514" t="s">
        <v>945</v>
      </c>
      <c r="J47" s="539" t="str">
        <f>IF(J44="申請なし","",IF(同種工事施工実績!F21="","",同種工事施工実績!F21))</f>
        <v/>
      </c>
      <c r="K47" s="540" t="str">
        <f>IF(K44="申請なし","",IF(同種工事施工実績!M21="","",同種工事施工実績!M21))</f>
        <v/>
      </c>
      <c r="L47" s="517" t="str">
        <f>IF(OR(M34="有",M45=""),"","工事種別")</f>
        <v/>
      </c>
      <c r="M47" s="522" t="str">
        <f>IF(M45="","",IF(優良工事表彰!E16="","",優良工事表彰!E16))</f>
        <v/>
      </c>
      <c r="N47" s="519"/>
      <c r="O47" s="514"/>
      <c r="P47" s="521"/>
      <c r="Q47" s="519"/>
      <c r="R47" s="514"/>
      <c r="S47" s="521"/>
      <c r="T47" s="519"/>
      <c r="U47" s="541"/>
      <c r="V47" s="542"/>
      <c r="W47" s="543"/>
      <c r="X47" s="514" t="s">
        <v>229</v>
      </c>
      <c r="Y47" s="544" t="str">
        <f>IF(OR(Z34="配置なし",Y44="申請なし"),"",IF(同種工事施工経験!F23="","",同種工事施工経験!F23))</f>
        <v/>
      </c>
      <c r="Z47" s="545" t="str">
        <f>IF(OR(Z34="配置なし",Z44="申請なし"),"",IF(同種工事施工経験!M23="","",同種工事施工経験!M23))</f>
        <v/>
      </c>
      <c r="AA47" s="517" t="str">
        <f>IF(OR(AC34="配置なし",AB45=""),"","工事種別")</f>
        <v/>
      </c>
      <c r="AB47" s="518" t="str">
        <f>IF(OR(AC34="配置なし",AB45=""),"",IF(優秀技術者表彰!F18="","",優秀技術者表彰!F18))</f>
        <v/>
      </c>
      <c r="AC47" s="519"/>
      <c r="AD47" s="536"/>
      <c r="AE47" s="521"/>
      <c r="AF47" s="525"/>
      <c r="AG47" s="514"/>
      <c r="AH47" s="521"/>
      <c r="AI47" s="519"/>
      <c r="AJ47" s="514"/>
      <c r="AK47" s="521"/>
      <c r="AL47" s="519"/>
      <c r="AM47" s="514"/>
      <c r="AN47" s="521"/>
      <c r="AO47" s="519"/>
      <c r="AP47" s="526" t="s">
        <v>154</v>
      </c>
      <c r="AQ47" s="546" t="str">
        <f>IF(OR(AR34="配置なし",AQ44="申請なし"),"",IF(同種工事施工経験!F151="","",同種工事施工経験!F151))</f>
        <v/>
      </c>
      <c r="AR47" s="547" t="str">
        <f>IF(OR(AR34="配置なし",AR44="申請なし"),"",IF(同種工事施工経験!M151="","",同種工事施工経験!M151))</f>
        <v/>
      </c>
      <c r="AS47" s="517" t="str">
        <f>IF(OR(AU34="配置なし",AT45=""),"","工事種別")</f>
        <v/>
      </c>
      <c r="AT47" s="518" t="str">
        <f>IF(OR(AU34="配置なし",AT45=""),"",IF(優秀技術者表彰!F34="","",優秀技術者表彰!F34))</f>
        <v/>
      </c>
      <c r="AU47" s="519"/>
      <c r="AV47" s="536"/>
      <c r="AW47" s="521"/>
      <c r="AX47" s="525"/>
      <c r="AY47" s="514"/>
      <c r="AZ47" s="521"/>
      <c r="BA47" s="519"/>
      <c r="BB47" s="514"/>
      <c r="BC47" s="521"/>
      <c r="BD47" s="519"/>
      <c r="BE47" s="514"/>
      <c r="BF47" s="521"/>
      <c r="BG47" s="519"/>
      <c r="BH47" s="526" t="s">
        <v>154</v>
      </c>
      <c r="BI47" s="546" t="str">
        <f>IF(OR(BJ34="配置なし",BI44="申請なし"),"",IF(同種工事施工経験!F204="","",同種工事施工経験!F204))</f>
        <v/>
      </c>
      <c r="BJ47" s="547" t="str">
        <f>IF(OR(BJ34="配置なし",BJ44="申請なし"),"",IF(同種工事施工経験!M204="","",同種工事施工経験!M204))</f>
        <v/>
      </c>
      <c r="BK47" s="517" t="str">
        <f>IF(OR(BM34="配置なし",BL45=""),"","工事種別")</f>
        <v/>
      </c>
      <c r="BL47" s="518" t="str">
        <f>IF(OR(BM34="配置なし",BL45=""),"",IF(優秀技術者表彰!F50="","",優秀技術者表彰!F50))</f>
        <v/>
      </c>
      <c r="BM47" s="519"/>
      <c r="BN47" s="536"/>
      <c r="BO47" s="521"/>
      <c r="BP47" s="527"/>
      <c r="BQ47" s="514"/>
      <c r="BR47" s="521"/>
      <c r="BS47" s="519"/>
      <c r="BT47" s="514"/>
      <c r="BU47" s="535"/>
      <c r="BV47" s="548"/>
      <c r="BW47" s="514" t="s">
        <v>581</v>
      </c>
      <c r="BX47" s="518" t="str">
        <f>IF('BCP&amp;防災協定・家畜伝染病防疫協定'!G19="","申請なし",'BCP&amp;防災協定・家畜伝染病防疫協定'!G19)</f>
        <v>申請なし</v>
      </c>
      <c r="BY47" s="523" t="str">
        <f>IF('BCP&amp;防災協定・家畜伝染病防疫協定'!G20="","申請なし",'BCP&amp;防災協定・家畜伝染病防疫協定'!G20)</f>
        <v>申請なし</v>
      </c>
      <c r="BZ47" s="517" t="str">
        <f>IF(AND(CA46="",CB46=""),"","参加人数")</f>
        <v/>
      </c>
      <c r="CA47" s="549" t="str">
        <f>IF(CA46="","",IF(ボランティア!O10="","",ボランティア!O10))</f>
        <v/>
      </c>
      <c r="CB47" s="550" t="str">
        <f>IF(CB46="","",IF(ボランティア!O13="","",ボランティア!O13))</f>
        <v/>
      </c>
      <c r="CC47" s="514" t="s">
        <v>1083</v>
      </c>
      <c r="CD47" s="530" t="str">
        <f>IF(維持管理業務!F15="","",維持管理業務!F15)</f>
        <v/>
      </c>
      <c r="CE47" s="531" t="str">
        <f>IF(維持管理業務!F20="","",維持管理業務!F20)</f>
        <v/>
      </c>
      <c r="CF47" s="514" t="s">
        <v>1083</v>
      </c>
      <c r="CG47" s="530" t="str">
        <f>IF(除雪業務!F16="","",除雪業務!F16)</f>
        <v/>
      </c>
      <c r="CH47" s="531" t="str">
        <f>IF(除雪業務!F21="","",除雪業務!F21)</f>
        <v/>
      </c>
      <c r="CI47" s="514" t="s">
        <v>278</v>
      </c>
      <c r="CJ47" s="521" t="s">
        <v>250</v>
      </c>
      <c r="CK47" s="551" t="e">
        <f>#REF!</f>
        <v>#REF!</v>
      </c>
      <c r="CL47" s="514"/>
      <c r="CM47" s="521"/>
      <c r="CN47" s="519"/>
      <c r="CO47" s="514"/>
      <c r="CP47" s="521"/>
      <c r="CQ47" s="552"/>
      <c r="CR47" s="520"/>
      <c r="CS47" s="518" t="e">
        <f>IF(#REF!="","",#REF!)</f>
        <v>#REF!</v>
      </c>
      <c r="CT47" s="519"/>
      <c r="CU47" s="514"/>
      <c r="CV47" s="521"/>
      <c r="CW47" s="519"/>
      <c r="CX47" s="527"/>
      <c r="CY47" s="527"/>
      <c r="CZ47" s="527"/>
      <c r="DA47" s="514" t="s">
        <v>1136</v>
      </c>
      <c r="DB47" s="673" t="e">
        <f>IF(#REF!="","",#REF!)</f>
        <v>#REF!</v>
      </c>
      <c r="DC47" s="674"/>
      <c r="DD47" s="514"/>
      <c r="DE47" s="521"/>
      <c r="DF47" s="519"/>
      <c r="DG47" s="514"/>
      <c r="DH47" s="521"/>
      <c r="DI47" s="519"/>
      <c r="DJ47" s="514"/>
      <c r="DK47" s="521"/>
      <c r="DL47" s="519"/>
      <c r="DM47" s="514"/>
      <c r="DN47" s="521"/>
      <c r="DO47" s="519"/>
      <c r="DP47" s="514"/>
      <c r="DQ47" s="521"/>
      <c r="DR47" s="519"/>
      <c r="DS47" s="514" t="s">
        <v>154</v>
      </c>
      <c r="DT47" s="546" t="e">
        <f>IF(DT44="申請なし","",IF(#REF!="","",#REF!))</f>
        <v>#REF!</v>
      </c>
      <c r="DU47" s="547" t="e">
        <f>IF(DU44="申請なし","",IF(#REF!="","",#REF!))</f>
        <v>#REF!</v>
      </c>
      <c r="DV47" s="514"/>
      <c r="DW47" s="521"/>
      <c r="DX47" s="519"/>
      <c r="DY47" s="514"/>
      <c r="DZ47" s="521"/>
      <c r="EA47" s="519"/>
      <c r="EB47" s="514" t="s">
        <v>384</v>
      </c>
      <c r="EC47" s="518" t="e">
        <f>IF(#REF!="","申請なし",#REF!)</f>
        <v>#REF!</v>
      </c>
      <c r="ED47" s="519"/>
      <c r="EE47" s="514"/>
      <c r="EF47" s="521"/>
      <c r="EG47" s="519"/>
      <c r="EH47" s="514"/>
      <c r="EI47" s="521"/>
      <c r="EJ47" s="519"/>
    </row>
    <row r="48" spans="1:141" ht="43.5" customHeight="1">
      <c r="B48" s="225">
        <v>5</v>
      </c>
      <c r="C48" s="226"/>
      <c r="D48" s="227"/>
      <c r="E48" s="230"/>
      <c r="F48" s="231"/>
      <c r="G48" s="229"/>
      <c r="H48" s="232"/>
      <c r="I48" s="514" t="s">
        <v>150</v>
      </c>
      <c r="J48" s="532" t="str">
        <f>IF(J44="申請なし","",IF(同種工事施工実績!F22="","",同種工事施工実績!F22))</f>
        <v/>
      </c>
      <c r="K48" s="533" t="str">
        <f>IF(K44="申請なし","",IF(同種工事施工実績!M22="","",同種工事施工実績!M22))</f>
        <v/>
      </c>
      <c r="L48" s="517" t="str">
        <f>IF(OR(M34="有",M45=""),"","建設工事の種類")</f>
        <v/>
      </c>
      <c r="M48" s="522" t="str">
        <f>IF(M45="","",IF(優良工事表彰!E17="","",優良工事表彰!E17))</f>
        <v/>
      </c>
      <c r="N48" s="519"/>
      <c r="O48" s="514"/>
      <c r="P48" s="521"/>
      <c r="Q48" s="519"/>
      <c r="R48" s="514"/>
      <c r="S48" s="521"/>
      <c r="T48" s="519"/>
      <c r="U48" s="514"/>
      <c r="V48" s="521"/>
      <c r="W48" s="519"/>
      <c r="X48" s="520" t="s">
        <v>483</v>
      </c>
      <c r="Y48" s="530" t="str">
        <f>IF(OR(Z34="配置なし",Y44="申請なし"),"",IF(同種工事施工経験!G24="","",同種工事施工経験!F24&amp;同種工事施工経験!G24&amp;同種工事施工経験!H24&amp;同種工事施工経験!I24&amp;同種工事施工経験!J24&amp;同種工事施工経験!K24&amp;同種工事施工経験!L24&amp;"～"))&amp;IF(OR(Z34="配置なし",Y44="申請なし"),"",IF(同種工事施工経験!G25="","",同種工事施工経験!F25&amp;同種工事施工経験!G25&amp;同種工事施工経験!H25&amp;同種工事施工経験!I25&amp;同種工事施工経験!J25&amp;同種工事施工経験!K25&amp;同種工事施工経験!L25))</f>
        <v/>
      </c>
      <c r="Z48" s="531" t="str">
        <f>IF(OR(Z34="配置なし",Z44="申請なし"),"",IF(同種工事施工経験!N24="","",同種工事施工経験!M24&amp;同種工事施工経験!N24&amp;同種工事施工経験!O24&amp;同種工事施工経験!P24&amp;同種工事施工経験!Q24&amp;同種工事施工経験!R24&amp;同種工事施工経験!S24&amp;"～"))&amp;IF(OR(Z34="配置なし",Z44="申請なし"),"",IF(同種工事施工経験!N25="","",同種工事施工経験!M25&amp;同種工事施工経験!N25&amp;同種工事施工経験!O25&amp;同種工事施工経験!P25&amp;同種工事施工経験!Q25&amp;同種工事施工経験!R25&amp;同種工事施工経験!S25))</f>
        <v/>
      </c>
      <c r="AA48" s="517" t="str">
        <f>IF(OR(AC34="配置なし",AB45=""),"","建設工事の種類")</f>
        <v/>
      </c>
      <c r="AB48" s="518" t="str">
        <f>IF(OR(AC34="配置なし",AB45=""),"",IF(優秀技術者表彰!F19="","",優秀技術者表彰!F19))</f>
        <v/>
      </c>
      <c r="AC48" s="519"/>
      <c r="AD48" s="536"/>
      <c r="AE48" s="521"/>
      <c r="AF48" s="525"/>
      <c r="AG48" s="514"/>
      <c r="AH48" s="521"/>
      <c r="AI48" s="519"/>
      <c r="AJ48" s="514"/>
      <c r="AK48" s="521"/>
      <c r="AL48" s="519"/>
      <c r="AM48" s="514"/>
      <c r="AN48" s="521"/>
      <c r="AO48" s="519"/>
      <c r="AP48" s="526" t="s">
        <v>483</v>
      </c>
      <c r="AQ48" s="532" t="str">
        <f>IF(OR(AR34="配置なし",AQ44="申請なし"),"",IF(OR(同種工事施工経験!G152="",同種工事施工経験!G152="○"),"",同種工事施工経験!F152&amp;同種工事施工経験!G152&amp;同種工事施工経験!H152&amp;同種工事施工経験!I152&amp;同種工事施工経験!J152&amp;同種工事施工経験!K152&amp;同種工事施工経験!L152&amp;"～"))&amp;IF(OR(AR34="配置なし",AQ44="申請なし"),"",IF(同種工事施工経験!G153="","",同種工事施工経験!F153&amp;同種工事施工経験!G153&amp;同種工事施工経験!H153&amp;同種工事施工経験!I153&amp;同種工事施工経験!J153&amp;同種工事施工経験!K153&amp;同種工事施工経験!L153))</f>
        <v/>
      </c>
      <c r="AR48" s="533" t="str">
        <f>IF(OR(AR34="配置なし",AR44="申請なし"),"",IF(同種工事施工経験!N152="","",同種工事施工経験!M152&amp;同種工事施工経験!N152&amp;同種工事施工経験!O152&amp;同種工事施工経験!P152&amp;同種工事施工経験!Q152&amp;同種工事施工経験!R152&amp;同種工事施工経験!S152&amp;"～"))&amp;IF(OR(AR34="配置なし",AR44="申請なし"),"",IF(同種工事施工経験!N153="","",同種工事施工経験!M153&amp;同種工事施工経験!N153&amp;同種工事施工経験!O153&amp;同種工事施工経験!P153&amp;同種工事施工経験!Q153&amp;同種工事施工経験!R153&amp;同種工事施工経験!S153))</f>
        <v/>
      </c>
      <c r="AS48" s="517" t="str">
        <f>IF(OR(AU34="配置なし",AT45=""),"","建設工事の種類")</f>
        <v/>
      </c>
      <c r="AT48" s="518" t="str">
        <f>IF(OR(AU34="配置なし",AT45=""),"",IF(優秀技術者表彰!F35="","",優秀技術者表彰!F35))</f>
        <v/>
      </c>
      <c r="AU48" s="519"/>
      <c r="AV48" s="536"/>
      <c r="AW48" s="521"/>
      <c r="AX48" s="525"/>
      <c r="AY48" s="514"/>
      <c r="AZ48" s="521"/>
      <c r="BA48" s="519"/>
      <c r="BB48" s="514"/>
      <c r="BC48" s="521"/>
      <c r="BD48" s="519"/>
      <c r="BE48" s="514"/>
      <c r="BF48" s="521"/>
      <c r="BG48" s="519"/>
      <c r="BH48" s="526" t="s">
        <v>483</v>
      </c>
      <c r="BI48" s="532" t="str">
        <f>IF(OR(BJ34="配置なし",BI44="申請なし"),"",IF(同種工事施工経験!G205="","",同種工事施工経験!F205&amp;同種工事施工経験!G205&amp;同種工事施工経験!H205&amp;同種工事施工経験!I205&amp;同種工事施工経験!J205&amp;同種工事施工経験!K205&amp;同種工事施工経験!L205&amp;"～"))&amp;IF(OR(BJ34="配置なし",BI44="申請なし"),"",IF(同種工事施工経験!G206="","",同種工事施工経験!F206&amp;同種工事施工経験!G206&amp;同種工事施工経験!H206&amp;同種工事施工経験!I206&amp;同種工事施工経験!J206&amp;同種工事施工経験!K206&amp;同種工事施工経験!L206))</f>
        <v/>
      </c>
      <c r="BJ48" s="533" t="str">
        <f>IF(OR(BJ34="配置なし",BJ44="申請なし"),"",IF(同種工事施工経験!N205="","",同種工事施工経験!M205&amp;同種工事施工経験!N205&amp;同種工事施工経験!O205&amp;同種工事施工経験!P205&amp;同種工事施工経験!Q205&amp;同種工事施工経験!R205&amp;同種工事施工経験!S205&amp;"～"))&amp;IF(OR(BJ34="配置なし",BJ44="申請なし"),"",IF(同種工事施工経験!N206="","",同種工事施工経験!M206&amp;同種工事施工経験!N206&amp;同種工事施工経験!O206&amp;同種工事施工経験!P206&amp;同種工事施工経験!Q206&amp;同種工事施工経験!R206&amp;同種工事施工経験!S206))</f>
        <v/>
      </c>
      <c r="BK48" s="517" t="str">
        <f>IF(OR(BM34="配置なし",BL45=""),"","建設工事の種類")</f>
        <v/>
      </c>
      <c r="BL48" s="518" t="str">
        <f>IF(OR(BM34="配置なし",BL45=""),"",IF(優秀技術者表彰!F51="","",優秀技術者表彰!F51))</f>
        <v/>
      </c>
      <c r="BM48" s="519"/>
      <c r="BN48" s="536"/>
      <c r="BO48" s="521"/>
      <c r="BP48" s="527"/>
      <c r="BQ48" s="514"/>
      <c r="BR48" s="521"/>
      <c r="BS48" s="519"/>
      <c r="BT48" s="514"/>
      <c r="BU48" s="521"/>
      <c r="BV48" s="519"/>
      <c r="BW48" s="514"/>
      <c r="BX48" s="535"/>
      <c r="BY48" s="548"/>
      <c r="BZ48" s="538" t="str">
        <f>IF(AND(CA46="",CB46=""),"","従業員数")</f>
        <v/>
      </c>
      <c r="CA48" s="549" t="str">
        <f>IF(CA46="","",IF(ボランティア!Q10="","",ボランティア!Q10))</f>
        <v/>
      </c>
      <c r="CB48" s="550" t="str">
        <f>IF(CB46="","",IF(ボランティア!Q13="","",ボランティア!Q13))</f>
        <v/>
      </c>
      <c r="CC48" s="514" t="s">
        <v>1084</v>
      </c>
      <c r="CD48" s="530" t="str">
        <f>IF(維持管理業務!F16="","",維持管理業務!F16)</f>
        <v/>
      </c>
      <c r="CE48" s="531" t="str">
        <f>IF(維持管理業務!F21="","",維持管理業務!F21)</f>
        <v/>
      </c>
      <c r="CF48" s="514" t="s">
        <v>1084</v>
      </c>
      <c r="CG48" s="530" t="str">
        <f>IF(除雪業務!F17="","",除雪業務!F17)</f>
        <v/>
      </c>
      <c r="CH48" s="531" t="str">
        <f>IF(除雪業務!F22="","",除雪業務!F22)</f>
        <v/>
      </c>
      <c r="CI48" s="514"/>
      <c r="CJ48" s="521" t="s">
        <v>251</v>
      </c>
      <c r="CK48" s="550" t="e">
        <f>#REF!</f>
        <v>#REF!</v>
      </c>
      <c r="CL48" s="514"/>
      <c r="CM48" s="521"/>
      <c r="CN48" s="519"/>
      <c r="CO48" s="514"/>
      <c r="CP48" s="521"/>
      <c r="CQ48" s="552"/>
      <c r="CR48" s="514" t="s">
        <v>907</v>
      </c>
      <c r="CS48" s="518" t="e">
        <f>IF(#REF!="","",#REF!)</f>
        <v>#REF!</v>
      </c>
      <c r="CT48" s="523" t="e">
        <f>IF(#REF!="","",#REF!)</f>
        <v>#REF!</v>
      </c>
      <c r="CU48" s="514"/>
      <c r="CV48" s="521"/>
      <c r="CW48" s="519"/>
      <c r="CX48" s="527"/>
      <c r="CY48" s="527"/>
      <c r="CZ48" s="527"/>
      <c r="DA48" s="514" t="s">
        <v>1137</v>
      </c>
      <c r="DB48" s="673" t="e">
        <f>IF(#REF!="","",#REF!)</f>
        <v>#REF!</v>
      </c>
      <c r="DC48" s="674"/>
      <c r="DD48" s="514"/>
      <c r="DE48" s="521"/>
      <c r="DF48" s="519"/>
      <c r="DG48" s="514"/>
      <c r="DH48" s="521"/>
      <c r="DI48" s="519"/>
      <c r="DJ48" s="514"/>
      <c r="DK48" s="521"/>
      <c r="DL48" s="519"/>
      <c r="DM48" s="514"/>
      <c r="DN48" s="521"/>
      <c r="DO48" s="519"/>
      <c r="DP48" s="514"/>
      <c r="DQ48" s="521"/>
      <c r="DR48" s="519"/>
      <c r="DS48" s="514" t="s">
        <v>275</v>
      </c>
      <c r="DT48" s="532" t="e">
        <f>IF(DT44="申請なし","",IF(#REF!="","",#REF!&amp;#REF!&amp;#REF!&amp;#REF!&amp;#REF!&amp;#REF!&amp;#REF!&amp;"～"))</f>
        <v>#REF!</v>
      </c>
      <c r="DU48" s="533" t="e">
        <f>IF(DU44="申請なし","",IF(#REF!="","",#REF!&amp;#REF!&amp;#REF!&amp;#REF!&amp;#REF!&amp;#REF!&amp;#REF!&amp;"～"))</f>
        <v>#REF!</v>
      </c>
      <c r="DV48" s="514"/>
      <c r="DW48" s="521"/>
      <c r="DX48" s="519"/>
      <c r="DY48" s="514"/>
      <c r="DZ48" s="521"/>
      <c r="EA48" s="519"/>
      <c r="EB48" s="514" t="s">
        <v>378</v>
      </c>
      <c r="EC48" s="518" t="e">
        <f>IF(EC47="申請なし","",IF(#REF!="","",#REF!))</f>
        <v>#REF!</v>
      </c>
      <c r="ED48" s="519"/>
      <c r="EE48" s="514"/>
      <c r="EF48" s="521"/>
      <c r="EG48" s="519"/>
      <c r="EH48" s="514"/>
      <c r="EI48" s="521"/>
      <c r="EJ48" s="519"/>
    </row>
    <row r="49" spans="2:140" ht="47.25" customHeight="1">
      <c r="B49" s="225">
        <v>6</v>
      </c>
      <c r="C49" s="226"/>
      <c r="D49" s="227"/>
      <c r="E49" s="230"/>
      <c r="F49" s="231"/>
      <c r="G49" s="229"/>
      <c r="H49" s="232"/>
      <c r="I49" s="514" t="s">
        <v>154</v>
      </c>
      <c r="J49" s="515" t="str">
        <f>IF(J44="申請なし","",IF(同種工事施工実績!F24="","",同種工事施工実績!F24))</f>
        <v/>
      </c>
      <c r="K49" s="516" t="str">
        <f>IF(K44="申請なし","",IF(同種工事施工実績!M24="","",同種工事施工実績!M24))</f>
        <v/>
      </c>
      <c r="L49" s="514"/>
      <c r="M49" s="521"/>
      <c r="N49" s="553"/>
      <c r="O49" s="514"/>
      <c r="P49" s="521"/>
      <c r="Q49" s="519"/>
      <c r="R49" s="514"/>
      <c r="S49" s="521"/>
      <c r="T49" s="519"/>
      <c r="U49" s="514"/>
      <c r="V49" s="521"/>
      <c r="W49" s="519"/>
      <c r="X49" s="520" t="s">
        <v>947</v>
      </c>
      <c r="Y49" s="530" t="str">
        <f>IF(OR(Z34="配置なし",Y44="申請なし"),"",IF(同種工事施工経験!G26="","",同種工事施工経験!F26&amp;同種工事施工経験!G26&amp;同種工事施工経験!H26&amp;同種工事施工経験!I26&amp;同種工事施工経験!J26&amp;同種工事施工経験!K26&amp;同種工事施工経験!L26&amp;"～"))&amp;IF(OR(Z34="配置なし",Y44="申請なし"),"",IF(同種工事施工経験!G27="","",同種工事施工経験!F27&amp;同種工事施工経験!G27&amp;同種工事施工経験!H27&amp;同種工事施工経験!I27&amp;同種工事施工経験!J27&amp;同種工事施工経験!K27&amp;同種工事施工経験!L27))</f>
        <v/>
      </c>
      <c r="Z49" s="531" t="str">
        <f>IF(OR(Z34="配置なし",Z44="申請なし"),"",IF(同種工事施工経験!N26="","",同種工事施工経験!M26&amp;同種工事施工経験!N26&amp;同種工事施工経験!O26&amp;同種工事施工経験!P26&amp;同種工事施工経験!Q26&amp;同種工事施工経験!R26&amp;同種工事施工経験!S26&amp;"～"))&amp;IF(OR(Z34="配置なし",Z44="申請なし"),"",IF(同種工事施工経験!N27="","",同種工事施工経験!M27&amp;同種工事施工経験!N27&amp;同種工事施工経験!O27&amp;同種工事施工経験!P27&amp;同種工事施工経験!Q27&amp;同種工事施工経験!R27&amp;同種工事施工経験!S27))</f>
        <v/>
      </c>
      <c r="AA49" s="514"/>
      <c r="AB49" s="521"/>
      <c r="AC49" s="519"/>
      <c r="AD49" s="536"/>
      <c r="AE49" s="521"/>
      <c r="AF49" s="525"/>
      <c r="AG49" s="514"/>
      <c r="AH49" s="521"/>
      <c r="AI49" s="519"/>
      <c r="AJ49" s="514"/>
      <c r="AK49" s="521"/>
      <c r="AL49" s="519"/>
      <c r="AM49" s="514"/>
      <c r="AN49" s="521"/>
      <c r="AO49" s="519"/>
      <c r="AP49" s="526" t="s">
        <v>947</v>
      </c>
      <c r="AQ49" s="532" t="str">
        <f>IF(OR(AR34="配置なし",AQ44="申請なし"),"",IF(同種工事施工経験!G154="","",同種工事施工経験!F154&amp;同種工事施工経験!G154&amp;同種工事施工経験!H154&amp;同種工事施工経験!I154&amp;同種工事施工経験!J154&amp;同種工事施工経験!K154&amp;同種工事施工経験!L154&amp;"～"))&amp;IF(OR(AR34="配置なし",AQ44="申請なし"),"",IF(同種工事施工経験!G155="","",同種工事施工経験!F155&amp;同種工事施工経験!G155&amp;同種工事施工経験!H155&amp;同種工事施工経験!I155&amp;同種工事施工経験!J155&amp;同種工事施工経験!K155&amp;同種工事施工経験!L155))</f>
        <v/>
      </c>
      <c r="AR49" s="533" t="str">
        <f>IF(OR(AR34="配置なし",AR44="申請なし"),"",IF(同種工事施工経験!N154="","",同種工事施工経験!M154&amp;同種工事施工経験!N154&amp;同種工事施工経験!O154&amp;同種工事施工経験!P154&amp;同種工事施工経験!Q154&amp;同種工事施工経験!R154&amp;同種工事施工経験!S154&amp;"～"))&amp;IF(OR(AR34="配置なし",AR44="申請なし"),"",IF(同種工事施工経験!N155="","",同種工事施工経験!M155&amp;同種工事施工経験!N155&amp;同種工事施工経験!O155&amp;同種工事施工経験!P155&amp;同種工事施工経験!Q155&amp;同種工事施工経験!R155&amp;同種工事施工経験!S155))</f>
        <v/>
      </c>
      <c r="AS49" s="514"/>
      <c r="AT49" s="521"/>
      <c r="AU49" s="519"/>
      <c r="AV49" s="536"/>
      <c r="AW49" s="521"/>
      <c r="AX49" s="525"/>
      <c r="AY49" s="514"/>
      <c r="AZ49" s="521"/>
      <c r="BA49" s="519"/>
      <c r="BB49" s="514"/>
      <c r="BC49" s="521"/>
      <c r="BD49" s="519"/>
      <c r="BE49" s="514"/>
      <c r="BF49" s="521"/>
      <c r="BG49" s="519"/>
      <c r="BH49" s="526" t="s">
        <v>947</v>
      </c>
      <c r="BI49" s="532" t="str">
        <f>IF(OR(BJ34="配置なし",BI44="申請なし"),"",IF(同種工事施工経験!G207="","",同種工事施工経験!F207&amp;同種工事施工経験!G207&amp;同種工事施工経験!H207&amp;同種工事施工経験!I207&amp;同種工事施工経験!J207&amp;同種工事施工経験!K207&amp;同種工事施工経験!L207&amp;"～"))&amp;IF(OR(BJ34="配置なし",BI44="申請なし"),"",IF(同種工事施工経験!G208="","",同種工事施工経験!F208&amp;同種工事施工経験!G208&amp;同種工事施工経験!H208&amp;同種工事施工経験!I208&amp;同種工事施工経験!J208&amp;同種工事施工経験!K208&amp;同種工事施工経験!L208))</f>
        <v/>
      </c>
      <c r="BJ49" s="533" t="str">
        <f>IF(OR(BJ34="配置なし",BJ44="申請なし"),"",IF(同種工事施工経験!N207="","",同種工事施工経験!M207&amp;同種工事施工経験!N207&amp;同種工事施工経験!O207&amp;同種工事施工経験!P207&amp;同種工事施工経験!Q207&amp;同種工事施工経験!R207&amp;同種工事施工経験!S207&amp;"～"))&amp;IF(OR(BJ34="配置なし",BJ44="申請なし"),"",IF(同種工事施工経験!N208="","",同種工事施工経験!M208&amp;同種工事施工経験!N208&amp;同種工事施工経験!O208&amp;同種工事施工経験!P208&amp;同種工事施工経験!Q208&amp;同種工事施工経験!R208&amp;同種工事施工経験!S208))</f>
        <v/>
      </c>
      <c r="BK49" s="514"/>
      <c r="BL49" s="521"/>
      <c r="BM49" s="519"/>
      <c r="BN49" s="536"/>
      <c r="BO49" s="521"/>
      <c r="BP49" s="527"/>
      <c r="BQ49" s="514"/>
      <c r="BR49" s="521"/>
      <c r="BS49" s="519"/>
      <c r="BT49" s="514"/>
      <c r="BU49" s="521"/>
      <c r="BV49" s="519"/>
      <c r="BW49" s="514"/>
      <c r="BX49" s="521"/>
      <c r="BY49" s="519"/>
      <c r="BZ49" s="514" t="s">
        <v>753</v>
      </c>
      <c r="CA49" s="518" t="str">
        <f>IF(CA50="","申請なし","")</f>
        <v>申請なし</v>
      </c>
      <c r="CB49" s="523" t="str">
        <f>IF(CB50="","申請なし","")</f>
        <v>申請なし</v>
      </c>
      <c r="CC49" s="514" t="s">
        <v>1085</v>
      </c>
      <c r="CD49" s="518" t="str">
        <f>IF(維持管理業務!N15="","",維持管理業務!N15)</f>
        <v/>
      </c>
      <c r="CE49" s="523" t="str">
        <f>IF(維持管理業務!N20="","",維持管理業務!N20)</f>
        <v/>
      </c>
      <c r="CF49" s="514" t="s">
        <v>1085</v>
      </c>
      <c r="CG49" s="518" t="str">
        <f>IF(除雪業務!N16="","",除雪業務!N16)</f>
        <v/>
      </c>
      <c r="CH49" s="523" t="str">
        <f>IF(除雪業務!N21="","",除雪業務!N21)</f>
        <v/>
      </c>
      <c r="CI49" s="514"/>
      <c r="CJ49" s="521" t="s">
        <v>584</v>
      </c>
      <c r="CK49" s="551" t="e">
        <f>#REF!</f>
        <v>#REF!</v>
      </c>
      <c r="CL49" s="514"/>
      <c r="CM49" s="521"/>
      <c r="CN49" s="519"/>
      <c r="CO49" s="514"/>
      <c r="CP49" s="521"/>
      <c r="CQ49" s="554"/>
      <c r="CR49" s="514"/>
      <c r="CS49" s="518" t="e">
        <f>IF(#REF!="","",#REF!)</f>
        <v>#REF!</v>
      </c>
      <c r="CT49" s="519"/>
      <c r="CU49" s="514"/>
      <c r="CV49" s="521"/>
      <c r="CW49" s="519"/>
      <c r="CX49" s="527"/>
      <c r="CY49" s="527"/>
      <c r="CZ49" s="527"/>
      <c r="DA49" s="514" t="s">
        <v>1138</v>
      </c>
      <c r="DB49" s="673" t="e">
        <f>IF(#REF!="","",#REF!)</f>
        <v>#REF!</v>
      </c>
      <c r="DC49" s="674"/>
      <c r="DD49" s="514"/>
      <c r="DE49" s="521"/>
      <c r="DF49" s="519"/>
      <c r="DG49" s="514"/>
      <c r="DH49" s="521"/>
      <c r="DI49" s="519"/>
      <c r="DJ49" s="514"/>
      <c r="DK49" s="521"/>
      <c r="DL49" s="519"/>
      <c r="DM49" s="514"/>
      <c r="DN49" s="521"/>
      <c r="DO49" s="519"/>
      <c r="DP49" s="514"/>
      <c r="DQ49" s="521"/>
      <c r="DR49" s="519"/>
      <c r="DS49" s="514" t="s">
        <v>281</v>
      </c>
      <c r="DT49" s="532" t="e">
        <f>IF(DT44="申請なし","",IF(#REF!="","",#REF!&amp;#REF!&amp;#REF!&amp;#REF!&amp;#REF!&amp;#REF!&amp;#REF!))</f>
        <v>#REF!</v>
      </c>
      <c r="DU49" s="533" t="e">
        <f>IF(DU44="申請なし","",IF(#REF!="","",#REF!&amp;#REF!&amp;#REF!&amp;#REF!&amp;#REF!&amp;#REF!&amp;#REF!))</f>
        <v>#REF!</v>
      </c>
      <c r="DV49" s="514"/>
      <c r="DW49" s="521"/>
      <c r="DX49" s="519"/>
      <c r="DY49" s="514"/>
      <c r="DZ49" s="521"/>
      <c r="EA49" s="519"/>
      <c r="EB49" s="514" t="s">
        <v>379</v>
      </c>
      <c r="EC49" s="518" t="e">
        <f>IF(EC47="申請なし","",IF(#REF!="","",#REF!))</f>
        <v>#REF!</v>
      </c>
      <c r="ED49" s="519"/>
      <c r="EE49" s="514"/>
      <c r="EF49" s="521"/>
      <c r="EG49" s="519"/>
      <c r="EH49" s="514"/>
      <c r="EI49" s="521"/>
      <c r="EJ49" s="519"/>
    </row>
    <row r="50" spans="2:140" ht="26">
      <c r="B50" s="225">
        <v>7</v>
      </c>
      <c r="C50" s="226"/>
      <c r="D50" s="227"/>
      <c r="E50" s="230"/>
      <c r="F50" s="231"/>
      <c r="G50" s="229"/>
      <c r="H50" s="232"/>
      <c r="I50" s="514" t="s">
        <v>275</v>
      </c>
      <c r="J50" s="515" t="str">
        <f>IF(J44="申請なし","",IF(同種工事施工実績!G25="","",同種工事施工実績!F25&amp;同種工事施工実績!G25&amp;同種工事施工実績!H25&amp;同種工事施工実績!I25&amp;同種工事施工実績!J25&amp;同種工事施工実績!K25&amp;同種工事施工実績!L25&amp;"～"))</f>
        <v/>
      </c>
      <c r="K50" s="516" t="str">
        <f>IF(K44="申請なし","",IF(同種工事施工実績!N25="","",同種工事施工実績!M25&amp;同種工事施工実績!N25&amp;同種工事施工実績!O25&amp;同種工事施工実績!P25&amp;同種工事施工実績!Q25&amp;同種工事施工実績!R25&amp;同種工事施工実績!S25&amp;"～"))</f>
        <v/>
      </c>
      <c r="L50" s="514"/>
      <c r="M50" s="521"/>
      <c r="N50" s="519"/>
      <c r="O50" s="514"/>
      <c r="P50" s="521"/>
      <c r="Q50" s="519"/>
      <c r="R50" s="514"/>
      <c r="S50" s="521"/>
      <c r="T50" s="519"/>
      <c r="U50" s="514"/>
      <c r="V50" s="521"/>
      <c r="W50" s="519"/>
      <c r="X50" s="514" t="s">
        <v>944</v>
      </c>
      <c r="Y50" s="530" t="str">
        <f>IF(OR(Z34="配置なし",Y44="申請なし"),"",IF(同種工事施工経験!F31="","",同種工事施工経験!F31))</f>
        <v/>
      </c>
      <c r="Z50" s="523" t="str">
        <f>IF(OR(Z34="配置なし",Z44="申請なし"),"",IF(同種工事施工経験!M31="","",同種工事施工経験!M31))</f>
        <v/>
      </c>
      <c r="AA50" s="514"/>
      <c r="AB50" s="521"/>
      <c r="AC50" s="519"/>
      <c r="AD50" s="536"/>
      <c r="AE50" s="521"/>
      <c r="AF50" s="525"/>
      <c r="AG50" s="514"/>
      <c r="AH50" s="521"/>
      <c r="AI50" s="519"/>
      <c r="AJ50" s="514"/>
      <c r="AK50" s="521"/>
      <c r="AL50" s="519"/>
      <c r="AM50" s="514"/>
      <c r="AN50" s="521"/>
      <c r="AO50" s="519"/>
      <c r="AP50" s="526" t="s">
        <v>148</v>
      </c>
      <c r="AQ50" s="532" t="str">
        <f>IF(OR(AR34="配置なし",AQ44="申請なし"),"",IF(同種工事施工経験!F159="","",同種工事施工経験!F159))</f>
        <v/>
      </c>
      <c r="AR50" s="533" t="str">
        <f>IF(OR(AR34="配置なし",AR44="申請なし"),"",IF(同種工事施工経験!M159="","",同種工事施工経験!M159))</f>
        <v/>
      </c>
      <c r="AS50" s="514"/>
      <c r="AT50" s="521"/>
      <c r="AU50" s="519"/>
      <c r="AV50" s="536"/>
      <c r="AW50" s="521"/>
      <c r="AX50" s="525"/>
      <c r="AY50" s="514"/>
      <c r="AZ50" s="521"/>
      <c r="BA50" s="519"/>
      <c r="BB50" s="514"/>
      <c r="BC50" s="521"/>
      <c r="BD50" s="519"/>
      <c r="BE50" s="514"/>
      <c r="BF50" s="521"/>
      <c r="BG50" s="519"/>
      <c r="BH50" s="526" t="s">
        <v>148</v>
      </c>
      <c r="BI50" s="532" t="str">
        <f>IF(OR(BJ34="配置なし",BI44="申請なし"),"",IF(同種工事施工経験!F212="","",同種工事施工経験!F212))</f>
        <v/>
      </c>
      <c r="BJ50" s="533" t="str">
        <f>IF(OR(BJ34="配置なし",BJ44="申請なし"),"",IF(同種工事施工経験!M212="","",同種工事施工経験!M212))</f>
        <v/>
      </c>
      <c r="BK50" s="514"/>
      <c r="BL50" s="521"/>
      <c r="BM50" s="519"/>
      <c r="BN50" s="536"/>
      <c r="BO50" s="521"/>
      <c r="BP50" s="527"/>
      <c r="BQ50" s="514"/>
      <c r="BR50" s="521"/>
      <c r="BS50" s="519"/>
      <c r="BT50" s="514"/>
      <c r="BU50" s="521"/>
      <c r="BV50" s="519"/>
      <c r="BW50" s="514"/>
      <c r="BX50" s="535"/>
      <c r="BY50" s="548"/>
      <c r="BZ50" s="517" t="str">
        <f>IF(AND(CA50="",CB50=""),"","活動箇所")</f>
        <v/>
      </c>
      <c r="CA50" s="549" t="str">
        <f>IF(ボランティア!C24="","",ボランティア!C24)</f>
        <v/>
      </c>
      <c r="CB50" s="550" t="str">
        <f>IF(ボランティア!C25="","",ボランティア!C25)</f>
        <v/>
      </c>
      <c r="CC50" s="514"/>
      <c r="CD50" s="521"/>
      <c r="CE50" s="519"/>
      <c r="CF50" s="514"/>
      <c r="CG50" s="521"/>
      <c r="CH50" s="519"/>
      <c r="CI50" s="514" t="s">
        <v>279</v>
      </c>
      <c r="CJ50" s="521" t="s">
        <v>316</v>
      </c>
      <c r="CK50" s="523" t="e">
        <f>IF(#REF!="","",#REF!)</f>
        <v>#REF!</v>
      </c>
      <c r="CL50" s="514"/>
      <c r="CM50" s="521"/>
      <c r="CN50" s="519"/>
      <c r="CO50" s="514"/>
      <c r="CP50" s="521"/>
      <c r="CQ50" s="519"/>
      <c r="CR50" s="514"/>
      <c r="CS50" s="445"/>
      <c r="CT50" s="519"/>
      <c r="CU50" s="514"/>
      <c r="CV50" s="521"/>
      <c r="CW50" s="519"/>
      <c r="CX50" s="527"/>
      <c r="CY50" s="527"/>
      <c r="CZ50" s="527"/>
      <c r="DA50" s="514" t="s">
        <v>1139</v>
      </c>
      <c r="DB50" s="673" t="e">
        <f>IF(#REF!="","",#REF!)</f>
        <v>#REF!</v>
      </c>
      <c r="DC50" s="675"/>
      <c r="DD50" s="514"/>
      <c r="DE50" s="521"/>
      <c r="DF50" s="519"/>
      <c r="DG50" s="514"/>
      <c r="DH50" s="521"/>
      <c r="DI50" s="519"/>
      <c r="DJ50" s="514"/>
      <c r="DK50" s="521"/>
      <c r="DL50" s="519"/>
      <c r="DM50" s="514"/>
      <c r="DN50" s="521"/>
      <c r="DO50" s="519"/>
      <c r="DP50" s="514"/>
      <c r="DQ50" s="521"/>
      <c r="DR50" s="519"/>
      <c r="DS50" s="514" t="s">
        <v>277</v>
      </c>
      <c r="DT50" s="515" t="e">
        <f>IF(DT44="申請なし","",IF(#REF!="","",#REF!))</f>
        <v>#REF!</v>
      </c>
      <c r="DU50" s="516" t="e">
        <f>IF(DU44="申請なし","",IF(#REF!="","",#REF!))</f>
        <v>#REF!</v>
      </c>
      <c r="DV50" s="514"/>
      <c r="DW50" s="521"/>
      <c r="DX50" s="519"/>
      <c r="DY50" s="514"/>
      <c r="DZ50" s="521"/>
      <c r="EA50" s="519"/>
      <c r="EB50" s="514"/>
      <c r="EC50" s="521"/>
      <c r="ED50" s="519"/>
      <c r="EE50" s="514"/>
      <c r="EF50" s="521"/>
      <c r="EG50" s="519"/>
      <c r="EH50" s="514"/>
      <c r="EI50" s="521"/>
      <c r="EJ50" s="519"/>
    </row>
    <row r="51" spans="2:140" ht="26">
      <c r="B51" s="225">
        <v>8</v>
      </c>
      <c r="C51" s="226"/>
      <c r="D51" s="227"/>
      <c r="E51" s="230"/>
      <c r="F51" s="231"/>
      <c r="G51" s="229"/>
      <c r="H51" s="232"/>
      <c r="I51" s="514" t="s">
        <v>276</v>
      </c>
      <c r="J51" s="515" t="str">
        <f>IF(J44="申請なし","",IF(同種工事施工実績!G26="","",同種工事施工実績!F26&amp;同種工事施工実績!G26&amp;同種工事施工実績!H26&amp;同種工事施工実績!I26&amp;同種工事施工実績!J26&amp;同種工事施工実績!K26&amp;同種工事施工実績!L26))</f>
        <v/>
      </c>
      <c r="K51" s="516" t="str">
        <f>IF(K44="申請なし","",IF(同種工事施工実績!N26="","",同種工事施工実績!M26&amp;同種工事施工実績!N26&amp;同種工事施工実績!O26&amp;同種工事施工実績!P26&amp;同種工事施工実績!Q26&amp;同種工事施工実績!R26&amp;同種工事施工実績!S26))</f>
        <v/>
      </c>
      <c r="L51" s="514"/>
      <c r="M51" s="521"/>
      <c r="N51" s="519"/>
      <c r="O51" s="514"/>
      <c r="P51" s="521"/>
      <c r="Q51" s="519"/>
      <c r="R51" s="514"/>
      <c r="S51" s="521"/>
      <c r="T51" s="519"/>
      <c r="U51" s="514"/>
      <c r="V51" s="521"/>
      <c r="W51" s="519"/>
      <c r="X51" s="514" t="s">
        <v>948</v>
      </c>
      <c r="Y51" s="530" t="str">
        <f>IF(OR(Z34="配置なし",Y44="申請なし"),"",IF(同種工事施工経験!F32="","",同種工事施工経験!F32))</f>
        <v/>
      </c>
      <c r="Z51" s="523" t="str">
        <f>IF(OR(Z34="配置なし",Z44="申請なし"),"",IF(同種工事施工経験!M32="","",同種工事施工経験!M32))</f>
        <v/>
      </c>
      <c r="AA51" s="514"/>
      <c r="AB51" s="521"/>
      <c r="AC51" s="519"/>
      <c r="AD51" s="536"/>
      <c r="AE51" s="521"/>
      <c r="AF51" s="525"/>
      <c r="AG51" s="514"/>
      <c r="AH51" s="521"/>
      <c r="AI51" s="519"/>
      <c r="AJ51" s="514"/>
      <c r="AK51" s="521"/>
      <c r="AL51" s="519"/>
      <c r="AM51" s="514"/>
      <c r="AN51" s="521"/>
      <c r="AO51" s="519"/>
      <c r="AP51" s="526" t="s">
        <v>220</v>
      </c>
      <c r="AQ51" s="532" t="str">
        <f>IF(OR(AR34="配置なし",AQ44="申請なし"),"",IF(同種工事施工経験!F160="","",同種工事施工経験!F160))</f>
        <v/>
      </c>
      <c r="AR51" s="533" t="str">
        <f>IF(OR(AR34="配置なし",AR44="申請なし"),"",IF(同種工事施工経験!M160="","",同種工事施工経験!M160))</f>
        <v/>
      </c>
      <c r="AS51" s="514"/>
      <c r="AT51" s="521"/>
      <c r="AU51" s="519"/>
      <c r="AV51" s="536"/>
      <c r="AW51" s="521"/>
      <c r="AX51" s="525"/>
      <c r="AY51" s="514"/>
      <c r="AZ51" s="521"/>
      <c r="BA51" s="519"/>
      <c r="BB51" s="514"/>
      <c r="BC51" s="521"/>
      <c r="BD51" s="519"/>
      <c r="BE51" s="514"/>
      <c r="BF51" s="521"/>
      <c r="BG51" s="519"/>
      <c r="BH51" s="526" t="s">
        <v>220</v>
      </c>
      <c r="BI51" s="532" t="str">
        <f>IF(OR(BJ34="配置なし",BI44="申請なし"),"",IF(同種工事施工経験!F213="","",同種工事施工経験!F213))</f>
        <v/>
      </c>
      <c r="BJ51" s="533" t="str">
        <f>IF(OR(BJ34="配置なし",BJ44="申請なし"),"",IF(同種工事施工経験!M213="","",同種工事施工経験!M213))</f>
        <v/>
      </c>
      <c r="BK51" s="514"/>
      <c r="BL51" s="521"/>
      <c r="BM51" s="519"/>
      <c r="BN51" s="536"/>
      <c r="BO51" s="521"/>
      <c r="BP51" s="527"/>
      <c r="BQ51" s="514"/>
      <c r="BR51" s="521"/>
      <c r="BS51" s="519"/>
      <c r="BT51" s="514"/>
      <c r="BU51" s="521"/>
      <c r="BV51" s="519"/>
      <c r="BW51" s="514"/>
      <c r="BX51" s="521"/>
      <c r="BY51" s="519"/>
      <c r="BZ51" s="517" t="str">
        <f>IF(AND(CA50="",CB50=""),"","参加人数")</f>
        <v/>
      </c>
      <c r="CA51" s="549" t="str">
        <f>IF(CA50="","",IF(ボランティア!J24="","",ボランティア!J24))</f>
        <v/>
      </c>
      <c r="CB51" s="550" t="str">
        <f>IF(CB50="","",IF(ボランティア!J25="","",ボランティア!J25))</f>
        <v/>
      </c>
      <c r="CC51" s="514"/>
      <c r="CD51" s="521"/>
      <c r="CE51" s="519"/>
      <c r="CF51" s="514"/>
      <c r="CG51" s="521"/>
      <c r="CH51" s="519"/>
      <c r="CI51" s="514"/>
      <c r="CJ51" s="521" t="s">
        <v>248</v>
      </c>
      <c r="CK51" s="523" t="e">
        <f>IF(#REF!="","",#REF!)</f>
        <v>#REF!</v>
      </c>
      <c r="CL51" s="514"/>
      <c r="CM51" s="521"/>
      <c r="CN51" s="519"/>
      <c r="CO51" s="514"/>
      <c r="CP51" s="521"/>
      <c r="CQ51" s="519"/>
      <c r="CR51" s="514"/>
      <c r="CS51" s="521"/>
      <c r="CT51" s="519"/>
      <c r="CU51" s="514"/>
      <c r="CV51" s="521"/>
      <c r="CW51" s="519"/>
      <c r="CX51" s="527"/>
      <c r="CY51" s="527"/>
      <c r="CZ51" s="527"/>
      <c r="DA51" s="514" t="s">
        <v>1140</v>
      </c>
      <c r="DB51" s="673" t="e">
        <f>IF(#REF!="","",#REF!)</f>
        <v>#REF!</v>
      </c>
      <c r="DC51" s="521"/>
      <c r="DD51" s="555"/>
      <c r="DE51" s="556"/>
      <c r="DF51" s="553"/>
      <c r="DG51" s="514"/>
      <c r="DH51" s="521"/>
      <c r="DI51" s="519"/>
      <c r="DJ51" s="514"/>
      <c r="DK51" s="521"/>
      <c r="DL51" s="519"/>
      <c r="DM51" s="514"/>
      <c r="DN51" s="521"/>
      <c r="DO51" s="519"/>
      <c r="DP51" s="514"/>
      <c r="DQ51" s="521"/>
      <c r="DR51" s="519"/>
      <c r="DS51" s="514" t="s">
        <v>495</v>
      </c>
      <c r="DT51" s="515" t="e">
        <f>IF(DT44="申請なし","",IF(#REF!="","",#REF!))</f>
        <v>#REF!</v>
      </c>
      <c r="DU51" s="516" t="e">
        <f>IF(DU44="申請なし","",IF(#REF!="","",#REF!))</f>
        <v>#REF!</v>
      </c>
      <c r="DV51" s="514"/>
      <c r="DW51" s="521"/>
      <c r="DX51" s="519"/>
      <c r="DY51" s="514"/>
      <c r="DZ51" s="521"/>
      <c r="EA51" s="519"/>
      <c r="EB51" s="514"/>
      <c r="EC51" s="521"/>
      <c r="ED51" s="519"/>
      <c r="EE51" s="514"/>
      <c r="EF51" s="521"/>
      <c r="EG51" s="519"/>
      <c r="EH51" s="514"/>
      <c r="EI51" s="521"/>
      <c r="EJ51" s="519"/>
    </row>
    <row r="52" spans="2:140">
      <c r="B52" s="225">
        <v>9</v>
      </c>
      <c r="C52" s="226"/>
      <c r="D52" s="227"/>
      <c r="E52" s="230"/>
      <c r="F52" s="231"/>
      <c r="G52" s="229"/>
      <c r="H52" s="232"/>
      <c r="I52" s="514" t="s">
        <v>151</v>
      </c>
      <c r="J52" s="515" t="str">
        <f>IF(J44="申請なし","",IF(同種工事施工実績!F30="","",同種工事施工実績!F30))</f>
        <v/>
      </c>
      <c r="K52" s="516" t="str">
        <f>IF(K44="申請なし","",IF(同種工事施工実績!M30="","",同種工事施工実績!M30))</f>
        <v/>
      </c>
      <c r="L52" s="514"/>
      <c r="M52" s="535"/>
      <c r="N52" s="519"/>
      <c r="O52" s="514"/>
      <c r="P52" s="521"/>
      <c r="Q52" s="519"/>
      <c r="R52" s="514"/>
      <c r="S52" s="521"/>
      <c r="T52" s="519"/>
      <c r="U52" s="514"/>
      <c r="V52" s="521"/>
      <c r="W52" s="519"/>
      <c r="X52" s="514" t="s">
        <v>240</v>
      </c>
      <c r="Y52" s="515" t="str">
        <f>IF(OR(Z34="配置なし",Y44="申請なし"),"",IF(同種工事施工経験!F28="","",同種工事施工経験!F28))</f>
        <v/>
      </c>
      <c r="Z52" s="516" t="str">
        <f>IF(OR(Z34="配置なし",Z44="申請なし"),"",IF(同種工事施工経験!M28="","",同種工事施工経験!M28))</f>
        <v/>
      </c>
      <c r="AA52" s="514"/>
      <c r="AB52" s="521"/>
      <c r="AC52" s="519"/>
      <c r="AD52" s="536"/>
      <c r="AE52" s="521"/>
      <c r="AF52" s="525"/>
      <c r="AG52" s="514"/>
      <c r="AH52" s="521"/>
      <c r="AI52" s="519"/>
      <c r="AJ52" s="514"/>
      <c r="AK52" s="521"/>
      <c r="AL52" s="519"/>
      <c r="AM52" s="514"/>
      <c r="AN52" s="521"/>
      <c r="AO52" s="519"/>
      <c r="AP52" s="526" t="s">
        <v>155</v>
      </c>
      <c r="AQ52" s="515" t="str">
        <f>IF(OR(AR34="配置なし",AQ44="申請なし"),"",IF(同種工事施工経験!F156="","",同種工事施工経験!F156))</f>
        <v/>
      </c>
      <c r="AR52" s="516" t="str">
        <f>IF(OR(AR34="配置なし",AR44="申請なし"),"",IF(同種工事施工経験!M156="","",同種工事施工経験!M156))</f>
        <v/>
      </c>
      <c r="AS52" s="514"/>
      <c r="AT52" s="521"/>
      <c r="AU52" s="519"/>
      <c r="AV52" s="536"/>
      <c r="AW52" s="521"/>
      <c r="AX52" s="525"/>
      <c r="AY52" s="514"/>
      <c r="AZ52" s="521"/>
      <c r="BA52" s="519"/>
      <c r="BB52" s="514"/>
      <c r="BC52" s="521"/>
      <c r="BD52" s="519"/>
      <c r="BE52" s="514"/>
      <c r="BF52" s="521"/>
      <c r="BG52" s="519"/>
      <c r="BH52" s="526" t="s">
        <v>155</v>
      </c>
      <c r="BI52" s="515" t="str">
        <f>IF(OR(BJ34="配置なし",BI44="申請なし"),"",IF(同種工事施工経験!F209="","",同種工事施工経験!F209))</f>
        <v/>
      </c>
      <c r="BJ52" s="516" t="str">
        <f>IF(OR(BJ34="配置なし",BJ44="申請なし"),"",IF(同種工事施工経験!M209="","",同種工事施工経験!M209))</f>
        <v/>
      </c>
      <c r="BK52" s="514"/>
      <c r="BL52" s="521"/>
      <c r="BM52" s="519"/>
      <c r="BN52" s="536"/>
      <c r="BO52" s="521"/>
      <c r="BP52" s="527"/>
      <c r="BQ52" s="514"/>
      <c r="BR52" s="521"/>
      <c r="BS52" s="519"/>
      <c r="BT52" s="514"/>
      <c r="BU52" s="521"/>
      <c r="BV52" s="519"/>
      <c r="BW52" s="514"/>
      <c r="BX52" s="521"/>
      <c r="BY52" s="519"/>
      <c r="BZ52" s="538" t="str">
        <f>IF(AND(CA50="",CB50=""),"","従業員数")</f>
        <v/>
      </c>
      <c r="CA52" s="549" t="str">
        <f>IF(CA50="","",IF(ボランティア!M24="","",ボランティア!M24))</f>
        <v/>
      </c>
      <c r="CB52" s="550" t="str">
        <f>IF(CB50="","",IF(ボランティア!M25="","",ボランティア!M25))</f>
        <v/>
      </c>
      <c r="CC52" s="514"/>
      <c r="CD52" s="521"/>
      <c r="CE52" s="519"/>
      <c r="CF52" s="514"/>
      <c r="CG52" s="521"/>
      <c r="CH52" s="519"/>
      <c r="CI52" s="514"/>
      <c r="CJ52" s="521" t="s">
        <v>923</v>
      </c>
      <c r="CK52" s="531" t="e">
        <f>IF(#REF!="","",#REF!)</f>
        <v>#REF!</v>
      </c>
      <c r="CL52" s="514"/>
      <c r="CM52" s="521"/>
      <c r="CN52" s="519"/>
      <c r="CO52" s="514"/>
      <c r="CP52" s="521"/>
      <c r="CQ52" s="553"/>
      <c r="CR52" s="514"/>
      <c r="CS52" s="521"/>
      <c r="CT52" s="519"/>
      <c r="CU52" s="514"/>
      <c r="CV52" s="521"/>
      <c r="CW52" s="519"/>
      <c r="CX52" s="527"/>
      <c r="CY52" s="527"/>
      <c r="CZ52" s="527"/>
      <c r="DA52" s="514"/>
      <c r="DB52" s="678"/>
      <c r="DC52" s="521"/>
      <c r="DD52" s="514"/>
      <c r="DE52" s="521"/>
      <c r="DF52" s="519"/>
      <c r="DG52" s="514"/>
      <c r="DH52" s="521"/>
      <c r="DI52" s="519"/>
      <c r="DJ52" s="514"/>
      <c r="DK52" s="521"/>
      <c r="DL52" s="519"/>
      <c r="DM52" s="514"/>
      <c r="DN52" s="521"/>
      <c r="DO52" s="519"/>
      <c r="DP52" s="514"/>
      <c r="DQ52" s="521"/>
      <c r="DR52" s="519"/>
      <c r="DS52" s="514" t="s">
        <v>496</v>
      </c>
      <c r="DT52" s="515" t="e">
        <f>IF(DT44="申請なし","",IF(#REF!="","",#REF!))</f>
        <v>#REF!</v>
      </c>
      <c r="DU52" s="516" t="e">
        <f>IF(DU44="申請なし","",IF(#REF!="","",#REF!))</f>
        <v>#REF!</v>
      </c>
      <c r="DV52" s="514"/>
      <c r="DW52" s="521"/>
      <c r="DX52" s="519"/>
      <c r="DY52" s="514"/>
      <c r="DZ52" s="521"/>
      <c r="EA52" s="519"/>
      <c r="EB52" s="514"/>
      <c r="EC52" s="521"/>
      <c r="ED52" s="519"/>
      <c r="EE52" s="514"/>
      <c r="EF52" s="521"/>
      <c r="EG52" s="519"/>
      <c r="EH52" s="514"/>
      <c r="EI52" s="521"/>
      <c r="EJ52" s="519"/>
    </row>
    <row r="53" spans="2:140">
      <c r="B53" s="225">
        <v>10</v>
      </c>
      <c r="C53" s="226"/>
      <c r="D53" s="227"/>
      <c r="E53" s="230"/>
      <c r="F53" s="231"/>
      <c r="G53" s="229"/>
      <c r="H53" s="232"/>
      <c r="I53" s="514" t="s">
        <v>231</v>
      </c>
      <c r="J53" s="515" t="str">
        <f>IF(J44="申請なし","",IF(同種工事施工実績!F32="","",同種工事施工実績!F32))</f>
        <v/>
      </c>
      <c r="K53" s="516" t="str">
        <f>IF(K44="申請なし","",IF(同種工事施工実績!M32="","",同種工事施工実績!M32))</f>
        <v/>
      </c>
      <c r="L53" s="514"/>
      <c r="M53" s="521"/>
      <c r="N53" s="519"/>
      <c r="O53" s="514"/>
      <c r="P53" s="521"/>
      <c r="Q53" s="519"/>
      <c r="R53" s="514"/>
      <c r="S53" s="521"/>
      <c r="T53" s="519"/>
      <c r="U53" s="514"/>
      <c r="V53" s="521"/>
      <c r="W53" s="519"/>
      <c r="X53" s="514" t="s">
        <v>230</v>
      </c>
      <c r="Y53" s="515" t="str">
        <f>IF(OR(Z34="配置なし",Y44="申請なし"),"",IF(同種工事施工経験!F34="","",同種工事施工経験!F34))</f>
        <v/>
      </c>
      <c r="Z53" s="516" t="str">
        <f>IF(OR(Z34="配置なし",Z44="申請なし"),"",IF(同種工事施工経験!M34="","",同種工事施工経験!M34))</f>
        <v/>
      </c>
      <c r="AA53" s="514"/>
      <c r="AB53" s="521"/>
      <c r="AC53" s="519"/>
      <c r="AD53" s="536"/>
      <c r="AE53" s="521"/>
      <c r="AF53" s="525"/>
      <c r="AG53" s="514"/>
      <c r="AH53" s="521"/>
      <c r="AI53" s="519"/>
      <c r="AJ53" s="514"/>
      <c r="AK53" s="521"/>
      <c r="AL53" s="519"/>
      <c r="AM53" s="514"/>
      <c r="AN53" s="521"/>
      <c r="AO53" s="519"/>
      <c r="AP53" s="526" t="s">
        <v>151</v>
      </c>
      <c r="AQ53" s="515" t="str">
        <f>IF(OR(AR34="配置なし",AQ44="申請なし"),"",IF(同種工事施工経験!F162="","",同種工事施工経験!F162))</f>
        <v/>
      </c>
      <c r="AR53" s="516" t="str">
        <f>IF(OR(AR34="配置なし",AR44="申請なし"),"",IF(同種工事施工経験!M162="","",同種工事施工経験!M162))</f>
        <v/>
      </c>
      <c r="AS53" s="514"/>
      <c r="AT53" s="521"/>
      <c r="AU53" s="519"/>
      <c r="AV53" s="536"/>
      <c r="AW53" s="521"/>
      <c r="AX53" s="525"/>
      <c r="AY53" s="514"/>
      <c r="AZ53" s="521"/>
      <c r="BA53" s="519"/>
      <c r="BB53" s="514"/>
      <c r="BC53" s="521"/>
      <c r="BD53" s="519"/>
      <c r="BE53" s="514"/>
      <c r="BF53" s="521"/>
      <c r="BG53" s="519"/>
      <c r="BH53" s="526" t="s">
        <v>151</v>
      </c>
      <c r="BI53" s="515" t="str">
        <f>IF(OR(BJ34="配置なし",BI44="申請なし"),"",IF(同種工事施工経験!F215="","",同種工事施工経験!F215))</f>
        <v/>
      </c>
      <c r="BJ53" s="516" t="str">
        <f>IF(OR(BJ34="配置なし",BJ44="申請なし"),"",IF(同種工事施工経験!M215="","",同種工事施工経験!M215))</f>
        <v/>
      </c>
      <c r="BK53" s="514"/>
      <c r="BL53" s="521"/>
      <c r="BM53" s="519"/>
      <c r="BN53" s="536"/>
      <c r="BO53" s="521"/>
      <c r="BP53" s="527"/>
      <c r="BQ53" s="514"/>
      <c r="BR53" s="521"/>
      <c r="BS53" s="519"/>
      <c r="BT53" s="514"/>
      <c r="BU53" s="521"/>
      <c r="BV53" s="519"/>
      <c r="BW53" s="514"/>
      <c r="BX53" s="521"/>
      <c r="BY53" s="519"/>
      <c r="BZ53" s="514"/>
      <c r="CA53" s="521"/>
      <c r="CB53" s="519"/>
      <c r="CC53" s="514"/>
      <c r="CD53" s="521"/>
      <c r="CE53" s="519"/>
      <c r="CF53" s="514"/>
      <c r="CG53" s="521"/>
      <c r="CH53" s="519"/>
      <c r="CI53" s="514"/>
      <c r="CJ53" s="521"/>
      <c r="CK53" s="519"/>
      <c r="CL53" s="514"/>
      <c r="CM53" s="521"/>
      <c r="CN53" s="519"/>
      <c r="CO53" s="514"/>
      <c r="CP53" s="521"/>
      <c r="CQ53" s="519"/>
      <c r="CR53" s="514"/>
      <c r="CS53" s="521"/>
      <c r="CT53" s="519"/>
      <c r="CU53" s="514"/>
      <c r="CV53" s="521"/>
      <c r="CW53" s="519"/>
      <c r="CX53" s="527"/>
      <c r="CY53" s="527"/>
      <c r="CZ53" s="527"/>
      <c r="DA53" s="514" t="s">
        <v>1116</v>
      </c>
      <c r="DB53" s="530" t="e">
        <f>IF(DE44="申請無し","",DATEVALUE(#REF!&amp;#REF!&amp;#REF!&amp;#REF!&amp;#REF!&amp;#REF!&amp;#REF!))</f>
        <v>#REF!</v>
      </c>
      <c r="DC53" s="521"/>
      <c r="DD53" s="555"/>
      <c r="DE53" s="556"/>
      <c r="DF53" s="553"/>
      <c r="DG53" s="514"/>
      <c r="DH53" s="521"/>
      <c r="DI53" s="519"/>
      <c r="DJ53" s="514"/>
      <c r="DK53" s="521"/>
      <c r="DL53" s="519"/>
      <c r="DM53" s="514"/>
      <c r="DN53" s="521"/>
      <c r="DO53" s="519"/>
      <c r="DP53" s="514"/>
      <c r="DQ53" s="521"/>
      <c r="DR53" s="519"/>
      <c r="DS53" s="514" t="s">
        <v>148</v>
      </c>
      <c r="DT53" s="515" t="e">
        <f>IF(DT44="申請なし","",IF(#REF!="","",#REF!))</f>
        <v>#REF!</v>
      </c>
      <c r="DU53" s="516" t="e">
        <f>IF(DU44="申請なし","",IF(#REF!="","",#REF!))</f>
        <v>#REF!</v>
      </c>
      <c r="DV53" s="514"/>
      <c r="DW53" s="521"/>
      <c r="DX53" s="519"/>
      <c r="DY53" s="514"/>
      <c r="DZ53" s="521"/>
      <c r="EA53" s="519"/>
      <c r="EB53" s="514"/>
      <c r="EC53" s="521"/>
      <c r="ED53" s="519"/>
      <c r="EE53" s="514"/>
      <c r="EF53" s="521"/>
      <c r="EG53" s="519"/>
      <c r="EH53" s="514"/>
      <c r="EI53" s="521"/>
      <c r="EJ53" s="519"/>
    </row>
    <row r="54" spans="2:140">
      <c r="B54" s="225">
        <v>11</v>
      </c>
      <c r="C54" s="226"/>
      <c r="D54" s="227"/>
      <c r="E54" s="230"/>
      <c r="F54" s="231"/>
      <c r="G54" s="229"/>
      <c r="H54" s="232"/>
      <c r="I54" s="557"/>
      <c r="J54" s="558" t="str">
        <f>IF(J44="申請なし","",IF(同種工事施工実績!F34="","",同種工事施工実績!F34))</f>
        <v/>
      </c>
      <c r="K54" s="516" t="str">
        <f>IF(K44="申請なし","",IF(同種工事施工実績!M34="","",同種工事施工実績!M34))</f>
        <v/>
      </c>
      <c r="L54" s="514"/>
      <c r="M54" s="521"/>
      <c r="N54" s="519"/>
      <c r="O54" s="514"/>
      <c r="P54" s="521"/>
      <c r="Q54" s="519"/>
      <c r="R54" s="514"/>
      <c r="S54" s="521"/>
      <c r="T54" s="519"/>
      <c r="U54" s="514"/>
      <c r="V54" s="521"/>
      <c r="W54" s="519"/>
      <c r="X54" s="514" t="s">
        <v>231</v>
      </c>
      <c r="Y54" s="515" t="str">
        <f>IF(OR(Z34="配置なし",Y44="申請なし"),"",IF(同種工事施工経験!F36="","",同種工事施工経験!F36))</f>
        <v/>
      </c>
      <c r="Z54" s="516" t="str">
        <f>IF(OR(Z34="配置なし",Z44="申請なし"),"",IF(同種工事施工経験!M36="","",同種工事施工経験!M36))</f>
        <v/>
      </c>
      <c r="AA54" s="514"/>
      <c r="AB54" s="521"/>
      <c r="AC54" s="519"/>
      <c r="AD54" s="536"/>
      <c r="AE54" s="521"/>
      <c r="AF54" s="525"/>
      <c r="AG54" s="514"/>
      <c r="AH54" s="521"/>
      <c r="AI54" s="519"/>
      <c r="AJ54" s="514"/>
      <c r="AK54" s="521"/>
      <c r="AL54" s="519"/>
      <c r="AM54" s="514"/>
      <c r="AN54" s="521"/>
      <c r="AO54" s="519"/>
      <c r="AP54" s="559" t="s">
        <v>231</v>
      </c>
      <c r="AQ54" s="515" t="str">
        <f>IF(OR(AR34="配置なし",AQ44="申請なし"),"",IF(同種工事施工経験!F164="","",同種工事施工経験!F164))</f>
        <v/>
      </c>
      <c r="AR54" s="516" t="str">
        <f>IF(OR(AR34="配置なし",AR44="申請なし"),"",IF(同種工事施工経験!M164="","",同種工事施工経験!M164))</f>
        <v/>
      </c>
      <c r="AS54" s="514"/>
      <c r="AT54" s="521"/>
      <c r="AU54" s="519"/>
      <c r="AV54" s="536"/>
      <c r="AW54" s="521"/>
      <c r="AX54" s="525"/>
      <c r="AY54" s="514"/>
      <c r="AZ54" s="521"/>
      <c r="BA54" s="519"/>
      <c r="BB54" s="514"/>
      <c r="BC54" s="521"/>
      <c r="BD54" s="519"/>
      <c r="BE54" s="514"/>
      <c r="BF54" s="521"/>
      <c r="BG54" s="519"/>
      <c r="BH54" s="559" t="s">
        <v>231</v>
      </c>
      <c r="BI54" s="515" t="str">
        <f>IF(OR(BJ34="配置なし",BI44="申請なし"),"",IF(同種工事施工経験!F217="","",同種工事施工経験!F217))</f>
        <v/>
      </c>
      <c r="BJ54" s="516" t="str">
        <f>IF(OR(BJ34="配置なし",BJ44="申請なし"),"",IF(同種工事施工経験!M217="","",同種工事施工経験!M217))</f>
        <v/>
      </c>
      <c r="BK54" s="514"/>
      <c r="BL54" s="521"/>
      <c r="BM54" s="519"/>
      <c r="BN54" s="536"/>
      <c r="BO54" s="521"/>
      <c r="BP54" s="527"/>
      <c r="BQ54" s="514"/>
      <c r="BR54" s="521"/>
      <c r="BS54" s="519"/>
      <c r="BT54" s="514"/>
      <c r="BU54" s="521"/>
      <c r="BV54" s="519"/>
      <c r="BW54" s="514"/>
      <c r="BX54" s="521"/>
      <c r="BY54" s="519"/>
      <c r="BZ54" s="514"/>
      <c r="CA54" s="521"/>
      <c r="CB54" s="519"/>
      <c r="CC54" s="514"/>
      <c r="CD54" s="521"/>
      <c r="CE54" s="519"/>
      <c r="CF54" s="514"/>
      <c r="CG54" s="521"/>
      <c r="CH54" s="519"/>
      <c r="CI54" s="514"/>
      <c r="CJ54" s="521"/>
      <c r="CK54" s="519"/>
      <c r="CL54" s="514"/>
      <c r="CM54" s="521"/>
      <c r="CN54" s="519"/>
      <c r="CO54" s="514"/>
      <c r="CP54" s="521"/>
      <c r="CQ54" s="519"/>
      <c r="CR54" s="514"/>
      <c r="CS54" s="521"/>
      <c r="CT54" s="519"/>
      <c r="CU54" s="514"/>
      <c r="CV54" s="521"/>
      <c r="CW54" s="519"/>
      <c r="CX54" s="527"/>
      <c r="CY54" s="527"/>
      <c r="CZ54" s="527"/>
      <c r="DA54" s="514" t="s">
        <v>1117</v>
      </c>
      <c r="DB54" s="530" t="e">
        <f>IF(DE44="申請無し","",DATEVALUE(#REF!&amp;#REF!&amp;#REF!&amp;#REF!&amp;#REF!&amp;#REF!&amp;#REF!))</f>
        <v>#REF!</v>
      </c>
      <c r="DC54" s="525"/>
      <c r="DD54" s="555"/>
      <c r="DE54" s="556"/>
      <c r="DF54" s="553"/>
      <c r="DG54" s="514"/>
      <c r="DH54" s="521"/>
      <c r="DI54" s="519"/>
      <c r="DJ54" s="514"/>
      <c r="DK54" s="521"/>
      <c r="DL54" s="519"/>
      <c r="DM54" s="514"/>
      <c r="DN54" s="521"/>
      <c r="DO54" s="519"/>
      <c r="DP54" s="514"/>
      <c r="DQ54" s="521"/>
      <c r="DR54" s="519"/>
      <c r="DS54" s="514" t="s">
        <v>220</v>
      </c>
      <c r="DT54" s="515" t="e">
        <f>IF(DT45="申請なし","",IF(#REF!="","",#REF!))</f>
        <v>#REF!</v>
      </c>
      <c r="DU54" s="516" t="e">
        <f>IF(DU45="申請なし","",IF(#REF!="","",#REF!))</f>
        <v>#REF!</v>
      </c>
      <c r="DV54" s="514"/>
      <c r="DW54" s="521"/>
      <c r="DX54" s="519"/>
      <c r="DY54" s="514"/>
      <c r="DZ54" s="521"/>
      <c r="EA54" s="519"/>
      <c r="EB54" s="514"/>
      <c r="EC54" s="521"/>
      <c r="ED54" s="519"/>
      <c r="EE54" s="514"/>
      <c r="EF54" s="521"/>
      <c r="EG54" s="519"/>
      <c r="EH54" s="514"/>
      <c r="EI54" s="521"/>
      <c r="EJ54" s="519"/>
    </row>
    <row r="55" spans="2:140">
      <c r="B55" s="225">
        <v>12</v>
      </c>
      <c r="C55" s="226"/>
      <c r="D55" s="227"/>
      <c r="E55" s="230"/>
      <c r="F55" s="231"/>
      <c r="G55" s="229"/>
      <c r="H55" s="232"/>
      <c r="I55" s="514"/>
      <c r="J55" s="558" t="str">
        <f>IF(J44="申請なし","",IF(同種工事施工実績!F36="","",同種工事施工実績!F36))</f>
        <v/>
      </c>
      <c r="K55" s="516" t="str">
        <f>IF(K44="申請なし","",IF(同種工事施工実績!M36="","",同種工事施工実績!M36))</f>
        <v/>
      </c>
      <c r="L55" s="514"/>
      <c r="M55" s="521"/>
      <c r="N55" s="553"/>
      <c r="O55" s="560"/>
      <c r="P55" s="561"/>
      <c r="Q55" s="562"/>
      <c r="R55" s="560"/>
      <c r="S55" s="561"/>
      <c r="T55" s="562"/>
      <c r="U55" s="514"/>
      <c r="V55" s="521"/>
      <c r="W55" s="519"/>
      <c r="X55" s="514"/>
      <c r="Y55" s="515" t="str">
        <f>IF(OR(Z34="配置なし",Y44="申請なし"),"",IF(同種工事施工経験!F38="","",同種工事施工経験!F38))</f>
        <v/>
      </c>
      <c r="Z55" s="516" t="str">
        <f>IF(OR(Z34="配置なし",Z44="申請なし"),"",IF(同種工事施工経験!M38="","",同種工事施工経験!M38))</f>
        <v/>
      </c>
      <c r="AA55" s="514"/>
      <c r="AB55" s="521"/>
      <c r="AC55" s="519"/>
      <c r="AD55" s="536"/>
      <c r="AE55" s="521"/>
      <c r="AF55" s="525"/>
      <c r="AG55" s="560"/>
      <c r="AH55" s="561"/>
      <c r="AI55" s="562"/>
      <c r="AJ55" s="514"/>
      <c r="AK55" s="521"/>
      <c r="AL55" s="519"/>
      <c r="AM55" s="514"/>
      <c r="AN55" s="521"/>
      <c r="AO55" s="519"/>
      <c r="AP55" s="520"/>
      <c r="AQ55" s="515" t="str">
        <f>IF(OR(AR34="配置なし",AQ44="申請なし"),"",IF(同種工事施工経験!F166="","",同種工事施工経験!F166))</f>
        <v/>
      </c>
      <c r="AR55" s="516" t="str">
        <f>IF(OR(AR34="配置なし",AR44="申請なし"),"",IF(同種工事施工経験!M166="","",同種工事施工経験!M166))</f>
        <v/>
      </c>
      <c r="AS55" s="514"/>
      <c r="AT55" s="521"/>
      <c r="AU55" s="519"/>
      <c r="AV55" s="536"/>
      <c r="AW55" s="521"/>
      <c r="AX55" s="525"/>
      <c r="AY55" s="560"/>
      <c r="AZ55" s="561"/>
      <c r="BA55" s="562"/>
      <c r="BB55" s="514"/>
      <c r="BC55" s="521"/>
      <c r="BD55" s="519"/>
      <c r="BE55" s="514"/>
      <c r="BF55" s="521"/>
      <c r="BG55" s="519"/>
      <c r="BH55" s="520"/>
      <c r="BI55" s="515" t="str">
        <f>IF(OR(BJ34="配置なし",BI44="申請なし"),"",IF(同種工事施工経験!F219="","",同種工事施工経験!F219))</f>
        <v/>
      </c>
      <c r="BJ55" s="516" t="str">
        <f>IF(OR(BJ34="配置なし",BJ44="申請なし"),"",IF(同種工事施工経験!M219="","",同種工事施工経験!M219))</f>
        <v/>
      </c>
      <c r="BK55" s="514"/>
      <c r="BL55" s="521"/>
      <c r="BM55" s="519"/>
      <c r="BN55" s="536"/>
      <c r="BO55" s="521"/>
      <c r="BP55" s="527"/>
      <c r="BQ55" s="560"/>
      <c r="BR55" s="561"/>
      <c r="BS55" s="562"/>
      <c r="BT55" s="514"/>
      <c r="BU55" s="521"/>
      <c r="BV55" s="519"/>
      <c r="BW55" s="560"/>
      <c r="BX55" s="561"/>
      <c r="BY55" s="562"/>
      <c r="BZ55" s="514"/>
      <c r="CA55" s="521"/>
      <c r="CB55" s="519"/>
      <c r="CC55" s="514"/>
      <c r="CD55" s="521"/>
      <c r="CE55" s="519"/>
      <c r="CF55" s="514"/>
      <c r="CG55" s="521"/>
      <c r="CH55" s="519"/>
      <c r="CI55" s="514"/>
      <c r="CJ55" s="556"/>
      <c r="CK55" s="553"/>
      <c r="CL55" s="560"/>
      <c r="CM55" s="561"/>
      <c r="CN55" s="562"/>
      <c r="CO55" s="514"/>
      <c r="CP55" s="556"/>
      <c r="CQ55" s="553"/>
      <c r="CR55" s="560"/>
      <c r="CS55" s="521"/>
      <c r="CT55" s="562"/>
      <c r="CU55" s="514"/>
      <c r="CV55" s="521"/>
      <c r="CW55" s="519"/>
      <c r="CX55" s="527"/>
      <c r="CY55" s="527"/>
      <c r="CZ55" s="527"/>
      <c r="DA55" s="536" t="s">
        <v>277</v>
      </c>
      <c r="DB55" s="678" t="e">
        <f>IF(#REF!="","",#REF!)</f>
        <v>#REF!</v>
      </c>
      <c r="DC55" s="525"/>
      <c r="DD55" s="514"/>
      <c r="DE55" s="521"/>
      <c r="DF55" s="519"/>
      <c r="DG55" s="560"/>
      <c r="DH55" s="561"/>
      <c r="DI55" s="562"/>
      <c r="DJ55" s="560"/>
      <c r="DK55" s="561"/>
      <c r="DL55" s="562"/>
      <c r="DM55" s="560"/>
      <c r="DN55" s="561"/>
      <c r="DO55" s="562"/>
      <c r="DP55" s="560"/>
      <c r="DQ55" s="561"/>
      <c r="DR55" s="562"/>
      <c r="DS55" s="514"/>
      <c r="DT55" s="521"/>
      <c r="DU55" s="519"/>
      <c r="DV55" s="514"/>
      <c r="DW55" s="521"/>
      <c r="DX55" s="519"/>
      <c r="DY55" s="514"/>
      <c r="DZ55" s="521"/>
      <c r="EA55" s="519"/>
      <c r="EB55" s="514"/>
      <c r="EC55" s="521"/>
      <c r="ED55" s="519"/>
      <c r="EE55" s="514"/>
      <c r="EF55" s="521"/>
      <c r="EG55" s="519"/>
      <c r="EH55" s="514"/>
      <c r="EI55" s="521"/>
      <c r="EJ55" s="519"/>
    </row>
    <row r="56" spans="2:140">
      <c r="B56" s="225">
        <v>13</v>
      </c>
      <c r="C56" s="236"/>
      <c r="D56" s="237"/>
      <c r="E56" s="238"/>
      <c r="F56" s="240"/>
      <c r="G56" s="239"/>
      <c r="H56" s="241"/>
      <c r="I56" s="537"/>
      <c r="J56" s="558" t="str">
        <f>IF(J44="申請なし","",IF(同種工事施工実績!F38="","",同種工事施工実績!F38))</f>
        <v/>
      </c>
      <c r="K56" s="516" t="str">
        <f>IF(K44="申請なし","",IF(同種工事施工実績!M38="","",同種工事施工実績!M38))</f>
        <v/>
      </c>
      <c r="L56" s="537"/>
      <c r="M56" s="563"/>
      <c r="N56" s="564"/>
      <c r="O56" s="537"/>
      <c r="P56" s="563"/>
      <c r="Q56" s="564"/>
      <c r="R56" s="537"/>
      <c r="S56" s="563"/>
      <c r="T56" s="564"/>
      <c r="U56" s="537"/>
      <c r="V56" s="563"/>
      <c r="W56" s="564"/>
      <c r="X56" s="537"/>
      <c r="Y56" s="565" t="str">
        <f>IF(OR(Z34="配置なし",Y44="申請なし"),"",IF(同種工事施工経験!F40="","",同種工事施工経験!F40))</f>
        <v/>
      </c>
      <c r="Z56" s="566" t="str">
        <f>IF(OR(Z34="配置なし",Z44="申請なし"),"",IF(同種工事施工経験!M40="","",同種工事施工経験!M40))</f>
        <v/>
      </c>
      <c r="AA56" s="537"/>
      <c r="AB56" s="563"/>
      <c r="AC56" s="564"/>
      <c r="AD56" s="567"/>
      <c r="AE56" s="563"/>
      <c r="AF56" s="568"/>
      <c r="AG56" s="537"/>
      <c r="AH56" s="563"/>
      <c r="AI56" s="564"/>
      <c r="AJ56" s="537"/>
      <c r="AK56" s="563"/>
      <c r="AL56" s="564"/>
      <c r="AM56" s="537"/>
      <c r="AN56" s="563"/>
      <c r="AO56" s="564"/>
      <c r="AP56" s="559"/>
      <c r="AQ56" s="565" t="str">
        <f>IF(OR(AR34="配置なし",AQ44="申請なし"),"",IF(同種工事施工経験!F168="","",同種工事施工経験!F168))</f>
        <v/>
      </c>
      <c r="AR56" s="566" t="str">
        <f>IF(OR(AR34="配置なし",AR44="申請なし"),"",IF(同種工事施工経験!M168="","",同種工事施工経験!M168))</f>
        <v/>
      </c>
      <c r="AS56" s="537"/>
      <c r="AT56" s="563"/>
      <c r="AU56" s="564"/>
      <c r="AV56" s="567"/>
      <c r="AW56" s="563"/>
      <c r="AX56" s="568"/>
      <c r="AY56" s="537"/>
      <c r="AZ56" s="563"/>
      <c r="BA56" s="564"/>
      <c r="BB56" s="537"/>
      <c r="BC56" s="563"/>
      <c r="BD56" s="564"/>
      <c r="BE56" s="537"/>
      <c r="BF56" s="563"/>
      <c r="BG56" s="564"/>
      <c r="BH56" s="559"/>
      <c r="BI56" s="565" t="str">
        <f>IF(OR(BJ34="配置なし",BI44="申請なし"),"",IF(同種工事施工経験!F221="","",同種工事施工経験!F221))</f>
        <v/>
      </c>
      <c r="BJ56" s="566" t="str">
        <f>IF(OR(BJ34="配置なし",BJ44="申請なし"),"",IF(同種工事施工経験!M221="","",同種工事施工経験!M221))</f>
        <v/>
      </c>
      <c r="BK56" s="537"/>
      <c r="BL56" s="563"/>
      <c r="BM56" s="564"/>
      <c r="BN56" s="567"/>
      <c r="BO56" s="563"/>
      <c r="BP56" s="569"/>
      <c r="BQ56" s="537"/>
      <c r="BR56" s="563"/>
      <c r="BS56" s="564"/>
      <c r="BT56" s="537"/>
      <c r="BU56" s="563"/>
      <c r="BV56" s="564"/>
      <c r="BW56" s="537"/>
      <c r="BX56" s="563"/>
      <c r="BY56" s="564"/>
      <c r="BZ56" s="537"/>
      <c r="CA56" s="563"/>
      <c r="CB56" s="564"/>
      <c r="CC56" s="537"/>
      <c r="CD56" s="563"/>
      <c r="CE56" s="564"/>
      <c r="CF56" s="537"/>
      <c r="CG56" s="563"/>
      <c r="CH56" s="564"/>
      <c r="CI56" s="514"/>
      <c r="CJ56" s="556"/>
      <c r="CK56" s="553"/>
      <c r="CL56" s="537"/>
      <c r="CM56" s="563"/>
      <c r="CN56" s="564"/>
      <c r="CO56" s="514"/>
      <c r="CP56" s="556"/>
      <c r="CQ56" s="553"/>
      <c r="CR56" s="537"/>
      <c r="CS56" s="563"/>
      <c r="CT56" s="564"/>
      <c r="CU56" s="537"/>
      <c r="CV56" s="563"/>
      <c r="CW56" s="564"/>
      <c r="CX56" s="569"/>
      <c r="CY56" s="569"/>
      <c r="CZ56" s="569"/>
      <c r="DA56" s="567"/>
      <c r="DB56" s="563"/>
      <c r="DC56" s="568"/>
      <c r="DD56" s="537"/>
      <c r="DE56" s="563"/>
      <c r="DF56" s="564"/>
      <c r="DG56" s="537"/>
      <c r="DH56" s="563"/>
      <c r="DI56" s="564"/>
      <c r="DJ56" s="537"/>
      <c r="DK56" s="563"/>
      <c r="DL56" s="564"/>
      <c r="DM56" s="537"/>
      <c r="DN56" s="563"/>
      <c r="DO56" s="564"/>
      <c r="DP56" s="537"/>
      <c r="DQ56" s="563"/>
      <c r="DR56" s="564"/>
      <c r="DS56" s="537"/>
      <c r="DT56" s="563"/>
      <c r="DU56" s="564"/>
      <c r="DV56" s="537"/>
      <c r="DW56" s="563"/>
      <c r="DX56" s="564"/>
      <c r="DY56" s="537"/>
      <c r="DZ56" s="563"/>
      <c r="EA56" s="564"/>
      <c r="EB56" s="537"/>
      <c r="EC56" s="563"/>
      <c r="ED56" s="564"/>
      <c r="EE56" s="537"/>
      <c r="EF56" s="563"/>
      <c r="EG56" s="564"/>
      <c r="EH56" s="537"/>
      <c r="EI56" s="563"/>
      <c r="EJ56" s="564"/>
    </row>
    <row r="57" spans="2:140">
      <c r="B57" s="225">
        <v>14</v>
      </c>
      <c r="C57" s="233"/>
      <c r="D57" s="234"/>
      <c r="E57" s="235"/>
      <c r="F57" s="263"/>
      <c r="G57" s="234"/>
      <c r="H57" s="264"/>
      <c r="I57" s="514" t="s">
        <v>277</v>
      </c>
      <c r="J57" s="570" t="str">
        <f>IF(J44="申請なし","",IF(同種工事施工実績!F29="","",同種工事施工実績!F29))</f>
        <v/>
      </c>
      <c r="K57" s="571" t="str">
        <f>IF(K44="申請なし","",IF(同種工事施工実績!M29="","",同種工事施工実績!M29))</f>
        <v/>
      </c>
      <c r="L57" s="514"/>
      <c r="M57" s="521"/>
      <c r="N57" s="519"/>
      <c r="O57" s="514"/>
      <c r="P57" s="521"/>
      <c r="Q57" s="519"/>
      <c r="R57" s="514"/>
      <c r="S57" s="521"/>
      <c r="T57" s="519"/>
      <c r="U57" s="514"/>
      <c r="V57" s="521"/>
      <c r="W57" s="519"/>
      <c r="X57" s="514" t="s">
        <v>277</v>
      </c>
      <c r="Y57" s="570" t="str">
        <f>IF(OR(Z34="配置なし",Y44="申請なし"),"",IF(同種工事施工経験!F33="","",同種工事施工経験!F33))</f>
        <v/>
      </c>
      <c r="Z57" s="571" t="str">
        <f>IF(OR(Z34="配置なし",Z44="申請なし"),"",IF(同種工事施工経験!M33="","",同種工事施工経験!M33))</f>
        <v/>
      </c>
      <c r="AA57" s="514"/>
      <c r="AB57" s="521"/>
      <c r="AC57" s="519"/>
      <c r="AD57" s="514"/>
      <c r="AE57" s="521"/>
      <c r="AF57" s="519"/>
      <c r="AG57" s="514"/>
      <c r="AH57" s="521"/>
      <c r="AI57" s="519"/>
      <c r="AJ57" s="514"/>
      <c r="AK57" s="521"/>
      <c r="AL57" s="519"/>
      <c r="AM57" s="514"/>
      <c r="AN57" s="521"/>
      <c r="AO57" s="519"/>
      <c r="AP57" s="520" t="s">
        <v>277</v>
      </c>
      <c r="AQ57" s="515" t="str">
        <f>IF(OR(AR34="配置なし",AQ44="申請なし"),"",IF(同種工事施工経験!F161="","",同種工事施工経験!F161))</f>
        <v/>
      </c>
      <c r="AR57" s="516" t="str">
        <f>IF(OR(AR34="配置なし",AR44="申請なし"),"",IF(同種工事施工経験!M161="","",同種工事施工経験!M161))</f>
        <v/>
      </c>
      <c r="AS57" s="514"/>
      <c r="AT57" s="521"/>
      <c r="AU57" s="519"/>
      <c r="AV57" s="514"/>
      <c r="AW57" s="521"/>
      <c r="AX57" s="519"/>
      <c r="AY57" s="514"/>
      <c r="AZ57" s="521"/>
      <c r="BA57" s="519"/>
      <c r="BB57" s="514"/>
      <c r="BC57" s="521"/>
      <c r="BD57" s="519"/>
      <c r="BE57" s="514"/>
      <c r="BF57" s="521"/>
      <c r="BG57" s="519"/>
      <c r="BH57" s="520" t="s">
        <v>277</v>
      </c>
      <c r="BI57" s="570" t="str">
        <f>IF(OR(BJ34="配置なし",BI44="申請なし"),"",IF(同種工事施工経験!F214="","",同種工事施工経験!F214))</f>
        <v/>
      </c>
      <c r="BJ57" s="571" t="str">
        <f>IF(OR(BJ34="配置なし",BJ44="申請なし"),"",IF(同種工事施工経験!M214="","",同種工事施工経験!M214))</f>
        <v/>
      </c>
      <c r="BK57" s="514"/>
      <c r="BL57" s="521"/>
      <c r="BM57" s="519"/>
      <c r="BN57" s="514"/>
      <c r="BO57" s="521"/>
      <c r="BP57" s="572"/>
      <c r="BQ57" s="514"/>
      <c r="BR57" s="521"/>
      <c r="BS57" s="519"/>
      <c r="BT57" s="514"/>
      <c r="BU57" s="521"/>
      <c r="BV57" s="519"/>
      <c r="BW57" s="514"/>
      <c r="BX57" s="521"/>
      <c r="BY57" s="519"/>
      <c r="BZ57" s="514"/>
      <c r="CA57" s="521"/>
      <c r="CB57" s="519"/>
      <c r="CC57" s="514"/>
      <c r="CD57" s="521"/>
      <c r="CE57" s="519"/>
      <c r="CF57" s="514"/>
      <c r="CG57" s="521"/>
      <c r="CH57" s="519"/>
      <c r="CI57" s="514"/>
      <c r="CJ57" s="521"/>
      <c r="CK57" s="519"/>
      <c r="CL57" s="514"/>
      <c r="CM57" s="521"/>
      <c r="CN57" s="519"/>
      <c r="CO57" s="514"/>
      <c r="CP57" s="521"/>
      <c r="CQ57" s="519"/>
      <c r="CR57" s="514"/>
      <c r="CS57" s="521"/>
      <c r="CT57" s="519"/>
      <c r="CU57" s="514"/>
      <c r="CV57" s="521"/>
      <c r="CW57" s="519"/>
      <c r="CX57" s="527"/>
      <c r="CY57" s="527"/>
      <c r="CZ57" s="527"/>
      <c r="DA57" s="514"/>
      <c r="DB57" s="521"/>
      <c r="DC57" s="519"/>
      <c r="DD57" s="514"/>
      <c r="DE57" s="521"/>
      <c r="DF57" s="519"/>
      <c r="DG57" s="514"/>
      <c r="DH57" s="521"/>
      <c r="DI57" s="519"/>
      <c r="DJ57" s="514"/>
      <c r="DK57" s="521"/>
      <c r="DL57" s="519"/>
      <c r="DM57" s="514"/>
      <c r="DN57" s="521"/>
      <c r="DO57" s="519"/>
      <c r="DP57" s="514"/>
      <c r="DQ57" s="521"/>
      <c r="DR57" s="519"/>
      <c r="DS57" s="514"/>
      <c r="DT57" s="521"/>
      <c r="DU57" s="519"/>
      <c r="DV57" s="514"/>
      <c r="DW57" s="521"/>
      <c r="DX57" s="519"/>
      <c r="DY57" s="514"/>
      <c r="DZ57" s="521"/>
      <c r="EA57" s="519"/>
      <c r="EB57" s="514"/>
      <c r="EC57" s="521"/>
      <c r="ED57" s="519"/>
      <c r="EE57" s="514"/>
      <c r="EF57" s="521"/>
      <c r="EG57" s="519"/>
      <c r="EH57" s="514"/>
      <c r="EI57" s="521"/>
      <c r="EJ57" s="519"/>
    </row>
    <row r="58" spans="2:140">
      <c r="B58" s="225">
        <v>15</v>
      </c>
      <c r="C58" s="233"/>
      <c r="D58" s="234"/>
      <c r="E58" s="235"/>
      <c r="F58" s="263"/>
      <c r="G58" s="234"/>
      <c r="H58" s="264"/>
      <c r="I58" s="537" t="s">
        <v>492</v>
      </c>
      <c r="J58" s="565" t="str">
        <f>IF(J44="申請なし","",IF(同種工事施工実績!F27="","",同種工事施工実績!F27))</f>
        <v/>
      </c>
      <c r="K58" s="566" t="str">
        <f>IF(K44="申請なし","",IF(同種工事施工実績!M27="","",同種工事施工実績!M27))</f>
        <v/>
      </c>
      <c r="L58" s="514"/>
      <c r="M58" s="521"/>
      <c r="N58" s="519"/>
      <c r="O58" s="514"/>
      <c r="P58" s="521"/>
      <c r="Q58" s="519"/>
      <c r="R58" s="514"/>
      <c r="S58" s="521"/>
      <c r="T58" s="519"/>
      <c r="U58" s="514"/>
      <c r="V58" s="521"/>
      <c r="W58" s="519"/>
      <c r="X58" s="520" t="s">
        <v>492</v>
      </c>
      <c r="Y58" s="515" t="str">
        <f>IF(OR(Z34="配置なし",Y44="申請なし"),"",IF(同種工事施工経験!F29="","",同種工事施工経験!F29))</f>
        <v/>
      </c>
      <c r="Z58" s="516" t="str">
        <f>IF(OR(Z34="配置なし",Z44="申請なし"),"",IF(同種工事施工経験!M29="","",同種工事施工経験!M29))</f>
        <v/>
      </c>
      <c r="AA58" s="514"/>
      <c r="AB58" s="521"/>
      <c r="AC58" s="519"/>
      <c r="AD58" s="514"/>
      <c r="AE58" s="521"/>
      <c r="AF58" s="519"/>
      <c r="AG58" s="514"/>
      <c r="AH58" s="521"/>
      <c r="AI58" s="519"/>
      <c r="AJ58" s="514"/>
      <c r="AK58" s="521"/>
      <c r="AL58" s="519"/>
      <c r="AM58" s="514"/>
      <c r="AN58" s="521"/>
      <c r="AO58" s="519"/>
      <c r="AP58" s="520" t="s">
        <v>492</v>
      </c>
      <c r="AQ58" s="515" t="str">
        <f>IF(OR(AR34="配置なし",AQ44="申請なし"),"",IF(同種工事施工経験!F157="","",同種工事施工経験!F157))</f>
        <v/>
      </c>
      <c r="AR58" s="516" t="str">
        <f>IF(OR(AR34="配置なし",AR44="申請なし"),"",IF(同種工事施工経験!M157="","",同種工事施工経験!M157))</f>
        <v/>
      </c>
      <c r="AS58" s="514"/>
      <c r="AT58" s="521"/>
      <c r="AU58" s="519"/>
      <c r="AV58" s="514"/>
      <c r="AW58" s="521"/>
      <c r="AX58" s="519"/>
      <c r="AY58" s="514"/>
      <c r="AZ58" s="521"/>
      <c r="BA58" s="519"/>
      <c r="BB58" s="514"/>
      <c r="BC58" s="521"/>
      <c r="BD58" s="519"/>
      <c r="BE58" s="514"/>
      <c r="BF58" s="521"/>
      <c r="BG58" s="519"/>
      <c r="BH58" s="520" t="s">
        <v>492</v>
      </c>
      <c r="BI58" s="515" t="str">
        <f>IF(OR(BJ34="配置なし",BI44="申請なし"),"",IF(同種工事施工経験!F210="","",同種工事施工経験!F210))</f>
        <v/>
      </c>
      <c r="BJ58" s="516" t="str">
        <f>IF(OR(BJ34="配置なし",BJ44="申請なし"),"",IF(同種工事施工経験!M210="","",同種工事施工経験!M210))</f>
        <v/>
      </c>
      <c r="BK58" s="514"/>
      <c r="BL58" s="521"/>
      <c r="BM58" s="519"/>
      <c r="BN58" s="514"/>
      <c r="BO58" s="521"/>
      <c r="BP58" s="572"/>
      <c r="BQ58" s="514"/>
      <c r="BR58" s="521"/>
      <c r="BS58" s="519"/>
      <c r="BT58" s="514"/>
      <c r="BU58" s="521"/>
      <c r="BV58" s="519"/>
      <c r="BW58" s="514"/>
      <c r="BX58" s="521"/>
      <c r="BY58" s="519"/>
      <c r="BZ58" s="514"/>
      <c r="CA58" s="521"/>
      <c r="CB58" s="519"/>
      <c r="CC58" s="514"/>
      <c r="CD58" s="521"/>
      <c r="CE58" s="519"/>
      <c r="CF58" s="514"/>
      <c r="CG58" s="521"/>
      <c r="CH58" s="519"/>
      <c r="CI58" s="537"/>
      <c r="CJ58" s="563"/>
      <c r="CK58" s="564"/>
      <c r="CL58" s="514"/>
      <c r="CM58" s="521"/>
      <c r="CN58" s="519"/>
      <c r="CO58" s="537"/>
      <c r="CP58" s="563"/>
      <c r="CQ58" s="564"/>
      <c r="CR58" s="514"/>
      <c r="CS58" s="521"/>
      <c r="CT58" s="519"/>
      <c r="CU58" s="514"/>
      <c r="CV58" s="521"/>
      <c r="CW58" s="519"/>
      <c r="CX58" s="527"/>
      <c r="CY58" s="527"/>
      <c r="CZ58" s="527"/>
      <c r="DA58" s="514"/>
      <c r="DB58" s="521"/>
      <c r="DC58" s="519"/>
      <c r="DD58" s="514"/>
      <c r="DE58" s="521"/>
      <c r="DF58" s="519"/>
      <c r="DG58" s="514"/>
      <c r="DH58" s="521"/>
      <c r="DI58" s="519"/>
      <c r="DJ58" s="514"/>
      <c r="DK58" s="521"/>
      <c r="DL58" s="519"/>
      <c r="DM58" s="514"/>
      <c r="DN58" s="521"/>
      <c r="DO58" s="519"/>
      <c r="DP58" s="514"/>
      <c r="DQ58" s="521"/>
      <c r="DR58" s="519"/>
      <c r="DS58" s="514"/>
      <c r="DT58" s="521"/>
      <c r="DU58" s="519"/>
      <c r="DV58" s="514"/>
      <c r="DW58" s="521"/>
      <c r="DX58" s="519"/>
      <c r="DY58" s="514"/>
      <c r="DZ58" s="521"/>
      <c r="EA58" s="519"/>
      <c r="EB58" s="514"/>
      <c r="EC58" s="521"/>
      <c r="ED58" s="519"/>
      <c r="EE58" s="514"/>
      <c r="EF58" s="521"/>
      <c r="EG58" s="519"/>
      <c r="EH58" s="514"/>
      <c r="EI58" s="521"/>
      <c r="EJ58" s="519"/>
    </row>
    <row r="59" spans="2:140">
      <c r="B59" s="225">
        <v>16</v>
      </c>
      <c r="C59" s="233"/>
      <c r="D59" s="234"/>
      <c r="E59" s="235"/>
      <c r="F59" s="263"/>
      <c r="G59" s="234"/>
      <c r="H59" s="264"/>
      <c r="I59" s="514" t="s">
        <v>493</v>
      </c>
      <c r="J59" s="515" t="str">
        <f>IF(J44="申請なし","",IF(同種工事施工実績!F28="","",同種工事施工実績!F28))</f>
        <v/>
      </c>
      <c r="K59" s="516" t="str">
        <f>IF(K44="申請なし","",IF(同種工事施工実績!M28="","",同種工事施工実績!M28))</f>
        <v/>
      </c>
      <c r="L59" s="514"/>
      <c r="M59" s="521"/>
      <c r="N59" s="519"/>
      <c r="O59" s="514"/>
      <c r="P59" s="521"/>
      <c r="Q59" s="519"/>
      <c r="R59" s="514"/>
      <c r="S59" s="521"/>
      <c r="T59" s="519"/>
      <c r="U59" s="514"/>
      <c r="V59" s="521"/>
      <c r="W59" s="519"/>
      <c r="X59" s="514" t="s">
        <v>493</v>
      </c>
      <c r="Y59" s="515" t="str">
        <f>IF(OR(Z34="配置なし",Y44="申請なし"),"",IF(同種工事施工経験!F30="","",同種工事施工経験!F30))</f>
        <v/>
      </c>
      <c r="Z59" s="516" t="str">
        <f>IF(OR(Z34="配置なし",Z44="申請なし"),"",IF(同種工事施工経験!M30="","",同種工事施工経験!M30))</f>
        <v/>
      </c>
      <c r="AA59" s="514"/>
      <c r="AB59" s="521"/>
      <c r="AC59" s="519"/>
      <c r="AD59" s="514"/>
      <c r="AE59" s="521"/>
      <c r="AF59" s="519"/>
      <c r="AG59" s="514"/>
      <c r="AH59" s="521"/>
      <c r="AI59" s="519"/>
      <c r="AJ59" s="514"/>
      <c r="AK59" s="521"/>
      <c r="AL59" s="519"/>
      <c r="AM59" s="514"/>
      <c r="AN59" s="521"/>
      <c r="AO59" s="519"/>
      <c r="AP59" s="520" t="s">
        <v>493</v>
      </c>
      <c r="AQ59" s="515" t="str">
        <f>IF(OR(AR34="配置なし",AQ44="申請なし"),"",IF(同種工事施工経験!F158="","",同種工事施工経験!F158))</f>
        <v/>
      </c>
      <c r="AR59" s="516" t="str">
        <f>IF(OR(AR34="配置なし",AR44="申請なし"),"",IF(同種工事施工経験!M158="","",同種工事施工経験!M158))</f>
        <v/>
      </c>
      <c r="AS59" s="514"/>
      <c r="AT59" s="521"/>
      <c r="AU59" s="519"/>
      <c r="AV59" s="514"/>
      <c r="AW59" s="521"/>
      <c r="AX59" s="519"/>
      <c r="AY59" s="514"/>
      <c r="AZ59" s="521"/>
      <c r="BA59" s="519"/>
      <c r="BB59" s="514"/>
      <c r="BC59" s="521"/>
      <c r="BD59" s="519"/>
      <c r="BE59" s="514"/>
      <c r="BF59" s="521"/>
      <c r="BG59" s="519"/>
      <c r="BH59" s="520" t="s">
        <v>493</v>
      </c>
      <c r="BI59" s="515" t="str">
        <f>IF(OR(BJ34="配置なし",BI44="申請なし"),"",IF(同種工事施工経験!F211="","",同種工事施工経験!F211))</f>
        <v/>
      </c>
      <c r="BJ59" s="516" t="str">
        <f>IF(OR(BJ34="配置なし",BJ44="申請なし"),"",IF(同種工事施工経験!M211="","",同種工事施工経験!M211))</f>
        <v/>
      </c>
      <c r="BK59" s="514"/>
      <c r="BL59" s="521"/>
      <c r="BM59" s="519"/>
      <c r="BN59" s="514"/>
      <c r="BO59" s="521"/>
      <c r="BP59" s="572"/>
      <c r="BQ59" s="514"/>
      <c r="BR59" s="521"/>
      <c r="BS59" s="519"/>
      <c r="BT59" s="514"/>
      <c r="BU59" s="521"/>
      <c r="BV59" s="519"/>
      <c r="BW59" s="514"/>
      <c r="BX59" s="521"/>
      <c r="BY59" s="519"/>
      <c r="BZ59" s="514"/>
      <c r="CA59" s="521"/>
      <c r="CB59" s="519"/>
      <c r="CC59" s="514"/>
      <c r="CD59" s="521"/>
      <c r="CE59" s="519"/>
      <c r="CF59" s="514"/>
      <c r="CG59" s="521"/>
      <c r="CH59" s="519"/>
      <c r="CI59" s="514"/>
      <c r="CJ59" s="521"/>
      <c r="CK59" s="519"/>
      <c r="CL59" s="514"/>
      <c r="CM59" s="521"/>
      <c r="CN59" s="519"/>
      <c r="CO59" s="514"/>
      <c r="CP59" s="521"/>
      <c r="CQ59" s="519"/>
      <c r="CR59" s="514"/>
      <c r="CS59" s="521"/>
      <c r="CT59" s="519"/>
      <c r="CU59" s="514"/>
      <c r="CV59" s="521"/>
      <c r="CW59" s="519"/>
      <c r="CX59" s="527"/>
      <c r="CY59" s="527"/>
      <c r="CZ59" s="527"/>
      <c r="DA59" s="514"/>
      <c r="DB59" s="521"/>
      <c r="DC59" s="519"/>
      <c r="DD59" s="514"/>
      <c r="DE59" s="521"/>
      <c r="DF59" s="519"/>
      <c r="DG59" s="514"/>
      <c r="DH59" s="521"/>
      <c r="DI59" s="519"/>
      <c r="DJ59" s="514"/>
      <c r="DK59" s="521"/>
      <c r="DL59" s="519"/>
      <c r="DM59" s="514"/>
      <c r="DN59" s="521"/>
      <c r="DO59" s="519"/>
      <c r="DP59" s="514"/>
      <c r="DQ59" s="521"/>
      <c r="DR59" s="519"/>
      <c r="DS59" s="514"/>
      <c r="DT59" s="521"/>
      <c r="DU59" s="519"/>
      <c r="DV59" s="514"/>
      <c r="DW59" s="521"/>
      <c r="DX59" s="519"/>
      <c r="DY59" s="514"/>
      <c r="DZ59" s="521"/>
      <c r="EA59" s="519"/>
      <c r="EB59" s="514"/>
      <c r="EC59" s="521"/>
      <c r="ED59" s="519"/>
      <c r="EE59" s="514"/>
      <c r="EF59" s="521"/>
      <c r="EG59" s="519"/>
      <c r="EH59" s="514"/>
      <c r="EI59" s="521"/>
      <c r="EJ59" s="519"/>
    </row>
    <row r="60" spans="2:140">
      <c r="B60" s="225">
        <v>17</v>
      </c>
      <c r="C60" s="242"/>
      <c r="D60" s="243"/>
      <c r="E60" s="244"/>
      <c r="F60" s="265"/>
      <c r="G60" s="243"/>
      <c r="H60" s="266"/>
      <c r="I60" s="573" t="s">
        <v>494</v>
      </c>
      <c r="J60" s="574" t="str">
        <f>IF(J44="申請なし","",IF(同種工事施工実績!F18="","",同種工事施工実績!F18))</f>
        <v/>
      </c>
      <c r="K60" s="575" t="str">
        <f>IF(K44="申請なし","",IF(同種工事施工実績!M18="","",同種工事施工実績!M18))</f>
        <v/>
      </c>
      <c r="L60" s="573"/>
      <c r="M60" s="576"/>
      <c r="N60" s="577"/>
      <c r="O60" s="573"/>
      <c r="P60" s="576"/>
      <c r="Q60" s="577"/>
      <c r="R60" s="573"/>
      <c r="S60" s="576"/>
      <c r="T60" s="577"/>
      <c r="U60" s="573"/>
      <c r="V60" s="576"/>
      <c r="W60" s="577"/>
      <c r="X60" s="573" t="s">
        <v>494</v>
      </c>
      <c r="Y60" s="574" t="str">
        <f>IF(OR(Z34="配置なし",Y44="申請なし"),"",IF(同種工事施工経験!F19="","",同種工事施工経験!F19))</f>
        <v/>
      </c>
      <c r="Z60" s="575" t="str">
        <f>IF(OR(Z34="配置なし",Z44="申請なし"),"",IF(同種工事施工経験!M19="","",同種工事施工経験!M19))</f>
        <v/>
      </c>
      <c r="AA60" s="573"/>
      <c r="AB60" s="576"/>
      <c r="AC60" s="577"/>
      <c r="AD60" s="573"/>
      <c r="AE60" s="576"/>
      <c r="AF60" s="577"/>
      <c r="AG60" s="573"/>
      <c r="AH60" s="576"/>
      <c r="AI60" s="577"/>
      <c r="AJ60" s="573"/>
      <c r="AK60" s="576"/>
      <c r="AL60" s="577"/>
      <c r="AM60" s="573"/>
      <c r="AN60" s="576"/>
      <c r="AO60" s="577"/>
      <c r="AP60" s="578" t="s">
        <v>494</v>
      </c>
      <c r="AQ60" s="574" t="str">
        <f>IF(OR(AR34="配置なし",AQ44="申請なし"),"",IF(同種工事施工経験!F147="","",同種工事施工経験!F147))</f>
        <v/>
      </c>
      <c r="AR60" s="575" t="str">
        <f>IF(OR(AR34="配置なし",AR44="申請なし"),"",IF(同種工事施工経験!M147="","",同種工事施工経験!M147))</f>
        <v/>
      </c>
      <c r="AS60" s="573"/>
      <c r="AT60" s="576"/>
      <c r="AU60" s="577"/>
      <c r="AV60" s="573"/>
      <c r="AW60" s="576"/>
      <c r="AX60" s="577"/>
      <c r="AY60" s="573"/>
      <c r="AZ60" s="576"/>
      <c r="BA60" s="577"/>
      <c r="BB60" s="573"/>
      <c r="BC60" s="576"/>
      <c r="BD60" s="577"/>
      <c r="BE60" s="573"/>
      <c r="BF60" s="576"/>
      <c r="BG60" s="577"/>
      <c r="BH60" s="578" t="s">
        <v>494</v>
      </c>
      <c r="BI60" s="574" t="str">
        <f>IF(OR(BJ34="配置なし",BI44="申請なし"),"",IF(同種工事施工経験!F200="","",同種工事施工経験!F200))</f>
        <v/>
      </c>
      <c r="BJ60" s="575" t="str">
        <f>IF(OR(BJ34="配置なし",BJ44="申請なし"),"",IF(同種工事施工経験!M200="","",同種工事施工経験!M200))</f>
        <v/>
      </c>
      <c r="BK60" s="573"/>
      <c r="BL60" s="576"/>
      <c r="BM60" s="577"/>
      <c r="BN60" s="573"/>
      <c r="BO60" s="576"/>
      <c r="BP60" s="579"/>
      <c r="BQ60" s="573"/>
      <c r="BR60" s="576"/>
      <c r="BS60" s="577"/>
      <c r="BT60" s="573"/>
      <c r="BU60" s="576"/>
      <c r="BV60" s="577"/>
      <c r="BW60" s="573"/>
      <c r="BX60" s="576"/>
      <c r="BY60" s="577"/>
      <c r="BZ60" s="573"/>
      <c r="CA60" s="576"/>
      <c r="CB60" s="577"/>
      <c r="CC60" s="573"/>
      <c r="CD60" s="576"/>
      <c r="CE60" s="577"/>
      <c r="CF60" s="573"/>
      <c r="CG60" s="576"/>
      <c r="CH60" s="577"/>
      <c r="CI60" s="573"/>
      <c r="CJ60" s="576"/>
      <c r="CK60" s="577"/>
      <c r="CL60" s="573"/>
      <c r="CM60" s="576"/>
      <c r="CN60" s="577"/>
      <c r="CO60" s="573"/>
      <c r="CP60" s="576"/>
      <c r="CQ60" s="577"/>
      <c r="CR60" s="573"/>
      <c r="CS60" s="576"/>
      <c r="CT60" s="577"/>
      <c r="CU60" s="573"/>
      <c r="CV60" s="576"/>
      <c r="CW60" s="577"/>
      <c r="CX60" s="666"/>
      <c r="CY60" s="666"/>
      <c r="CZ60" s="666"/>
      <c r="DA60" s="573"/>
      <c r="DB60" s="576"/>
      <c r="DC60" s="577"/>
      <c r="DD60" s="573"/>
      <c r="DE60" s="576"/>
      <c r="DF60" s="577"/>
      <c r="DG60" s="573"/>
      <c r="DH60" s="576"/>
      <c r="DI60" s="577"/>
      <c r="DJ60" s="573"/>
      <c r="DK60" s="576"/>
      <c r="DL60" s="577"/>
      <c r="DM60" s="573"/>
      <c r="DN60" s="576"/>
      <c r="DO60" s="577"/>
      <c r="DP60" s="573"/>
      <c r="DQ60" s="576"/>
      <c r="DR60" s="577"/>
      <c r="DS60" s="573"/>
      <c r="DT60" s="576"/>
      <c r="DU60" s="577"/>
      <c r="DV60" s="573"/>
      <c r="DW60" s="576"/>
      <c r="DX60" s="577"/>
      <c r="DY60" s="573"/>
      <c r="DZ60" s="576"/>
      <c r="EA60" s="577"/>
      <c r="EB60" s="573"/>
      <c r="EC60" s="576"/>
      <c r="ED60" s="577"/>
      <c r="EE60" s="573"/>
      <c r="EF60" s="576"/>
      <c r="EG60" s="577"/>
      <c r="EH60" s="573"/>
      <c r="EI60" s="576"/>
      <c r="EJ60" s="577"/>
    </row>
    <row r="62" spans="2:140" ht="14.25" customHeight="1">
      <c r="B62" s="246" t="s">
        <v>956</v>
      </c>
      <c r="C62" s="14"/>
      <c r="D62" s="14"/>
      <c r="E62" s="14"/>
      <c r="F62" s="14"/>
      <c r="G62" s="14"/>
      <c r="H62" s="14"/>
      <c r="I62" s="14"/>
      <c r="J62" s="14"/>
      <c r="K62" s="14"/>
      <c r="L62" s="14"/>
      <c r="M62" s="14"/>
      <c r="N62" s="14"/>
    </row>
    <row r="63" spans="2:140" ht="14.25" customHeight="1">
      <c r="B63" s="382" t="s">
        <v>957</v>
      </c>
      <c r="C63" s="14"/>
      <c r="D63" s="14"/>
      <c r="E63" s="14"/>
      <c r="F63" s="14"/>
      <c r="G63" s="14"/>
      <c r="H63" s="14"/>
      <c r="I63" s="14"/>
      <c r="J63" s="14"/>
      <c r="K63" s="14"/>
      <c r="L63" s="14"/>
      <c r="M63" s="14"/>
      <c r="N63" s="14"/>
    </row>
  </sheetData>
  <mergeCells count="520">
    <mergeCell ref="DM38:DO38"/>
    <mergeCell ref="DP38:DR38"/>
    <mergeCell ref="DJ39:DL42"/>
    <mergeCell ref="DM39:DO42"/>
    <mergeCell ref="DP39:DR42"/>
    <mergeCell ref="DJ19:DL19"/>
    <mergeCell ref="DM19:DO19"/>
    <mergeCell ref="DP19:DR19"/>
    <mergeCell ref="DJ20:DL20"/>
    <mergeCell ref="DM20:DO20"/>
    <mergeCell ref="DP20:DR20"/>
    <mergeCell ref="DJ37:DL37"/>
    <mergeCell ref="DM37:DO37"/>
    <mergeCell ref="DP37:DR37"/>
    <mergeCell ref="DB39:DC41"/>
    <mergeCell ref="DB42:DC42"/>
    <mergeCell ref="DB28:DC28"/>
    <mergeCell ref="DB29:DC29"/>
    <mergeCell ref="DB32:DC32"/>
    <mergeCell ref="DB33:DC33"/>
    <mergeCell ref="CX21:CX24"/>
    <mergeCell ref="CY21:CZ24"/>
    <mergeCell ref="DA21:DA23"/>
    <mergeCell ref="DB26:DC26"/>
    <mergeCell ref="DB27:DC27"/>
    <mergeCell ref="BN19:BP19"/>
    <mergeCell ref="BT19:BV19"/>
    <mergeCell ref="CC19:CE19"/>
    <mergeCell ref="BQ19:BS19"/>
    <mergeCell ref="BW19:BY19"/>
    <mergeCell ref="BE21:BE24"/>
    <mergeCell ref="BO21:BP21"/>
    <mergeCell ref="BT20:BV20"/>
    <mergeCell ref="AV20:AX20"/>
    <mergeCell ref="BB19:BD19"/>
    <mergeCell ref="AV19:AX19"/>
    <mergeCell ref="AY19:BA19"/>
    <mergeCell ref="BI21:BJ21"/>
    <mergeCell ref="BI22:BJ22"/>
    <mergeCell ref="BK21:BK22"/>
    <mergeCell ref="BL24:BM24"/>
    <mergeCell ref="AW24:AX24"/>
    <mergeCell ref="AW23:AX23"/>
    <mergeCell ref="AW21:AX21"/>
    <mergeCell ref="BK19:BM19"/>
    <mergeCell ref="BE19:BG19"/>
    <mergeCell ref="BH19:BJ19"/>
    <mergeCell ref="CI19:CK19"/>
    <mergeCell ref="DD19:DF19"/>
    <mergeCell ref="CO19:CQ19"/>
    <mergeCell ref="BZ19:CB19"/>
    <mergeCell ref="CF20:CH20"/>
    <mergeCell ref="CC20:CE20"/>
    <mergeCell ref="BZ20:CB20"/>
    <mergeCell ref="CL19:CN19"/>
    <mergeCell ref="CL20:CN20"/>
    <mergeCell ref="CX19:CZ19"/>
    <mergeCell ref="CF19:CH19"/>
    <mergeCell ref="CX20:CZ20"/>
    <mergeCell ref="CI20:CK20"/>
    <mergeCell ref="DD20:DF20"/>
    <mergeCell ref="CU20:CW20"/>
    <mergeCell ref="DA20:DC20"/>
    <mergeCell ref="CO39:CO42"/>
    <mergeCell ref="CP39:CQ42"/>
    <mergeCell ref="BQ39:BS42"/>
    <mergeCell ref="CF39:CF42"/>
    <mergeCell ref="BZ38:CB38"/>
    <mergeCell ref="CO20:CQ20"/>
    <mergeCell ref="CO21:CO24"/>
    <mergeCell ref="CP21:CQ24"/>
    <mergeCell ref="BZ37:CB37"/>
    <mergeCell ref="BZ21:BZ24"/>
    <mergeCell ref="CA21:CB24"/>
    <mergeCell ref="CC21:CC24"/>
    <mergeCell ref="CD21:CE24"/>
    <mergeCell ref="BW20:BY20"/>
    <mergeCell ref="BU21:BV24"/>
    <mergeCell ref="BQ20:BS20"/>
    <mergeCell ref="BX26:BY26"/>
    <mergeCell ref="BX25:BY25"/>
    <mergeCell ref="BW21:BY22"/>
    <mergeCell ref="BW23:BY24"/>
    <mergeCell ref="BK37:BM37"/>
    <mergeCell ref="BW37:BY37"/>
    <mergeCell ref="CI27:CI28"/>
    <mergeCell ref="CO38:CQ38"/>
    <mergeCell ref="CI38:CK38"/>
    <mergeCell ref="CO37:CQ37"/>
    <mergeCell ref="BC26:BD26"/>
    <mergeCell ref="BB20:BD20"/>
    <mergeCell ref="BF27:BG27"/>
    <mergeCell ref="BL23:BM23"/>
    <mergeCell ref="BL21:BM22"/>
    <mergeCell ref="BI24:BJ24"/>
    <mergeCell ref="BI23:BJ23"/>
    <mergeCell ref="BO25:BP25"/>
    <mergeCell ref="BO26:BP26"/>
    <mergeCell ref="BO24:BP24"/>
    <mergeCell ref="BF25:BG25"/>
    <mergeCell ref="BK26:BK28"/>
    <mergeCell ref="BL26:BM28"/>
    <mergeCell ref="BL25:BM25"/>
    <mergeCell ref="BF26:BG26"/>
    <mergeCell ref="BE20:BG20"/>
    <mergeCell ref="BH20:BJ20"/>
    <mergeCell ref="BK20:BM20"/>
    <mergeCell ref="AW26:AX26"/>
    <mergeCell ref="AY20:BA20"/>
    <mergeCell ref="BN20:BP20"/>
    <mergeCell ref="BF21:BG24"/>
    <mergeCell ref="BO22:BP22"/>
    <mergeCell ref="C20:E20"/>
    <mergeCell ref="I20:K20"/>
    <mergeCell ref="L20:N20"/>
    <mergeCell ref="R20:T20"/>
    <mergeCell ref="U20:W20"/>
    <mergeCell ref="X20:Z20"/>
    <mergeCell ref="O20:Q20"/>
    <mergeCell ref="F20:H20"/>
    <mergeCell ref="AG20:AI20"/>
    <mergeCell ref="AA20:AC20"/>
    <mergeCell ref="AD20:AF20"/>
    <mergeCell ref="V21:W24"/>
    <mergeCell ref="AE22:AF22"/>
    <mergeCell ref="BO23:BP23"/>
    <mergeCell ref="J24:K24"/>
    <mergeCell ref="D22:E22"/>
    <mergeCell ref="AJ20:AL20"/>
    <mergeCell ref="AM20:AO20"/>
    <mergeCell ref="AP20:AR20"/>
    <mergeCell ref="AS20:AU20"/>
    <mergeCell ref="C19:E19"/>
    <mergeCell ref="I19:K19"/>
    <mergeCell ref="L19:N19"/>
    <mergeCell ref="R19:T19"/>
    <mergeCell ref="U19:W19"/>
    <mergeCell ref="X19:Z19"/>
    <mergeCell ref="O19:Q19"/>
    <mergeCell ref="F19:H19"/>
    <mergeCell ref="AG19:AI19"/>
    <mergeCell ref="AA19:AC19"/>
    <mergeCell ref="AD19:AF19"/>
    <mergeCell ref="AJ19:AL19"/>
    <mergeCell ref="AM19:AO19"/>
    <mergeCell ref="AP19:AR19"/>
    <mergeCell ref="AS19:AU19"/>
    <mergeCell ref="J21:K21"/>
    <mergeCell ref="J22:K22"/>
    <mergeCell ref="J23:K23"/>
    <mergeCell ref="D23:E23"/>
    <mergeCell ref="D24:E24"/>
    <mergeCell ref="L21:L22"/>
    <mergeCell ref="Y24:Z24"/>
    <mergeCell ref="Y23:Z23"/>
    <mergeCell ref="M21:N22"/>
    <mergeCell ref="M23:N23"/>
    <mergeCell ref="M24:N24"/>
    <mergeCell ref="G21:H21"/>
    <mergeCell ref="G22:H22"/>
    <mergeCell ref="G23:H23"/>
    <mergeCell ref="G24:H24"/>
    <mergeCell ref="O21:Q24"/>
    <mergeCell ref="D21:E21"/>
    <mergeCell ref="Y21:Z21"/>
    <mergeCell ref="Y22:Z22"/>
    <mergeCell ref="R21:T24"/>
    <mergeCell ref="U21:U24"/>
    <mergeCell ref="D26:E26"/>
    <mergeCell ref="AE26:AF26"/>
    <mergeCell ref="S26:T26"/>
    <mergeCell ref="V26:W26"/>
    <mergeCell ref="G26:H26"/>
    <mergeCell ref="AA26:AA28"/>
    <mergeCell ref="V25:W25"/>
    <mergeCell ref="AE25:AF25"/>
    <mergeCell ref="V27:W27"/>
    <mergeCell ref="AB26:AC28"/>
    <mergeCell ref="L26:L28"/>
    <mergeCell ref="M26:N28"/>
    <mergeCell ref="D25:E25"/>
    <mergeCell ref="M25:N25"/>
    <mergeCell ref="G25:H25"/>
    <mergeCell ref="AB25:AC25"/>
    <mergeCell ref="S25:T25"/>
    <mergeCell ref="AE24:AF24"/>
    <mergeCell ref="AA21:AA22"/>
    <mergeCell ref="AB21:AC22"/>
    <mergeCell ref="AB23:AC23"/>
    <mergeCell ref="AE23:AF23"/>
    <mergeCell ref="AE21:AF21"/>
    <mergeCell ref="AE42:AF42"/>
    <mergeCell ref="AB41:AC41"/>
    <mergeCell ref="AB42:AC42"/>
    <mergeCell ref="AB31:AC31"/>
    <mergeCell ref="AE41:AF41"/>
    <mergeCell ref="AE40:AF40"/>
    <mergeCell ref="AD37:AF37"/>
    <mergeCell ref="AA37:AC37"/>
    <mergeCell ref="AD38:AF38"/>
    <mergeCell ref="AG37:AI37"/>
    <mergeCell ref="AS37:AU37"/>
    <mergeCell ref="O37:Q37"/>
    <mergeCell ref="O38:Q38"/>
    <mergeCell ref="O39:Q42"/>
    <mergeCell ref="R39:T42"/>
    <mergeCell ref="V39:W42"/>
    <mergeCell ref="U39:U42"/>
    <mergeCell ref="X37:Z37"/>
    <mergeCell ref="X38:Z38"/>
    <mergeCell ref="R37:T37"/>
    <mergeCell ref="R38:T38"/>
    <mergeCell ref="U38:W38"/>
    <mergeCell ref="U37:W37"/>
    <mergeCell ref="AV38:AX38"/>
    <mergeCell ref="AP38:AR38"/>
    <mergeCell ref="AS39:AS40"/>
    <mergeCell ref="AB39:AC40"/>
    <mergeCell ref="Y42:Z42"/>
    <mergeCell ref="Y41:Z41"/>
    <mergeCell ref="AA39:AA40"/>
    <mergeCell ref="AG39:AI42"/>
    <mergeCell ref="AT42:AU42"/>
    <mergeCell ref="Y40:Z40"/>
    <mergeCell ref="AT39:AU40"/>
    <mergeCell ref="AT41:AU41"/>
    <mergeCell ref="AA38:AC38"/>
    <mergeCell ref="J42:K42"/>
    <mergeCell ref="G42:H42"/>
    <mergeCell ref="D42:E42"/>
    <mergeCell ref="AQ41:AR41"/>
    <mergeCell ref="AQ39:AR39"/>
    <mergeCell ref="AS38:AU38"/>
    <mergeCell ref="AM38:AO38"/>
    <mergeCell ref="AM39:AM42"/>
    <mergeCell ref="AQ42:AR42"/>
    <mergeCell ref="AG38:AI38"/>
    <mergeCell ref="AJ38:AL38"/>
    <mergeCell ref="AQ40:AR40"/>
    <mergeCell ref="AN39:AO42"/>
    <mergeCell ref="AJ39:AL42"/>
    <mergeCell ref="Y39:Z39"/>
    <mergeCell ref="AE39:AF39"/>
    <mergeCell ref="M42:N42"/>
    <mergeCell ref="C37:E37"/>
    <mergeCell ref="I37:K37"/>
    <mergeCell ref="L37:N37"/>
    <mergeCell ref="D39:E39"/>
    <mergeCell ref="D40:E40"/>
    <mergeCell ref="D41:E41"/>
    <mergeCell ref="L39:L40"/>
    <mergeCell ref="M39:N40"/>
    <mergeCell ref="M41:N41"/>
    <mergeCell ref="F37:H37"/>
    <mergeCell ref="F38:H38"/>
    <mergeCell ref="G39:H39"/>
    <mergeCell ref="G40:H40"/>
    <mergeCell ref="G41:H41"/>
    <mergeCell ref="J39:K39"/>
    <mergeCell ref="J40:K40"/>
    <mergeCell ref="L38:N38"/>
    <mergeCell ref="C38:E38"/>
    <mergeCell ref="I38:K38"/>
    <mergeCell ref="J41:K41"/>
    <mergeCell ref="DG19:DI19"/>
    <mergeCell ref="DG20:DI20"/>
    <mergeCell ref="CR37:CT37"/>
    <mergeCell ref="CR38:CT38"/>
    <mergeCell ref="CR39:CT42"/>
    <mergeCell ref="CR19:CT19"/>
    <mergeCell ref="CR20:CT20"/>
    <mergeCell ref="CR26:CS26"/>
    <mergeCell ref="CR27:CS27"/>
    <mergeCell ref="CR28:CS28"/>
    <mergeCell ref="CR29:CS29"/>
    <mergeCell ref="CR25:CS25"/>
    <mergeCell ref="CR21:CT24"/>
    <mergeCell ref="CU19:CW19"/>
    <mergeCell ref="DA19:DC19"/>
    <mergeCell ref="DB21:DC23"/>
    <mergeCell ref="DB24:DC24"/>
    <mergeCell ref="CY25:CZ25"/>
    <mergeCell ref="DB25:DC25"/>
    <mergeCell ref="CX37:CZ37"/>
    <mergeCell ref="CX38:CZ38"/>
    <mergeCell ref="CX39:CX42"/>
    <mergeCell ref="CY39:CZ42"/>
    <mergeCell ref="DA39:DA41"/>
    <mergeCell ref="M30:N30"/>
    <mergeCell ref="M29:N29"/>
    <mergeCell ref="AT30:AU30"/>
    <mergeCell ref="AN21:AO24"/>
    <mergeCell ref="BT21:BT24"/>
    <mergeCell ref="EF30:EG30"/>
    <mergeCell ref="BT30:BT32"/>
    <mergeCell ref="BU30:BU32"/>
    <mergeCell ref="BV30:BV32"/>
    <mergeCell ref="AW25:AX25"/>
    <mergeCell ref="AT25:AU25"/>
    <mergeCell ref="AB32:AC32"/>
    <mergeCell ref="AB30:AC30"/>
    <mergeCell ref="AW22:AX22"/>
    <mergeCell ref="DW25:DX25"/>
    <mergeCell ref="DE26:DE28"/>
    <mergeCell ref="EC30:ED30"/>
    <mergeCell ref="AB24:AC24"/>
    <mergeCell ref="EB31:EB32"/>
    <mergeCell ref="AT29:AU29"/>
    <mergeCell ref="AB29:AC29"/>
    <mergeCell ref="BL29:BM29"/>
    <mergeCell ref="M31:N31"/>
    <mergeCell ref="EC31:ED32"/>
    <mergeCell ref="EB19:ED19"/>
    <mergeCell ref="EB20:ED20"/>
    <mergeCell ref="EB21:EB24"/>
    <mergeCell ref="EC21:ED24"/>
    <mergeCell ref="DZ25:EA25"/>
    <mergeCell ref="EC25:ED25"/>
    <mergeCell ref="DT21:DU21"/>
    <mergeCell ref="DT22:DU22"/>
    <mergeCell ref="DT23:DU23"/>
    <mergeCell ref="DW21:DX24"/>
    <mergeCell ref="DY19:EA19"/>
    <mergeCell ref="DY20:EA20"/>
    <mergeCell ref="DY21:DY24"/>
    <mergeCell ref="DZ21:EA24"/>
    <mergeCell ref="DV21:DV24"/>
    <mergeCell ref="DT24:DU24"/>
    <mergeCell ref="DS20:DU20"/>
    <mergeCell ref="DV20:DX20"/>
    <mergeCell ref="DS19:DU19"/>
    <mergeCell ref="DV19:DX19"/>
    <mergeCell ref="EE19:EG19"/>
    <mergeCell ref="EE20:EG20"/>
    <mergeCell ref="EE21:EE24"/>
    <mergeCell ref="EF21:EG24"/>
    <mergeCell ref="EF25:EG25"/>
    <mergeCell ref="EF26:EG26"/>
    <mergeCell ref="EE27:EE28"/>
    <mergeCell ref="EF27:EG28"/>
    <mergeCell ref="EH19:EJ19"/>
    <mergeCell ref="EH20:EJ20"/>
    <mergeCell ref="EH21:EH24"/>
    <mergeCell ref="EI21:EJ24"/>
    <mergeCell ref="EI25:EJ25"/>
    <mergeCell ref="EI26:EJ26"/>
    <mergeCell ref="EH27:EH28"/>
    <mergeCell ref="EI27:EJ28"/>
    <mergeCell ref="EI29:EJ29"/>
    <mergeCell ref="EI30:EJ30"/>
    <mergeCell ref="EH31:EH32"/>
    <mergeCell ref="EI31:EJ32"/>
    <mergeCell ref="EI33:EJ33"/>
    <mergeCell ref="EH37:EJ37"/>
    <mergeCell ref="EH38:EJ38"/>
    <mergeCell ref="EF39:EG42"/>
    <mergeCell ref="EB37:ED37"/>
    <mergeCell ref="EB38:ED38"/>
    <mergeCell ref="EB39:EB42"/>
    <mergeCell ref="EC39:ED42"/>
    <mergeCell ref="EC33:ED33"/>
    <mergeCell ref="EH39:EH42"/>
    <mergeCell ref="EI39:EJ42"/>
    <mergeCell ref="EF31:EG32"/>
    <mergeCell ref="EF33:EG33"/>
    <mergeCell ref="EE37:EG37"/>
    <mergeCell ref="EE38:EG38"/>
    <mergeCell ref="EF29:EG29"/>
    <mergeCell ref="EE39:EE42"/>
    <mergeCell ref="DY28:DY29"/>
    <mergeCell ref="DZ28:EA29"/>
    <mergeCell ref="EC26:ED26"/>
    <mergeCell ref="EB27:EB28"/>
    <mergeCell ref="EC27:ED28"/>
    <mergeCell ref="EC29:ED29"/>
    <mergeCell ref="EE31:EE32"/>
    <mergeCell ref="DW26:DX26"/>
    <mergeCell ref="DW27:DX27"/>
    <mergeCell ref="DW39:DX42"/>
    <mergeCell ref="DV37:DX37"/>
    <mergeCell ref="DZ26:EA26"/>
    <mergeCell ref="DZ27:EA27"/>
    <mergeCell ref="CD26:CD28"/>
    <mergeCell ref="CE26:CE28"/>
    <mergeCell ref="CF26:CF28"/>
    <mergeCell ref="DB30:DC30"/>
    <mergeCell ref="DB31:DC31"/>
    <mergeCell ref="DY38:EA38"/>
    <mergeCell ref="DY39:DY42"/>
    <mergeCell ref="DZ39:EA42"/>
    <mergeCell ref="DV39:DV42"/>
    <mergeCell ref="DE39:DF42"/>
    <mergeCell ref="DD37:DF37"/>
    <mergeCell ref="DA37:DC37"/>
    <mergeCell ref="DD26:DD28"/>
    <mergeCell ref="CU37:CW37"/>
    <mergeCell ref="DG37:DI37"/>
    <mergeCell ref="CG39:CH42"/>
    <mergeCell ref="DT42:DU42"/>
    <mergeCell ref="DD39:DD42"/>
    <mergeCell ref="DA38:DC38"/>
    <mergeCell ref="CU38:CW38"/>
    <mergeCell ref="CV39:CW42"/>
    <mergeCell ref="CU39:CU42"/>
    <mergeCell ref="DY37:EA37"/>
    <mergeCell ref="CF37:CH37"/>
    <mergeCell ref="CI29:CI30"/>
    <mergeCell ref="CJ26:CK26"/>
    <mergeCell ref="CJ29:CK29"/>
    <mergeCell ref="CJ25:CK25"/>
    <mergeCell ref="CF21:CF24"/>
    <mergeCell ref="CG21:CH24"/>
    <mergeCell ref="CG26:CG28"/>
    <mergeCell ref="CH26:CH28"/>
    <mergeCell ref="CI21:CI24"/>
    <mergeCell ref="CJ21:CK24"/>
    <mergeCell ref="CU21:CU24"/>
    <mergeCell ref="CV21:CW24"/>
    <mergeCell ref="CV25:CW25"/>
    <mergeCell ref="CV26:CW26"/>
    <mergeCell ref="DD21:DD24"/>
    <mergeCell ref="DE21:DF24"/>
    <mergeCell ref="DF26:DF28"/>
    <mergeCell ref="CL21:CN24"/>
    <mergeCell ref="CL37:CN37"/>
    <mergeCell ref="CY26:CZ26"/>
    <mergeCell ref="DV38:DX38"/>
    <mergeCell ref="DS38:DU38"/>
    <mergeCell ref="DS37:DU37"/>
    <mergeCell ref="DT40:DU40"/>
    <mergeCell ref="BW29:BW30"/>
    <mergeCell ref="DG38:DI38"/>
    <mergeCell ref="DG39:DI42"/>
    <mergeCell ref="AW42:AX42"/>
    <mergeCell ref="AV37:AX37"/>
    <mergeCell ref="CC39:CC42"/>
    <mergeCell ref="CD39:CE42"/>
    <mergeCell ref="BK38:BM38"/>
    <mergeCell ref="BH38:BJ38"/>
    <mergeCell ref="BB39:BD42"/>
    <mergeCell ref="BB38:BD38"/>
    <mergeCell ref="BE38:BG38"/>
    <mergeCell ref="BN37:BP37"/>
    <mergeCell ref="BT38:BV38"/>
    <mergeCell ref="CC37:CE37"/>
    <mergeCell ref="AW39:AX39"/>
    <mergeCell ref="AW40:AX40"/>
    <mergeCell ref="AW41:AX41"/>
    <mergeCell ref="DD38:DF38"/>
    <mergeCell ref="CL38:CN38"/>
    <mergeCell ref="AJ21:AL24"/>
    <mergeCell ref="AT24:AU24"/>
    <mergeCell ref="AM21:AM24"/>
    <mergeCell ref="AK25:AL25"/>
    <mergeCell ref="AN25:AO25"/>
    <mergeCell ref="AT23:AU23"/>
    <mergeCell ref="AM37:AO37"/>
    <mergeCell ref="AT21:AU22"/>
    <mergeCell ref="AP37:AR37"/>
    <mergeCell ref="AJ37:AL37"/>
    <mergeCell ref="AT31:AU31"/>
    <mergeCell ref="AT32:AU32"/>
    <mergeCell ref="AQ22:AR22"/>
    <mergeCell ref="AQ21:AR21"/>
    <mergeCell ref="AN27:AO27"/>
    <mergeCell ref="AN26:AO26"/>
    <mergeCell ref="AS26:AS28"/>
    <mergeCell ref="AT26:AU28"/>
    <mergeCell ref="AK26:AL26"/>
    <mergeCell ref="AQ24:AR24"/>
    <mergeCell ref="AQ23:AR23"/>
    <mergeCell ref="AS21:AS22"/>
    <mergeCell ref="DT39:DU39"/>
    <mergeCell ref="CI39:CI42"/>
    <mergeCell ref="CJ39:CK42"/>
    <mergeCell ref="BZ39:BZ42"/>
    <mergeCell ref="CA39:CB42"/>
    <mergeCell ref="BL41:BM41"/>
    <mergeCell ref="BL42:BM42"/>
    <mergeCell ref="BL31:BM31"/>
    <mergeCell ref="BL32:BM32"/>
    <mergeCell ref="BL39:BM40"/>
    <mergeCell ref="BT37:BV37"/>
    <mergeCell ref="BQ37:BS37"/>
    <mergeCell ref="BQ38:BS38"/>
    <mergeCell ref="CI37:CK37"/>
    <mergeCell ref="BT39:BT42"/>
    <mergeCell ref="BW39:BY40"/>
    <mergeCell ref="BW41:BY42"/>
    <mergeCell ref="CF38:CH38"/>
    <mergeCell ref="BN38:BP38"/>
    <mergeCell ref="BO39:BP39"/>
    <mergeCell ref="BW38:BY38"/>
    <mergeCell ref="DT41:DU41"/>
    <mergeCell ref="CL39:CN42"/>
    <mergeCell ref="DJ38:DL38"/>
    <mergeCell ref="AY37:BA37"/>
    <mergeCell ref="AY38:BA38"/>
    <mergeCell ref="BO40:BP40"/>
    <mergeCell ref="BO41:BP41"/>
    <mergeCell ref="BO42:BP42"/>
    <mergeCell ref="BU39:BV42"/>
    <mergeCell ref="CC38:CE38"/>
    <mergeCell ref="BB21:BD24"/>
    <mergeCell ref="BC25:BD25"/>
    <mergeCell ref="BL30:BM30"/>
    <mergeCell ref="BI39:BJ39"/>
    <mergeCell ref="BI40:BJ40"/>
    <mergeCell ref="BK39:BK40"/>
    <mergeCell ref="BI42:BJ42"/>
    <mergeCell ref="BI41:BJ41"/>
    <mergeCell ref="BH37:BJ37"/>
    <mergeCell ref="BF39:BG42"/>
    <mergeCell ref="BE39:BE42"/>
    <mergeCell ref="AY39:BA42"/>
    <mergeCell ref="BX27:BY27"/>
    <mergeCell ref="BX28:BY28"/>
    <mergeCell ref="BB37:BD37"/>
    <mergeCell ref="BE37:BG37"/>
    <mergeCell ref="CC26:CC28"/>
  </mergeCells>
  <phoneticPr fontId="2"/>
  <pageMargins left="0.70866141732283472" right="0.70866141732283472" top="0.74803149606299213" bottom="0.74803149606299213" header="0.31496062992125984" footer="0.31496062992125984"/>
  <pageSetup paperSize="8" scale="91" pageOrder="overThenDown" orientation="landscape"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fitToPage="1"/>
  </sheetPr>
  <dimension ref="A1:T69"/>
  <sheetViews>
    <sheetView view="pageBreakPreview" zoomScaleNormal="100" zoomScaleSheetLayoutView="100" workbookViewId="0">
      <selection activeCell="X24" sqref="X24"/>
    </sheetView>
  </sheetViews>
  <sheetFormatPr defaultColWidth="9" defaultRowHeight="13"/>
  <cols>
    <col min="1" max="17" width="5.08984375" style="3" customWidth="1"/>
    <col min="18" max="16384" width="9" style="3"/>
  </cols>
  <sheetData>
    <row r="1" spans="1:20" ht="15.75" customHeight="1">
      <c r="A1" s="2" t="s">
        <v>329</v>
      </c>
      <c r="B1" s="90">
        <v>1</v>
      </c>
      <c r="C1" s="91"/>
      <c r="D1" s="91"/>
      <c r="E1" s="91"/>
      <c r="F1" s="91"/>
      <c r="G1" s="91"/>
      <c r="H1" s="91"/>
      <c r="I1" s="91"/>
      <c r="J1" s="91"/>
      <c r="S1" s="3" t="s">
        <v>393</v>
      </c>
    </row>
    <row r="2" spans="1:20" ht="15.75" customHeight="1">
      <c r="M2" s="6" t="s">
        <v>166</v>
      </c>
      <c r="N2" s="714" t="str">
        <f>IF(企業入力シート!C4="","",企業入力シート!C4)</f>
        <v/>
      </c>
      <c r="O2" s="714"/>
      <c r="P2" s="714"/>
      <c r="Q2" s="714"/>
      <c r="S2" s="3" t="s">
        <v>394</v>
      </c>
    </row>
    <row r="3" spans="1:20" ht="15.75" customHeight="1">
      <c r="A3" s="6"/>
      <c r="B3" s="6"/>
      <c r="C3" s="6"/>
      <c r="D3" s="6"/>
      <c r="E3" s="6"/>
      <c r="F3" s="6"/>
      <c r="G3" s="6"/>
      <c r="H3" s="6"/>
      <c r="I3" s="6"/>
      <c r="J3" s="6"/>
      <c r="R3" s="118"/>
      <c r="S3" s="116"/>
      <c r="T3" s="3" t="s">
        <v>395</v>
      </c>
    </row>
    <row r="4" spans="1:20" ht="15.75" customHeight="1">
      <c r="A4" s="713" t="s">
        <v>927</v>
      </c>
      <c r="B4" s="713"/>
      <c r="C4" s="713"/>
      <c r="D4" s="713"/>
      <c r="E4" s="713"/>
      <c r="F4" s="713"/>
      <c r="G4" s="713"/>
      <c r="H4" s="713"/>
      <c r="I4" s="713"/>
      <c r="J4" s="713"/>
      <c r="K4" s="713"/>
      <c r="L4" s="713"/>
      <c r="M4" s="713"/>
      <c r="N4" s="713"/>
      <c r="O4" s="713"/>
      <c r="P4" s="713"/>
      <c r="Q4" s="713"/>
      <c r="S4" s="111"/>
      <c r="T4" s="3" t="s">
        <v>396</v>
      </c>
    </row>
    <row r="5" spans="1:20" ht="15.75" customHeight="1">
      <c r="A5" s="719" t="s">
        <v>88</v>
      </c>
      <c r="B5" s="719"/>
      <c r="C5" s="719"/>
      <c r="D5" s="719"/>
      <c r="E5" s="719"/>
      <c r="F5" s="719"/>
      <c r="G5" s="719"/>
      <c r="H5" s="719"/>
      <c r="I5" s="719"/>
      <c r="J5" s="719"/>
      <c r="K5" s="719"/>
      <c r="L5" s="719"/>
      <c r="M5" s="719"/>
      <c r="N5" s="719"/>
      <c r="O5" s="719"/>
      <c r="P5" s="719"/>
      <c r="Q5" s="719"/>
    </row>
    <row r="6" spans="1:20" ht="15.75" customHeight="1">
      <c r="A6" s="2" t="s">
        <v>0</v>
      </c>
      <c r="B6" s="2"/>
      <c r="C6" s="91"/>
      <c r="D6" s="91"/>
      <c r="E6" s="91"/>
      <c r="F6" s="91"/>
      <c r="G6" s="91"/>
      <c r="H6" s="91"/>
      <c r="I6" s="91"/>
      <c r="S6" s="3" t="s">
        <v>397</v>
      </c>
    </row>
    <row r="7" spans="1:20" ht="15.75" customHeight="1">
      <c r="A7" s="710" t="str">
        <f>CONCATENATE("　",発注者入力シート!C6,IF(COUNTIF(発注者入力シート!C6,"*センター*"),"所長",""),"  ","様")</f>
        <v>　島根県知事  様</v>
      </c>
      <c r="B7" s="710"/>
      <c r="C7" s="710"/>
      <c r="D7" s="710"/>
      <c r="E7" s="710"/>
      <c r="F7" s="710"/>
      <c r="G7" s="710"/>
      <c r="H7" s="91"/>
      <c r="I7" s="91"/>
      <c r="S7" s="113"/>
      <c r="T7" s="3" t="s">
        <v>398</v>
      </c>
    </row>
    <row r="8" spans="1:20" ht="15.75" customHeight="1">
      <c r="A8" s="91"/>
      <c r="B8" s="91"/>
      <c r="C8" s="91"/>
      <c r="D8" s="91"/>
      <c r="E8" s="91"/>
      <c r="F8" s="91"/>
      <c r="G8" s="91"/>
      <c r="H8" s="91"/>
      <c r="I8" s="91"/>
      <c r="S8" s="114"/>
      <c r="T8" s="3" t="s">
        <v>396</v>
      </c>
    </row>
    <row r="9" spans="1:20" ht="15.75" customHeight="1">
      <c r="B9" s="2"/>
      <c r="C9" s="2"/>
      <c r="D9" s="2"/>
      <c r="E9" s="2"/>
      <c r="F9" s="2"/>
      <c r="G9" s="2"/>
      <c r="J9" s="716"/>
      <c r="K9" s="716"/>
      <c r="L9" s="716"/>
      <c r="M9" s="716"/>
      <c r="N9" s="117"/>
      <c r="O9" s="117"/>
      <c r="P9" s="117"/>
      <c r="Q9" s="117"/>
    </row>
    <row r="10" spans="1:20" ht="15.75" customHeight="1">
      <c r="B10" s="2"/>
      <c r="C10" s="2"/>
      <c r="D10" s="2"/>
      <c r="E10" s="2"/>
      <c r="F10" s="2"/>
      <c r="G10" s="2"/>
      <c r="H10" s="2" t="s">
        <v>1090</v>
      </c>
      <c r="J10" s="715" t="str">
        <f>IF(企業入力シート!C6="","",企業入力シート!C6)</f>
        <v/>
      </c>
      <c r="K10" s="715"/>
      <c r="L10" s="715"/>
      <c r="M10" s="715"/>
      <c r="N10" s="715"/>
      <c r="O10" s="715"/>
      <c r="P10" s="715"/>
      <c r="Q10" s="715"/>
      <c r="R10" s="118"/>
      <c r="S10" s="118" t="s">
        <v>399</v>
      </c>
    </row>
    <row r="11" spans="1:20" ht="15.75" customHeight="1">
      <c r="A11" s="91"/>
      <c r="G11" s="2"/>
      <c r="J11" s="715"/>
      <c r="K11" s="715"/>
      <c r="L11" s="715"/>
      <c r="M11" s="715"/>
      <c r="N11" s="715"/>
      <c r="O11" s="715"/>
      <c r="P11" s="715"/>
      <c r="Q11" s="715"/>
      <c r="R11" s="118"/>
      <c r="S11" s="118" t="s">
        <v>400</v>
      </c>
    </row>
    <row r="12" spans="1:20" ht="15.75" customHeight="1">
      <c r="B12" s="6"/>
      <c r="C12" s="6"/>
      <c r="D12" s="6"/>
      <c r="E12" s="6"/>
      <c r="F12" s="6"/>
      <c r="G12" s="2" t="s">
        <v>703</v>
      </c>
      <c r="J12" s="709" t="str">
        <f>IF(企業入力シート!C7="","",企業入力シート!C7)</f>
        <v>○○建設</v>
      </c>
      <c r="K12" s="709"/>
      <c r="L12" s="709"/>
      <c r="M12" s="709"/>
      <c r="N12" s="709"/>
      <c r="O12" s="709"/>
      <c r="P12" s="709"/>
      <c r="Q12" s="709"/>
    </row>
    <row r="13" spans="1:20" ht="15.75" customHeight="1">
      <c r="B13" s="91"/>
      <c r="C13" s="91"/>
      <c r="D13" s="91"/>
      <c r="E13" s="91"/>
      <c r="F13" s="91"/>
      <c r="G13" s="2" t="s">
        <v>126</v>
      </c>
      <c r="J13" s="717" t="str">
        <f>IF(企業入力シート!C8="","",企業入力シート!C8)</f>
        <v>○○　○○</v>
      </c>
      <c r="K13" s="717"/>
      <c r="L13" s="717"/>
      <c r="M13" s="717"/>
      <c r="N13" s="717"/>
      <c r="O13" s="717"/>
      <c r="R13" s="118"/>
    </row>
    <row r="14" spans="1:20" ht="15.75" customHeight="1">
      <c r="B14" s="91"/>
      <c r="C14" s="91"/>
      <c r="D14" s="91"/>
      <c r="E14" s="91"/>
      <c r="F14" s="91"/>
      <c r="G14" s="91"/>
      <c r="H14" s="2"/>
      <c r="J14" s="91"/>
      <c r="K14" s="2"/>
      <c r="L14" s="91"/>
      <c r="R14" s="118"/>
    </row>
    <row r="15" spans="1:20" ht="15.75" customHeight="1">
      <c r="A15" s="91"/>
    </row>
    <row r="16" spans="1:20" ht="15.75" customHeight="1">
      <c r="A16" s="718" t="str">
        <f>CONCATENATE("　","令和",(YEAR(発注者入力シート!C7)-2018),"年",MONTH(発注者入力シート!C7),"月",DAY(発注者入力シート!C7),"日付けで入札公告のありました下記工事について、別添のとおり書類を添えて提出いたします。")</f>
        <v>　令和8年9月30日付けで入札公告のありました下記工事について、別添のとおり書類を添えて提出いたします。</v>
      </c>
      <c r="B16" s="718"/>
      <c r="C16" s="718"/>
      <c r="D16" s="718"/>
      <c r="E16" s="718"/>
      <c r="F16" s="718"/>
      <c r="G16" s="718"/>
      <c r="H16" s="718"/>
      <c r="I16" s="718"/>
      <c r="J16" s="718"/>
      <c r="K16" s="718"/>
      <c r="L16" s="718"/>
      <c r="M16" s="718"/>
      <c r="N16" s="718"/>
      <c r="O16" s="718"/>
      <c r="P16" s="718"/>
      <c r="Q16" s="718"/>
    </row>
    <row r="17" spans="1:18" ht="13.5" customHeight="1">
      <c r="A17" s="718"/>
      <c r="B17" s="718"/>
      <c r="C17" s="718"/>
      <c r="D17" s="718"/>
      <c r="E17" s="718"/>
      <c r="F17" s="718"/>
      <c r="G17" s="718"/>
      <c r="H17" s="718"/>
      <c r="I17" s="718"/>
      <c r="J17" s="718"/>
      <c r="K17" s="718"/>
      <c r="L17" s="718"/>
      <c r="M17" s="718"/>
      <c r="N17" s="718"/>
      <c r="O17" s="718"/>
      <c r="P17" s="718"/>
      <c r="Q17" s="718"/>
    </row>
    <row r="18" spans="1:18">
      <c r="A18" s="91"/>
      <c r="R18" s="119"/>
    </row>
    <row r="19" spans="1:18" ht="15.75" customHeight="1">
      <c r="A19" s="2" t="s">
        <v>1</v>
      </c>
      <c r="B19" s="2"/>
      <c r="C19" s="710" t="str">
        <f>発注者入力シート!C10</f>
        <v>蛇喰川　防安交付金（総流防）工事　第２期</v>
      </c>
      <c r="D19" s="710"/>
      <c r="E19" s="710"/>
      <c r="F19" s="710"/>
      <c r="G19" s="710"/>
      <c r="H19" s="710"/>
      <c r="I19" s="710"/>
      <c r="J19" s="710"/>
      <c r="K19" s="710"/>
      <c r="L19" s="710"/>
      <c r="M19" s="710"/>
      <c r="N19" s="710"/>
      <c r="O19" s="710"/>
      <c r="P19" s="710"/>
      <c r="Q19" s="710"/>
    </row>
    <row r="20" spans="1:18" ht="15.75" customHeight="1">
      <c r="A20" s="91"/>
      <c r="F20" s="249"/>
    </row>
    <row r="21" spans="1:18" ht="15.75" customHeight="1">
      <c r="A21" s="2" t="s">
        <v>722</v>
      </c>
      <c r="B21" s="2"/>
      <c r="C21" s="2"/>
      <c r="D21" s="2"/>
      <c r="E21" s="2"/>
      <c r="F21" s="2"/>
      <c r="G21" s="2"/>
      <c r="H21" s="2"/>
      <c r="I21" s="2"/>
    </row>
    <row r="22" spans="1:18" ht="15.75" customHeight="1">
      <c r="A22" s="712" t="str">
        <f>IF(発注者入力シート!C20="","#N/A","　○技術提案（　"&amp;発注者入力シート!C20&amp;"　）　（様式-２）")</f>
        <v>　○技術提案（　コンクリートの品質・耐久性の向上　）　（様式-２）</v>
      </c>
      <c r="B22" s="712"/>
      <c r="C22" s="712"/>
      <c r="D22" s="712"/>
      <c r="E22" s="712"/>
      <c r="F22" s="712"/>
      <c r="G22" s="712"/>
      <c r="H22" s="712"/>
      <c r="I22" s="712"/>
      <c r="J22" s="712"/>
      <c r="K22" s="712"/>
      <c r="L22" s="712"/>
      <c r="M22" s="712"/>
      <c r="N22" s="712"/>
      <c r="O22" s="712"/>
      <c r="P22" s="712"/>
      <c r="Q22" s="712"/>
    </row>
    <row r="23" spans="1:18">
      <c r="A23" s="712" t="str">
        <f>IF(発注者入力シート!C21="","#N/A","　○技術提案（　"&amp;発注者入力シート!C21&amp;"　）　（様式-３）")</f>
        <v>　○技術提案（　地盤改良の施工管理　）　（様式-３）</v>
      </c>
      <c r="B23" s="712"/>
      <c r="C23" s="712"/>
      <c r="D23" s="712"/>
      <c r="E23" s="712"/>
      <c r="F23" s="712"/>
      <c r="G23" s="712"/>
      <c r="H23" s="712"/>
      <c r="I23" s="712"/>
      <c r="J23" s="712"/>
      <c r="K23" s="712"/>
      <c r="L23" s="712"/>
      <c r="M23" s="712"/>
      <c r="N23" s="712"/>
      <c r="O23" s="712"/>
      <c r="P23" s="712"/>
      <c r="Q23" s="712"/>
    </row>
    <row r="24" spans="1:18" ht="13.5" customHeight="1">
      <c r="A24" s="712" t="str">
        <f>IF(発注者入力シート!C22="","#N/A","　○技術提案（　"&amp;発注者入力シート!C22&amp;"　）　（様式-４）")</f>
        <v>　○技術提案（　地域住民等とのコミュニケーション　）　（様式-４）</v>
      </c>
      <c r="B24" s="712"/>
      <c r="C24" s="712"/>
      <c r="D24" s="712"/>
      <c r="E24" s="712"/>
      <c r="F24" s="712"/>
      <c r="G24" s="712"/>
      <c r="H24" s="712"/>
      <c r="I24" s="712"/>
      <c r="J24" s="712"/>
      <c r="K24" s="712"/>
      <c r="L24" s="712"/>
      <c r="M24" s="712"/>
      <c r="N24" s="712"/>
      <c r="O24" s="712"/>
      <c r="P24" s="712"/>
      <c r="Q24" s="712"/>
    </row>
    <row r="25" spans="1:18" ht="13.5" hidden="1" customHeight="1">
      <c r="A25" s="712" t="str">
        <f>IF(発注者入力シート!C23="","#N/A","　○技術提案（　"&amp;発注者入力シート!C23&amp;"　）　（様式-２）")</f>
        <v>#N/A</v>
      </c>
      <c r="B25" s="712"/>
      <c r="C25" s="712"/>
      <c r="D25" s="712"/>
      <c r="E25" s="712"/>
      <c r="F25" s="712"/>
      <c r="G25" s="712"/>
      <c r="H25" s="712"/>
      <c r="I25" s="712"/>
      <c r="J25" s="712"/>
      <c r="K25" s="712"/>
      <c r="L25" s="712"/>
      <c r="M25" s="712"/>
      <c r="N25" s="712"/>
      <c r="O25" s="712"/>
      <c r="P25" s="712"/>
      <c r="Q25" s="712"/>
    </row>
    <row r="26" spans="1:18" ht="13.5" hidden="1" customHeight="1">
      <c r="A26" s="712" t="str">
        <f>IF(発注者入力シート!C24="","#N/A","　○技術提案（　"&amp;発注者入力シート!C24&amp;"　）　（様式-２）")</f>
        <v>#N/A</v>
      </c>
      <c r="B26" s="712"/>
      <c r="C26" s="712"/>
      <c r="D26" s="712"/>
      <c r="E26" s="712"/>
      <c r="F26" s="712"/>
      <c r="G26" s="712"/>
      <c r="H26" s="712"/>
      <c r="I26" s="712"/>
      <c r="J26" s="712"/>
      <c r="K26" s="712"/>
      <c r="L26" s="712"/>
      <c r="M26" s="712"/>
      <c r="N26" s="712"/>
      <c r="O26" s="712"/>
      <c r="P26" s="712"/>
      <c r="Q26" s="712"/>
    </row>
    <row r="27" spans="1:18" ht="13.5" hidden="1" customHeight="1">
      <c r="A27" s="712" t="str">
        <f>IF(発注者入力シート!C25="","#N/A","　○技術提案（　"&amp;発注者入力シート!C25&amp;"　）　（様式-２）")</f>
        <v>#N/A</v>
      </c>
      <c r="B27" s="712"/>
      <c r="C27" s="712"/>
      <c r="D27" s="712"/>
      <c r="E27" s="712"/>
      <c r="F27" s="712"/>
      <c r="G27" s="712"/>
      <c r="H27" s="712"/>
      <c r="I27" s="712"/>
      <c r="J27" s="712"/>
      <c r="K27" s="712"/>
      <c r="L27" s="712"/>
      <c r="M27" s="712"/>
      <c r="N27" s="712"/>
      <c r="O27" s="712"/>
      <c r="P27" s="712"/>
      <c r="Q27" s="712"/>
    </row>
    <row r="28" spans="1:18" ht="13.5" hidden="1" customHeight="1">
      <c r="A28" s="712" t="str">
        <f>IF(発注者入力シート!C26="","#N/A","　○技術提案（　"&amp;発注者入力シート!C26&amp;"　）　（様式-２）")</f>
        <v>#N/A</v>
      </c>
      <c r="B28" s="712"/>
      <c r="C28" s="712"/>
      <c r="D28" s="712"/>
      <c r="E28" s="712"/>
      <c r="F28" s="712"/>
      <c r="G28" s="712"/>
      <c r="H28" s="712"/>
      <c r="I28" s="712"/>
      <c r="J28" s="712"/>
      <c r="K28" s="712"/>
      <c r="L28" s="712"/>
      <c r="M28" s="712"/>
      <c r="N28" s="712"/>
      <c r="O28" s="712"/>
      <c r="P28" s="712"/>
      <c r="Q28" s="712"/>
    </row>
    <row r="29" spans="1:18" ht="13.5" hidden="1" customHeight="1">
      <c r="A29" s="712" t="e">
        <f>IF(AND(IFERROR(OR(発注者入力シート!$L$64="３",発注者入力シート!$L$65="３"),FALSE),企業入力シート!$B$35="○"),"",IF(COUNTIF($A$58:$A$64,"*"&amp;VLOOKUP("３",発注者入力シート!$L$41:$N$77,3,FALSE)&amp;"*")&gt;=1,"",INDEX(発注者入力シート!$L$40:$O$83,MATCH("３",発注者入力シート!$L$40:$L$83,0),4)))</f>
        <v>#N/A</v>
      </c>
      <c r="B29" s="712"/>
      <c r="C29" s="712"/>
      <c r="D29" s="712"/>
      <c r="E29" s="712"/>
      <c r="F29" s="712"/>
      <c r="G29" s="712"/>
      <c r="H29" s="712"/>
      <c r="I29" s="712"/>
      <c r="J29" s="712"/>
      <c r="K29" s="712"/>
      <c r="L29" s="712"/>
      <c r="M29" s="712"/>
      <c r="N29" s="712"/>
      <c r="O29" s="712"/>
      <c r="P29" s="712"/>
      <c r="Q29" s="712"/>
    </row>
    <row r="30" spans="1:18" ht="13.5" hidden="1" customHeight="1">
      <c r="A30" s="712" t="e">
        <f>IF(AND(IFERROR(OR(発注者入力シート!$L$64="４",発注者入力シート!$L$65="４"),FALSE),企業入力シート!$B$35="○"),"",IF(COUNTIF($A$58:$A$64,"*"&amp;VLOOKUP("４",発注者入力シート!$L$41:$N$77,3,FALSE)&amp;"*")&gt;=1,"",INDEX(発注者入力シート!$L$40:$O$83,MATCH("４",発注者入力シート!$L$40:$L$83,0),4)))</f>
        <v>#N/A</v>
      </c>
      <c r="B30" s="712"/>
      <c r="C30" s="712"/>
      <c r="D30" s="712"/>
      <c r="E30" s="712"/>
      <c r="F30" s="712"/>
      <c r="G30" s="712"/>
      <c r="H30" s="712"/>
      <c r="I30" s="712"/>
      <c r="J30" s="712"/>
      <c r="K30" s="712"/>
      <c r="L30" s="712"/>
      <c r="M30" s="712"/>
      <c r="N30" s="712"/>
      <c r="O30" s="712"/>
      <c r="P30" s="712"/>
      <c r="Q30" s="712"/>
    </row>
    <row r="31" spans="1:18">
      <c r="A31" s="712" t="str">
        <f>IF(AND(IFERROR(OR(発注者入力シート!$L$64="５",発注者入力シート!$L$65="５"),FALSE),企業入力シート!$B$35="○"),"",IF(COUNTIF($A$58:$A$64,"*"&amp;VLOOKUP("５",発注者入力シート!$L$41:$N$77,3,FALSE)&amp;"*")&gt;=1,"",INDEX(発注者入力シート!$L$40:$O$83,MATCH("５",発注者入力シート!$L$40:$L$83,0),4)))</f>
        <v>　○企業の工事成績評定点　（様式-５-１、様式-５-２）</v>
      </c>
      <c r="B31" s="712"/>
      <c r="C31" s="712"/>
      <c r="D31" s="712"/>
      <c r="E31" s="712"/>
      <c r="F31" s="712"/>
      <c r="G31" s="712"/>
      <c r="H31" s="712"/>
      <c r="I31" s="712"/>
      <c r="J31" s="712"/>
      <c r="K31" s="712"/>
      <c r="L31" s="712"/>
      <c r="M31" s="712"/>
      <c r="N31" s="712"/>
      <c r="O31" s="712"/>
      <c r="P31" s="712"/>
      <c r="Q31" s="712"/>
    </row>
    <row r="32" spans="1:18" ht="13.5" customHeight="1">
      <c r="A32" s="712" t="str">
        <f>IF(AND(IFERROR(OR(発注者入力シート!$L$64="６",発注者入力シート!$L$65="６"),FALSE),企業入力シート!$B$35="○"),"",IF(COUNTIF($A$58:$A$64,"*"&amp;VLOOKUP("６",発注者入力シート!$L$41:$N$77,3,FALSE)&amp;"*")&gt;=1,"",INDEX(発注者入力シート!$L$40:$O$83,MATCH("６",発注者入力シート!$L$40:$L$83,0),4)))</f>
        <v>　○企業の同種工事の施工実績　（様式-６）</v>
      </c>
      <c r="B32" s="712"/>
      <c r="C32" s="712"/>
      <c r="D32" s="712"/>
      <c r="E32" s="712"/>
      <c r="F32" s="712"/>
      <c r="G32" s="712"/>
      <c r="H32" s="712"/>
      <c r="I32" s="712"/>
      <c r="J32" s="712"/>
      <c r="K32" s="712"/>
      <c r="L32" s="712"/>
      <c r="M32" s="712"/>
      <c r="N32" s="712"/>
      <c r="O32" s="712"/>
      <c r="P32" s="712"/>
      <c r="Q32" s="712"/>
    </row>
    <row r="33" spans="1:18">
      <c r="A33" s="712" t="str">
        <f>IF(AND(IFERROR(OR(発注者入力シート!$L$64="７",発注者入力シート!$L$65="７"),FALSE),企業入力シート!$B$35="○"),"",IF(COUNTIF($A$58:$A$64,"*"&amp;VLOOKUP("７",発注者入力シート!$L$41:$N$77,3,FALSE)&amp;"*")&gt;=1,"",INDEX(発注者入力シート!$L$40:$O$83,MATCH("７",発注者入力シート!$L$40:$L$83,0),4)))</f>
        <v>　○企業の優良工事表彰（優良工事施工団体表彰）　（様式-７）</v>
      </c>
      <c r="B33" s="712"/>
      <c r="C33" s="712"/>
      <c r="D33" s="712"/>
      <c r="E33" s="712"/>
      <c r="F33" s="712"/>
      <c r="G33" s="712"/>
      <c r="H33" s="712"/>
      <c r="I33" s="712"/>
      <c r="J33" s="712"/>
      <c r="K33" s="712"/>
      <c r="L33" s="712"/>
      <c r="M33" s="712"/>
      <c r="N33" s="712"/>
      <c r="O33" s="712"/>
      <c r="P33" s="712"/>
      <c r="Q33" s="712"/>
    </row>
    <row r="34" spans="1:18" ht="13.5" customHeight="1">
      <c r="A34" s="712" t="str">
        <f>IF(AND(IFERROR(OR(発注者入力シート!$L$64="８",発注者入力シート!$L$65="８"),FALSE),企業入力シート!$B$35="○"),"",IF(COUNTIF($A$58:$A$64,"*"&amp;VLOOKUP("８",発注者入力シート!$L$41:$N$77,3,FALSE)&amp;"*")&gt;=1,"",INDEX(発注者入力シート!$L$40:$O$83,MATCH("８",発注者入力シート!$L$40:$L$83,0),4)))</f>
        <v>　○登録基幹技能者の配置　（様式-８）</v>
      </c>
      <c r="B34" s="712"/>
      <c r="C34" s="712"/>
      <c r="D34" s="712"/>
      <c r="E34" s="712"/>
      <c r="F34" s="712"/>
      <c r="G34" s="712"/>
      <c r="H34" s="712"/>
      <c r="I34" s="712"/>
      <c r="J34" s="712"/>
      <c r="K34" s="712"/>
      <c r="L34" s="712"/>
      <c r="M34" s="712"/>
      <c r="N34" s="712"/>
      <c r="O34" s="712"/>
      <c r="P34" s="712"/>
      <c r="Q34" s="712"/>
    </row>
    <row r="35" spans="1:18" ht="13.5" customHeight="1">
      <c r="A35" s="712" t="str">
        <f>IF(AND(IFERROR(OR(発注者入力シート!$L$64="９",発注者入力シート!$L$65="９"),FALSE),企業入力シート!$B$35="○"),"",IF(COUNTIF($A$58:$A$64,"*"&amp;VLOOKUP("９",発注者入力シート!$L$41:$N$77,3,FALSE)&amp;"*")&gt;=1,"",INDEX(発注者入力シート!$L$40:$O$83,MATCH("９",発注者入力シート!$L$40:$L$83,0),4)))</f>
        <v>　○配置予定技術者の継続学習　（様式-９）</v>
      </c>
      <c r="B35" s="712"/>
      <c r="C35" s="712"/>
      <c r="D35" s="712"/>
      <c r="E35" s="712"/>
      <c r="F35" s="712"/>
      <c r="G35" s="712"/>
      <c r="H35" s="712"/>
      <c r="I35" s="712"/>
      <c r="J35" s="712"/>
      <c r="K35" s="712"/>
      <c r="L35" s="712"/>
      <c r="M35" s="712"/>
      <c r="N35" s="712"/>
      <c r="O35" s="712"/>
      <c r="P35" s="712"/>
      <c r="Q35" s="712"/>
    </row>
    <row r="36" spans="1:18">
      <c r="A36" s="712" t="str">
        <f>IF(AND(IFERROR(OR(発注者入力シート!$L$64="１０",発注者入力シート!$L$65="１０"),FALSE),企業入力シート!$B$35="○"),"",IF(COUNTIF($A$58:$A$64,"*"&amp;VLOOKUP("１０",発注者入力シート!$L$41:$N$77,3,FALSE)&amp;"*")&gt;=1,"",INDEX(発注者入力シート!$L$40:$O$83,MATCH("１０",発注者入力シート!$L$40:$L$83,0),4)))</f>
        <v>　○配置予定技術者の同種工事の施工経験　（様式-１０）</v>
      </c>
      <c r="B36" s="712"/>
      <c r="C36" s="712"/>
      <c r="D36" s="712"/>
      <c r="E36" s="712"/>
      <c r="F36" s="712"/>
      <c r="G36" s="712"/>
      <c r="H36" s="712"/>
      <c r="I36" s="712"/>
      <c r="J36" s="712"/>
      <c r="K36" s="712"/>
      <c r="L36" s="712"/>
      <c r="M36" s="712"/>
      <c r="N36" s="712"/>
      <c r="O36" s="712"/>
      <c r="P36" s="712"/>
      <c r="Q36" s="712"/>
    </row>
    <row r="37" spans="1:18">
      <c r="A37" s="712" t="str">
        <f>IF(AND(IFERROR(OR(発注者入力シート!$L$64="１１",発注者入力シート!$L$65="１１"),FALSE),企業入力シート!$B$35="○"),"",IF(COUNTIF($A$58:$A$64,"*"&amp;VLOOKUP("１１",発注者入力シート!$L$41:$N$77,3,FALSE)&amp;"*")&gt;=1,"",INDEX(発注者入力シート!$L$40:$O$83,MATCH("１１",発注者入力シート!$L$40:$L$83,0),4)))</f>
        <v>　○配置予定技術者の優秀建設技術者表彰　（様式-１１）</v>
      </c>
      <c r="B37" s="712"/>
      <c r="C37" s="712"/>
      <c r="D37" s="712"/>
      <c r="E37" s="712"/>
      <c r="F37" s="712"/>
      <c r="G37" s="712"/>
      <c r="H37" s="712"/>
      <c r="I37" s="712"/>
      <c r="J37" s="712"/>
      <c r="K37" s="712"/>
      <c r="L37" s="712"/>
      <c r="M37" s="712"/>
      <c r="N37" s="712"/>
      <c r="O37" s="712"/>
      <c r="P37" s="712"/>
      <c r="Q37" s="712"/>
    </row>
    <row r="38" spans="1:18">
      <c r="A38" s="712" t="str">
        <f>IF(AND(IFERROR(OR(発注者入力シート!$L$64="１２",発注者入力シート!$L$65="１２"),FALSE),企業入力シート!$B$35="○"),"",IF(COUNTIF($A$58:$A$64,"*"&amp;VLOOKUP("１２",発注者入力シート!$L$41:$N$77,3,FALSE)&amp;"*")&gt;=1,"",INDEX(発注者入力シート!$L$40:$O$83,MATCH("１２",発注者入力シート!$L$40:$L$83,0),4)))</f>
        <v>　○事業継続計画（BCP）認定及び防災協定の締結実績　（様式-１２）</v>
      </c>
      <c r="B38" s="712"/>
      <c r="C38" s="712"/>
      <c r="D38" s="712"/>
      <c r="E38" s="712"/>
      <c r="F38" s="712"/>
      <c r="G38" s="712"/>
      <c r="H38" s="712"/>
      <c r="I38" s="712"/>
      <c r="J38" s="712"/>
      <c r="K38" s="712"/>
      <c r="L38" s="712"/>
      <c r="M38" s="712"/>
      <c r="N38" s="712"/>
      <c r="O38" s="712"/>
      <c r="P38" s="712"/>
      <c r="Q38" s="712"/>
    </row>
    <row r="39" spans="1:18">
      <c r="A39" s="712" t="str">
        <f>IF(AND(IFERROR(OR(発注者入力シート!$L$64="１３",発注者入力シート!$L$65="１３"),FALSE),企業入力シート!$B$35="○"),"",IF(COUNTIF($A$58:$A$64,"*"&amp;VLOOKUP("１３",発注者入力シート!$L$41:$N$77,3,FALSE)&amp;"*")&gt;=1,"",INDEX(発注者入力シート!$L$40:$O$83,MATCH("１３",発注者入力シート!$L$40:$L$83,0),4)))</f>
        <v>　○ボランティア活動又はハートフルしまねへの参加実績　（様式-１３）</v>
      </c>
      <c r="B39" s="712"/>
      <c r="C39" s="712"/>
      <c r="D39" s="712"/>
      <c r="E39" s="712"/>
      <c r="F39" s="712"/>
      <c r="G39" s="712"/>
      <c r="H39" s="712"/>
      <c r="I39" s="712"/>
      <c r="J39" s="712"/>
      <c r="K39" s="712"/>
      <c r="L39" s="712"/>
      <c r="M39" s="712"/>
      <c r="N39" s="712"/>
      <c r="O39" s="712"/>
      <c r="P39" s="712"/>
      <c r="Q39" s="712"/>
    </row>
    <row r="40" spans="1:18">
      <c r="A40" s="712" t="str">
        <f>IF(AND(IFERROR(OR(発注者入力シート!$L$64="１４",発注者入力シート!$L$65="１４"),FALSE),企業入力シート!$B$35="○"),"",IF(COUNTIF($A$58:$A$64,"*"&amp;VLOOKUP("１４",発注者入力シート!$L$41:$N$77,3,FALSE)&amp;"*")&gt;=1,"",INDEX(発注者入力シート!$L$40:$O$83,MATCH("１４",発注者入力シート!$L$40:$L$83,0),4)))</f>
        <v>　○県管理公共土木施設に関する維持管理業務または海岸漂着物の回収業務の契約実績　（様式-１４）</v>
      </c>
      <c r="B40" s="712"/>
      <c r="C40" s="712"/>
      <c r="D40" s="712"/>
      <c r="E40" s="712"/>
      <c r="F40" s="712"/>
      <c r="G40" s="712"/>
      <c r="H40" s="712"/>
      <c r="I40" s="712"/>
      <c r="J40" s="712"/>
      <c r="K40" s="712"/>
      <c r="L40" s="712"/>
      <c r="M40" s="712"/>
      <c r="N40" s="712"/>
      <c r="O40" s="712"/>
      <c r="P40" s="712"/>
      <c r="Q40" s="712"/>
    </row>
    <row r="41" spans="1:18">
      <c r="A41" s="712" t="str">
        <f>IF(AND(IFERROR(OR(発注者入力シート!$L$64="１５",発注者入力シート!$L$65="１５"),FALSE),企業入力シート!$B$35="○"),"",IF(COUNTIF($A$58:$A$64,"*"&amp;VLOOKUP("１５",発注者入力シート!$L$41:$N$77,3,FALSE)&amp;"*")&gt;=1,"",INDEX(発注者入力シート!$L$40:$O$83,MATCH("１５",発注者入力シート!$L$40:$L$83,0),4)))</f>
        <v>　○県管理道路・空港を含む除雪業務の契約実績　（様式-１５）</v>
      </c>
      <c r="B41" s="712"/>
      <c r="C41" s="712"/>
      <c r="D41" s="712"/>
      <c r="E41" s="712"/>
      <c r="F41" s="712"/>
      <c r="G41" s="712"/>
      <c r="H41" s="712"/>
      <c r="I41" s="712"/>
      <c r="J41" s="712"/>
      <c r="K41" s="712"/>
      <c r="L41" s="712"/>
      <c r="M41" s="712"/>
      <c r="N41" s="712"/>
      <c r="O41" s="712"/>
      <c r="P41" s="712"/>
      <c r="Q41" s="712"/>
    </row>
    <row r="42" spans="1:18" ht="15.75" customHeight="1">
      <c r="A42" s="712" t="str">
        <f>IF(AND(IFERROR(OR(発注者入力シート!$L$64="１６",発注者入力シート!$L$65="１６"),FALSE),企業入力シート!$B$35="○"),"",IF(COUNTIF($A$58:$A$64,"*"&amp;VLOOKUP("１６",発注者入力シート!$L$41:$N$77,3,FALSE)&amp;"*")&gt;=1,"",INDEX(発注者入力シート!$L$40:$O$83,MATCH("１６",発注者入力シート!$L$40:$L$83,0),4)))</f>
        <v>　○建設キャリアアップシステム（CCUS）の活用　（様式-１６）</v>
      </c>
      <c r="B42" s="712"/>
      <c r="C42" s="712"/>
      <c r="D42" s="712"/>
      <c r="E42" s="712"/>
      <c r="F42" s="712"/>
      <c r="G42" s="712"/>
      <c r="H42" s="712"/>
      <c r="I42" s="712"/>
      <c r="J42" s="712"/>
      <c r="K42" s="712"/>
      <c r="L42" s="712"/>
      <c r="M42" s="712"/>
      <c r="N42" s="712"/>
      <c r="O42" s="712"/>
      <c r="P42" s="712"/>
      <c r="Q42" s="712"/>
    </row>
    <row r="43" spans="1:18" ht="15.75" hidden="1" customHeight="1">
      <c r="A43" s="712" t="e">
        <f>IF(AND(IFERROR(OR(発注者入力シート!$L$64="１７",発注者入力シート!$L$65="１７"),FALSE),企業入力シート!$B$35="○"),"",IF(COUNTIF($A$58:$A$64,"*"&amp;VLOOKUP("１７",発注者入力シート!$L$41:$N$77,3,FALSE)&amp;"*")&gt;=1,"",INDEX(発注者入力シート!$L$40:$O$83,MATCH("１７",発注者入力シート!$L$40:$L$83,0),4)))</f>
        <v>#N/A</v>
      </c>
      <c r="B43" s="712"/>
      <c r="C43" s="712"/>
      <c r="D43" s="712"/>
      <c r="E43" s="712"/>
      <c r="F43" s="712"/>
      <c r="G43" s="712"/>
      <c r="H43" s="712"/>
      <c r="I43" s="712"/>
      <c r="J43" s="712"/>
      <c r="K43" s="712"/>
      <c r="L43" s="712"/>
      <c r="M43" s="712"/>
      <c r="N43" s="712"/>
      <c r="O43" s="712"/>
      <c r="P43" s="712"/>
      <c r="Q43" s="712"/>
    </row>
    <row r="44" spans="1:18" ht="15.75" hidden="1" customHeight="1">
      <c r="A44" s="712" t="e">
        <f>IF(AND(IFERROR(OR(発注者入力シート!$L$64="１８",発注者入力シート!$L$65="１８"),FALSE),企業入力シート!$B$35="○"),"",IF(COUNTIF($A$58:$A$64,"*"&amp;VLOOKUP("１８",発注者入力シート!$L$41:$N$77,3,FALSE)&amp;"*")&gt;=1,"",INDEX(発注者入力シート!$L$40:$O$83,MATCH("１８",発注者入力シート!$L$40:$L$83,0),4)))</f>
        <v>#N/A</v>
      </c>
      <c r="B44" s="712"/>
      <c r="C44" s="712"/>
      <c r="D44" s="712"/>
      <c r="E44" s="712"/>
      <c r="F44" s="712"/>
      <c r="G44" s="712"/>
      <c r="H44" s="712"/>
      <c r="I44" s="712"/>
      <c r="J44" s="712"/>
      <c r="K44" s="712"/>
      <c r="L44" s="712"/>
      <c r="M44" s="712"/>
      <c r="N44" s="712"/>
      <c r="O44" s="712"/>
      <c r="P44" s="712"/>
      <c r="Q44" s="712"/>
    </row>
    <row r="45" spans="1:18" ht="15.75" hidden="1" customHeight="1">
      <c r="A45" s="712" t="e">
        <f>IF(AND(IFERROR(OR(発注者入力シート!$L$64="１９",発注者入力シート!$L$65="１９"),FALSE),企業入力シート!$B$35="○"),"",IF(COUNTIF($A$58:$A$64,"*"&amp;VLOOKUP("１９",発注者入力シート!$L$41:$N$77,3,FALSE)&amp;"*")&gt;=1,"",INDEX(発注者入力シート!$L$40:$O$83,MATCH("１９",発注者入力シート!$L$40:$L$83,0),4)))</f>
        <v>#N/A</v>
      </c>
      <c r="B45" s="712"/>
      <c r="C45" s="712"/>
      <c r="D45" s="712"/>
      <c r="E45" s="712"/>
      <c r="F45" s="712"/>
      <c r="G45" s="712"/>
      <c r="H45" s="712"/>
      <c r="I45" s="712"/>
      <c r="J45" s="712"/>
      <c r="K45" s="712"/>
      <c r="L45" s="712"/>
      <c r="M45" s="712"/>
      <c r="N45" s="712"/>
      <c r="O45" s="712"/>
      <c r="P45" s="712"/>
      <c r="Q45" s="712"/>
      <c r="R45" s="118"/>
    </row>
    <row r="46" spans="1:18" ht="15.75" hidden="1" customHeight="1">
      <c r="A46" s="712" t="e">
        <f>IF(AND(IFERROR(OR(発注者入力シート!$L$64="２０",発注者入力シート!$L$65="２０"),FALSE),企業入力シート!$B$35="○"),"",IF(COUNTIF($A$58:$A$64,"*"&amp;VLOOKUP("２０",発注者入力シート!$L$41:$N$77,3,FALSE)&amp;"*")&gt;=1,"",INDEX(発注者入力シート!$L$40:$O$83,MATCH("２０",発注者入力シート!$L$40:$L$83,0),4)))</f>
        <v>#N/A</v>
      </c>
      <c r="B46" s="712"/>
      <c r="C46" s="712"/>
      <c r="D46" s="712"/>
      <c r="E46" s="712"/>
      <c r="F46" s="712"/>
      <c r="G46" s="712"/>
      <c r="H46" s="712"/>
      <c r="I46" s="712"/>
      <c r="J46" s="712"/>
      <c r="K46" s="712"/>
      <c r="L46" s="712"/>
      <c r="M46" s="712"/>
      <c r="N46" s="712"/>
      <c r="O46" s="712"/>
      <c r="P46" s="712"/>
      <c r="Q46" s="712"/>
      <c r="R46" s="118"/>
    </row>
    <row r="47" spans="1:18" ht="15.75" customHeight="1">
      <c r="A47" s="6"/>
      <c r="B47" s="2"/>
      <c r="C47" s="91"/>
      <c r="D47" s="91"/>
      <c r="E47" s="91"/>
      <c r="F47" s="91"/>
      <c r="G47" s="91"/>
      <c r="H47" s="91"/>
      <c r="I47" s="91"/>
      <c r="R47" s="118"/>
    </row>
    <row r="48" spans="1:18" ht="15.75" customHeight="1">
      <c r="A48" s="692" t="str">
        <f>IF(企業入力シート!A25=0,"","※事前審査・証明書による提出（技術資料及び添付資料省略）")</f>
        <v/>
      </c>
      <c r="B48" s="692"/>
      <c r="C48" s="704"/>
      <c r="D48" s="704"/>
      <c r="E48" s="704"/>
      <c r="F48" s="704"/>
      <c r="G48" s="704"/>
      <c r="H48" s="704"/>
      <c r="I48" s="704"/>
      <c r="J48" s="113"/>
      <c r="K48" s="113"/>
      <c r="L48" s="113"/>
      <c r="M48" s="113"/>
      <c r="N48" s="113"/>
      <c r="O48" s="113"/>
      <c r="P48" s="113"/>
      <c r="Q48" s="113"/>
      <c r="R48" s="118"/>
    </row>
    <row r="49" spans="1:18" ht="15.75" customHeight="1">
      <c r="A49" s="692" t="str">
        <f>IF(企業入力シート!$A$25&gt;0,"　　・"&amp;VLOOKUP(1,企業入力シート!$A$26:$I$35,3,FALSE),"")</f>
        <v/>
      </c>
      <c r="B49" s="692"/>
      <c r="C49" s="704"/>
      <c r="D49" s="704"/>
      <c r="E49" s="704"/>
      <c r="F49" s="704"/>
      <c r="G49" s="704"/>
      <c r="H49" s="704"/>
      <c r="I49" s="704"/>
      <c r="J49" s="113"/>
      <c r="K49" s="113"/>
      <c r="L49" s="113"/>
      <c r="M49" s="113"/>
      <c r="N49" s="113"/>
      <c r="O49" s="113"/>
      <c r="P49" s="113"/>
      <c r="Q49" s="113"/>
      <c r="R49" s="118"/>
    </row>
    <row r="50" spans="1:18" ht="15.75" customHeight="1">
      <c r="A50" s="692" t="str">
        <f>IF(企業入力シート!$A$25&gt;1,"　　・"&amp;VLOOKUP(2,企業入力シート!$A$26:$I$35,3,FALSE),"")</f>
        <v/>
      </c>
      <c r="B50" s="692"/>
      <c r="C50" s="704"/>
      <c r="D50" s="704"/>
      <c r="E50" s="704"/>
      <c r="F50" s="704"/>
      <c r="G50" s="704"/>
      <c r="H50" s="704"/>
      <c r="I50" s="704"/>
      <c r="J50" s="113"/>
      <c r="K50" s="113"/>
      <c r="L50" s="113"/>
      <c r="M50" s="113"/>
      <c r="N50" s="113"/>
      <c r="O50" s="113"/>
      <c r="P50" s="113"/>
      <c r="Q50" s="113"/>
      <c r="R50" s="118"/>
    </row>
    <row r="51" spans="1:18" ht="15.75" customHeight="1">
      <c r="A51" s="692" t="str">
        <f>IF(企業入力シート!$A$25&gt;2,"　　・"&amp;VLOOKUP(3,企業入力シート!$A$26:$I$35,3,FALSE),"")</f>
        <v/>
      </c>
      <c r="B51" s="692"/>
      <c r="C51" s="704"/>
      <c r="D51" s="704"/>
      <c r="E51" s="704"/>
      <c r="F51" s="704"/>
      <c r="G51" s="704"/>
      <c r="H51" s="704"/>
      <c r="I51" s="704"/>
      <c r="J51" s="113"/>
      <c r="K51" s="113"/>
      <c r="L51" s="113"/>
      <c r="M51" s="113"/>
      <c r="N51" s="113"/>
      <c r="O51" s="113"/>
      <c r="P51" s="113"/>
      <c r="Q51" s="113"/>
      <c r="R51" s="118"/>
    </row>
    <row r="52" spans="1:18" ht="15.75" customHeight="1">
      <c r="A52" s="692" t="str">
        <f>IF(企業入力シート!$A$25&gt;3,"　　・"&amp;VLOOKUP(4,企業入力シート!$A$26:$I$35,3,FALSE),"")</f>
        <v/>
      </c>
      <c r="B52" s="692"/>
      <c r="C52" s="704"/>
      <c r="D52" s="704"/>
      <c r="E52" s="704"/>
      <c r="F52" s="704"/>
      <c r="G52" s="704"/>
      <c r="H52" s="704"/>
      <c r="I52" s="704"/>
      <c r="J52" s="113"/>
      <c r="K52" s="113"/>
      <c r="L52" s="113"/>
      <c r="M52" s="113"/>
      <c r="N52" s="113"/>
      <c r="O52" s="113"/>
      <c r="P52" s="113"/>
      <c r="Q52" s="113"/>
      <c r="R52" s="118"/>
    </row>
    <row r="53" spans="1:18" ht="15.75" customHeight="1">
      <c r="A53" s="692" t="str">
        <f>IF(企業入力シート!$A$25&gt;4,"　　・"&amp;VLOOKUP(5,企業入力シート!$A$26:$I$35,3,FALSE),"")</f>
        <v/>
      </c>
      <c r="B53" s="692"/>
      <c r="C53" s="704"/>
      <c r="D53" s="704"/>
      <c r="E53" s="704"/>
      <c r="F53" s="704"/>
      <c r="G53" s="704"/>
      <c r="H53" s="704"/>
      <c r="I53" s="704"/>
      <c r="J53" s="113"/>
      <c r="K53" s="113"/>
      <c r="L53" s="113"/>
      <c r="M53" s="113"/>
      <c r="N53" s="113"/>
      <c r="O53" s="113"/>
      <c r="P53" s="113"/>
      <c r="Q53" s="113"/>
      <c r="R53" s="118"/>
    </row>
    <row r="54" spans="1:18" ht="15.75" customHeight="1">
      <c r="A54" s="692" t="str">
        <f>IF(企業入力シート!$A$25&gt;5,"　　・"&amp;VLOOKUP(6,企業入力シート!$A$26:$I$35,3,FALSE),"")</f>
        <v/>
      </c>
      <c r="B54" s="692"/>
      <c r="C54" s="704"/>
      <c r="D54" s="704"/>
      <c r="E54" s="704"/>
      <c r="F54" s="704"/>
      <c r="G54" s="704"/>
      <c r="H54" s="704"/>
      <c r="I54" s="704"/>
      <c r="J54" s="113"/>
      <c r="K54" s="113"/>
      <c r="L54" s="113"/>
      <c r="M54" s="113"/>
      <c r="N54" s="113"/>
      <c r="O54" s="113"/>
      <c r="P54" s="113"/>
      <c r="Q54" s="113"/>
      <c r="R54" s="118"/>
    </row>
    <row r="55" spans="1:18" ht="15.75" customHeight="1">
      <c r="A55" s="692" t="str">
        <f>IF(企業入力シート!$A$25&gt;6,"　　・"&amp;VLOOKUP(7,企業入力シート!$A$26:$I$35,3,FALSE),"")</f>
        <v/>
      </c>
      <c r="B55" s="692"/>
      <c r="C55" s="704"/>
      <c r="D55" s="704"/>
      <c r="E55" s="704"/>
      <c r="F55" s="704"/>
      <c r="G55" s="704"/>
      <c r="H55" s="704"/>
      <c r="I55" s="704"/>
      <c r="J55" s="113"/>
      <c r="K55" s="113"/>
      <c r="L55" s="113"/>
      <c r="M55" s="113"/>
      <c r="N55" s="113"/>
      <c r="O55" s="113"/>
      <c r="P55" s="113"/>
      <c r="Q55" s="113"/>
      <c r="R55" s="118"/>
    </row>
    <row r="56" spans="1:18" ht="15.75" customHeight="1">
      <c r="A56" s="6"/>
      <c r="B56" s="2"/>
      <c r="C56" s="91"/>
      <c r="D56" s="91"/>
      <c r="E56" s="91"/>
      <c r="F56" s="91"/>
      <c r="G56" s="91"/>
      <c r="H56" s="91"/>
      <c r="I56" s="91"/>
      <c r="R56" s="118"/>
    </row>
    <row r="57" spans="1:18" ht="15.75" customHeight="1">
      <c r="A57" s="711" t="s">
        <v>2</v>
      </c>
      <c r="B57" s="711"/>
      <c r="C57" s="711"/>
      <c r="D57" s="711"/>
      <c r="E57" s="711"/>
      <c r="F57" s="711"/>
      <c r="G57" s="711"/>
      <c r="H57" s="711"/>
      <c r="I57" s="711"/>
      <c r="R57" s="118"/>
    </row>
    <row r="58" spans="1:18" ht="15.75" customHeight="1">
      <c r="B58" s="2" t="s">
        <v>90</v>
      </c>
      <c r="C58" s="91"/>
      <c r="D58" s="709" t="str">
        <f>IF(企業入力シート!C9="","",企業入力シート!C9)</f>
        <v/>
      </c>
      <c r="E58" s="709"/>
      <c r="F58" s="709"/>
      <c r="G58" s="709"/>
      <c r="H58" s="709"/>
      <c r="I58" s="709"/>
      <c r="J58" s="709"/>
      <c r="K58" s="709"/>
    </row>
    <row r="59" spans="1:18" ht="15.75" customHeight="1">
      <c r="B59" s="2" t="s">
        <v>89</v>
      </c>
      <c r="C59" s="91"/>
      <c r="D59" s="709" t="str">
        <f>IF(企業入力シート!C10="","",企業入力シート!C10)</f>
        <v/>
      </c>
      <c r="E59" s="709"/>
      <c r="F59" s="709"/>
      <c r="G59" s="709"/>
      <c r="H59" s="709"/>
      <c r="I59" s="709"/>
      <c r="J59" s="709"/>
      <c r="K59" s="709"/>
    </row>
    <row r="60" spans="1:18" ht="15.75" customHeight="1">
      <c r="B60" s="3" t="s">
        <v>91</v>
      </c>
      <c r="C60" s="91"/>
      <c r="D60" s="709" t="str">
        <f>IF(企業入力シート!C11="","",企業入力シート!C11)</f>
        <v/>
      </c>
      <c r="E60" s="709"/>
      <c r="F60" s="709"/>
      <c r="G60" s="709"/>
      <c r="H60" s="709"/>
      <c r="I60" s="709"/>
      <c r="J60" s="709"/>
      <c r="K60" s="709"/>
    </row>
    <row r="61" spans="1:18" ht="17.25" customHeight="1">
      <c r="B61" s="2" t="s">
        <v>92</v>
      </c>
      <c r="C61" s="91"/>
      <c r="D61" s="709" t="str">
        <f>IF(企業入力シート!C12="","",企業入力シート!C12)</f>
        <v/>
      </c>
      <c r="E61" s="709"/>
      <c r="F61" s="709"/>
      <c r="G61" s="709"/>
      <c r="H61" s="709"/>
      <c r="I61" s="709"/>
      <c r="J61" s="709"/>
      <c r="K61" s="709"/>
    </row>
    <row r="62" spans="1:18" ht="17.25" customHeight="1">
      <c r="B62" s="2" t="s">
        <v>93</v>
      </c>
      <c r="D62" s="709" t="str">
        <f>IF(企業入力シート!C13="","",企業入力シート!C13)</f>
        <v/>
      </c>
      <c r="E62" s="709"/>
      <c r="F62" s="709"/>
      <c r="G62" s="709"/>
      <c r="H62" s="709"/>
      <c r="I62" s="709"/>
      <c r="J62" s="709"/>
      <c r="K62" s="709"/>
    </row>
    <row r="63" spans="1:18" ht="17.25" customHeight="1"/>
    <row r="64" spans="1:18" ht="17.25" customHeight="1"/>
    <row r="65" spans="2:2" ht="17.25" customHeight="1">
      <c r="B65" s="2"/>
    </row>
    <row r="66" spans="2:2" ht="17.25" customHeight="1"/>
    <row r="67" spans="2:2" ht="17.25" customHeight="1"/>
    <row r="68" spans="2:2" ht="17.25" customHeight="1"/>
    <row r="69" spans="2:2" ht="17.25" customHeight="1"/>
  </sheetData>
  <mergeCells count="41">
    <mergeCell ref="A26:Q26"/>
    <mergeCell ref="A27:Q27"/>
    <mergeCell ref="J13:O13"/>
    <mergeCell ref="A16:Q17"/>
    <mergeCell ref="A5:Q5"/>
    <mergeCell ref="A24:Q24"/>
    <mergeCell ref="A25:Q25"/>
    <mergeCell ref="A43:Q43"/>
    <mergeCell ref="A38:Q38"/>
    <mergeCell ref="A39:Q39"/>
    <mergeCell ref="A40:Q40"/>
    <mergeCell ref="A41:Q41"/>
    <mergeCell ref="A32:Q32"/>
    <mergeCell ref="A31:Q31"/>
    <mergeCell ref="A30:Q30"/>
    <mergeCell ref="A29:Q29"/>
    <mergeCell ref="A42:Q42"/>
    <mergeCell ref="A33:Q33"/>
    <mergeCell ref="A34:Q34"/>
    <mergeCell ref="A4:Q4"/>
    <mergeCell ref="N2:Q2"/>
    <mergeCell ref="J10:Q11"/>
    <mergeCell ref="J9:M9"/>
    <mergeCell ref="J12:Q12"/>
    <mergeCell ref="A7:G7"/>
    <mergeCell ref="D62:K62"/>
    <mergeCell ref="C19:Q19"/>
    <mergeCell ref="D58:K58"/>
    <mergeCell ref="D59:K59"/>
    <mergeCell ref="D60:K60"/>
    <mergeCell ref="D61:K61"/>
    <mergeCell ref="A57:I57"/>
    <mergeCell ref="A28:Q28"/>
    <mergeCell ref="A44:Q44"/>
    <mergeCell ref="A45:Q45"/>
    <mergeCell ref="A46:Q46"/>
    <mergeCell ref="A35:Q35"/>
    <mergeCell ref="A36:Q36"/>
    <mergeCell ref="A37:Q37"/>
    <mergeCell ref="A22:Q22"/>
    <mergeCell ref="A23:Q23"/>
  </mergeCells>
  <phoneticPr fontId="2"/>
  <printOptions horizontalCentered="1"/>
  <pageMargins left="0.70866141732283472" right="0.70866141732283472" top="0.74803149606299213" bottom="0.55118110236220474" header="0.31496062992125984" footer="0.31496062992125984"/>
  <pageSetup paperSize="9" scale="99" orientation="portrait" blackAndWhite="1"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AB47"/>
  <sheetViews>
    <sheetView view="pageBreakPreview" zoomScaleNormal="100" zoomScaleSheetLayoutView="100" workbookViewId="0">
      <selection activeCell="AC23" sqref="AC23"/>
    </sheetView>
  </sheetViews>
  <sheetFormatPr defaultColWidth="9" defaultRowHeight="13"/>
  <cols>
    <col min="1" max="16" width="5.08984375" style="3" customWidth="1"/>
    <col min="17" max="18" width="5.26953125" style="3" customWidth="1"/>
    <col min="19" max="20" width="9" style="3"/>
    <col min="21" max="21" width="9" style="3" customWidth="1"/>
    <col min="22" max="16384" width="9" style="3"/>
  </cols>
  <sheetData>
    <row r="1" spans="1:22">
      <c r="A1" s="710" t="str">
        <f>CONCATENATE("（様式－",発注者入力シート!E20,"）")</f>
        <v>（様式－２）</v>
      </c>
      <c r="B1" s="710"/>
      <c r="C1" s="710"/>
      <c r="D1" s="710"/>
      <c r="E1" s="710"/>
      <c r="F1" s="710"/>
      <c r="R1" s="2"/>
      <c r="U1" s="3" t="s">
        <v>393</v>
      </c>
    </row>
    <row r="2" spans="1:22">
      <c r="A2" s="710" t="str">
        <f>CONCATENATE("評価項目",発注者入力シート!F20,"－",発注者入力シート!G20)</f>
        <v>評価項目（１）－①</v>
      </c>
      <c r="B2" s="710"/>
      <c r="C2" s="710"/>
      <c r="D2" s="710"/>
      <c r="E2" s="1003" t="s">
        <v>289</v>
      </c>
      <c r="F2" s="1003"/>
      <c r="G2" s="1003"/>
      <c r="H2" s="988" t="str">
        <f>IF(企業入力シート!C7="","",企業入力シート!C7)</f>
        <v>○○建設</v>
      </c>
      <c r="I2" s="988"/>
      <c r="J2" s="988"/>
      <c r="K2" s="988"/>
      <c r="L2" s="988"/>
      <c r="M2" s="988"/>
      <c r="N2" s="988"/>
      <c r="O2" s="988"/>
      <c r="P2" s="988"/>
      <c r="Q2" s="988"/>
      <c r="U2" s="3" t="s">
        <v>394</v>
      </c>
    </row>
    <row r="3" spans="1:22">
      <c r="A3" s="2"/>
      <c r="B3" s="2"/>
      <c r="C3" s="2"/>
      <c r="D3" s="2"/>
      <c r="E3" s="6"/>
      <c r="F3" s="6"/>
      <c r="G3" s="6"/>
      <c r="H3" s="2"/>
      <c r="I3" s="2"/>
      <c r="J3" s="2"/>
      <c r="K3" s="2"/>
      <c r="L3" s="2"/>
      <c r="M3" s="2"/>
      <c r="N3" s="2"/>
      <c r="O3" s="2"/>
      <c r="P3" s="2"/>
      <c r="Q3" s="2"/>
      <c r="U3" s="116"/>
      <c r="V3" s="3" t="s">
        <v>395</v>
      </c>
    </row>
    <row r="4" spans="1:22" ht="14">
      <c r="A4" s="1019" t="s">
        <v>3</v>
      </c>
      <c r="B4" s="1019"/>
      <c r="C4" s="1019"/>
      <c r="D4" s="1019"/>
      <c r="E4" s="1019"/>
      <c r="F4" s="1019"/>
      <c r="G4" s="1019"/>
      <c r="H4" s="1019"/>
      <c r="I4" s="1019"/>
      <c r="J4" s="1019"/>
      <c r="K4" s="1019"/>
      <c r="L4" s="1019"/>
      <c r="M4" s="1019"/>
      <c r="N4" s="1019"/>
      <c r="O4" s="1019"/>
      <c r="P4" s="1019"/>
      <c r="Q4" s="1019"/>
      <c r="R4" s="154"/>
      <c r="U4" s="111"/>
      <c r="V4" s="3" t="s">
        <v>491</v>
      </c>
    </row>
    <row r="5" spans="1:22">
      <c r="A5" s="120" t="s">
        <v>193</v>
      </c>
      <c r="B5" s="995" t="str">
        <f>IF(発注者入力シート!C20="","",発注者入力シート!C20)</f>
        <v>コンクリートの品質・耐久性の向上</v>
      </c>
      <c r="C5" s="995"/>
      <c r="D5" s="995"/>
      <c r="E5" s="995"/>
      <c r="F5" s="995"/>
      <c r="G5" s="995"/>
      <c r="H5" s="995"/>
      <c r="I5" s="995"/>
      <c r="J5" s="995"/>
      <c r="K5" s="995"/>
      <c r="L5" s="995"/>
      <c r="M5" s="995"/>
      <c r="N5" s="995"/>
      <c r="O5" s="995"/>
      <c r="P5" s="995"/>
      <c r="Q5" s="996"/>
      <c r="R5" s="2"/>
    </row>
    <row r="6" spans="1:22">
      <c r="A6" s="1001" t="s">
        <v>4</v>
      </c>
      <c r="B6" s="1001"/>
      <c r="C6" s="1001"/>
      <c r="D6" s="1001"/>
      <c r="E6" s="1001"/>
      <c r="F6" s="1001"/>
      <c r="G6" s="1001"/>
      <c r="H6" s="122" t="s">
        <v>653</v>
      </c>
      <c r="I6" s="122"/>
      <c r="J6" s="122"/>
      <c r="K6" s="122"/>
      <c r="L6" s="122"/>
      <c r="M6" s="122"/>
      <c r="N6" s="122"/>
      <c r="O6" s="122"/>
      <c r="P6" s="122"/>
      <c r="Q6" s="123"/>
      <c r="U6" s="3" t="s">
        <v>397</v>
      </c>
    </row>
    <row r="7" spans="1:22">
      <c r="A7" s="1001"/>
      <c r="B7" s="1001"/>
      <c r="C7" s="1001"/>
      <c r="D7" s="1001"/>
      <c r="E7" s="1001"/>
      <c r="F7" s="1001"/>
      <c r="G7" s="1001"/>
      <c r="H7" s="1000"/>
      <c r="I7" s="1000"/>
      <c r="J7" s="1000"/>
      <c r="K7" s="1000"/>
      <c r="L7" s="1000"/>
      <c r="M7" s="124" t="s">
        <v>490</v>
      </c>
      <c r="N7" s="124"/>
      <c r="O7" s="124"/>
      <c r="P7" s="124"/>
      <c r="Q7" s="125"/>
      <c r="U7" s="113"/>
      <c r="V7" s="3" t="s">
        <v>398</v>
      </c>
    </row>
    <row r="8" spans="1:22">
      <c r="A8" s="999" t="s">
        <v>652</v>
      </c>
      <c r="B8" s="999"/>
      <c r="C8" s="999"/>
      <c r="D8" s="999"/>
      <c r="E8" s="999"/>
      <c r="F8" s="999"/>
      <c r="G8" s="999"/>
      <c r="H8" s="580" t="s">
        <v>958</v>
      </c>
      <c r="I8" s="122"/>
      <c r="J8" s="122"/>
      <c r="K8" s="122"/>
      <c r="L8" s="122"/>
      <c r="M8" s="122"/>
      <c r="N8" s="122"/>
      <c r="O8" s="122"/>
      <c r="P8" s="122"/>
      <c r="Q8" s="123"/>
      <c r="U8" s="114"/>
      <c r="V8" s="3" t="s">
        <v>396</v>
      </c>
    </row>
    <row r="9" spans="1:22">
      <c r="A9" s="999"/>
      <c r="B9" s="999"/>
      <c r="C9" s="999"/>
      <c r="D9" s="999"/>
      <c r="E9" s="999"/>
      <c r="F9" s="999"/>
      <c r="G9" s="999"/>
      <c r="H9" s="1002"/>
      <c r="I9" s="1000"/>
      <c r="J9" s="1000"/>
      <c r="K9" s="1000"/>
      <c r="L9" s="1000"/>
      <c r="M9" s="124"/>
      <c r="N9" s="124"/>
      <c r="O9" s="124"/>
      <c r="P9" s="124"/>
      <c r="Q9" s="125"/>
    </row>
    <row r="10" spans="1:22">
      <c r="A10" s="126" t="s">
        <v>6</v>
      </c>
      <c r="Q10" s="127"/>
    </row>
    <row r="11" spans="1:22">
      <c r="A11" s="126" t="s">
        <v>7</v>
      </c>
      <c r="Q11" s="127"/>
    </row>
    <row r="12" spans="1:22">
      <c r="A12" s="276" t="s">
        <v>650</v>
      </c>
      <c r="B12" s="164" t="s">
        <v>651</v>
      </c>
      <c r="C12" s="164"/>
      <c r="D12" s="164"/>
      <c r="E12" s="164"/>
      <c r="F12" s="164"/>
      <c r="G12" s="164"/>
      <c r="H12" s="164"/>
      <c r="I12" s="164"/>
      <c r="J12" s="164"/>
      <c r="K12" s="164"/>
      <c r="L12" s="164"/>
      <c r="M12" s="164"/>
      <c r="N12" s="164"/>
      <c r="O12" s="164"/>
      <c r="P12" s="164"/>
      <c r="Q12" s="277"/>
      <c r="U12" s="118" t="s">
        <v>399</v>
      </c>
    </row>
    <row r="13" spans="1:22">
      <c r="A13" s="276" t="s">
        <v>650</v>
      </c>
      <c r="B13" s="997" t="s">
        <v>973</v>
      </c>
      <c r="C13" s="997"/>
      <c r="D13" s="997"/>
      <c r="E13" s="997"/>
      <c r="F13" s="997"/>
      <c r="G13" s="997"/>
      <c r="H13" s="997"/>
      <c r="I13" s="997"/>
      <c r="J13" s="997"/>
      <c r="K13" s="997"/>
      <c r="L13" s="997"/>
      <c r="M13" s="997"/>
      <c r="N13" s="997"/>
      <c r="O13" s="997"/>
      <c r="P13" s="997"/>
      <c r="Q13" s="998"/>
      <c r="U13" s="118" t="s">
        <v>400</v>
      </c>
    </row>
    <row r="14" spans="1:22">
      <c r="A14" s="278"/>
      <c r="B14" s="997"/>
      <c r="C14" s="997"/>
      <c r="D14" s="997"/>
      <c r="E14" s="997"/>
      <c r="F14" s="997"/>
      <c r="G14" s="997"/>
      <c r="H14" s="997"/>
      <c r="I14" s="997"/>
      <c r="J14" s="997"/>
      <c r="K14" s="997"/>
      <c r="L14" s="997"/>
      <c r="M14" s="997"/>
      <c r="N14" s="997"/>
      <c r="O14" s="997"/>
      <c r="P14" s="997"/>
      <c r="Q14" s="998"/>
      <c r="U14" s="118" t="s">
        <v>657</v>
      </c>
    </row>
    <row r="15" spans="1:22">
      <c r="A15" s="278"/>
      <c r="B15" s="997"/>
      <c r="C15" s="997"/>
      <c r="D15" s="997"/>
      <c r="E15" s="997"/>
      <c r="F15" s="997"/>
      <c r="G15" s="997"/>
      <c r="H15" s="997"/>
      <c r="I15" s="997"/>
      <c r="J15" s="997"/>
      <c r="K15" s="997"/>
      <c r="L15" s="997"/>
      <c r="M15" s="997"/>
      <c r="N15" s="997"/>
      <c r="O15" s="997"/>
      <c r="P15" s="997"/>
      <c r="Q15" s="998"/>
      <c r="U15" s="118" t="s">
        <v>716</v>
      </c>
      <c r="V15" s="118"/>
    </row>
    <row r="16" spans="1:22">
      <c r="A16" s="276" t="s">
        <v>951</v>
      </c>
      <c r="B16" s="1029" t="s">
        <v>952</v>
      </c>
      <c r="C16" s="1029"/>
      <c r="D16" s="1029"/>
      <c r="E16" s="1029"/>
      <c r="F16" s="1029"/>
      <c r="G16" s="1029"/>
      <c r="H16" s="1029"/>
      <c r="I16" s="1029"/>
      <c r="J16" s="1029"/>
      <c r="K16" s="1029"/>
      <c r="L16" s="1029"/>
      <c r="M16" s="1029"/>
      <c r="N16" s="1029"/>
      <c r="O16" s="1029"/>
      <c r="P16" s="1029"/>
      <c r="Q16" s="1030"/>
      <c r="V16" s="118"/>
    </row>
    <row r="17" spans="1:28" ht="13.5" customHeight="1">
      <c r="A17" s="276"/>
      <c r="B17" s="1029"/>
      <c r="C17" s="1029"/>
      <c r="D17" s="1029"/>
      <c r="E17" s="1029"/>
      <c r="F17" s="1029"/>
      <c r="G17" s="1029"/>
      <c r="H17" s="1029"/>
      <c r="I17" s="1029"/>
      <c r="J17" s="1029"/>
      <c r="K17" s="1029"/>
      <c r="L17" s="1029"/>
      <c r="M17" s="1029"/>
      <c r="N17" s="1029"/>
      <c r="O17" s="1029"/>
      <c r="P17" s="1029"/>
      <c r="Q17" s="1030"/>
      <c r="R17" s="200"/>
      <c r="U17" s="118" t="s">
        <v>655</v>
      </c>
      <c r="V17" s="118"/>
    </row>
    <row r="18" spans="1:28">
      <c r="A18" s="276" t="s">
        <v>953</v>
      </c>
      <c r="B18" s="581" t="s">
        <v>954</v>
      </c>
      <c r="C18" s="582"/>
      <c r="D18" s="582"/>
      <c r="E18" s="582"/>
      <c r="F18" s="582"/>
      <c r="G18" s="582"/>
      <c r="H18" s="582"/>
      <c r="I18" s="582"/>
      <c r="J18" s="582"/>
      <c r="K18" s="582"/>
      <c r="L18" s="582"/>
      <c r="M18" s="582"/>
      <c r="N18" s="582"/>
      <c r="O18" s="582"/>
      <c r="P18" s="582"/>
      <c r="Q18" s="583"/>
      <c r="R18" s="90"/>
      <c r="U18" s="118" t="s">
        <v>654</v>
      </c>
      <c r="V18" s="118"/>
    </row>
    <row r="19" spans="1:28">
      <c r="A19" s="992" t="s">
        <v>15</v>
      </c>
      <c r="B19" s="993"/>
      <c r="C19" s="993"/>
      <c r="D19" s="993"/>
      <c r="E19" s="993"/>
      <c r="F19" s="993"/>
      <c r="G19" s="993"/>
      <c r="H19" s="993"/>
      <c r="I19" s="993"/>
      <c r="J19" s="993"/>
      <c r="K19" s="993"/>
      <c r="L19" s="993"/>
      <c r="M19" s="993"/>
      <c r="N19" s="993"/>
      <c r="O19" s="994"/>
      <c r="P19" s="990" t="s">
        <v>291</v>
      </c>
      <c r="Q19" s="991"/>
      <c r="R19" s="90"/>
      <c r="U19" s="118" t="s">
        <v>656</v>
      </c>
    </row>
    <row r="20" spans="1:28" ht="19.5" customHeight="1">
      <c r="A20" s="1020" t="s">
        <v>970</v>
      </c>
      <c r="B20" s="1021"/>
      <c r="C20" s="1021"/>
      <c r="D20" s="1021"/>
      <c r="E20" s="1021"/>
      <c r="F20" s="1021"/>
      <c r="G20" s="1021"/>
      <c r="H20" s="1021"/>
      <c r="I20" s="1021"/>
      <c r="J20" s="1021"/>
      <c r="K20" s="1021"/>
      <c r="L20" s="1021"/>
      <c r="M20" s="1021"/>
      <c r="N20" s="1021"/>
      <c r="O20" s="1022"/>
      <c r="P20" s="982"/>
      <c r="Q20" s="983"/>
      <c r="R20" s="90"/>
      <c r="U20" s="118" t="s">
        <v>658</v>
      </c>
    </row>
    <row r="21" spans="1:28" ht="19.5" customHeight="1">
      <c r="A21" s="1023"/>
      <c r="B21" s="1024"/>
      <c r="C21" s="1024"/>
      <c r="D21" s="1024"/>
      <c r="E21" s="1024"/>
      <c r="F21" s="1024"/>
      <c r="G21" s="1024"/>
      <c r="H21" s="1024"/>
      <c r="I21" s="1024"/>
      <c r="J21" s="1024"/>
      <c r="K21" s="1024"/>
      <c r="L21" s="1024"/>
      <c r="M21" s="1024"/>
      <c r="N21" s="1024"/>
      <c r="O21" s="1025"/>
      <c r="P21" s="984"/>
      <c r="Q21" s="985"/>
      <c r="R21" s="90"/>
      <c r="U21" s="118" t="s">
        <v>659</v>
      </c>
    </row>
    <row r="22" spans="1:28" ht="19.5" customHeight="1">
      <c r="A22" s="1023"/>
      <c r="B22" s="1024"/>
      <c r="C22" s="1024"/>
      <c r="D22" s="1024"/>
      <c r="E22" s="1024"/>
      <c r="F22" s="1024"/>
      <c r="G22" s="1024"/>
      <c r="H22" s="1024"/>
      <c r="I22" s="1024"/>
      <c r="J22" s="1024"/>
      <c r="K22" s="1024"/>
      <c r="L22" s="1024"/>
      <c r="M22" s="1024"/>
      <c r="N22" s="1024"/>
      <c r="O22" s="1025"/>
      <c r="P22" s="984"/>
      <c r="Q22" s="985"/>
      <c r="R22" s="90"/>
    </row>
    <row r="23" spans="1:28" ht="19.5" customHeight="1">
      <c r="A23" s="1023"/>
      <c r="B23" s="1024"/>
      <c r="C23" s="1024"/>
      <c r="D23" s="1024"/>
      <c r="E23" s="1024"/>
      <c r="F23" s="1024"/>
      <c r="G23" s="1024"/>
      <c r="H23" s="1024"/>
      <c r="I23" s="1024"/>
      <c r="J23" s="1024"/>
      <c r="K23" s="1024"/>
      <c r="L23" s="1024"/>
      <c r="M23" s="1024"/>
      <c r="N23" s="1024"/>
      <c r="O23" s="1025"/>
      <c r="P23" s="984"/>
      <c r="Q23" s="985"/>
      <c r="R23" s="90"/>
      <c r="U23" s="1032" t="s">
        <v>292</v>
      </c>
      <c r="V23" s="1032"/>
      <c r="W23" s="1032"/>
      <c r="X23" s="1032"/>
      <c r="Y23" s="1032"/>
    </row>
    <row r="24" spans="1:28" ht="19.5" customHeight="1">
      <c r="A24" s="1023"/>
      <c r="B24" s="1024"/>
      <c r="C24" s="1024"/>
      <c r="D24" s="1024"/>
      <c r="E24" s="1024"/>
      <c r="F24" s="1024"/>
      <c r="G24" s="1024"/>
      <c r="H24" s="1024"/>
      <c r="I24" s="1024"/>
      <c r="J24" s="1024"/>
      <c r="K24" s="1024"/>
      <c r="L24" s="1024"/>
      <c r="M24" s="1024"/>
      <c r="N24" s="1024"/>
      <c r="O24" s="1025"/>
      <c r="P24" s="984"/>
      <c r="Q24" s="985"/>
      <c r="R24" s="90"/>
      <c r="U24" s="1032"/>
      <c r="V24" s="1032"/>
      <c r="W24" s="1032"/>
      <c r="X24" s="1032"/>
      <c r="Y24" s="1032"/>
    </row>
    <row r="25" spans="1:28" ht="19.5" customHeight="1">
      <c r="A25" s="1023"/>
      <c r="B25" s="1024"/>
      <c r="C25" s="1024"/>
      <c r="D25" s="1024"/>
      <c r="E25" s="1024"/>
      <c r="F25" s="1024"/>
      <c r="G25" s="1024"/>
      <c r="H25" s="1024"/>
      <c r="I25" s="1024"/>
      <c r="J25" s="1024"/>
      <c r="K25" s="1024"/>
      <c r="L25" s="1024"/>
      <c r="M25" s="1024"/>
      <c r="N25" s="1024"/>
      <c r="O25" s="1025"/>
      <c r="P25" s="984"/>
      <c r="Q25" s="985"/>
      <c r="R25" s="90"/>
      <c r="U25" s="1032"/>
      <c r="V25" s="1032"/>
      <c r="W25" s="1032"/>
      <c r="X25" s="1032"/>
      <c r="Y25" s="1032"/>
    </row>
    <row r="26" spans="1:28" ht="19.5" customHeight="1">
      <c r="A26" s="1026"/>
      <c r="B26" s="1027"/>
      <c r="C26" s="1027"/>
      <c r="D26" s="1027"/>
      <c r="E26" s="1027"/>
      <c r="F26" s="1027"/>
      <c r="G26" s="1027"/>
      <c r="H26" s="1027"/>
      <c r="I26" s="1027"/>
      <c r="J26" s="1027"/>
      <c r="K26" s="1027"/>
      <c r="L26" s="1027"/>
      <c r="M26" s="1027"/>
      <c r="N26" s="1027"/>
      <c r="O26" s="1028"/>
      <c r="P26" s="986"/>
      <c r="Q26" s="987"/>
      <c r="R26" s="90"/>
      <c r="U26" s="3" t="s">
        <v>306</v>
      </c>
    </row>
    <row r="27" spans="1:28" ht="19.5" customHeight="1">
      <c r="A27" s="1020" t="s">
        <v>971</v>
      </c>
      <c r="B27" s="1021"/>
      <c r="C27" s="1021"/>
      <c r="D27" s="1021"/>
      <c r="E27" s="1021"/>
      <c r="F27" s="1021"/>
      <c r="G27" s="1021"/>
      <c r="H27" s="1021"/>
      <c r="I27" s="1021"/>
      <c r="J27" s="1021"/>
      <c r="K27" s="1021"/>
      <c r="L27" s="1021"/>
      <c r="M27" s="1021"/>
      <c r="N27" s="1021"/>
      <c r="O27" s="1022"/>
      <c r="P27" s="982"/>
      <c r="Q27" s="983"/>
      <c r="R27" s="90"/>
      <c r="U27" s="128" t="s">
        <v>293</v>
      </c>
      <c r="V27" s="128" t="s">
        <v>294</v>
      </c>
      <c r="W27" s="1031" t="s">
        <v>295</v>
      </c>
      <c r="X27" s="1031"/>
      <c r="Y27" s="129" t="s">
        <v>296</v>
      </c>
      <c r="Z27" s="122"/>
      <c r="AA27" s="122"/>
      <c r="AB27" s="123"/>
    </row>
    <row r="28" spans="1:28" ht="19.5" customHeight="1">
      <c r="A28" s="1023"/>
      <c r="B28" s="1024"/>
      <c r="C28" s="1024"/>
      <c r="D28" s="1024"/>
      <c r="E28" s="1024"/>
      <c r="F28" s="1024"/>
      <c r="G28" s="1024"/>
      <c r="H28" s="1024"/>
      <c r="I28" s="1024"/>
      <c r="J28" s="1024"/>
      <c r="K28" s="1024"/>
      <c r="L28" s="1024"/>
      <c r="M28" s="1024"/>
      <c r="N28" s="1024"/>
      <c r="O28" s="1025"/>
      <c r="P28" s="984"/>
      <c r="Q28" s="985"/>
      <c r="R28" s="90"/>
      <c r="U28" s="128" t="s">
        <v>916</v>
      </c>
      <c r="V28" s="128" t="s">
        <v>52</v>
      </c>
      <c r="W28" s="1031" t="s">
        <v>297</v>
      </c>
      <c r="X28" s="1031"/>
      <c r="Y28" s="130" t="s">
        <v>298</v>
      </c>
      <c r="Z28" s="115"/>
      <c r="AA28" s="115"/>
      <c r="AB28" s="131"/>
    </row>
    <row r="29" spans="1:28" ht="19.5" customHeight="1">
      <c r="A29" s="1023"/>
      <c r="B29" s="1024"/>
      <c r="C29" s="1024"/>
      <c r="D29" s="1024"/>
      <c r="E29" s="1024"/>
      <c r="F29" s="1024"/>
      <c r="G29" s="1024"/>
      <c r="H29" s="1024"/>
      <c r="I29" s="1024"/>
      <c r="J29" s="1024"/>
      <c r="K29" s="1024"/>
      <c r="L29" s="1024"/>
      <c r="M29" s="1024"/>
      <c r="N29" s="1024"/>
      <c r="O29" s="1025"/>
      <c r="P29" s="984"/>
      <c r="Q29" s="985"/>
      <c r="R29" s="90"/>
      <c r="U29" s="128" t="s">
        <v>299</v>
      </c>
      <c r="V29" s="128" t="s">
        <v>56</v>
      </c>
      <c r="W29" s="1031" t="s">
        <v>300</v>
      </c>
      <c r="X29" s="1031"/>
      <c r="Y29" s="132" t="s">
        <v>301</v>
      </c>
      <c r="Z29" s="115"/>
      <c r="AA29" s="115"/>
      <c r="AB29" s="131"/>
    </row>
    <row r="30" spans="1:28" ht="19.5" customHeight="1">
      <c r="A30" s="1023"/>
      <c r="B30" s="1024"/>
      <c r="C30" s="1024"/>
      <c r="D30" s="1024"/>
      <c r="E30" s="1024"/>
      <c r="F30" s="1024"/>
      <c r="G30" s="1024"/>
      <c r="H30" s="1024"/>
      <c r="I30" s="1024"/>
      <c r="J30" s="1024"/>
      <c r="K30" s="1024"/>
      <c r="L30" s="1024"/>
      <c r="M30" s="1024"/>
      <c r="N30" s="1024"/>
      <c r="O30" s="1025"/>
      <c r="P30" s="984"/>
      <c r="Q30" s="985"/>
      <c r="R30" s="90"/>
      <c r="U30" s="128" t="s">
        <v>302</v>
      </c>
      <c r="V30" s="128" t="s">
        <v>60</v>
      </c>
      <c r="W30" s="1031" t="s">
        <v>300</v>
      </c>
      <c r="X30" s="1031"/>
      <c r="Y30" s="133" t="s">
        <v>303</v>
      </c>
      <c r="AB30" s="127"/>
    </row>
    <row r="31" spans="1:28" ht="19.5" customHeight="1">
      <c r="A31" s="1023"/>
      <c r="B31" s="1024"/>
      <c r="C31" s="1024"/>
      <c r="D31" s="1024"/>
      <c r="E31" s="1024"/>
      <c r="F31" s="1024"/>
      <c r="G31" s="1024"/>
      <c r="H31" s="1024"/>
      <c r="I31" s="1024"/>
      <c r="J31" s="1024"/>
      <c r="K31" s="1024"/>
      <c r="L31" s="1024"/>
      <c r="M31" s="1024"/>
      <c r="N31" s="1024"/>
      <c r="O31" s="1025"/>
      <c r="P31" s="984"/>
      <c r="Q31" s="985"/>
      <c r="R31" s="90"/>
      <c r="U31" s="128" t="s">
        <v>304</v>
      </c>
      <c r="V31" s="128" t="s">
        <v>60</v>
      </c>
      <c r="W31" s="1031" t="s">
        <v>300</v>
      </c>
      <c r="X31" s="1031"/>
      <c r="Y31" s="132" t="s">
        <v>305</v>
      </c>
      <c r="Z31" s="115"/>
      <c r="AA31" s="115"/>
      <c r="AB31" s="131"/>
    </row>
    <row r="32" spans="1:28" ht="19.5" customHeight="1">
      <c r="A32" s="1023"/>
      <c r="B32" s="1024"/>
      <c r="C32" s="1024"/>
      <c r="D32" s="1024"/>
      <c r="E32" s="1024"/>
      <c r="F32" s="1024"/>
      <c r="G32" s="1024"/>
      <c r="H32" s="1024"/>
      <c r="I32" s="1024"/>
      <c r="J32" s="1024"/>
      <c r="K32" s="1024"/>
      <c r="L32" s="1024"/>
      <c r="M32" s="1024"/>
      <c r="N32" s="1024"/>
      <c r="O32" s="1025"/>
      <c r="P32" s="984"/>
      <c r="Q32" s="985"/>
      <c r="R32" s="90"/>
      <c r="U32" s="118"/>
    </row>
    <row r="33" spans="1:21" ht="19.5" customHeight="1">
      <c r="A33" s="1026"/>
      <c r="B33" s="1027"/>
      <c r="C33" s="1027"/>
      <c r="D33" s="1027"/>
      <c r="E33" s="1027"/>
      <c r="F33" s="1027"/>
      <c r="G33" s="1027"/>
      <c r="H33" s="1027"/>
      <c r="I33" s="1027"/>
      <c r="J33" s="1027"/>
      <c r="K33" s="1027"/>
      <c r="L33" s="1027"/>
      <c r="M33" s="1027"/>
      <c r="N33" s="1027"/>
      <c r="O33" s="1028"/>
      <c r="P33" s="986"/>
      <c r="Q33" s="987"/>
      <c r="R33" s="90"/>
      <c r="U33" s="118"/>
    </row>
    <row r="34" spans="1:21" ht="19.5" customHeight="1">
      <c r="A34" s="1020" t="s">
        <v>972</v>
      </c>
      <c r="B34" s="1021"/>
      <c r="C34" s="1021"/>
      <c r="D34" s="1021"/>
      <c r="E34" s="1021"/>
      <c r="F34" s="1021"/>
      <c r="G34" s="1021"/>
      <c r="H34" s="1021"/>
      <c r="I34" s="1021"/>
      <c r="J34" s="1021"/>
      <c r="K34" s="1021"/>
      <c r="L34" s="1021"/>
      <c r="M34" s="1021"/>
      <c r="N34" s="1021"/>
      <c r="O34" s="1022"/>
      <c r="P34" s="982"/>
      <c r="Q34" s="983"/>
      <c r="R34" s="90"/>
    </row>
    <row r="35" spans="1:21" ht="19.5" customHeight="1">
      <c r="A35" s="1023"/>
      <c r="B35" s="1024"/>
      <c r="C35" s="1024"/>
      <c r="D35" s="1024"/>
      <c r="E35" s="1024"/>
      <c r="F35" s="1024"/>
      <c r="G35" s="1024"/>
      <c r="H35" s="1024"/>
      <c r="I35" s="1024"/>
      <c r="J35" s="1024"/>
      <c r="K35" s="1024"/>
      <c r="L35" s="1024"/>
      <c r="M35" s="1024"/>
      <c r="N35" s="1024"/>
      <c r="O35" s="1025"/>
      <c r="P35" s="984"/>
      <c r="Q35" s="985"/>
      <c r="R35" s="90"/>
    </row>
    <row r="36" spans="1:21" ht="19.5" customHeight="1">
      <c r="A36" s="1023"/>
      <c r="B36" s="1024"/>
      <c r="C36" s="1024"/>
      <c r="D36" s="1024"/>
      <c r="E36" s="1024"/>
      <c r="F36" s="1024"/>
      <c r="G36" s="1024"/>
      <c r="H36" s="1024"/>
      <c r="I36" s="1024"/>
      <c r="J36" s="1024"/>
      <c r="K36" s="1024"/>
      <c r="L36" s="1024"/>
      <c r="M36" s="1024"/>
      <c r="N36" s="1024"/>
      <c r="O36" s="1025"/>
      <c r="P36" s="984"/>
      <c r="Q36" s="985"/>
      <c r="R36" s="90"/>
    </row>
    <row r="37" spans="1:21" ht="19.5" customHeight="1">
      <c r="A37" s="1023"/>
      <c r="B37" s="1024"/>
      <c r="C37" s="1024"/>
      <c r="D37" s="1024"/>
      <c r="E37" s="1024"/>
      <c r="F37" s="1024"/>
      <c r="G37" s="1024"/>
      <c r="H37" s="1024"/>
      <c r="I37" s="1024"/>
      <c r="J37" s="1024"/>
      <c r="K37" s="1024"/>
      <c r="L37" s="1024"/>
      <c r="M37" s="1024"/>
      <c r="N37" s="1024"/>
      <c r="O37" s="1025"/>
      <c r="P37" s="984"/>
      <c r="Q37" s="985"/>
      <c r="R37" s="90"/>
    </row>
    <row r="38" spans="1:21" ht="19.5" customHeight="1">
      <c r="A38" s="1023"/>
      <c r="B38" s="1024"/>
      <c r="C38" s="1024"/>
      <c r="D38" s="1024"/>
      <c r="E38" s="1024"/>
      <c r="F38" s="1024"/>
      <c r="G38" s="1024"/>
      <c r="H38" s="1024"/>
      <c r="I38" s="1024"/>
      <c r="J38" s="1024"/>
      <c r="K38" s="1024"/>
      <c r="L38" s="1024"/>
      <c r="M38" s="1024"/>
      <c r="N38" s="1024"/>
      <c r="O38" s="1025"/>
      <c r="P38" s="984"/>
      <c r="Q38" s="985"/>
      <c r="R38" s="90"/>
    </row>
    <row r="39" spans="1:21" ht="19.5" customHeight="1">
      <c r="A39" s="1023"/>
      <c r="B39" s="1024"/>
      <c r="C39" s="1024"/>
      <c r="D39" s="1024"/>
      <c r="E39" s="1024"/>
      <c r="F39" s="1024"/>
      <c r="G39" s="1024"/>
      <c r="H39" s="1024"/>
      <c r="I39" s="1024"/>
      <c r="J39" s="1024"/>
      <c r="K39" s="1024"/>
      <c r="L39" s="1024"/>
      <c r="M39" s="1024"/>
      <c r="N39" s="1024"/>
      <c r="O39" s="1025"/>
      <c r="P39" s="984"/>
      <c r="Q39" s="985"/>
      <c r="R39" s="90"/>
    </row>
    <row r="40" spans="1:21" ht="19.5" customHeight="1">
      <c r="A40" s="1026"/>
      <c r="B40" s="1027"/>
      <c r="C40" s="1027"/>
      <c r="D40" s="1027"/>
      <c r="E40" s="1027"/>
      <c r="F40" s="1027"/>
      <c r="G40" s="1027"/>
      <c r="H40" s="1027"/>
      <c r="I40" s="1027"/>
      <c r="J40" s="1027"/>
      <c r="K40" s="1027"/>
      <c r="L40" s="1027"/>
      <c r="M40" s="1027"/>
      <c r="N40" s="1027"/>
      <c r="O40" s="1028"/>
      <c r="P40" s="986"/>
      <c r="Q40" s="987"/>
      <c r="R40" s="90"/>
    </row>
    <row r="41" spans="1:21">
      <c r="A41" s="1004" t="s">
        <v>11</v>
      </c>
      <c r="B41" s="1005"/>
      <c r="C41" s="1010"/>
      <c r="D41" s="1011"/>
      <c r="E41" s="1011"/>
      <c r="F41" s="1011"/>
      <c r="G41" s="1011"/>
      <c r="H41" s="1011"/>
      <c r="I41" s="1011"/>
      <c r="J41" s="1011"/>
      <c r="K41" s="1011"/>
      <c r="L41" s="1011"/>
      <c r="M41" s="1011"/>
      <c r="N41" s="1011"/>
      <c r="O41" s="1011"/>
      <c r="P41" s="1011"/>
      <c r="Q41" s="1012"/>
      <c r="R41" s="164"/>
    </row>
    <row r="42" spans="1:21">
      <c r="A42" s="1006"/>
      <c r="B42" s="1007"/>
      <c r="C42" s="1013"/>
      <c r="D42" s="1014"/>
      <c r="E42" s="1014"/>
      <c r="F42" s="1014"/>
      <c r="G42" s="1014"/>
      <c r="H42" s="1014"/>
      <c r="I42" s="1014"/>
      <c r="J42" s="1014"/>
      <c r="K42" s="1014"/>
      <c r="L42" s="1014"/>
      <c r="M42" s="1014"/>
      <c r="N42" s="1014"/>
      <c r="O42" s="1014"/>
      <c r="P42" s="1014"/>
      <c r="Q42" s="1015"/>
    </row>
    <row r="43" spans="1:21">
      <c r="A43" s="1008"/>
      <c r="B43" s="1009"/>
      <c r="C43" s="1016"/>
      <c r="D43" s="1017"/>
      <c r="E43" s="1017"/>
      <c r="F43" s="1017"/>
      <c r="G43" s="1017"/>
      <c r="H43" s="1017"/>
      <c r="I43" s="1017"/>
      <c r="J43" s="1017"/>
      <c r="K43" s="1017"/>
      <c r="L43" s="1017"/>
      <c r="M43" s="1017"/>
      <c r="N43" s="1017"/>
      <c r="O43" s="1017"/>
      <c r="P43" s="1017"/>
      <c r="Q43" s="1018"/>
    </row>
    <row r="44" spans="1:21">
      <c r="A44" s="168" t="s">
        <v>13</v>
      </c>
      <c r="R44" s="90"/>
    </row>
    <row r="45" spans="1:21">
      <c r="A45" s="989" t="s">
        <v>14</v>
      </c>
      <c r="B45" s="989"/>
      <c r="C45" s="989"/>
      <c r="D45" s="989"/>
      <c r="E45" s="989"/>
      <c r="F45" s="989"/>
      <c r="G45" s="989"/>
      <c r="H45" s="989"/>
      <c r="I45" s="989"/>
      <c r="J45" s="989"/>
      <c r="K45" s="989"/>
      <c r="L45" s="989"/>
      <c r="M45" s="989"/>
      <c r="N45" s="989"/>
      <c r="O45" s="989"/>
      <c r="P45" s="989"/>
      <c r="Q45" s="989"/>
    </row>
    <row r="46" spans="1:21">
      <c r="A46" s="270"/>
      <c r="B46" s="270"/>
      <c r="C46" s="270"/>
      <c r="D46" s="270"/>
      <c r="E46" s="270"/>
      <c r="F46" s="270"/>
      <c r="G46" s="270"/>
      <c r="H46" s="270"/>
      <c r="I46" s="270"/>
      <c r="J46" s="270"/>
      <c r="K46" s="270"/>
      <c r="L46" s="270"/>
      <c r="M46" s="270"/>
      <c r="N46" s="270"/>
      <c r="O46" s="270"/>
      <c r="P46" s="270"/>
      <c r="Q46" s="270"/>
    </row>
    <row r="47" spans="1:21">
      <c r="A47" s="270"/>
      <c r="B47" s="270"/>
      <c r="C47" s="270"/>
      <c r="D47" s="270"/>
      <c r="E47" s="270"/>
      <c r="F47" s="270"/>
      <c r="G47" s="270"/>
      <c r="H47" s="270"/>
      <c r="I47" s="270"/>
      <c r="J47" s="270"/>
      <c r="K47" s="270"/>
      <c r="L47" s="270"/>
      <c r="M47" s="270"/>
      <c r="N47" s="270"/>
      <c r="O47" s="270"/>
      <c r="P47" s="270"/>
      <c r="Q47" s="270"/>
    </row>
  </sheetData>
  <mergeCells count="29">
    <mergeCell ref="W31:X31"/>
    <mergeCell ref="U23:Y25"/>
    <mergeCell ref="W27:X27"/>
    <mergeCell ref="W28:X28"/>
    <mergeCell ref="W29:X29"/>
    <mergeCell ref="W30:X30"/>
    <mergeCell ref="C41:Q43"/>
    <mergeCell ref="A4:Q4"/>
    <mergeCell ref="A20:O26"/>
    <mergeCell ref="A27:O33"/>
    <mergeCell ref="P34:Q40"/>
    <mergeCell ref="A34:O40"/>
    <mergeCell ref="B16:Q17"/>
    <mergeCell ref="A1:F1"/>
    <mergeCell ref="A2:D2"/>
    <mergeCell ref="P27:Q33"/>
    <mergeCell ref="H2:Q2"/>
    <mergeCell ref="A45:Q45"/>
    <mergeCell ref="P19:Q19"/>
    <mergeCell ref="A19:O19"/>
    <mergeCell ref="B5:Q5"/>
    <mergeCell ref="P20:Q26"/>
    <mergeCell ref="B13:Q15"/>
    <mergeCell ref="A8:G9"/>
    <mergeCell ref="H7:L7"/>
    <mergeCell ref="A6:G7"/>
    <mergeCell ref="H9:L9"/>
    <mergeCell ref="E2:G2"/>
    <mergeCell ref="A41:B43"/>
  </mergeCells>
  <phoneticPr fontId="2"/>
  <dataValidations count="1">
    <dataValidation type="list" showInputMessage="1" showErrorMessage="1" sqref="H9 H7" xr:uid="{00000000-0002-0000-0800-000000000000}">
      <formula1>企業回答1</formula1>
    </dataValidation>
  </dataValidations>
  <printOptions horizontalCentered="1"/>
  <pageMargins left="0.70866141732283472" right="0.70866141732283472" top="0.55118110236220474" bottom="0" header="0.31496062992125984" footer="0.31496062992125984"/>
  <pageSetup paperSize="9" orientation="portrait" blackAndWhite="1"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AC45"/>
  <sheetViews>
    <sheetView view="pageBreakPreview" zoomScaleNormal="100" zoomScaleSheetLayoutView="100" workbookViewId="0">
      <selection activeCell="H9" sqref="H9:L9"/>
    </sheetView>
  </sheetViews>
  <sheetFormatPr defaultColWidth="9" defaultRowHeight="13"/>
  <cols>
    <col min="1" max="16" width="5.08984375" style="3" customWidth="1"/>
    <col min="17" max="18" width="5.26953125" style="3" customWidth="1"/>
    <col min="19" max="16384" width="9" style="3"/>
  </cols>
  <sheetData>
    <row r="1" spans="1:29">
      <c r="A1" s="710" t="str">
        <f>CONCATENATE("（様式－",発注者入力シート!E21,"）")</f>
        <v>（様式－３）</v>
      </c>
      <c r="B1" s="710"/>
      <c r="C1" s="710"/>
      <c r="D1" s="710"/>
      <c r="E1" s="710"/>
      <c r="F1" s="710"/>
      <c r="R1" s="2"/>
      <c r="U1" s="3" t="s">
        <v>393</v>
      </c>
    </row>
    <row r="2" spans="1:29">
      <c r="A2" s="710" t="str">
        <f>CONCATENATE("評価項目",発注者入力シート!F21,"－",発注者入力シート!G21)</f>
        <v>評価項目（１）－②</v>
      </c>
      <c r="B2" s="710"/>
      <c r="C2" s="710"/>
      <c r="D2" s="710"/>
      <c r="E2" s="1003" t="s">
        <v>289</v>
      </c>
      <c r="F2" s="1003"/>
      <c r="G2" s="1003"/>
      <c r="H2" s="988" t="str">
        <f>IF(企業入力シート!C7="","",企業入力シート!C7)</f>
        <v>○○建設</v>
      </c>
      <c r="I2" s="988"/>
      <c r="J2" s="988"/>
      <c r="K2" s="988"/>
      <c r="L2" s="988"/>
      <c r="M2" s="988"/>
      <c r="N2" s="988"/>
      <c r="O2" s="988"/>
      <c r="P2" s="988"/>
      <c r="Q2" s="988"/>
      <c r="U2" s="3" t="s">
        <v>394</v>
      </c>
    </row>
    <row r="3" spans="1:29">
      <c r="A3" s="2"/>
      <c r="B3" s="2"/>
      <c r="C3" s="2"/>
      <c r="D3" s="2"/>
      <c r="E3" s="6"/>
      <c r="F3" s="6"/>
      <c r="G3" s="6"/>
      <c r="H3" s="2"/>
      <c r="I3" s="2"/>
      <c r="J3" s="2"/>
      <c r="K3" s="2"/>
      <c r="L3" s="2"/>
      <c r="M3" s="2"/>
      <c r="N3" s="2"/>
      <c r="O3" s="2"/>
      <c r="P3" s="2"/>
      <c r="Q3" s="2"/>
      <c r="U3" s="116"/>
      <c r="V3" s="3" t="s">
        <v>395</v>
      </c>
    </row>
    <row r="4" spans="1:29" ht="14">
      <c r="A4" s="1019" t="s">
        <v>3</v>
      </c>
      <c r="B4" s="1019"/>
      <c r="C4" s="1019"/>
      <c r="D4" s="1019"/>
      <c r="E4" s="1019"/>
      <c r="F4" s="1019"/>
      <c r="G4" s="1019"/>
      <c r="H4" s="1019"/>
      <c r="I4" s="1019"/>
      <c r="J4" s="1019"/>
      <c r="K4" s="1019"/>
      <c r="L4" s="1019"/>
      <c r="M4" s="1019"/>
      <c r="N4" s="1019"/>
      <c r="O4" s="1019"/>
      <c r="P4" s="1019"/>
      <c r="Q4" s="1019"/>
      <c r="R4" s="154"/>
      <c r="U4" s="111"/>
      <c r="V4" s="3" t="s">
        <v>491</v>
      </c>
    </row>
    <row r="5" spans="1:29">
      <c r="A5" s="120" t="s">
        <v>193</v>
      </c>
      <c r="B5" s="995" t="str">
        <f>IF(発注者入力シート!C21="","",発注者入力シート!C21)</f>
        <v>地盤改良の施工管理</v>
      </c>
      <c r="C5" s="995"/>
      <c r="D5" s="995"/>
      <c r="E5" s="995"/>
      <c r="F5" s="995"/>
      <c r="G5" s="995"/>
      <c r="H5" s="995"/>
      <c r="I5" s="995"/>
      <c r="J5" s="995"/>
      <c r="K5" s="995"/>
      <c r="L5" s="995"/>
      <c r="M5" s="995"/>
      <c r="N5" s="995"/>
      <c r="O5" s="995"/>
      <c r="P5" s="995"/>
      <c r="Q5" s="996"/>
      <c r="R5" s="2"/>
    </row>
    <row r="6" spans="1:29">
      <c r="A6" s="1033" t="s">
        <v>4</v>
      </c>
      <c r="B6" s="1034"/>
      <c r="C6" s="1034"/>
      <c r="D6" s="1034"/>
      <c r="E6" s="1034"/>
      <c r="F6" s="1034"/>
      <c r="G6" s="1035"/>
      <c r="H6" s="121" t="s">
        <v>5</v>
      </c>
      <c r="I6" s="122"/>
      <c r="J6" s="122"/>
      <c r="K6" s="122"/>
      <c r="L6" s="122"/>
      <c r="M6" s="122"/>
      <c r="N6" s="122"/>
      <c r="O6" s="122"/>
      <c r="P6" s="122"/>
      <c r="Q6" s="123"/>
      <c r="U6" s="3" t="s">
        <v>397</v>
      </c>
    </row>
    <row r="7" spans="1:29">
      <c r="A7" s="1036"/>
      <c r="B7" s="1037"/>
      <c r="C7" s="1037"/>
      <c r="D7" s="1037"/>
      <c r="E7" s="1037"/>
      <c r="F7" s="1037"/>
      <c r="G7" s="1038"/>
      <c r="H7" s="1002"/>
      <c r="I7" s="1000"/>
      <c r="J7" s="1000"/>
      <c r="K7" s="1000"/>
      <c r="L7" s="1000"/>
      <c r="M7" s="124" t="s">
        <v>490</v>
      </c>
      <c r="N7" s="124"/>
      <c r="O7" s="124"/>
      <c r="P7" s="124"/>
      <c r="Q7" s="125"/>
      <c r="U7" s="113"/>
      <c r="V7" s="3" t="s">
        <v>398</v>
      </c>
    </row>
    <row r="8" spans="1:29">
      <c r="A8" s="999" t="s">
        <v>652</v>
      </c>
      <c r="B8" s="999"/>
      <c r="C8" s="999"/>
      <c r="D8" s="999"/>
      <c r="E8" s="999"/>
      <c r="F8" s="999"/>
      <c r="G8" s="999"/>
      <c r="H8" s="580" t="s">
        <v>958</v>
      </c>
      <c r="I8" s="122"/>
      <c r="J8" s="122"/>
      <c r="K8" s="122"/>
      <c r="L8" s="122"/>
      <c r="M8" s="122"/>
      <c r="N8" s="122"/>
      <c r="O8" s="122"/>
      <c r="P8" s="122"/>
      <c r="Q8" s="123"/>
      <c r="U8" s="114"/>
      <c r="V8" s="3" t="s">
        <v>396</v>
      </c>
    </row>
    <row r="9" spans="1:29">
      <c r="A9" s="999"/>
      <c r="B9" s="999"/>
      <c r="C9" s="999"/>
      <c r="D9" s="999"/>
      <c r="E9" s="999"/>
      <c r="F9" s="999"/>
      <c r="G9" s="999"/>
      <c r="H9" s="1002"/>
      <c r="I9" s="1000"/>
      <c r="J9" s="1000"/>
      <c r="K9" s="1000"/>
      <c r="L9" s="1000"/>
      <c r="M9" s="124"/>
      <c r="N9" s="124"/>
      <c r="O9" s="124"/>
      <c r="P9" s="124"/>
      <c r="Q9" s="125"/>
      <c r="R9" s="90"/>
    </row>
    <row r="10" spans="1:29">
      <c r="A10" s="126" t="s">
        <v>6</v>
      </c>
      <c r="Q10" s="127"/>
    </row>
    <row r="11" spans="1:29">
      <c r="A11" s="126" t="s">
        <v>7</v>
      </c>
      <c r="Q11" s="127"/>
      <c r="U11" s="118" t="s">
        <v>399</v>
      </c>
    </row>
    <row r="12" spans="1:29" s="163" customFormat="1">
      <c r="A12" s="276" t="s">
        <v>650</v>
      </c>
      <c r="B12" s="164" t="s">
        <v>651</v>
      </c>
      <c r="C12" s="164"/>
      <c r="D12" s="164"/>
      <c r="E12" s="164"/>
      <c r="F12" s="164"/>
      <c r="G12" s="164"/>
      <c r="H12" s="164"/>
      <c r="I12" s="164"/>
      <c r="J12" s="164"/>
      <c r="K12" s="164"/>
      <c r="L12" s="164"/>
      <c r="M12" s="164"/>
      <c r="N12" s="164"/>
      <c r="O12" s="164"/>
      <c r="P12" s="164"/>
      <c r="Q12" s="277"/>
      <c r="U12" s="118" t="s">
        <v>400</v>
      </c>
      <c r="V12" s="3"/>
      <c r="W12" s="3"/>
      <c r="X12" s="3"/>
      <c r="Y12" s="3"/>
      <c r="Z12" s="3"/>
      <c r="AA12" s="3"/>
      <c r="AB12" s="3"/>
      <c r="AC12" s="3"/>
    </row>
    <row r="13" spans="1:29" s="163" customFormat="1" ht="13.5" customHeight="1">
      <c r="A13" s="276" t="s">
        <v>650</v>
      </c>
      <c r="B13" s="997" t="s">
        <v>974</v>
      </c>
      <c r="C13" s="997"/>
      <c r="D13" s="997"/>
      <c r="E13" s="997"/>
      <c r="F13" s="997"/>
      <c r="G13" s="997"/>
      <c r="H13" s="997"/>
      <c r="I13" s="997"/>
      <c r="J13" s="997"/>
      <c r="K13" s="997"/>
      <c r="L13" s="997"/>
      <c r="M13" s="997"/>
      <c r="N13" s="997"/>
      <c r="O13" s="997"/>
      <c r="P13" s="997"/>
      <c r="Q13" s="998"/>
      <c r="U13" s="118" t="s">
        <v>657</v>
      </c>
      <c r="V13" s="3"/>
      <c r="W13" s="3"/>
      <c r="X13" s="3"/>
      <c r="Y13" s="3"/>
      <c r="Z13" s="3"/>
      <c r="AA13" s="3"/>
      <c r="AB13" s="3"/>
      <c r="AC13" s="3"/>
    </row>
    <row r="14" spans="1:29" s="163" customFormat="1">
      <c r="A14" s="278"/>
      <c r="B14" s="997"/>
      <c r="C14" s="997"/>
      <c r="D14" s="997"/>
      <c r="E14" s="997"/>
      <c r="F14" s="997"/>
      <c r="G14" s="997"/>
      <c r="H14" s="997"/>
      <c r="I14" s="997"/>
      <c r="J14" s="997"/>
      <c r="K14" s="997"/>
      <c r="L14" s="997"/>
      <c r="M14" s="997"/>
      <c r="N14" s="997"/>
      <c r="O14" s="997"/>
      <c r="P14" s="997"/>
      <c r="Q14" s="998"/>
      <c r="U14" s="118" t="s">
        <v>716</v>
      </c>
      <c r="V14" s="3"/>
      <c r="W14" s="3"/>
      <c r="X14" s="3"/>
      <c r="Y14" s="3"/>
      <c r="Z14" s="3"/>
      <c r="AA14" s="3"/>
      <c r="AB14" s="3"/>
      <c r="AC14" s="3"/>
    </row>
    <row r="15" spans="1:29" s="163" customFormat="1">
      <c r="A15" s="278"/>
      <c r="B15" s="997"/>
      <c r="C15" s="997"/>
      <c r="D15" s="997"/>
      <c r="E15" s="997"/>
      <c r="F15" s="997"/>
      <c r="G15" s="997"/>
      <c r="H15" s="997"/>
      <c r="I15" s="997"/>
      <c r="J15" s="997"/>
      <c r="K15" s="997"/>
      <c r="L15" s="997"/>
      <c r="M15" s="997"/>
      <c r="N15" s="997"/>
      <c r="O15" s="997"/>
      <c r="P15" s="997"/>
      <c r="Q15" s="998"/>
      <c r="U15" s="3"/>
      <c r="V15" s="118"/>
      <c r="W15" s="3"/>
      <c r="X15" s="3"/>
      <c r="Y15" s="3"/>
      <c r="Z15" s="3"/>
      <c r="AA15" s="3"/>
      <c r="AB15" s="3"/>
      <c r="AC15" s="3"/>
    </row>
    <row r="16" spans="1:29" s="163" customFormat="1">
      <c r="A16" s="276" t="s">
        <v>951</v>
      </c>
      <c r="B16" s="1029" t="s">
        <v>952</v>
      </c>
      <c r="C16" s="1029"/>
      <c r="D16" s="1029"/>
      <c r="E16" s="1029"/>
      <c r="F16" s="1029"/>
      <c r="G16" s="1029"/>
      <c r="H16" s="1029"/>
      <c r="I16" s="1029"/>
      <c r="J16" s="1029"/>
      <c r="K16" s="1029"/>
      <c r="L16" s="1029"/>
      <c r="M16" s="1029"/>
      <c r="N16" s="1029"/>
      <c r="O16" s="1029"/>
      <c r="P16" s="1029"/>
      <c r="Q16" s="1030"/>
      <c r="U16" s="118" t="s">
        <v>655</v>
      </c>
      <c r="V16" s="118"/>
      <c r="W16" s="3"/>
      <c r="X16" s="3"/>
      <c r="Y16" s="3"/>
      <c r="Z16" s="3"/>
      <c r="AA16" s="3"/>
      <c r="AB16" s="3"/>
      <c r="AC16" s="3"/>
    </row>
    <row r="17" spans="1:29" s="163" customFormat="1" ht="13.5" customHeight="1">
      <c r="A17" s="276"/>
      <c r="B17" s="1029"/>
      <c r="C17" s="1029"/>
      <c r="D17" s="1029"/>
      <c r="E17" s="1029"/>
      <c r="F17" s="1029"/>
      <c r="G17" s="1029"/>
      <c r="H17" s="1029"/>
      <c r="I17" s="1029"/>
      <c r="J17" s="1029"/>
      <c r="K17" s="1029"/>
      <c r="L17" s="1029"/>
      <c r="M17" s="1029"/>
      <c r="N17" s="1029"/>
      <c r="O17" s="1029"/>
      <c r="P17" s="1029"/>
      <c r="Q17" s="1030"/>
      <c r="U17" s="118" t="s">
        <v>654</v>
      </c>
      <c r="V17" s="118"/>
      <c r="W17" s="3"/>
      <c r="X17" s="3"/>
      <c r="Y17" s="3"/>
      <c r="Z17" s="3"/>
      <c r="AA17" s="3"/>
      <c r="AB17" s="3"/>
      <c r="AC17" s="3"/>
    </row>
    <row r="18" spans="1:29" s="163" customFormat="1">
      <c r="A18" s="276" t="s">
        <v>953</v>
      </c>
      <c r="B18" s="581" t="s">
        <v>955</v>
      </c>
      <c r="C18" s="582"/>
      <c r="D18" s="582"/>
      <c r="E18" s="582"/>
      <c r="F18" s="582"/>
      <c r="G18" s="582"/>
      <c r="H18" s="582"/>
      <c r="I18" s="582"/>
      <c r="J18" s="582"/>
      <c r="K18" s="582"/>
      <c r="L18" s="582"/>
      <c r="M18" s="582"/>
      <c r="N18" s="582"/>
      <c r="O18" s="582"/>
      <c r="P18" s="582"/>
      <c r="Q18" s="583"/>
      <c r="U18" s="118" t="s">
        <v>656</v>
      </c>
      <c r="V18" s="118"/>
      <c r="W18" s="3"/>
      <c r="X18" s="3"/>
      <c r="Y18" s="3"/>
      <c r="Z18" s="3"/>
      <c r="AA18" s="3"/>
      <c r="AB18" s="3"/>
      <c r="AC18" s="3"/>
    </row>
    <row r="19" spans="1:29">
      <c r="A19" s="992" t="s">
        <v>15</v>
      </c>
      <c r="B19" s="993"/>
      <c r="C19" s="993"/>
      <c r="D19" s="993"/>
      <c r="E19" s="993"/>
      <c r="F19" s="993"/>
      <c r="G19" s="993"/>
      <c r="H19" s="993"/>
      <c r="I19" s="993"/>
      <c r="J19" s="993"/>
      <c r="K19" s="993"/>
      <c r="L19" s="993"/>
      <c r="M19" s="993"/>
      <c r="N19" s="993"/>
      <c r="O19" s="994"/>
      <c r="P19" s="990" t="s">
        <v>291</v>
      </c>
      <c r="Q19" s="991"/>
      <c r="R19" s="200"/>
      <c r="U19" s="118" t="s">
        <v>658</v>
      </c>
    </row>
    <row r="20" spans="1:29" ht="19.5" customHeight="1">
      <c r="A20" s="1020" t="s">
        <v>964</v>
      </c>
      <c r="B20" s="1021"/>
      <c r="C20" s="1021"/>
      <c r="D20" s="1021"/>
      <c r="E20" s="1021"/>
      <c r="F20" s="1021"/>
      <c r="G20" s="1021"/>
      <c r="H20" s="1021"/>
      <c r="I20" s="1021"/>
      <c r="J20" s="1021"/>
      <c r="K20" s="1021"/>
      <c r="L20" s="1021"/>
      <c r="M20" s="1021"/>
      <c r="N20" s="1021"/>
      <c r="O20" s="1022"/>
      <c r="P20" s="982"/>
      <c r="Q20" s="983"/>
      <c r="R20" s="90"/>
      <c r="U20" s="118" t="s">
        <v>659</v>
      </c>
    </row>
    <row r="21" spans="1:29" ht="19.5" customHeight="1">
      <c r="A21" s="1023"/>
      <c r="B21" s="1024"/>
      <c r="C21" s="1024"/>
      <c r="D21" s="1024"/>
      <c r="E21" s="1024"/>
      <c r="F21" s="1024"/>
      <c r="G21" s="1024"/>
      <c r="H21" s="1024"/>
      <c r="I21" s="1024"/>
      <c r="J21" s="1024"/>
      <c r="K21" s="1024"/>
      <c r="L21" s="1024"/>
      <c r="M21" s="1024"/>
      <c r="N21" s="1024"/>
      <c r="O21" s="1025"/>
      <c r="P21" s="984"/>
      <c r="Q21" s="985"/>
      <c r="R21" s="90"/>
    </row>
    <row r="22" spans="1:29" ht="19.5" customHeight="1">
      <c r="A22" s="1023"/>
      <c r="B22" s="1024"/>
      <c r="C22" s="1024"/>
      <c r="D22" s="1024"/>
      <c r="E22" s="1024"/>
      <c r="F22" s="1024"/>
      <c r="G22" s="1024"/>
      <c r="H22" s="1024"/>
      <c r="I22" s="1024"/>
      <c r="J22" s="1024"/>
      <c r="K22" s="1024"/>
      <c r="L22" s="1024"/>
      <c r="M22" s="1024"/>
      <c r="N22" s="1024"/>
      <c r="O22" s="1025"/>
      <c r="P22" s="984"/>
      <c r="Q22" s="985"/>
      <c r="R22" s="90"/>
    </row>
    <row r="23" spans="1:29" ht="19.5" customHeight="1">
      <c r="A23" s="1023"/>
      <c r="B23" s="1024"/>
      <c r="C23" s="1024"/>
      <c r="D23" s="1024"/>
      <c r="E23" s="1024"/>
      <c r="F23" s="1024"/>
      <c r="G23" s="1024"/>
      <c r="H23" s="1024"/>
      <c r="I23" s="1024"/>
      <c r="J23" s="1024"/>
      <c r="K23" s="1024"/>
      <c r="L23" s="1024"/>
      <c r="M23" s="1024"/>
      <c r="N23" s="1024"/>
      <c r="O23" s="1025"/>
      <c r="P23" s="984"/>
      <c r="Q23" s="985"/>
      <c r="R23" s="90"/>
      <c r="U23" s="1032" t="s">
        <v>292</v>
      </c>
      <c r="V23" s="1032"/>
      <c r="W23" s="1032"/>
      <c r="X23" s="1032"/>
      <c r="Y23" s="1032"/>
    </row>
    <row r="24" spans="1:29" ht="19.5" customHeight="1">
      <c r="A24" s="1023"/>
      <c r="B24" s="1024"/>
      <c r="C24" s="1024"/>
      <c r="D24" s="1024"/>
      <c r="E24" s="1024"/>
      <c r="F24" s="1024"/>
      <c r="G24" s="1024"/>
      <c r="H24" s="1024"/>
      <c r="I24" s="1024"/>
      <c r="J24" s="1024"/>
      <c r="K24" s="1024"/>
      <c r="L24" s="1024"/>
      <c r="M24" s="1024"/>
      <c r="N24" s="1024"/>
      <c r="O24" s="1025"/>
      <c r="P24" s="984"/>
      <c r="Q24" s="985"/>
      <c r="R24" s="90"/>
      <c r="U24" s="1032"/>
      <c r="V24" s="1032"/>
      <c r="W24" s="1032"/>
      <c r="X24" s="1032"/>
      <c r="Y24" s="1032"/>
    </row>
    <row r="25" spans="1:29" ht="19.5" customHeight="1">
      <c r="A25" s="1023"/>
      <c r="B25" s="1024"/>
      <c r="C25" s="1024"/>
      <c r="D25" s="1024"/>
      <c r="E25" s="1024"/>
      <c r="F25" s="1024"/>
      <c r="G25" s="1024"/>
      <c r="H25" s="1024"/>
      <c r="I25" s="1024"/>
      <c r="J25" s="1024"/>
      <c r="K25" s="1024"/>
      <c r="L25" s="1024"/>
      <c r="M25" s="1024"/>
      <c r="N25" s="1024"/>
      <c r="O25" s="1025"/>
      <c r="P25" s="984"/>
      <c r="Q25" s="985"/>
      <c r="R25" s="90"/>
      <c r="U25" s="1032"/>
      <c r="V25" s="1032"/>
      <c r="W25" s="1032"/>
      <c r="X25" s="1032"/>
      <c r="Y25" s="1032"/>
    </row>
    <row r="26" spans="1:29" ht="19.5" customHeight="1">
      <c r="A26" s="1026"/>
      <c r="B26" s="1027"/>
      <c r="C26" s="1027"/>
      <c r="D26" s="1027"/>
      <c r="E26" s="1027"/>
      <c r="F26" s="1027"/>
      <c r="G26" s="1027"/>
      <c r="H26" s="1027"/>
      <c r="I26" s="1027"/>
      <c r="J26" s="1027"/>
      <c r="K26" s="1027"/>
      <c r="L26" s="1027"/>
      <c r="M26" s="1027"/>
      <c r="N26" s="1027"/>
      <c r="O26" s="1028"/>
      <c r="P26" s="986"/>
      <c r="Q26" s="987"/>
      <c r="R26" s="90"/>
      <c r="U26" s="3" t="s">
        <v>306</v>
      </c>
    </row>
    <row r="27" spans="1:29" ht="19.5" customHeight="1">
      <c r="A27" s="1020" t="s">
        <v>965</v>
      </c>
      <c r="B27" s="1021"/>
      <c r="C27" s="1021"/>
      <c r="D27" s="1021"/>
      <c r="E27" s="1021"/>
      <c r="F27" s="1021"/>
      <c r="G27" s="1021"/>
      <c r="H27" s="1021"/>
      <c r="I27" s="1021"/>
      <c r="J27" s="1021"/>
      <c r="K27" s="1021"/>
      <c r="L27" s="1021"/>
      <c r="M27" s="1021"/>
      <c r="N27" s="1021"/>
      <c r="O27" s="1022"/>
      <c r="P27" s="982"/>
      <c r="Q27" s="983"/>
      <c r="R27" s="90"/>
      <c r="U27" s="128" t="s">
        <v>293</v>
      </c>
      <c r="V27" s="128" t="s">
        <v>294</v>
      </c>
      <c r="W27" s="1031" t="s">
        <v>295</v>
      </c>
      <c r="X27" s="1031"/>
      <c r="Y27" s="129" t="s">
        <v>296</v>
      </c>
      <c r="Z27" s="122"/>
      <c r="AA27" s="122"/>
      <c r="AB27" s="123"/>
    </row>
    <row r="28" spans="1:29" ht="19.5" customHeight="1">
      <c r="A28" s="1023"/>
      <c r="B28" s="1024"/>
      <c r="C28" s="1024"/>
      <c r="D28" s="1024"/>
      <c r="E28" s="1024"/>
      <c r="F28" s="1024"/>
      <c r="G28" s="1024"/>
      <c r="H28" s="1024"/>
      <c r="I28" s="1024"/>
      <c r="J28" s="1024"/>
      <c r="K28" s="1024"/>
      <c r="L28" s="1024"/>
      <c r="M28" s="1024"/>
      <c r="N28" s="1024"/>
      <c r="O28" s="1025"/>
      <c r="P28" s="984"/>
      <c r="Q28" s="985"/>
      <c r="R28" s="90"/>
      <c r="U28" s="128" t="s">
        <v>916</v>
      </c>
      <c r="V28" s="128" t="s">
        <v>52</v>
      </c>
      <c r="W28" s="1031" t="s">
        <v>297</v>
      </c>
      <c r="X28" s="1031"/>
      <c r="Y28" s="130" t="s">
        <v>298</v>
      </c>
      <c r="Z28" s="115"/>
      <c r="AA28" s="115"/>
      <c r="AB28" s="131"/>
    </row>
    <row r="29" spans="1:29" ht="19.5" customHeight="1">
      <c r="A29" s="1023"/>
      <c r="B29" s="1024"/>
      <c r="C29" s="1024"/>
      <c r="D29" s="1024"/>
      <c r="E29" s="1024"/>
      <c r="F29" s="1024"/>
      <c r="G29" s="1024"/>
      <c r="H29" s="1024"/>
      <c r="I29" s="1024"/>
      <c r="J29" s="1024"/>
      <c r="K29" s="1024"/>
      <c r="L29" s="1024"/>
      <c r="M29" s="1024"/>
      <c r="N29" s="1024"/>
      <c r="O29" s="1025"/>
      <c r="P29" s="984"/>
      <c r="Q29" s="985"/>
      <c r="R29" s="90"/>
      <c r="U29" s="128" t="s">
        <v>299</v>
      </c>
      <c r="V29" s="128" t="s">
        <v>56</v>
      </c>
      <c r="W29" s="1031" t="s">
        <v>300</v>
      </c>
      <c r="X29" s="1031"/>
      <c r="Y29" s="132" t="s">
        <v>301</v>
      </c>
      <c r="Z29" s="115"/>
      <c r="AA29" s="115"/>
      <c r="AB29" s="131"/>
    </row>
    <row r="30" spans="1:29" ht="19.5" customHeight="1">
      <c r="A30" s="1023"/>
      <c r="B30" s="1024"/>
      <c r="C30" s="1024"/>
      <c r="D30" s="1024"/>
      <c r="E30" s="1024"/>
      <c r="F30" s="1024"/>
      <c r="G30" s="1024"/>
      <c r="H30" s="1024"/>
      <c r="I30" s="1024"/>
      <c r="J30" s="1024"/>
      <c r="K30" s="1024"/>
      <c r="L30" s="1024"/>
      <c r="M30" s="1024"/>
      <c r="N30" s="1024"/>
      <c r="O30" s="1025"/>
      <c r="P30" s="984"/>
      <c r="Q30" s="985"/>
      <c r="R30" s="90"/>
      <c r="U30" s="128" t="s">
        <v>302</v>
      </c>
      <c r="V30" s="128" t="s">
        <v>60</v>
      </c>
      <c r="W30" s="1031" t="s">
        <v>300</v>
      </c>
      <c r="X30" s="1031"/>
      <c r="Y30" s="133" t="s">
        <v>303</v>
      </c>
      <c r="AB30" s="127"/>
    </row>
    <row r="31" spans="1:29" ht="19.5" customHeight="1">
      <c r="A31" s="1023"/>
      <c r="B31" s="1024"/>
      <c r="C31" s="1024"/>
      <c r="D31" s="1024"/>
      <c r="E31" s="1024"/>
      <c r="F31" s="1024"/>
      <c r="G31" s="1024"/>
      <c r="H31" s="1024"/>
      <c r="I31" s="1024"/>
      <c r="J31" s="1024"/>
      <c r="K31" s="1024"/>
      <c r="L31" s="1024"/>
      <c r="M31" s="1024"/>
      <c r="N31" s="1024"/>
      <c r="O31" s="1025"/>
      <c r="P31" s="984"/>
      <c r="Q31" s="985"/>
      <c r="R31" s="90"/>
      <c r="U31" s="128" t="s">
        <v>304</v>
      </c>
      <c r="V31" s="128" t="s">
        <v>60</v>
      </c>
      <c r="W31" s="1031" t="s">
        <v>300</v>
      </c>
      <c r="X31" s="1031"/>
      <c r="Y31" s="132" t="s">
        <v>305</v>
      </c>
      <c r="Z31" s="115"/>
      <c r="AA31" s="115"/>
      <c r="AB31" s="131"/>
    </row>
    <row r="32" spans="1:29" ht="19.5" customHeight="1">
      <c r="A32" s="1023"/>
      <c r="B32" s="1024"/>
      <c r="C32" s="1024"/>
      <c r="D32" s="1024"/>
      <c r="E32" s="1024"/>
      <c r="F32" s="1024"/>
      <c r="G32" s="1024"/>
      <c r="H32" s="1024"/>
      <c r="I32" s="1024"/>
      <c r="J32" s="1024"/>
      <c r="K32" s="1024"/>
      <c r="L32" s="1024"/>
      <c r="M32" s="1024"/>
      <c r="N32" s="1024"/>
      <c r="O32" s="1025"/>
      <c r="P32" s="984"/>
      <c r="Q32" s="985"/>
      <c r="R32" s="90"/>
      <c r="U32" s="118"/>
    </row>
    <row r="33" spans="1:21" ht="19.5" customHeight="1">
      <c r="A33" s="1026"/>
      <c r="B33" s="1027"/>
      <c r="C33" s="1027"/>
      <c r="D33" s="1027"/>
      <c r="E33" s="1027"/>
      <c r="F33" s="1027"/>
      <c r="G33" s="1027"/>
      <c r="H33" s="1027"/>
      <c r="I33" s="1027"/>
      <c r="J33" s="1027"/>
      <c r="K33" s="1027"/>
      <c r="L33" s="1027"/>
      <c r="M33" s="1027"/>
      <c r="N33" s="1027"/>
      <c r="O33" s="1028"/>
      <c r="P33" s="986"/>
      <c r="Q33" s="987"/>
      <c r="R33" s="90"/>
      <c r="U33" s="118"/>
    </row>
    <row r="34" spans="1:21" ht="19.5" customHeight="1">
      <c r="A34" s="1020" t="s">
        <v>966</v>
      </c>
      <c r="B34" s="1021"/>
      <c r="C34" s="1021"/>
      <c r="D34" s="1021"/>
      <c r="E34" s="1021"/>
      <c r="F34" s="1021"/>
      <c r="G34" s="1021"/>
      <c r="H34" s="1021"/>
      <c r="I34" s="1021"/>
      <c r="J34" s="1021"/>
      <c r="K34" s="1021"/>
      <c r="L34" s="1021"/>
      <c r="M34" s="1021"/>
      <c r="N34" s="1021"/>
      <c r="O34" s="1022"/>
      <c r="P34" s="982"/>
      <c r="Q34" s="983"/>
      <c r="R34" s="90"/>
    </row>
    <row r="35" spans="1:21" ht="19.5" customHeight="1">
      <c r="A35" s="1023"/>
      <c r="B35" s="1024"/>
      <c r="C35" s="1024"/>
      <c r="D35" s="1024"/>
      <c r="E35" s="1024"/>
      <c r="F35" s="1024"/>
      <c r="G35" s="1024"/>
      <c r="H35" s="1024"/>
      <c r="I35" s="1024"/>
      <c r="J35" s="1024"/>
      <c r="K35" s="1024"/>
      <c r="L35" s="1024"/>
      <c r="M35" s="1024"/>
      <c r="N35" s="1024"/>
      <c r="O35" s="1025"/>
      <c r="P35" s="984"/>
      <c r="Q35" s="985"/>
      <c r="R35" s="90"/>
    </row>
    <row r="36" spans="1:21" ht="19.5" customHeight="1">
      <c r="A36" s="1023"/>
      <c r="B36" s="1024"/>
      <c r="C36" s="1024"/>
      <c r="D36" s="1024"/>
      <c r="E36" s="1024"/>
      <c r="F36" s="1024"/>
      <c r="G36" s="1024"/>
      <c r="H36" s="1024"/>
      <c r="I36" s="1024"/>
      <c r="J36" s="1024"/>
      <c r="K36" s="1024"/>
      <c r="L36" s="1024"/>
      <c r="M36" s="1024"/>
      <c r="N36" s="1024"/>
      <c r="O36" s="1025"/>
      <c r="P36" s="984"/>
      <c r="Q36" s="985"/>
      <c r="R36" s="90"/>
    </row>
    <row r="37" spans="1:21" ht="19.5" customHeight="1">
      <c r="A37" s="1023"/>
      <c r="B37" s="1024"/>
      <c r="C37" s="1024"/>
      <c r="D37" s="1024"/>
      <c r="E37" s="1024"/>
      <c r="F37" s="1024"/>
      <c r="G37" s="1024"/>
      <c r="H37" s="1024"/>
      <c r="I37" s="1024"/>
      <c r="J37" s="1024"/>
      <c r="K37" s="1024"/>
      <c r="L37" s="1024"/>
      <c r="M37" s="1024"/>
      <c r="N37" s="1024"/>
      <c r="O37" s="1025"/>
      <c r="P37" s="984"/>
      <c r="Q37" s="985"/>
      <c r="R37" s="90"/>
    </row>
    <row r="38" spans="1:21" ht="19.5" customHeight="1">
      <c r="A38" s="1023"/>
      <c r="B38" s="1024"/>
      <c r="C38" s="1024"/>
      <c r="D38" s="1024"/>
      <c r="E38" s="1024"/>
      <c r="F38" s="1024"/>
      <c r="G38" s="1024"/>
      <c r="H38" s="1024"/>
      <c r="I38" s="1024"/>
      <c r="J38" s="1024"/>
      <c r="K38" s="1024"/>
      <c r="L38" s="1024"/>
      <c r="M38" s="1024"/>
      <c r="N38" s="1024"/>
      <c r="O38" s="1025"/>
      <c r="P38" s="984"/>
      <c r="Q38" s="985"/>
      <c r="R38" s="90"/>
    </row>
    <row r="39" spans="1:21" ht="19.5" customHeight="1">
      <c r="A39" s="1023"/>
      <c r="B39" s="1024"/>
      <c r="C39" s="1024"/>
      <c r="D39" s="1024"/>
      <c r="E39" s="1024"/>
      <c r="F39" s="1024"/>
      <c r="G39" s="1024"/>
      <c r="H39" s="1024"/>
      <c r="I39" s="1024"/>
      <c r="J39" s="1024"/>
      <c r="K39" s="1024"/>
      <c r="L39" s="1024"/>
      <c r="M39" s="1024"/>
      <c r="N39" s="1024"/>
      <c r="O39" s="1025"/>
      <c r="P39" s="984"/>
      <c r="Q39" s="985"/>
      <c r="R39" s="90"/>
    </row>
    <row r="40" spans="1:21" ht="19.5" customHeight="1">
      <c r="A40" s="1026"/>
      <c r="B40" s="1027"/>
      <c r="C40" s="1027"/>
      <c r="D40" s="1027"/>
      <c r="E40" s="1027"/>
      <c r="F40" s="1027"/>
      <c r="G40" s="1027"/>
      <c r="H40" s="1027"/>
      <c r="I40" s="1027"/>
      <c r="J40" s="1027"/>
      <c r="K40" s="1027"/>
      <c r="L40" s="1027"/>
      <c r="M40" s="1027"/>
      <c r="N40" s="1027"/>
      <c r="O40" s="1028"/>
      <c r="P40" s="986"/>
      <c r="Q40" s="987"/>
      <c r="R40" s="90"/>
    </row>
    <row r="41" spans="1:21">
      <c r="A41" s="1004" t="s">
        <v>11</v>
      </c>
      <c r="B41" s="1005"/>
      <c r="C41" s="1010"/>
      <c r="D41" s="1011"/>
      <c r="E41" s="1011"/>
      <c r="F41" s="1011"/>
      <c r="G41" s="1011"/>
      <c r="H41" s="1011"/>
      <c r="I41" s="1011"/>
      <c r="J41" s="1011"/>
      <c r="K41" s="1011"/>
      <c r="L41" s="1011"/>
      <c r="M41" s="1011"/>
      <c r="N41" s="1011"/>
      <c r="O41" s="1011"/>
      <c r="P41" s="1011"/>
      <c r="Q41" s="1012"/>
      <c r="R41" s="164"/>
    </row>
    <row r="42" spans="1:21">
      <c r="A42" s="1006"/>
      <c r="B42" s="1007"/>
      <c r="C42" s="1013"/>
      <c r="D42" s="1014"/>
      <c r="E42" s="1014"/>
      <c r="F42" s="1014"/>
      <c r="G42" s="1014"/>
      <c r="H42" s="1014"/>
      <c r="I42" s="1014"/>
      <c r="J42" s="1014"/>
      <c r="K42" s="1014"/>
      <c r="L42" s="1014"/>
      <c r="M42" s="1014"/>
      <c r="N42" s="1014"/>
      <c r="O42" s="1014"/>
      <c r="P42" s="1014"/>
      <c r="Q42" s="1015"/>
      <c r="R42" s="164"/>
    </row>
    <row r="43" spans="1:21">
      <c r="A43" s="1008"/>
      <c r="B43" s="1009"/>
      <c r="C43" s="1016"/>
      <c r="D43" s="1017"/>
      <c r="E43" s="1017"/>
      <c r="F43" s="1017"/>
      <c r="G43" s="1017"/>
      <c r="H43" s="1017"/>
      <c r="I43" s="1017"/>
      <c r="J43" s="1017"/>
      <c r="K43" s="1017"/>
      <c r="L43" s="1017"/>
      <c r="M43" s="1017"/>
      <c r="N43" s="1017"/>
      <c r="O43" s="1017"/>
      <c r="P43" s="1017"/>
      <c r="Q43" s="1018"/>
      <c r="R43" s="164"/>
    </row>
    <row r="44" spans="1:21">
      <c r="A44" s="168" t="s">
        <v>13</v>
      </c>
    </row>
    <row r="45" spans="1:21">
      <c r="A45" s="989" t="s">
        <v>14</v>
      </c>
      <c r="B45" s="989"/>
      <c r="C45" s="989"/>
      <c r="D45" s="989"/>
      <c r="E45" s="989"/>
      <c r="F45" s="989"/>
      <c r="G45" s="989"/>
      <c r="H45" s="989"/>
      <c r="I45" s="989"/>
      <c r="J45" s="989"/>
      <c r="K45" s="989"/>
      <c r="L45" s="989"/>
      <c r="M45" s="989"/>
      <c r="N45" s="989"/>
      <c r="O45" s="989"/>
      <c r="P45" s="989"/>
      <c r="Q45" s="989"/>
    </row>
  </sheetData>
  <mergeCells count="29">
    <mergeCell ref="W31:X31"/>
    <mergeCell ref="P20:Q26"/>
    <mergeCell ref="P27:Q33"/>
    <mergeCell ref="P19:Q19"/>
    <mergeCell ref="A2:D2"/>
    <mergeCell ref="U23:Y25"/>
    <mergeCell ref="W27:X27"/>
    <mergeCell ref="W28:X28"/>
    <mergeCell ref="W29:X29"/>
    <mergeCell ref="W30:X30"/>
    <mergeCell ref="A1:F1"/>
    <mergeCell ref="E2:G2"/>
    <mergeCell ref="H2:Q2"/>
    <mergeCell ref="B13:Q15"/>
    <mergeCell ref="A8:G9"/>
    <mergeCell ref="H7:L7"/>
    <mergeCell ref="A6:G7"/>
    <mergeCell ref="H9:L9"/>
    <mergeCell ref="A45:Q45"/>
    <mergeCell ref="A4:Q4"/>
    <mergeCell ref="A19:O19"/>
    <mergeCell ref="A20:O26"/>
    <mergeCell ref="A27:O33"/>
    <mergeCell ref="A34:O40"/>
    <mergeCell ref="P34:Q40"/>
    <mergeCell ref="A41:B43"/>
    <mergeCell ref="C41:Q43"/>
    <mergeCell ref="B5:Q5"/>
    <mergeCell ref="B16:Q17"/>
  </mergeCells>
  <phoneticPr fontId="2"/>
  <dataValidations count="1">
    <dataValidation type="list" showInputMessage="1" showErrorMessage="1" sqref="H9 H7" xr:uid="{00000000-0002-0000-0900-000000000000}">
      <formula1>企業回答1</formula1>
    </dataValidation>
  </dataValidations>
  <printOptions horizontalCentered="1"/>
  <pageMargins left="0.70866141732283472" right="0.70866141732283472" top="0.55118110236220474" bottom="0" header="0.31496062992125984" footer="0.31496062992125984"/>
  <pageSetup paperSize="9" orientation="portrait" blackAndWhite="1"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AB45"/>
  <sheetViews>
    <sheetView view="pageBreakPreview" zoomScaleNormal="100" zoomScaleSheetLayoutView="100" workbookViewId="0">
      <selection activeCell="W20" sqref="W20"/>
    </sheetView>
  </sheetViews>
  <sheetFormatPr defaultColWidth="9" defaultRowHeight="13"/>
  <cols>
    <col min="1" max="16" width="5.08984375" style="3" customWidth="1"/>
    <col min="17" max="18" width="5.26953125" style="3" customWidth="1"/>
    <col min="19" max="16384" width="9" style="3"/>
  </cols>
  <sheetData>
    <row r="1" spans="1:22">
      <c r="A1" s="710" t="str">
        <f>CONCATENATE("（様式－",発注者入力シート!E22,"）")</f>
        <v>（様式－４）</v>
      </c>
      <c r="B1" s="710"/>
      <c r="C1" s="710"/>
      <c r="D1" s="710"/>
      <c r="E1" s="710"/>
      <c r="F1" s="710"/>
      <c r="R1" s="2"/>
      <c r="U1" s="3" t="s">
        <v>393</v>
      </c>
    </row>
    <row r="2" spans="1:22">
      <c r="A2" s="710" t="str">
        <f>CONCATENATE("評価項目",発注者入力シート!F22,"－",発注者入力シート!G22)</f>
        <v>評価項目（１）－③</v>
      </c>
      <c r="B2" s="710"/>
      <c r="C2" s="710"/>
      <c r="D2" s="710"/>
      <c r="E2" s="1003" t="s">
        <v>289</v>
      </c>
      <c r="F2" s="1003"/>
      <c r="G2" s="1003"/>
      <c r="H2" s="988" t="str">
        <f>IF(企業入力シート!C7="","",企業入力シート!C7)</f>
        <v>○○建設</v>
      </c>
      <c r="I2" s="988"/>
      <c r="J2" s="988"/>
      <c r="K2" s="988"/>
      <c r="L2" s="988"/>
      <c r="M2" s="988"/>
      <c r="N2" s="988"/>
      <c r="O2" s="988"/>
      <c r="P2" s="988"/>
      <c r="Q2" s="988"/>
      <c r="U2" s="3" t="s">
        <v>394</v>
      </c>
    </row>
    <row r="3" spans="1:22">
      <c r="A3" s="2"/>
      <c r="B3" s="2"/>
      <c r="C3" s="2"/>
      <c r="D3" s="2"/>
      <c r="E3" s="6"/>
      <c r="F3" s="6"/>
      <c r="G3" s="6"/>
      <c r="H3" s="2"/>
      <c r="I3" s="2"/>
      <c r="J3" s="2"/>
      <c r="K3" s="2"/>
      <c r="L3" s="2"/>
      <c r="M3" s="2"/>
      <c r="N3" s="2"/>
      <c r="O3" s="2"/>
      <c r="P3" s="2"/>
      <c r="Q3" s="2"/>
      <c r="U3" s="116"/>
      <c r="V3" s="3" t="s">
        <v>395</v>
      </c>
    </row>
    <row r="4" spans="1:22" ht="14">
      <c r="A4" s="1019" t="s">
        <v>3</v>
      </c>
      <c r="B4" s="1019"/>
      <c r="C4" s="1019"/>
      <c r="D4" s="1019"/>
      <c r="E4" s="1019"/>
      <c r="F4" s="1019"/>
      <c r="G4" s="1019"/>
      <c r="H4" s="1019"/>
      <c r="I4" s="1019"/>
      <c r="J4" s="1019"/>
      <c r="K4" s="1019"/>
      <c r="L4" s="1019"/>
      <c r="M4" s="1019"/>
      <c r="N4" s="1019"/>
      <c r="O4" s="1019"/>
      <c r="P4" s="1019"/>
      <c r="Q4" s="1019"/>
      <c r="R4" s="154"/>
      <c r="U4" s="111"/>
      <c r="V4" s="3" t="s">
        <v>491</v>
      </c>
    </row>
    <row r="5" spans="1:22">
      <c r="A5" s="120" t="s">
        <v>193</v>
      </c>
      <c r="B5" s="995" t="str">
        <f>IF(発注者入力シート!C22="","",発注者入力シート!C22)</f>
        <v>地域住民等とのコミュニケーション</v>
      </c>
      <c r="C5" s="995"/>
      <c r="D5" s="995"/>
      <c r="E5" s="995"/>
      <c r="F5" s="995"/>
      <c r="G5" s="995"/>
      <c r="H5" s="995"/>
      <c r="I5" s="995"/>
      <c r="J5" s="995"/>
      <c r="K5" s="995"/>
      <c r="L5" s="995"/>
      <c r="M5" s="995"/>
      <c r="N5" s="995"/>
      <c r="O5" s="995"/>
      <c r="P5" s="995"/>
      <c r="Q5" s="996"/>
      <c r="R5" s="2"/>
    </row>
    <row r="6" spans="1:22">
      <c r="A6" s="1033" t="s">
        <v>4</v>
      </c>
      <c r="B6" s="1034"/>
      <c r="C6" s="1034"/>
      <c r="D6" s="1034"/>
      <c r="E6" s="1034"/>
      <c r="F6" s="1034"/>
      <c r="G6" s="1035"/>
      <c r="H6" s="121" t="s">
        <v>5</v>
      </c>
      <c r="I6" s="122"/>
      <c r="J6" s="122"/>
      <c r="K6" s="122"/>
      <c r="L6" s="122"/>
      <c r="M6" s="122"/>
      <c r="N6" s="122"/>
      <c r="O6" s="122"/>
      <c r="P6" s="122"/>
      <c r="Q6" s="123"/>
      <c r="U6" s="3" t="s">
        <v>397</v>
      </c>
    </row>
    <row r="7" spans="1:22">
      <c r="A7" s="1039"/>
      <c r="B7" s="1040"/>
      <c r="C7" s="1040"/>
      <c r="D7" s="1040"/>
      <c r="E7" s="1040"/>
      <c r="F7" s="1040"/>
      <c r="G7" s="1041"/>
      <c r="H7" s="1002"/>
      <c r="I7" s="1000"/>
      <c r="J7" s="1000"/>
      <c r="K7" s="1000"/>
      <c r="L7" s="1000"/>
      <c r="M7" s="124" t="s">
        <v>490</v>
      </c>
      <c r="N7" s="124"/>
      <c r="O7" s="124"/>
      <c r="P7" s="124"/>
      <c r="Q7" s="125"/>
      <c r="U7" s="113"/>
      <c r="V7" s="3" t="s">
        <v>398</v>
      </c>
    </row>
    <row r="8" spans="1:22">
      <c r="A8" s="1042" t="s">
        <v>12</v>
      </c>
      <c r="B8" s="1043"/>
      <c r="C8" s="1043"/>
      <c r="D8" s="1043"/>
      <c r="E8" s="1043"/>
      <c r="F8" s="1043"/>
      <c r="G8" s="1044"/>
      <c r="H8" s="580" t="s">
        <v>958</v>
      </c>
      <c r="N8" s="122"/>
      <c r="O8" s="122"/>
      <c r="P8" s="122"/>
      <c r="Q8" s="123"/>
      <c r="U8" s="114"/>
      <c r="V8" s="3" t="s">
        <v>396</v>
      </c>
    </row>
    <row r="9" spans="1:22">
      <c r="A9" s="1045"/>
      <c r="B9" s="1046"/>
      <c r="C9" s="1046"/>
      <c r="D9" s="1046"/>
      <c r="E9" s="1046"/>
      <c r="F9" s="1046"/>
      <c r="G9" s="1047"/>
      <c r="H9" s="1002"/>
      <c r="I9" s="1000"/>
      <c r="J9" s="1000"/>
      <c r="K9" s="1000"/>
      <c r="L9" s="1000"/>
      <c r="M9" s="124"/>
      <c r="N9" s="124"/>
      <c r="O9" s="124"/>
      <c r="P9" s="124"/>
      <c r="Q9" s="125"/>
      <c r="R9" s="90"/>
    </row>
    <row r="10" spans="1:22">
      <c r="A10" s="121" t="s">
        <v>6</v>
      </c>
      <c r="B10" s="122"/>
      <c r="C10" s="122"/>
      <c r="D10" s="122"/>
      <c r="E10" s="122"/>
      <c r="F10" s="122"/>
      <c r="G10" s="122"/>
      <c r="H10" s="122"/>
      <c r="I10" s="122"/>
      <c r="J10" s="122"/>
      <c r="K10" s="122"/>
      <c r="L10" s="122"/>
      <c r="M10" s="122"/>
      <c r="N10" s="122"/>
      <c r="O10" s="122"/>
      <c r="P10" s="122"/>
      <c r="Q10" s="123"/>
    </row>
    <row r="11" spans="1:22">
      <c r="A11" s="126" t="s">
        <v>7</v>
      </c>
      <c r="Q11" s="127"/>
      <c r="U11" s="118" t="s">
        <v>399</v>
      </c>
    </row>
    <row r="12" spans="1:22">
      <c r="A12" s="276" t="s">
        <v>650</v>
      </c>
      <c r="B12" s="164" t="s">
        <v>651</v>
      </c>
      <c r="C12" s="164"/>
      <c r="D12" s="164"/>
      <c r="E12" s="164"/>
      <c r="F12" s="164"/>
      <c r="G12" s="164"/>
      <c r="H12" s="164"/>
      <c r="I12" s="164"/>
      <c r="J12" s="164"/>
      <c r="K12" s="164"/>
      <c r="L12" s="164"/>
      <c r="M12" s="164"/>
      <c r="N12" s="164"/>
      <c r="O12" s="164"/>
      <c r="P12" s="164"/>
      <c r="Q12" s="277"/>
      <c r="U12" s="118" t="s">
        <v>400</v>
      </c>
    </row>
    <row r="13" spans="1:22">
      <c r="A13" s="276" t="s">
        <v>650</v>
      </c>
      <c r="B13" s="997" t="s">
        <v>974</v>
      </c>
      <c r="C13" s="997"/>
      <c r="D13" s="997"/>
      <c r="E13" s="997"/>
      <c r="F13" s="997"/>
      <c r="G13" s="997"/>
      <c r="H13" s="997"/>
      <c r="I13" s="997"/>
      <c r="J13" s="997"/>
      <c r="K13" s="997"/>
      <c r="L13" s="997"/>
      <c r="M13" s="997"/>
      <c r="N13" s="997"/>
      <c r="O13" s="997"/>
      <c r="P13" s="997"/>
      <c r="Q13" s="998"/>
      <c r="U13" s="118" t="s">
        <v>657</v>
      </c>
    </row>
    <row r="14" spans="1:22">
      <c r="A14" s="278"/>
      <c r="B14" s="997"/>
      <c r="C14" s="997"/>
      <c r="D14" s="997"/>
      <c r="E14" s="997"/>
      <c r="F14" s="997"/>
      <c r="G14" s="997"/>
      <c r="H14" s="997"/>
      <c r="I14" s="997"/>
      <c r="J14" s="997"/>
      <c r="K14" s="997"/>
      <c r="L14" s="997"/>
      <c r="M14" s="997"/>
      <c r="N14" s="997"/>
      <c r="O14" s="997"/>
      <c r="P14" s="997"/>
      <c r="Q14" s="998"/>
      <c r="U14" s="118" t="s">
        <v>716</v>
      </c>
    </row>
    <row r="15" spans="1:22">
      <c r="A15" s="278"/>
      <c r="B15" s="997"/>
      <c r="C15" s="997"/>
      <c r="D15" s="997"/>
      <c r="E15" s="997"/>
      <c r="F15" s="997"/>
      <c r="G15" s="997"/>
      <c r="H15" s="997"/>
      <c r="I15" s="997"/>
      <c r="J15" s="997"/>
      <c r="K15" s="997"/>
      <c r="L15" s="997"/>
      <c r="M15" s="997"/>
      <c r="N15" s="997"/>
      <c r="O15" s="997"/>
      <c r="P15" s="997"/>
      <c r="Q15" s="998"/>
      <c r="V15" s="118"/>
    </row>
    <row r="16" spans="1:22">
      <c r="A16" s="276" t="s">
        <v>951</v>
      </c>
      <c r="B16" s="1029" t="s">
        <v>952</v>
      </c>
      <c r="C16" s="1029"/>
      <c r="D16" s="1029"/>
      <c r="E16" s="1029"/>
      <c r="F16" s="1029"/>
      <c r="G16" s="1029"/>
      <c r="H16" s="1029"/>
      <c r="I16" s="1029"/>
      <c r="J16" s="1029"/>
      <c r="K16" s="1029"/>
      <c r="L16" s="1029"/>
      <c r="M16" s="1029"/>
      <c r="N16" s="1029"/>
      <c r="O16" s="1029"/>
      <c r="P16" s="1029"/>
      <c r="Q16" s="1030"/>
      <c r="U16" s="118" t="s">
        <v>655</v>
      </c>
      <c r="V16" s="118"/>
    </row>
    <row r="17" spans="1:28" ht="13.5" customHeight="1">
      <c r="A17" s="276"/>
      <c r="B17" s="1029"/>
      <c r="C17" s="1029"/>
      <c r="D17" s="1029"/>
      <c r="E17" s="1029"/>
      <c r="F17" s="1029"/>
      <c r="G17" s="1029"/>
      <c r="H17" s="1029"/>
      <c r="I17" s="1029"/>
      <c r="J17" s="1029"/>
      <c r="K17" s="1029"/>
      <c r="L17" s="1029"/>
      <c r="M17" s="1029"/>
      <c r="N17" s="1029"/>
      <c r="O17" s="1029"/>
      <c r="P17" s="1029"/>
      <c r="Q17" s="1030"/>
      <c r="U17" s="118" t="s">
        <v>654</v>
      </c>
      <c r="V17" s="118"/>
    </row>
    <row r="18" spans="1:28">
      <c r="A18" s="276" t="s">
        <v>953</v>
      </c>
      <c r="B18" s="581" t="s">
        <v>954</v>
      </c>
      <c r="C18" s="582"/>
      <c r="D18" s="582"/>
      <c r="E18" s="582"/>
      <c r="F18" s="582"/>
      <c r="G18" s="582"/>
      <c r="H18" s="582"/>
      <c r="I18" s="582"/>
      <c r="J18" s="582"/>
      <c r="K18" s="582"/>
      <c r="L18" s="582"/>
      <c r="M18" s="582"/>
      <c r="N18" s="582"/>
      <c r="O18" s="582"/>
      <c r="P18" s="582"/>
      <c r="Q18" s="583"/>
      <c r="U18" s="118" t="s">
        <v>656</v>
      </c>
      <c r="V18" s="118"/>
    </row>
    <row r="19" spans="1:28">
      <c r="A19" s="992" t="s">
        <v>15</v>
      </c>
      <c r="B19" s="993"/>
      <c r="C19" s="993"/>
      <c r="D19" s="993"/>
      <c r="E19" s="993"/>
      <c r="F19" s="993"/>
      <c r="G19" s="993"/>
      <c r="H19" s="993"/>
      <c r="I19" s="993"/>
      <c r="J19" s="993"/>
      <c r="K19" s="993"/>
      <c r="L19" s="993"/>
      <c r="M19" s="993"/>
      <c r="N19" s="993"/>
      <c r="O19" s="994"/>
      <c r="P19" s="990" t="s">
        <v>291</v>
      </c>
      <c r="Q19" s="991"/>
      <c r="R19" s="200"/>
      <c r="U19" s="118" t="s">
        <v>658</v>
      </c>
    </row>
    <row r="20" spans="1:28" ht="19.5" customHeight="1">
      <c r="A20" s="1020" t="s">
        <v>967</v>
      </c>
      <c r="B20" s="1021"/>
      <c r="C20" s="1021"/>
      <c r="D20" s="1021"/>
      <c r="E20" s="1021"/>
      <c r="F20" s="1021"/>
      <c r="G20" s="1021"/>
      <c r="H20" s="1021"/>
      <c r="I20" s="1021"/>
      <c r="J20" s="1021"/>
      <c r="K20" s="1021"/>
      <c r="L20" s="1021"/>
      <c r="M20" s="1021"/>
      <c r="N20" s="1021"/>
      <c r="O20" s="1022"/>
      <c r="P20" s="982"/>
      <c r="Q20" s="983"/>
      <c r="R20" s="90"/>
      <c r="U20" s="118" t="s">
        <v>659</v>
      </c>
    </row>
    <row r="21" spans="1:28" ht="19.5" customHeight="1">
      <c r="A21" s="1023"/>
      <c r="B21" s="1024"/>
      <c r="C21" s="1024"/>
      <c r="D21" s="1024"/>
      <c r="E21" s="1024"/>
      <c r="F21" s="1024"/>
      <c r="G21" s="1024"/>
      <c r="H21" s="1024"/>
      <c r="I21" s="1024"/>
      <c r="J21" s="1024"/>
      <c r="K21" s="1024"/>
      <c r="L21" s="1024"/>
      <c r="M21" s="1024"/>
      <c r="N21" s="1024"/>
      <c r="O21" s="1025"/>
      <c r="P21" s="984"/>
      <c r="Q21" s="985"/>
      <c r="R21" s="90"/>
    </row>
    <row r="22" spans="1:28" ht="19.5" customHeight="1">
      <c r="A22" s="1023"/>
      <c r="B22" s="1024"/>
      <c r="C22" s="1024"/>
      <c r="D22" s="1024"/>
      <c r="E22" s="1024"/>
      <c r="F22" s="1024"/>
      <c r="G22" s="1024"/>
      <c r="H22" s="1024"/>
      <c r="I22" s="1024"/>
      <c r="J22" s="1024"/>
      <c r="K22" s="1024"/>
      <c r="L22" s="1024"/>
      <c r="M22" s="1024"/>
      <c r="N22" s="1024"/>
      <c r="O22" s="1025"/>
      <c r="P22" s="984"/>
      <c r="Q22" s="985"/>
      <c r="R22" s="90"/>
    </row>
    <row r="23" spans="1:28" ht="19.5" customHeight="1">
      <c r="A23" s="1023"/>
      <c r="B23" s="1024"/>
      <c r="C23" s="1024"/>
      <c r="D23" s="1024"/>
      <c r="E23" s="1024"/>
      <c r="F23" s="1024"/>
      <c r="G23" s="1024"/>
      <c r="H23" s="1024"/>
      <c r="I23" s="1024"/>
      <c r="J23" s="1024"/>
      <c r="K23" s="1024"/>
      <c r="L23" s="1024"/>
      <c r="M23" s="1024"/>
      <c r="N23" s="1024"/>
      <c r="O23" s="1025"/>
      <c r="P23" s="984"/>
      <c r="Q23" s="985"/>
      <c r="R23" s="90"/>
      <c r="U23" s="1048" t="s">
        <v>292</v>
      </c>
      <c r="V23" s="1048"/>
      <c r="W23" s="1048"/>
      <c r="X23" s="1048"/>
      <c r="Y23" s="1048"/>
    </row>
    <row r="24" spans="1:28" ht="19.5" customHeight="1">
      <c r="A24" s="1023"/>
      <c r="B24" s="1024"/>
      <c r="C24" s="1024"/>
      <c r="D24" s="1024"/>
      <c r="E24" s="1024"/>
      <c r="F24" s="1024"/>
      <c r="G24" s="1024"/>
      <c r="H24" s="1024"/>
      <c r="I24" s="1024"/>
      <c r="J24" s="1024"/>
      <c r="K24" s="1024"/>
      <c r="L24" s="1024"/>
      <c r="M24" s="1024"/>
      <c r="N24" s="1024"/>
      <c r="O24" s="1025"/>
      <c r="P24" s="984"/>
      <c r="Q24" s="985"/>
      <c r="R24" s="90"/>
      <c r="U24" s="1048"/>
      <c r="V24" s="1048"/>
      <c r="W24" s="1048"/>
      <c r="X24" s="1048"/>
      <c r="Y24" s="1048"/>
    </row>
    <row r="25" spans="1:28" ht="19.5" customHeight="1">
      <c r="A25" s="1023"/>
      <c r="B25" s="1024"/>
      <c r="C25" s="1024"/>
      <c r="D25" s="1024"/>
      <c r="E25" s="1024"/>
      <c r="F25" s="1024"/>
      <c r="G25" s="1024"/>
      <c r="H25" s="1024"/>
      <c r="I25" s="1024"/>
      <c r="J25" s="1024"/>
      <c r="K25" s="1024"/>
      <c r="L25" s="1024"/>
      <c r="M25" s="1024"/>
      <c r="N25" s="1024"/>
      <c r="O25" s="1025"/>
      <c r="P25" s="984"/>
      <c r="Q25" s="985"/>
      <c r="R25" s="90"/>
      <c r="U25" s="1048"/>
      <c r="V25" s="1048"/>
      <c r="W25" s="1048"/>
      <c r="X25" s="1048"/>
      <c r="Y25" s="1048"/>
    </row>
    <row r="26" spans="1:28" ht="19.5" customHeight="1">
      <c r="A26" s="1026"/>
      <c r="B26" s="1027"/>
      <c r="C26" s="1027"/>
      <c r="D26" s="1027"/>
      <c r="E26" s="1027"/>
      <c r="F26" s="1027"/>
      <c r="G26" s="1027"/>
      <c r="H26" s="1027"/>
      <c r="I26" s="1027"/>
      <c r="J26" s="1027"/>
      <c r="K26" s="1027"/>
      <c r="L26" s="1027"/>
      <c r="M26" s="1027"/>
      <c r="N26" s="1027"/>
      <c r="O26" s="1028"/>
      <c r="P26" s="986"/>
      <c r="Q26" s="987"/>
      <c r="R26" s="90"/>
      <c r="U26" s="3" t="s">
        <v>306</v>
      </c>
    </row>
    <row r="27" spans="1:28" ht="19.5" customHeight="1">
      <c r="A27" s="1020" t="s">
        <v>968</v>
      </c>
      <c r="B27" s="1021"/>
      <c r="C27" s="1021"/>
      <c r="D27" s="1021"/>
      <c r="E27" s="1021"/>
      <c r="F27" s="1021"/>
      <c r="G27" s="1021"/>
      <c r="H27" s="1021"/>
      <c r="I27" s="1021"/>
      <c r="J27" s="1021"/>
      <c r="K27" s="1021"/>
      <c r="L27" s="1021"/>
      <c r="M27" s="1021"/>
      <c r="N27" s="1021"/>
      <c r="O27" s="1022"/>
      <c r="P27" s="982"/>
      <c r="Q27" s="983"/>
      <c r="R27" s="90"/>
      <c r="U27" s="128" t="s">
        <v>293</v>
      </c>
      <c r="V27" s="128" t="s">
        <v>294</v>
      </c>
      <c r="W27" s="1031" t="s">
        <v>295</v>
      </c>
      <c r="X27" s="1031"/>
      <c r="Y27" s="129" t="s">
        <v>296</v>
      </c>
      <c r="Z27" s="122"/>
      <c r="AA27" s="122"/>
      <c r="AB27" s="123"/>
    </row>
    <row r="28" spans="1:28" ht="19.5" customHeight="1">
      <c r="A28" s="1023"/>
      <c r="B28" s="1024"/>
      <c r="C28" s="1024"/>
      <c r="D28" s="1024"/>
      <c r="E28" s="1024"/>
      <c r="F28" s="1024"/>
      <c r="G28" s="1024"/>
      <c r="H28" s="1024"/>
      <c r="I28" s="1024"/>
      <c r="J28" s="1024"/>
      <c r="K28" s="1024"/>
      <c r="L28" s="1024"/>
      <c r="M28" s="1024"/>
      <c r="N28" s="1024"/>
      <c r="O28" s="1025"/>
      <c r="P28" s="984"/>
      <c r="Q28" s="985"/>
      <c r="R28" s="90"/>
      <c r="U28" s="128" t="s">
        <v>917</v>
      </c>
      <c r="V28" s="128" t="s">
        <v>52</v>
      </c>
      <c r="W28" s="1031" t="s">
        <v>297</v>
      </c>
      <c r="X28" s="1031"/>
      <c r="Y28" s="130" t="s">
        <v>298</v>
      </c>
      <c r="Z28" s="115"/>
      <c r="AA28" s="115"/>
      <c r="AB28" s="131"/>
    </row>
    <row r="29" spans="1:28" ht="19.5" customHeight="1">
      <c r="A29" s="1023"/>
      <c r="B29" s="1024"/>
      <c r="C29" s="1024"/>
      <c r="D29" s="1024"/>
      <c r="E29" s="1024"/>
      <c r="F29" s="1024"/>
      <c r="G29" s="1024"/>
      <c r="H29" s="1024"/>
      <c r="I29" s="1024"/>
      <c r="J29" s="1024"/>
      <c r="K29" s="1024"/>
      <c r="L29" s="1024"/>
      <c r="M29" s="1024"/>
      <c r="N29" s="1024"/>
      <c r="O29" s="1025"/>
      <c r="P29" s="984"/>
      <c r="Q29" s="985"/>
      <c r="R29" s="90"/>
      <c r="U29" s="128" t="s">
        <v>299</v>
      </c>
      <c r="V29" s="128" t="s">
        <v>56</v>
      </c>
      <c r="W29" s="1031" t="s">
        <v>300</v>
      </c>
      <c r="X29" s="1031"/>
      <c r="Y29" s="132" t="s">
        <v>301</v>
      </c>
      <c r="Z29" s="115"/>
      <c r="AA29" s="115"/>
      <c r="AB29" s="131"/>
    </row>
    <row r="30" spans="1:28" ht="19.5" customHeight="1">
      <c r="A30" s="1023"/>
      <c r="B30" s="1024"/>
      <c r="C30" s="1024"/>
      <c r="D30" s="1024"/>
      <c r="E30" s="1024"/>
      <c r="F30" s="1024"/>
      <c r="G30" s="1024"/>
      <c r="H30" s="1024"/>
      <c r="I30" s="1024"/>
      <c r="J30" s="1024"/>
      <c r="K30" s="1024"/>
      <c r="L30" s="1024"/>
      <c r="M30" s="1024"/>
      <c r="N30" s="1024"/>
      <c r="O30" s="1025"/>
      <c r="P30" s="984"/>
      <c r="Q30" s="985"/>
      <c r="R30" s="90"/>
      <c r="U30" s="128" t="s">
        <v>302</v>
      </c>
      <c r="V30" s="128" t="s">
        <v>60</v>
      </c>
      <c r="W30" s="1031" t="s">
        <v>300</v>
      </c>
      <c r="X30" s="1031"/>
      <c r="Y30" s="133" t="s">
        <v>303</v>
      </c>
      <c r="AB30" s="127"/>
    </row>
    <row r="31" spans="1:28" ht="19.5" customHeight="1">
      <c r="A31" s="1023"/>
      <c r="B31" s="1024"/>
      <c r="C31" s="1024"/>
      <c r="D31" s="1024"/>
      <c r="E31" s="1024"/>
      <c r="F31" s="1024"/>
      <c r="G31" s="1024"/>
      <c r="H31" s="1024"/>
      <c r="I31" s="1024"/>
      <c r="J31" s="1024"/>
      <c r="K31" s="1024"/>
      <c r="L31" s="1024"/>
      <c r="M31" s="1024"/>
      <c r="N31" s="1024"/>
      <c r="O31" s="1025"/>
      <c r="P31" s="984"/>
      <c r="Q31" s="985"/>
      <c r="R31" s="90"/>
      <c r="U31" s="128" t="s">
        <v>304</v>
      </c>
      <c r="V31" s="128" t="s">
        <v>60</v>
      </c>
      <c r="W31" s="1031" t="s">
        <v>300</v>
      </c>
      <c r="X31" s="1031"/>
      <c r="Y31" s="132" t="s">
        <v>305</v>
      </c>
      <c r="Z31" s="115"/>
      <c r="AA31" s="115"/>
      <c r="AB31" s="131"/>
    </row>
    <row r="32" spans="1:28" ht="19.5" customHeight="1">
      <c r="A32" s="1023"/>
      <c r="B32" s="1024"/>
      <c r="C32" s="1024"/>
      <c r="D32" s="1024"/>
      <c r="E32" s="1024"/>
      <c r="F32" s="1024"/>
      <c r="G32" s="1024"/>
      <c r="H32" s="1024"/>
      <c r="I32" s="1024"/>
      <c r="J32" s="1024"/>
      <c r="K32" s="1024"/>
      <c r="L32" s="1024"/>
      <c r="M32" s="1024"/>
      <c r="N32" s="1024"/>
      <c r="O32" s="1025"/>
      <c r="P32" s="984"/>
      <c r="Q32" s="985"/>
      <c r="R32" s="90"/>
      <c r="U32" s="118"/>
    </row>
    <row r="33" spans="1:18" ht="19.5" customHeight="1">
      <c r="A33" s="1026"/>
      <c r="B33" s="1027"/>
      <c r="C33" s="1027"/>
      <c r="D33" s="1027"/>
      <c r="E33" s="1027"/>
      <c r="F33" s="1027"/>
      <c r="G33" s="1027"/>
      <c r="H33" s="1027"/>
      <c r="I33" s="1027"/>
      <c r="J33" s="1027"/>
      <c r="K33" s="1027"/>
      <c r="L33" s="1027"/>
      <c r="M33" s="1027"/>
      <c r="N33" s="1027"/>
      <c r="O33" s="1028"/>
      <c r="P33" s="986"/>
      <c r="Q33" s="987"/>
      <c r="R33" s="90"/>
    </row>
    <row r="34" spans="1:18" ht="19.5" customHeight="1">
      <c r="A34" s="1020" t="s">
        <v>969</v>
      </c>
      <c r="B34" s="1021"/>
      <c r="C34" s="1021"/>
      <c r="D34" s="1021"/>
      <c r="E34" s="1021"/>
      <c r="F34" s="1021"/>
      <c r="G34" s="1021"/>
      <c r="H34" s="1021"/>
      <c r="I34" s="1021"/>
      <c r="J34" s="1021"/>
      <c r="K34" s="1021"/>
      <c r="L34" s="1021"/>
      <c r="M34" s="1021"/>
      <c r="N34" s="1021"/>
      <c r="O34" s="1022"/>
      <c r="P34" s="982"/>
      <c r="Q34" s="983"/>
      <c r="R34" s="90"/>
    </row>
    <row r="35" spans="1:18" ht="19.5" customHeight="1">
      <c r="A35" s="1023"/>
      <c r="B35" s="1024"/>
      <c r="C35" s="1024"/>
      <c r="D35" s="1024"/>
      <c r="E35" s="1024"/>
      <c r="F35" s="1024"/>
      <c r="G35" s="1024"/>
      <c r="H35" s="1024"/>
      <c r="I35" s="1024"/>
      <c r="J35" s="1024"/>
      <c r="K35" s="1024"/>
      <c r="L35" s="1024"/>
      <c r="M35" s="1024"/>
      <c r="N35" s="1024"/>
      <c r="O35" s="1025"/>
      <c r="P35" s="984"/>
      <c r="Q35" s="985"/>
      <c r="R35" s="90"/>
    </row>
    <row r="36" spans="1:18" ht="19.5" customHeight="1">
      <c r="A36" s="1023"/>
      <c r="B36" s="1024"/>
      <c r="C36" s="1024"/>
      <c r="D36" s="1024"/>
      <c r="E36" s="1024"/>
      <c r="F36" s="1024"/>
      <c r="G36" s="1024"/>
      <c r="H36" s="1024"/>
      <c r="I36" s="1024"/>
      <c r="J36" s="1024"/>
      <c r="K36" s="1024"/>
      <c r="L36" s="1024"/>
      <c r="M36" s="1024"/>
      <c r="N36" s="1024"/>
      <c r="O36" s="1025"/>
      <c r="P36" s="984"/>
      <c r="Q36" s="985"/>
      <c r="R36" s="90"/>
    </row>
    <row r="37" spans="1:18" ht="19.5" customHeight="1">
      <c r="A37" s="1023"/>
      <c r="B37" s="1024"/>
      <c r="C37" s="1024"/>
      <c r="D37" s="1024"/>
      <c r="E37" s="1024"/>
      <c r="F37" s="1024"/>
      <c r="G37" s="1024"/>
      <c r="H37" s="1024"/>
      <c r="I37" s="1024"/>
      <c r="J37" s="1024"/>
      <c r="K37" s="1024"/>
      <c r="L37" s="1024"/>
      <c r="M37" s="1024"/>
      <c r="N37" s="1024"/>
      <c r="O37" s="1025"/>
      <c r="P37" s="984"/>
      <c r="Q37" s="985"/>
      <c r="R37" s="90"/>
    </row>
    <row r="38" spans="1:18" ht="19.5" customHeight="1">
      <c r="A38" s="1023"/>
      <c r="B38" s="1024"/>
      <c r="C38" s="1024"/>
      <c r="D38" s="1024"/>
      <c r="E38" s="1024"/>
      <c r="F38" s="1024"/>
      <c r="G38" s="1024"/>
      <c r="H38" s="1024"/>
      <c r="I38" s="1024"/>
      <c r="J38" s="1024"/>
      <c r="K38" s="1024"/>
      <c r="L38" s="1024"/>
      <c r="M38" s="1024"/>
      <c r="N38" s="1024"/>
      <c r="O38" s="1025"/>
      <c r="P38" s="984"/>
      <c r="Q38" s="985"/>
      <c r="R38" s="90"/>
    </row>
    <row r="39" spans="1:18" ht="19.5" customHeight="1">
      <c r="A39" s="1023"/>
      <c r="B39" s="1024"/>
      <c r="C39" s="1024"/>
      <c r="D39" s="1024"/>
      <c r="E39" s="1024"/>
      <c r="F39" s="1024"/>
      <c r="G39" s="1024"/>
      <c r="H39" s="1024"/>
      <c r="I39" s="1024"/>
      <c r="J39" s="1024"/>
      <c r="K39" s="1024"/>
      <c r="L39" s="1024"/>
      <c r="M39" s="1024"/>
      <c r="N39" s="1024"/>
      <c r="O39" s="1025"/>
      <c r="P39" s="984"/>
      <c r="Q39" s="985"/>
      <c r="R39" s="90"/>
    </row>
    <row r="40" spans="1:18" ht="19.5" customHeight="1">
      <c r="A40" s="1026"/>
      <c r="B40" s="1027"/>
      <c r="C40" s="1027"/>
      <c r="D40" s="1027"/>
      <c r="E40" s="1027"/>
      <c r="F40" s="1027"/>
      <c r="G40" s="1027"/>
      <c r="H40" s="1027"/>
      <c r="I40" s="1027"/>
      <c r="J40" s="1027"/>
      <c r="K40" s="1027"/>
      <c r="L40" s="1027"/>
      <c r="M40" s="1027"/>
      <c r="N40" s="1027"/>
      <c r="O40" s="1028"/>
      <c r="P40" s="986"/>
      <c r="Q40" s="987"/>
      <c r="R40" s="90"/>
    </row>
    <row r="41" spans="1:18">
      <c r="A41" s="1004" t="s">
        <v>11</v>
      </c>
      <c r="B41" s="1005"/>
      <c r="C41" s="1010"/>
      <c r="D41" s="1011"/>
      <c r="E41" s="1011"/>
      <c r="F41" s="1011"/>
      <c r="G41" s="1011"/>
      <c r="H41" s="1011"/>
      <c r="I41" s="1011"/>
      <c r="J41" s="1011"/>
      <c r="K41" s="1011"/>
      <c r="L41" s="1011"/>
      <c r="M41" s="1011"/>
      <c r="N41" s="1011"/>
      <c r="O41" s="1011"/>
      <c r="P41" s="1011"/>
      <c r="Q41" s="1012"/>
      <c r="R41" s="164"/>
    </row>
    <row r="42" spans="1:18">
      <c r="A42" s="1006"/>
      <c r="B42" s="1007"/>
      <c r="C42" s="1013"/>
      <c r="D42" s="1014"/>
      <c r="E42" s="1014"/>
      <c r="F42" s="1014"/>
      <c r="G42" s="1014"/>
      <c r="H42" s="1014"/>
      <c r="I42" s="1014"/>
      <c r="J42" s="1014"/>
      <c r="K42" s="1014"/>
      <c r="L42" s="1014"/>
      <c r="M42" s="1014"/>
      <c r="N42" s="1014"/>
      <c r="O42" s="1014"/>
      <c r="P42" s="1014"/>
      <c r="Q42" s="1015"/>
      <c r="R42" s="164"/>
    </row>
    <row r="43" spans="1:18">
      <c r="A43" s="1008"/>
      <c r="B43" s="1009"/>
      <c r="C43" s="1016"/>
      <c r="D43" s="1017"/>
      <c r="E43" s="1017"/>
      <c r="F43" s="1017"/>
      <c r="G43" s="1017"/>
      <c r="H43" s="1017"/>
      <c r="I43" s="1017"/>
      <c r="J43" s="1017"/>
      <c r="K43" s="1017"/>
      <c r="L43" s="1017"/>
      <c r="M43" s="1017"/>
      <c r="N43" s="1017"/>
      <c r="O43" s="1017"/>
      <c r="P43" s="1017"/>
      <c r="Q43" s="1018"/>
      <c r="R43" s="164"/>
    </row>
    <row r="44" spans="1:18">
      <c r="A44" s="168" t="s">
        <v>13</v>
      </c>
    </row>
    <row r="45" spans="1:18">
      <c r="A45" s="989" t="s">
        <v>14</v>
      </c>
      <c r="B45" s="989"/>
      <c r="C45" s="989"/>
      <c r="D45" s="989"/>
      <c r="E45" s="989"/>
      <c r="F45" s="989"/>
      <c r="G45" s="989"/>
      <c r="H45" s="989"/>
      <c r="I45" s="989"/>
      <c r="J45" s="989"/>
      <c r="K45" s="989"/>
      <c r="L45" s="989"/>
      <c r="M45" s="989"/>
      <c r="N45" s="989"/>
      <c r="O45" s="989"/>
      <c r="P45" s="989"/>
      <c r="Q45" s="989"/>
    </row>
  </sheetData>
  <mergeCells count="29">
    <mergeCell ref="W31:X31"/>
    <mergeCell ref="E2:G2"/>
    <mergeCell ref="P27:Q33"/>
    <mergeCell ref="P34:Q40"/>
    <mergeCell ref="H7:L7"/>
    <mergeCell ref="A6:G7"/>
    <mergeCell ref="A8:G9"/>
    <mergeCell ref="H9:L9"/>
    <mergeCell ref="B13:Q15"/>
    <mergeCell ref="U23:Y25"/>
    <mergeCell ref="W27:X27"/>
    <mergeCell ref="W28:X28"/>
    <mergeCell ref="W29:X29"/>
    <mergeCell ref="W30:X30"/>
    <mergeCell ref="A27:O33"/>
    <mergeCell ref="A45:Q45"/>
    <mergeCell ref="A41:B43"/>
    <mergeCell ref="C41:Q43"/>
    <mergeCell ref="A34:O40"/>
    <mergeCell ref="A1:F1"/>
    <mergeCell ref="A4:Q4"/>
    <mergeCell ref="P19:Q19"/>
    <mergeCell ref="P20:Q26"/>
    <mergeCell ref="A19:O19"/>
    <mergeCell ref="A20:O26"/>
    <mergeCell ref="H2:Q2"/>
    <mergeCell ref="B5:Q5"/>
    <mergeCell ref="A2:D2"/>
    <mergeCell ref="B16:Q17"/>
  </mergeCells>
  <phoneticPr fontId="2"/>
  <dataValidations count="1">
    <dataValidation type="list" showInputMessage="1" showErrorMessage="1" sqref="H9 H7" xr:uid="{00000000-0002-0000-0A00-000000000000}">
      <formula1>企業回答1</formula1>
    </dataValidation>
  </dataValidations>
  <printOptions horizontalCentered="1"/>
  <pageMargins left="0.70866141732283472" right="0.70866141732283472" top="0.55118110236220474" bottom="0" header="0.31496062992125984" footer="0.31496062992125984"/>
  <pageSetup paperSize="9" orientation="portrait" blackAndWhite="1"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66FF"/>
    <pageSetUpPr fitToPage="1"/>
  </sheetPr>
  <dimension ref="A1:S62"/>
  <sheetViews>
    <sheetView view="pageBreakPreview" zoomScaleNormal="100" zoomScaleSheetLayoutView="100" workbookViewId="0">
      <selection activeCell="S52" sqref="S52"/>
    </sheetView>
  </sheetViews>
  <sheetFormatPr defaultColWidth="9" defaultRowHeight="13"/>
  <cols>
    <col min="1" max="6" width="5.08984375" style="3" customWidth="1"/>
    <col min="7" max="17" width="5.6328125" style="3" customWidth="1"/>
    <col min="18" max="18" width="9" style="3"/>
    <col min="19" max="19" width="9" style="3" customWidth="1"/>
    <col min="20" max="16384" width="9" style="3"/>
  </cols>
  <sheetData>
    <row r="1" spans="1:19">
      <c r="A1" s="710" t="str">
        <f>CONCATENATE("（様式-",INDEX(発注者入力シート!$B$27:$G$31,MATCH(発注者入力シート!L6,発注者入力シート!$C$27:$C$31,0),4),"-１）")</f>
        <v>（様式-５-１）</v>
      </c>
      <c r="B1" s="710"/>
      <c r="C1" s="710"/>
      <c r="D1" s="710"/>
      <c r="E1" s="710"/>
      <c r="F1" s="710"/>
      <c r="R1" s="3" t="s">
        <v>393</v>
      </c>
    </row>
    <row r="2" spans="1:19">
      <c r="A2" s="710" t="str">
        <f>CONCATENATE("評価項目",INDEX(発注者入力シート!$B$27:$G$31,MATCH(発注者入力シート!L6,発注者入力シート!$C$27:$C$31,0),5),"-",INDEX(発注者入力シート!$B$27:$G$31,MATCH(発注者入力シート!L6,発注者入力シート!$C$27:$C$31,0),6))</f>
        <v>評価項目（２）-①</v>
      </c>
      <c r="B2" s="710"/>
      <c r="C2" s="710"/>
      <c r="D2" s="710"/>
      <c r="E2" s="710"/>
      <c r="R2" s="3" t="s">
        <v>394</v>
      </c>
    </row>
    <row r="3" spans="1:19" ht="14">
      <c r="A3" s="1019" t="s">
        <v>222</v>
      </c>
      <c r="B3" s="1019"/>
      <c r="C3" s="1019"/>
      <c r="D3" s="1019"/>
      <c r="E3" s="1019"/>
      <c r="F3" s="1019"/>
      <c r="G3" s="1019"/>
      <c r="H3" s="1019"/>
      <c r="I3" s="1019"/>
      <c r="J3" s="1019"/>
      <c r="K3" s="1019"/>
      <c r="L3" s="1019"/>
      <c r="M3" s="1019"/>
      <c r="N3" s="1019"/>
      <c r="O3" s="1019"/>
      <c r="P3" s="1019"/>
      <c r="Q3" s="154"/>
      <c r="R3" s="116"/>
      <c r="S3" s="3" t="s">
        <v>401</v>
      </c>
    </row>
    <row r="4" spans="1:19">
      <c r="H4" s="1056" t="s">
        <v>289</v>
      </c>
      <c r="I4" s="1056"/>
      <c r="J4" s="1056"/>
      <c r="K4" s="988" t="str">
        <f>IF(企業入力シート!C7="","",企業入力シート!C7)</f>
        <v>○○建設</v>
      </c>
      <c r="L4" s="988"/>
      <c r="M4" s="988"/>
      <c r="N4" s="988"/>
      <c r="O4" s="988"/>
      <c r="P4" s="988"/>
      <c r="Q4" s="2"/>
      <c r="R4" s="111"/>
      <c r="S4" s="3" t="s">
        <v>720</v>
      </c>
    </row>
    <row r="5" spans="1:19">
      <c r="R5" s="112"/>
      <c r="S5" s="3" t="s">
        <v>402</v>
      </c>
    </row>
    <row r="6" spans="1:19">
      <c r="A6" s="1001" t="s">
        <v>16</v>
      </c>
      <c r="B6" s="1001"/>
      <c r="C6" s="1001"/>
      <c r="D6" s="1084" t="s">
        <v>195</v>
      </c>
      <c r="E6" s="1084"/>
      <c r="F6" s="1084"/>
      <c r="G6" s="1085" t="s">
        <v>1190</v>
      </c>
      <c r="H6" s="1086"/>
      <c r="I6" s="1086"/>
      <c r="J6" s="1086"/>
      <c r="K6" s="1086"/>
      <c r="L6" s="1086"/>
      <c r="M6" s="1086"/>
      <c r="N6" s="1086"/>
      <c r="O6" s="1086"/>
      <c r="P6" s="1087"/>
      <c r="Q6" s="2"/>
      <c r="R6" s="3" t="s">
        <v>397</v>
      </c>
    </row>
    <row r="7" spans="1:19">
      <c r="A7" s="1001"/>
      <c r="B7" s="1001"/>
      <c r="C7" s="1001"/>
      <c r="D7" s="1083" t="s">
        <v>194</v>
      </c>
      <c r="E7" s="1083"/>
      <c r="F7" s="1083"/>
      <c r="G7" s="1088" t="s">
        <v>308</v>
      </c>
      <c r="H7" s="1089"/>
      <c r="I7" s="1089"/>
      <c r="J7" s="1089"/>
      <c r="K7" s="1089"/>
      <c r="L7" s="1089"/>
      <c r="M7" s="1089"/>
      <c r="N7" s="1089"/>
      <c r="O7" s="1089"/>
      <c r="P7" s="1090"/>
      <c r="Q7" s="2"/>
      <c r="R7" s="113"/>
      <c r="S7" s="3" t="s">
        <v>398</v>
      </c>
    </row>
    <row r="8" spans="1:19">
      <c r="A8" s="1001"/>
      <c r="B8" s="1001"/>
      <c r="C8" s="1001"/>
      <c r="D8" s="1083" t="s">
        <v>196</v>
      </c>
      <c r="E8" s="1083"/>
      <c r="F8" s="1083"/>
      <c r="G8" s="1067" t="str">
        <f>INDEX(発注者入力シート!$AX$3:$BC$31,MATCH(発注者入力シート!$AY$2,発注者入力シート!$AZ$3:$AZ$31,0),4)</f>
        <v>一般土木工事、維持修繕工事</v>
      </c>
      <c r="H8" s="1068"/>
      <c r="I8" s="1068"/>
      <c r="J8" s="1068"/>
      <c r="K8" s="1068"/>
      <c r="L8" s="1068"/>
      <c r="M8" s="1068"/>
      <c r="N8" s="1068"/>
      <c r="O8" s="1068"/>
      <c r="P8" s="1069"/>
      <c r="Q8" s="2"/>
      <c r="R8" s="114"/>
      <c r="S8" s="3" t="s">
        <v>396</v>
      </c>
    </row>
    <row r="9" spans="1:19">
      <c r="A9" s="1001"/>
      <c r="B9" s="1001"/>
      <c r="C9" s="1001"/>
      <c r="D9" s="1082" t="s">
        <v>197</v>
      </c>
      <c r="E9" s="1082"/>
      <c r="F9" s="1082"/>
      <c r="G9" s="1079" t="str">
        <f>INDEX(発注者入力シート!$AX$3:$BC$31,MATCH(発注者入力シート!$AY$2,発注者入力シート!$AZ$3:$AZ$31,0),5)</f>
        <v>土木一式工事、とび・土工・ｺﾝｸﾘｰﾄ工事、しゅんせつ工事</v>
      </c>
      <c r="H9" s="1080"/>
      <c r="I9" s="1080"/>
      <c r="J9" s="1080"/>
      <c r="K9" s="1080"/>
      <c r="L9" s="1080"/>
      <c r="M9" s="1080"/>
      <c r="N9" s="1080"/>
      <c r="O9" s="1080"/>
      <c r="P9" s="1081"/>
      <c r="Q9" s="2"/>
    </row>
    <row r="10" spans="1:19">
      <c r="A10" s="355"/>
      <c r="B10" s="355"/>
      <c r="C10" s="355"/>
      <c r="D10" s="122"/>
      <c r="E10" s="122"/>
      <c r="F10" s="122"/>
      <c r="G10" s="122"/>
      <c r="H10" s="122"/>
      <c r="I10" s="122"/>
      <c r="J10" s="122"/>
      <c r="K10" s="122"/>
      <c r="L10" s="122"/>
      <c r="M10" s="122"/>
      <c r="N10" s="122"/>
      <c r="O10" s="122"/>
      <c r="P10" s="122"/>
      <c r="Q10" s="90"/>
    </row>
    <row r="11" spans="1:19">
      <c r="A11" s="356"/>
      <c r="B11" s="356"/>
      <c r="C11" s="356"/>
      <c r="D11" s="124"/>
      <c r="E11" s="124"/>
      <c r="F11" s="124"/>
      <c r="G11" s="124"/>
      <c r="H11" s="124"/>
      <c r="I11" s="124"/>
      <c r="J11" s="124"/>
      <c r="K11" s="124"/>
      <c r="L11" s="124"/>
      <c r="M11" s="124"/>
      <c r="N11" s="124"/>
      <c r="O11" s="124"/>
      <c r="P11" s="124"/>
      <c r="Q11" s="90"/>
    </row>
    <row r="12" spans="1:19" hidden="1">
      <c r="A12" s="1070" t="s">
        <v>17</v>
      </c>
      <c r="B12" s="1071"/>
      <c r="C12" s="1072"/>
      <c r="D12" s="994" t="s">
        <v>1143</v>
      </c>
      <c r="E12" s="1058"/>
      <c r="F12" s="1058"/>
      <c r="G12" s="137" t="str">
        <f>IF('評定点一覧(R５年度3年用)'!P10="","",'評定点一覧(R５年度3年用)'!P10)</f>
        <v/>
      </c>
      <c r="H12" s="138" t="str">
        <f>IF('評定点一覧(R５年度3年用)'!P12="","",'評定点一覧(R５年度3年用)'!P12)</f>
        <v/>
      </c>
      <c r="I12" s="138" t="str">
        <f>IF('評定点一覧(R５年度3年用)'!P14="","",'評定点一覧(R５年度3年用)'!P14)</f>
        <v/>
      </c>
      <c r="J12" s="138" t="str">
        <f>IF('評定点一覧(R５年度3年用)'!P16="","",'評定点一覧(R５年度3年用)'!P16)</f>
        <v/>
      </c>
      <c r="K12" s="138" t="str">
        <f>IF('評定点一覧(R５年度3年用)'!P18="","",'評定点一覧(R５年度3年用)'!P18)</f>
        <v/>
      </c>
      <c r="L12" s="138" t="str">
        <f>IF('評定点一覧(R５年度3年用)'!P20="","",'評定点一覧(R５年度3年用)'!P20)</f>
        <v/>
      </c>
      <c r="M12" s="138" t="str">
        <f>IF('評定点一覧(R５年度3年用)'!P22="","",'評定点一覧(R５年度3年用)'!P22)</f>
        <v/>
      </c>
      <c r="N12" s="138" t="str">
        <f>IF('評定点一覧(R５年度3年用)'!P24="","",'評定点一覧(R５年度3年用)'!P24)</f>
        <v/>
      </c>
      <c r="O12" s="138" t="str">
        <f>IF('評定点一覧(R５年度3年用)'!P26="","",'評定点一覧(R５年度3年用)'!P26)</f>
        <v/>
      </c>
      <c r="P12" s="139" t="str">
        <f>IF('評定点一覧(R５年度3年用)'!P28="","",'評定点一覧(R５年度3年用)'!P28)</f>
        <v/>
      </c>
      <c r="Q12" s="159"/>
    </row>
    <row r="13" spans="1:19" hidden="1">
      <c r="A13" s="1073"/>
      <c r="B13" s="1074"/>
      <c r="C13" s="1075"/>
      <c r="D13" s="994"/>
      <c r="E13" s="1058"/>
      <c r="F13" s="1058"/>
      <c r="G13" s="140" t="str">
        <f>IF('評定点一覧(R５年度3年用)'!P30="","",'評定点一覧(R５年度3年用)'!P30)</f>
        <v/>
      </c>
      <c r="H13" s="141" t="str">
        <f>IF('評定点一覧(R５年度3年用)'!P32="","",'評定点一覧(R５年度3年用)'!P32)</f>
        <v/>
      </c>
      <c r="I13" s="141" t="str">
        <f>IF('評定点一覧(R５年度3年用)'!P34="","",'評定点一覧(R５年度3年用)'!P34)</f>
        <v/>
      </c>
      <c r="J13" s="141" t="str">
        <f>IF('評定点一覧(R５年度3年用)'!P36="","",'評定点一覧(R５年度3年用)'!P36)</f>
        <v/>
      </c>
      <c r="K13" s="141" t="str">
        <f>IF('評定点一覧(R５年度3年用)'!P38="","",'評定点一覧(R５年度3年用)'!P38)</f>
        <v/>
      </c>
      <c r="L13" s="141" t="str">
        <f>IF('評定点一覧(R５年度3年用)'!P40="","",'評定点一覧(R５年度3年用)'!P40)</f>
        <v/>
      </c>
      <c r="M13" s="141" t="str">
        <f>IF('評定点一覧(R５年度3年用)'!P42="","",'評定点一覧(R５年度3年用)'!P42)</f>
        <v/>
      </c>
      <c r="N13" s="141" t="str">
        <f>IF('評定点一覧(R５年度3年用)'!P44="","",'評定点一覧(R５年度3年用)'!P44)</f>
        <v/>
      </c>
      <c r="O13" s="141" t="str">
        <f>IF('評定点一覧(R５年度3年用)'!P46="","",'評定点一覧(R５年度3年用)'!P46)</f>
        <v/>
      </c>
      <c r="P13" s="142" t="str">
        <f>IF('評定点一覧(R５年度3年用)'!P48="","",'評定点一覧(R５年度3年用)'!P48)</f>
        <v/>
      </c>
      <c r="Q13" s="159"/>
    </row>
    <row r="14" spans="1:19" hidden="1">
      <c r="A14" s="1073"/>
      <c r="B14" s="1074"/>
      <c r="C14" s="1075"/>
      <c r="D14" s="994"/>
      <c r="E14" s="1058"/>
      <c r="F14" s="1058"/>
      <c r="G14" s="143" t="str">
        <f>IF('評定点一覧(R５年度3年用)'!P62="","",'評定点一覧(R５年度3年用)'!P62)</f>
        <v/>
      </c>
      <c r="H14" s="144" t="str">
        <f>IF('評定点一覧(R５年度3年用)'!P64="","",'評定点一覧(R５年度3年用)'!P64)</f>
        <v/>
      </c>
      <c r="I14" s="144" t="str">
        <f>IF('評定点一覧(R５年度3年用)'!P66="","",'評定点一覧(R５年度3年用)'!P66)</f>
        <v/>
      </c>
      <c r="J14" s="144" t="str">
        <f>IF('評定点一覧(R５年度3年用)'!P68="","",'評定点一覧(R５年度3年用)'!P68)</f>
        <v/>
      </c>
      <c r="K14" s="144" t="str">
        <f>IF('評定点一覧(R５年度3年用)'!P70="","",'評定点一覧(R５年度3年用)'!P70)</f>
        <v/>
      </c>
      <c r="L14" s="144" t="str">
        <f>IF('評定点一覧(R５年度3年用)'!P72="","",'評定点一覧(R５年度3年用)'!P72)</f>
        <v/>
      </c>
      <c r="M14" s="144" t="str">
        <f>IF('評定点一覧(R５年度3年用)'!P74="","",'評定点一覧(R５年度3年用)'!P74)</f>
        <v/>
      </c>
      <c r="N14" s="144" t="str">
        <f>IF('評定点一覧(R５年度3年用)'!P76="","",'評定点一覧(R５年度3年用)'!P76)</f>
        <v/>
      </c>
      <c r="O14" s="144" t="str">
        <f>IF('評定点一覧(R５年度3年用)'!P78="","",'評定点一覧(R５年度3年用)'!P78)</f>
        <v/>
      </c>
      <c r="P14" s="145" t="str">
        <f>IF('評定点一覧(R５年度3年用)'!P80="","",'評定点一覧(R５年度3年用)'!P80)</f>
        <v/>
      </c>
      <c r="Q14" s="159"/>
    </row>
    <row r="15" spans="1:19" hidden="1">
      <c r="A15" s="1073"/>
      <c r="B15" s="1074"/>
      <c r="C15" s="1075"/>
      <c r="D15" s="994"/>
      <c r="E15" s="1058"/>
      <c r="F15" s="1058"/>
      <c r="G15" s="143" t="str">
        <f>IF('評定点一覧(R５年度3年用)'!P82="","",'評定点一覧(R５年度3年用)'!P82)</f>
        <v/>
      </c>
      <c r="H15" s="144" t="str">
        <f>IF('評定点一覧(R５年度3年用)'!P84="","",'評定点一覧(R５年度3年用)'!P84)</f>
        <v/>
      </c>
      <c r="I15" s="144" t="str">
        <f>IF('評定点一覧(R５年度3年用)'!P86="","",'評定点一覧(R５年度3年用)'!P86)</f>
        <v/>
      </c>
      <c r="J15" s="144" t="str">
        <f>IF('評定点一覧(R５年度3年用)'!P88="","",'評定点一覧(R５年度3年用)'!P88)</f>
        <v/>
      </c>
      <c r="K15" s="144" t="str">
        <f>IF('評定点一覧(R５年度3年用)'!P90="","",'評定点一覧(R５年度3年用)'!P90)</f>
        <v/>
      </c>
      <c r="L15" s="144" t="str">
        <f>IF('評定点一覧(R５年度3年用)'!P92="","",'評定点一覧(R５年度3年用)'!P92)</f>
        <v/>
      </c>
      <c r="M15" s="144" t="str">
        <f>IF('評定点一覧(R５年度3年用)'!P94="","",'評定点一覧(R５年度3年用)'!P94)</f>
        <v/>
      </c>
      <c r="N15" s="144" t="str">
        <f>IF('評定点一覧(R５年度3年用)'!P96="","",'評定点一覧(R５年度3年用)'!P96)</f>
        <v/>
      </c>
      <c r="O15" s="144" t="str">
        <f>IF('評定点一覧(R５年度3年用)'!P98="","",'評定点一覧(R５年度3年用)'!P98)</f>
        <v/>
      </c>
      <c r="P15" s="145" t="str">
        <f>IF('評定点一覧(R５年度3年用)'!P100="","",'評定点一覧(R５年度3年用)'!P100)</f>
        <v/>
      </c>
      <c r="Q15" s="159"/>
    </row>
    <row r="16" spans="1:19" hidden="1">
      <c r="A16" s="1073"/>
      <c r="B16" s="1074"/>
      <c r="C16" s="1075"/>
      <c r="D16" s="994"/>
      <c r="E16" s="1058"/>
      <c r="F16" s="1058"/>
      <c r="G16" s="143" t="str">
        <f>IF('評定点一覧(R５年度3年用)'!P114="","",'評定点一覧(R５年度3年用)'!P114)</f>
        <v/>
      </c>
      <c r="H16" s="144" t="str">
        <f>IF('評定点一覧(R５年度3年用)'!P116="","",'評定点一覧(R５年度3年用)'!P116)</f>
        <v/>
      </c>
      <c r="I16" s="144" t="str">
        <f>IF('評定点一覧(R５年度3年用)'!P118="","",'評定点一覧(R５年度3年用)'!P118)</f>
        <v/>
      </c>
      <c r="J16" s="144" t="str">
        <f>IF('評定点一覧(R５年度3年用)'!P120="","",'評定点一覧(R５年度3年用)'!P120)</f>
        <v/>
      </c>
      <c r="K16" s="144" t="str">
        <f>IF('評定点一覧(R５年度3年用)'!P122="","",'評定点一覧(R５年度3年用)'!P122)</f>
        <v/>
      </c>
      <c r="L16" s="144" t="str">
        <f>IF('評定点一覧(R５年度3年用)'!P124="","",'評定点一覧(R５年度3年用)'!P124)</f>
        <v/>
      </c>
      <c r="M16" s="144" t="str">
        <f>IF('評定点一覧(R５年度3年用)'!P126="","",'評定点一覧(R５年度3年用)'!P126)</f>
        <v/>
      </c>
      <c r="N16" s="144" t="str">
        <f>IF('評定点一覧(R５年度3年用)'!P128="","",'評定点一覧(R５年度3年用)'!P128)</f>
        <v/>
      </c>
      <c r="O16" s="144" t="str">
        <f>IF('評定点一覧(R５年度3年用)'!P130="","",'評定点一覧(R５年度3年用)'!P130)</f>
        <v/>
      </c>
      <c r="P16" s="145" t="str">
        <f>IF('評定点一覧(R５年度3年用)'!P132="","",'評定点一覧(R５年度3年用)'!P132)</f>
        <v/>
      </c>
      <c r="Q16" s="159"/>
    </row>
    <row r="17" spans="1:18" hidden="1">
      <c r="A17" s="1073"/>
      <c r="B17" s="1074"/>
      <c r="C17" s="1075"/>
      <c r="D17" s="994"/>
      <c r="E17" s="1058"/>
      <c r="F17" s="1058"/>
      <c r="G17" s="146" t="str">
        <f>IF('評定点一覧(R５年度3年用)'!P134="","",'評定点一覧(R５年度3年用)'!P134)</f>
        <v/>
      </c>
      <c r="H17" s="147" t="str">
        <f>IF('評定点一覧(R５年度3年用)'!P136="","",'評定点一覧(R５年度3年用)'!P136)</f>
        <v/>
      </c>
      <c r="I17" s="147" t="str">
        <f>IF('評定点一覧(R５年度3年用)'!P138="","",'評定点一覧(R５年度3年用)'!P138)</f>
        <v/>
      </c>
      <c r="J17" s="147" t="str">
        <f>IF('評定点一覧(R５年度3年用)'!P140="","",'評定点一覧(R５年度3年用)'!P140)</f>
        <v/>
      </c>
      <c r="K17" s="147" t="str">
        <f>IF('評定点一覧(R５年度3年用)'!P142="","",'評定点一覧(R５年度3年用)'!P142)</f>
        <v/>
      </c>
      <c r="L17" s="147" t="str">
        <f>IF('評定点一覧(R５年度3年用)'!P144="","",'評定点一覧(R５年度3年用)'!P144)</f>
        <v/>
      </c>
      <c r="M17" s="147" t="str">
        <f>IF('評定点一覧(R５年度3年用)'!P146="","",'評定点一覧(R５年度3年用)'!P146)</f>
        <v/>
      </c>
      <c r="N17" s="147" t="str">
        <f>IF('評定点一覧(R５年度3年用)'!P148="","",'評定点一覧(R５年度3年用)'!P148)</f>
        <v/>
      </c>
      <c r="O17" s="147" t="str">
        <f>IF('評定点一覧(R５年度3年用)'!P150="","",'評定点一覧(R５年度3年用)'!P150)</f>
        <v/>
      </c>
      <c r="P17" s="148" t="str">
        <f>IF('評定点一覧(R５年度3年用)'!P152="","",'評定点一覧(R５年度3年用)'!P152)</f>
        <v/>
      </c>
      <c r="Q17" s="159"/>
    </row>
    <row r="18" spans="1:18" hidden="1">
      <c r="A18" s="1073"/>
      <c r="B18" s="1074"/>
      <c r="C18" s="1075"/>
      <c r="D18" s="994" t="s">
        <v>1154</v>
      </c>
      <c r="E18" s="1058"/>
      <c r="F18" s="1058"/>
      <c r="G18" s="137" t="str">
        <f>IF('評定点一覧(R６年度3年用)'!P10="","",'評定点一覧(R６年度3年用)'!P10)</f>
        <v/>
      </c>
      <c r="H18" s="138" t="str">
        <f>IF('評定点一覧(R６年度3年用)'!P12="","",'評定点一覧(R６年度3年用)'!P12)</f>
        <v/>
      </c>
      <c r="I18" s="138" t="str">
        <f>IF('評定点一覧(R６年度3年用)'!P14="","",'評定点一覧(R６年度3年用)'!P14)</f>
        <v/>
      </c>
      <c r="J18" s="138" t="str">
        <f>IF('評定点一覧(R６年度3年用)'!P16="","",'評定点一覧(R６年度3年用)'!P16)</f>
        <v/>
      </c>
      <c r="K18" s="138" t="str">
        <f>IF('評定点一覧(R６年度3年用)'!P18="","",'評定点一覧(R６年度3年用)'!P18)</f>
        <v/>
      </c>
      <c r="L18" s="138" t="str">
        <f>IF('評定点一覧(R６年度3年用)'!P20="","",'評定点一覧(R６年度3年用)'!P20)</f>
        <v/>
      </c>
      <c r="M18" s="138" t="str">
        <f>IF('評定点一覧(R６年度3年用)'!P22="","",'評定点一覧(R６年度3年用)'!P22)</f>
        <v/>
      </c>
      <c r="N18" s="138" t="str">
        <f>IF('評定点一覧(R６年度3年用)'!P24="","",'評定点一覧(R６年度3年用)'!P24)</f>
        <v/>
      </c>
      <c r="O18" s="138" t="str">
        <f>IF('評定点一覧(R６年度3年用)'!P26="","",'評定点一覧(R６年度3年用)'!P26)</f>
        <v/>
      </c>
      <c r="P18" s="139" t="str">
        <f>IF('評定点一覧(R６年度3年用)'!P28="","",'評定点一覧(R６年度3年用)'!P28)</f>
        <v/>
      </c>
      <c r="Q18" s="159"/>
    </row>
    <row r="19" spans="1:18" hidden="1">
      <c r="A19" s="1073"/>
      <c r="B19" s="1074"/>
      <c r="C19" s="1075"/>
      <c r="D19" s="994"/>
      <c r="E19" s="1058"/>
      <c r="F19" s="1058"/>
      <c r="G19" s="149" t="str">
        <f>IF('評定点一覧(R６年度3年用)'!P30="","",'評定点一覧(R６年度3年用)'!P30)</f>
        <v/>
      </c>
      <c r="H19" s="150" t="str">
        <f>IF('評定点一覧(R６年度3年用)'!P32="","",'評定点一覧(R６年度3年用)'!P32)</f>
        <v/>
      </c>
      <c r="I19" s="150" t="str">
        <f>IF('評定点一覧(R６年度3年用)'!P34="","",'評定点一覧(R６年度3年用)'!P34)</f>
        <v/>
      </c>
      <c r="J19" s="150" t="str">
        <f>IF('評定点一覧(R６年度3年用)'!P36="","",'評定点一覧(R６年度3年用)'!P36)</f>
        <v/>
      </c>
      <c r="K19" s="150" t="str">
        <f>IF('評定点一覧(R６年度3年用)'!P38="","",'評定点一覧(R６年度3年用)'!P38)</f>
        <v/>
      </c>
      <c r="L19" s="150" t="str">
        <f>IF('評定点一覧(R６年度3年用)'!P40="","",'評定点一覧(R６年度3年用)'!P40)</f>
        <v/>
      </c>
      <c r="M19" s="150" t="str">
        <f>IF('評定点一覧(R６年度3年用)'!P42="","",'評定点一覧(R６年度3年用)'!P42)</f>
        <v/>
      </c>
      <c r="N19" s="150" t="str">
        <f>IF('評定点一覧(R６年度3年用)'!P44="","",'評定点一覧(R６年度3年用)'!P44)</f>
        <v/>
      </c>
      <c r="O19" s="150" t="str">
        <f>IF('評定点一覧(R６年度3年用)'!P46="","",'評定点一覧(R６年度3年用)'!P46)</f>
        <v/>
      </c>
      <c r="P19" s="151" t="str">
        <f>IF('評定点一覧(R６年度3年用)'!P48="","",'評定点一覧(R６年度3年用)'!P48)</f>
        <v/>
      </c>
      <c r="Q19" s="159"/>
    </row>
    <row r="20" spans="1:18" hidden="1">
      <c r="A20" s="1073"/>
      <c r="B20" s="1074"/>
      <c r="C20" s="1075"/>
      <c r="D20" s="994"/>
      <c r="E20" s="1058"/>
      <c r="F20" s="1058"/>
      <c r="G20" s="149" t="str">
        <f>IF('評定点一覧(R６年度3年用)'!P62="","",'評定点一覧(R６年度3年用)'!P62)</f>
        <v/>
      </c>
      <c r="H20" s="150" t="str">
        <f>IF('評定点一覧(R６年度3年用)'!P64="","",'評定点一覧(R６年度3年用)'!P64)</f>
        <v/>
      </c>
      <c r="I20" s="150" t="str">
        <f>IF('評定点一覧(R６年度3年用)'!P66="","",'評定点一覧(R６年度3年用)'!P66)</f>
        <v/>
      </c>
      <c r="J20" s="150" t="str">
        <f>IF('評定点一覧(R６年度3年用)'!P68="","",'評定点一覧(R６年度3年用)'!P68)</f>
        <v/>
      </c>
      <c r="K20" s="150" t="str">
        <f>IF('評定点一覧(R６年度3年用)'!P70="","",'評定点一覧(R６年度3年用)'!P70)</f>
        <v/>
      </c>
      <c r="L20" s="150" t="str">
        <f>IF('評定点一覧(R６年度3年用)'!P72="","",'評定点一覧(R６年度3年用)'!P72)</f>
        <v/>
      </c>
      <c r="M20" s="150" t="str">
        <f>IF('評定点一覧(R６年度3年用)'!P74="","",'評定点一覧(R６年度3年用)'!P74)</f>
        <v/>
      </c>
      <c r="N20" s="150" t="str">
        <f>IF('評定点一覧(R６年度3年用)'!P76="","",'評定点一覧(R６年度3年用)'!P76)</f>
        <v/>
      </c>
      <c r="O20" s="150" t="str">
        <f>IF('評定点一覧(R６年度3年用)'!P78="","",'評定点一覧(R６年度3年用)'!P78)</f>
        <v/>
      </c>
      <c r="P20" s="151" t="str">
        <f>IF('評定点一覧(R６年度3年用)'!P80="","",'評定点一覧(R６年度3年用)'!P80)</f>
        <v/>
      </c>
      <c r="Q20" s="159"/>
    </row>
    <row r="21" spans="1:18" hidden="1">
      <c r="A21" s="1073"/>
      <c r="B21" s="1074"/>
      <c r="C21" s="1075"/>
      <c r="D21" s="994"/>
      <c r="E21" s="1058"/>
      <c r="F21" s="1058"/>
      <c r="G21" s="149" t="str">
        <f>IF('評定点一覧(R６年度3年用)'!P82="","",'評定点一覧(R６年度3年用)'!P82)</f>
        <v/>
      </c>
      <c r="H21" s="150" t="str">
        <f>IF('評定点一覧(R６年度3年用)'!P84="","",'評定点一覧(R６年度3年用)'!P84)</f>
        <v/>
      </c>
      <c r="I21" s="150" t="str">
        <f>IF('評定点一覧(R６年度3年用)'!P86="","",'評定点一覧(R６年度3年用)'!P86)</f>
        <v/>
      </c>
      <c r="J21" s="150" t="str">
        <f>IF('評定点一覧(R６年度3年用)'!P88="","",'評定点一覧(R６年度3年用)'!P88)</f>
        <v/>
      </c>
      <c r="K21" s="150" t="str">
        <f>IF('評定点一覧(R６年度3年用)'!P90="","",'評定点一覧(R６年度3年用)'!P90)</f>
        <v/>
      </c>
      <c r="L21" s="150" t="str">
        <f>IF('評定点一覧(R６年度3年用)'!P92="","",'評定点一覧(R６年度3年用)'!P92)</f>
        <v/>
      </c>
      <c r="M21" s="150" t="str">
        <f>IF('評定点一覧(R６年度3年用)'!P94="","",'評定点一覧(R６年度3年用)'!P94)</f>
        <v/>
      </c>
      <c r="N21" s="150" t="str">
        <f>IF('評定点一覧(R６年度3年用)'!P96="","",'評定点一覧(R６年度3年用)'!P96)</f>
        <v/>
      </c>
      <c r="O21" s="150" t="str">
        <f>IF('評定点一覧(R６年度3年用)'!P98="","",'評定点一覧(R６年度3年用)'!P98)</f>
        <v/>
      </c>
      <c r="P21" s="151" t="str">
        <f>IF('評定点一覧(R６年度3年用)'!P100="","",'評定点一覧(R６年度3年用)'!P100)</f>
        <v/>
      </c>
      <c r="Q21" s="159"/>
    </row>
    <row r="22" spans="1:18" hidden="1">
      <c r="A22" s="1073"/>
      <c r="B22" s="1074"/>
      <c r="C22" s="1075"/>
      <c r="D22" s="994"/>
      <c r="E22" s="1058"/>
      <c r="F22" s="1058"/>
      <c r="G22" s="140" t="str">
        <f>IF('評定点一覧(R６年度3年用)'!P114="","",'評定点一覧(R６年度3年用)'!P114)</f>
        <v/>
      </c>
      <c r="H22" s="141" t="str">
        <f>IF('評定点一覧(R６年度3年用)'!P116="","",'評定点一覧(R６年度3年用)'!P116)</f>
        <v/>
      </c>
      <c r="I22" s="141" t="str">
        <f>IF('評定点一覧(R６年度3年用)'!P118="","",'評定点一覧(R６年度3年用)'!P118)</f>
        <v/>
      </c>
      <c r="J22" s="141" t="str">
        <f>IF('評定点一覧(R６年度3年用)'!P120="","",'評定点一覧(R６年度3年用)'!P120)</f>
        <v/>
      </c>
      <c r="K22" s="141" t="str">
        <f>IF('評定点一覧(R６年度3年用)'!P122="","",'評定点一覧(R６年度3年用)'!P122)</f>
        <v/>
      </c>
      <c r="L22" s="141" t="str">
        <f>IF('評定点一覧(R６年度3年用)'!P124="","",'評定点一覧(R６年度3年用)'!P124)</f>
        <v/>
      </c>
      <c r="M22" s="141" t="str">
        <f>IF('評定点一覧(R６年度3年用)'!P126="","",'評定点一覧(R６年度3年用)'!P126)</f>
        <v/>
      </c>
      <c r="N22" s="141" t="str">
        <f>IF('評定点一覧(R６年度3年用)'!P128="","",'評定点一覧(R６年度3年用)'!P128)</f>
        <v/>
      </c>
      <c r="O22" s="141" t="str">
        <f>IF('評定点一覧(R６年度3年用)'!P130="","",'評定点一覧(R６年度3年用)'!P130)</f>
        <v/>
      </c>
      <c r="P22" s="142" t="str">
        <f>IF('評定点一覧(R６年度3年用)'!P132="","",'評定点一覧(R６年度3年用)'!P132)</f>
        <v/>
      </c>
      <c r="Q22" s="159"/>
    </row>
    <row r="23" spans="1:18" hidden="1">
      <c r="A23" s="1073"/>
      <c r="B23" s="1074"/>
      <c r="C23" s="1075"/>
      <c r="D23" s="994"/>
      <c r="E23" s="1058"/>
      <c r="F23" s="1058"/>
      <c r="G23" s="146" t="str">
        <f>IF('評定点一覧(R６年度3年用)'!P134="","",'評定点一覧(R６年度3年用)'!P134)</f>
        <v/>
      </c>
      <c r="H23" s="147" t="str">
        <f>IF('評定点一覧(R６年度3年用)'!P136="","",'評定点一覧(R６年度3年用)'!P136)</f>
        <v/>
      </c>
      <c r="I23" s="147" t="str">
        <f>IF('評定点一覧(R６年度3年用)'!P138="","",'評定点一覧(R６年度3年用)'!P138)</f>
        <v/>
      </c>
      <c r="J23" s="147" t="str">
        <f>IF('評定点一覧(R６年度3年用)'!P140="","",'評定点一覧(R６年度3年用)'!P140)</f>
        <v/>
      </c>
      <c r="K23" s="147" t="str">
        <f>IF('評定点一覧(R６年度3年用)'!P142="","",'評定点一覧(R６年度3年用)'!P142)</f>
        <v/>
      </c>
      <c r="L23" s="147" t="str">
        <f>IF('評定点一覧(R６年度3年用)'!P144="","",'評定点一覧(R６年度3年用)'!P144)</f>
        <v/>
      </c>
      <c r="M23" s="147" t="str">
        <f>IF('評定点一覧(R６年度3年用)'!P146="","",'評定点一覧(R６年度3年用)'!P146)</f>
        <v/>
      </c>
      <c r="N23" s="147" t="str">
        <f>IF('評定点一覧(R６年度3年用)'!P148="","",'評定点一覧(R６年度3年用)'!P148)</f>
        <v/>
      </c>
      <c r="O23" s="147" t="str">
        <f>IF('評定点一覧(R６年度3年用)'!P150="","",'評定点一覧(R６年度3年用)'!P150)</f>
        <v/>
      </c>
      <c r="P23" s="148" t="str">
        <f>IF('評定点一覧(R６年度3年用)'!P152="","",'評定点一覧(R６年度3年用)'!P152)</f>
        <v/>
      </c>
      <c r="Q23" s="159"/>
    </row>
    <row r="24" spans="1:18" hidden="1">
      <c r="A24" s="1073"/>
      <c r="B24" s="1074"/>
      <c r="C24" s="1075"/>
      <c r="D24" s="994" t="s">
        <v>1155</v>
      </c>
      <c r="E24" s="1058"/>
      <c r="F24" s="1058"/>
      <c r="G24" s="137" t="str">
        <f>IF('評定点一覧(R７年度3年用)'!P10="","",'評定点一覧(R７年度3年用)'!P10)</f>
        <v/>
      </c>
      <c r="H24" s="138" t="str">
        <f>IF('評定点一覧(R７年度3年用)'!P12="","",'評定点一覧(R７年度3年用)'!P12)</f>
        <v/>
      </c>
      <c r="I24" s="138" t="str">
        <f>IF('評定点一覧(R７年度3年用)'!P14="","",'評定点一覧(R７年度3年用)'!P14)</f>
        <v/>
      </c>
      <c r="J24" s="138" t="str">
        <f>IF('評定点一覧(R７年度3年用)'!P16="","",'評定点一覧(R７年度3年用)'!P16)</f>
        <v/>
      </c>
      <c r="K24" s="138" t="str">
        <f>IF('評定点一覧(R７年度3年用)'!P18="","",'評定点一覧(R７年度3年用)'!P18)</f>
        <v/>
      </c>
      <c r="L24" s="138" t="str">
        <f>IF('評定点一覧(R７年度3年用)'!P20="","",'評定点一覧(R７年度3年用)'!P20)</f>
        <v/>
      </c>
      <c r="M24" s="138" t="str">
        <f>IF('評定点一覧(R７年度3年用)'!P22="","",'評定点一覧(R７年度3年用)'!P22)</f>
        <v/>
      </c>
      <c r="N24" s="138" t="str">
        <f>IF('評定点一覧(R７年度3年用)'!P24="","",'評定点一覧(R７年度3年用)'!P24)</f>
        <v/>
      </c>
      <c r="O24" s="138" t="str">
        <f>IF('評定点一覧(R７年度3年用)'!P26="","",'評定点一覧(R７年度3年用)'!P26)</f>
        <v/>
      </c>
      <c r="P24" s="139" t="str">
        <f>IF('評定点一覧(R７年度3年用)'!P28="","",'評定点一覧(R７年度3年用)'!P28)</f>
        <v/>
      </c>
      <c r="Q24" s="159"/>
    </row>
    <row r="25" spans="1:18" hidden="1">
      <c r="A25" s="1073"/>
      <c r="B25" s="1074"/>
      <c r="C25" s="1075"/>
      <c r="D25" s="994"/>
      <c r="E25" s="1058"/>
      <c r="F25" s="1058"/>
      <c r="G25" s="149" t="str">
        <f>IF('評定点一覧(R７年度3年用)'!P30="","",'評定点一覧(R７年度3年用)'!P30)</f>
        <v/>
      </c>
      <c r="H25" s="150" t="str">
        <f>IF('評定点一覧(R７年度3年用)'!P32="","",'評定点一覧(R７年度3年用)'!P32)</f>
        <v/>
      </c>
      <c r="I25" s="150" t="str">
        <f>IF('評定点一覧(R７年度3年用)'!P34="","",'評定点一覧(R７年度3年用)'!P34)</f>
        <v/>
      </c>
      <c r="J25" s="150" t="str">
        <f>IF('評定点一覧(R７年度3年用)'!P36="","",'評定点一覧(R７年度3年用)'!P36)</f>
        <v/>
      </c>
      <c r="K25" s="150" t="str">
        <f>IF('評定点一覧(R７年度3年用)'!P38="","",'評定点一覧(R７年度3年用)'!P38)</f>
        <v/>
      </c>
      <c r="L25" s="150" t="str">
        <f>IF('評定点一覧(R７年度3年用)'!P40="","",'評定点一覧(R７年度3年用)'!P40)</f>
        <v/>
      </c>
      <c r="M25" s="150" t="str">
        <f>IF('評定点一覧(R７年度3年用)'!P42="","",'評定点一覧(R７年度3年用)'!P42)</f>
        <v/>
      </c>
      <c r="N25" s="150" t="str">
        <f>IF('評定点一覧(R７年度3年用)'!P44="","",'評定点一覧(R７年度3年用)'!P44)</f>
        <v/>
      </c>
      <c r="O25" s="150" t="str">
        <f>IF('評定点一覧(R７年度3年用)'!P46="","",'評定点一覧(R７年度3年用)'!P46)</f>
        <v/>
      </c>
      <c r="P25" s="151" t="str">
        <f>IF('評定点一覧(R７年度3年用)'!P48="","",'評定点一覧(R７年度3年用)'!P48)</f>
        <v/>
      </c>
      <c r="Q25" s="159"/>
    </row>
    <row r="26" spans="1:18" hidden="1">
      <c r="A26" s="1073"/>
      <c r="B26" s="1074"/>
      <c r="C26" s="1075"/>
      <c r="D26" s="994"/>
      <c r="E26" s="1058"/>
      <c r="F26" s="1058"/>
      <c r="G26" s="149" t="str">
        <f>IF('評定点一覧(R７年度3年用)'!P62="","",'評定点一覧(R７年度3年用)'!P62)</f>
        <v/>
      </c>
      <c r="H26" s="150" t="str">
        <f>IF('評定点一覧(R７年度3年用)'!P64="","",'評定点一覧(R７年度3年用)'!P64)</f>
        <v/>
      </c>
      <c r="I26" s="150" t="str">
        <f>IF('評定点一覧(R７年度3年用)'!P66="","",'評定点一覧(R７年度3年用)'!P66)</f>
        <v/>
      </c>
      <c r="J26" s="150" t="str">
        <f>IF('評定点一覧(R７年度3年用)'!P68="","",'評定点一覧(R７年度3年用)'!P68)</f>
        <v/>
      </c>
      <c r="K26" s="150" t="str">
        <f>IF('評定点一覧(R７年度3年用)'!P70="","",'評定点一覧(R７年度3年用)'!P70)</f>
        <v/>
      </c>
      <c r="L26" s="150" t="str">
        <f>IF('評定点一覧(R７年度3年用)'!P72="","",'評定点一覧(R７年度3年用)'!P72)</f>
        <v/>
      </c>
      <c r="M26" s="150" t="str">
        <f>IF('評定点一覧(R７年度3年用)'!P74="","",'評定点一覧(R７年度3年用)'!P74)</f>
        <v/>
      </c>
      <c r="N26" s="150" t="str">
        <f>IF('評定点一覧(R７年度3年用)'!P76="","",'評定点一覧(R７年度3年用)'!P76)</f>
        <v/>
      </c>
      <c r="O26" s="150" t="str">
        <f>IF('評定点一覧(R７年度3年用)'!P78="","",'評定点一覧(R７年度3年用)'!P78)</f>
        <v/>
      </c>
      <c r="P26" s="151" t="str">
        <f>IF('評定点一覧(R７年度3年用)'!P80="","",'評定点一覧(R７年度3年用)'!P80)</f>
        <v/>
      </c>
      <c r="Q26" s="159"/>
    </row>
    <row r="27" spans="1:18" hidden="1">
      <c r="A27" s="1073"/>
      <c r="B27" s="1074"/>
      <c r="C27" s="1075"/>
      <c r="D27" s="994"/>
      <c r="E27" s="1058"/>
      <c r="F27" s="1058"/>
      <c r="G27" s="149" t="str">
        <f>IF('評定点一覧(R７年度3年用)'!P82="","",'評定点一覧(R７年度3年用)'!P82)</f>
        <v/>
      </c>
      <c r="H27" s="150" t="str">
        <f>IF('評定点一覧(R７年度3年用)'!P84="","",'評定点一覧(R７年度3年用)'!P84)</f>
        <v/>
      </c>
      <c r="I27" s="150" t="str">
        <f>IF('評定点一覧(R７年度3年用)'!P86="","",'評定点一覧(R７年度3年用)'!P86)</f>
        <v/>
      </c>
      <c r="J27" s="150" t="str">
        <f>IF('評定点一覧(R７年度3年用)'!P88="","",'評定点一覧(R７年度3年用)'!P88)</f>
        <v/>
      </c>
      <c r="K27" s="150" t="str">
        <f>IF('評定点一覧(R７年度3年用)'!P90="","",'評定点一覧(R７年度3年用)'!P90)</f>
        <v/>
      </c>
      <c r="L27" s="150" t="str">
        <f>IF('評定点一覧(R７年度3年用)'!P92="","",'評定点一覧(R７年度3年用)'!P92)</f>
        <v/>
      </c>
      <c r="M27" s="150" t="str">
        <f>IF('評定点一覧(R７年度3年用)'!P94="","",'評定点一覧(R７年度3年用)'!P94)</f>
        <v/>
      </c>
      <c r="N27" s="150" t="str">
        <f>IF('評定点一覧(R７年度3年用)'!P96="","",'評定点一覧(R７年度3年用)'!P96)</f>
        <v/>
      </c>
      <c r="O27" s="150" t="str">
        <f>IF('評定点一覧(R７年度3年用)'!P98="","",'評定点一覧(R７年度3年用)'!P98)</f>
        <v/>
      </c>
      <c r="P27" s="151" t="str">
        <f>IF('評定点一覧(R７年度3年用)'!P100="","",'評定点一覧(R７年度3年用)'!P100)</f>
        <v/>
      </c>
      <c r="Q27" s="159"/>
    </row>
    <row r="28" spans="1:18" hidden="1">
      <c r="A28" s="1073"/>
      <c r="B28" s="1074"/>
      <c r="C28" s="1075"/>
      <c r="D28" s="994"/>
      <c r="E28" s="1058"/>
      <c r="F28" s="1058"/>
      <c r="G28" s="140" t="str">
        <f>IF('評定点一覧(R７年度3年用)'!P114="","",'評定点一覧(R７年度3年用)'!P114)</f>
        <v/>
      </c>
      <c r="H28" s="141" t="str">
        <f>IF('評定点一覧(R７年度3年用)'!P116="","",'評定点一覧(R７年度3年用)'!P116)</f>
        <v/>
      </c>
      <c r="I28" s="141" t="str">
        <f>IF('評定点一覧(R７年度3年用)'!P118="","",'評定点一覧(R７年度3年用)'!P118)</f>
        <v/>
      </c>
      <c r="J28" s="141" t="str">
        <f>IF('評定点一覧(R７年度3年用)'!P120="","",'評定点一覧(R７年度3年用)'!P120)</f>
        <v/>
      </c>
      <c r="K28" s="141" t="str">
        <f>IF('評定点一覧(R７年度3年用)'!P122="","",'評定点一覧(R７年度3年用)'!P122)</f>
        <v/>
      </c>
      <c r="L28" s="141" t="str">
        <f>IF('評定点一覧(R７年度3年用)'!P124="","",'評定点一覧(R７年度3年用)'!P124)</f>
        <v/>
      </c>
      <c r="M28" s="141" t="str">
        <f>IF('評定点一覧(R７年度3年用)'!P126="","",'評定点一覧(R７年度3年用)'!P126)</f>
        <v/>
      </c>
      <c r="N28" s="141" t="str">
        <f>IF('評定点一覧(R７年度3年用)'!P128="","",'評定点一覧(R７年度3年用)'!P128)</f>
        <v/>
      </c>
      <c r="O28" s="141" t="str">
        <f>IF('評定点一覧(R７年度3年用)'!P130="","",'評定点一覧(R７年度3年用)'!P130)</f>
        <v/>
      </c>
      <c r="P28" s="142" t="str">
        <f>IF('評定点一覧(R７年度3年用)'!P132="","",'評定点一覧(R７年度3年用)'!P132)</f>
        <v/>
      </c>
      <c r="Q28" s="159"/>
    </row>
    <row r="29" spans="1:18" hidden="1">
      <c r="A29" s="1076"/>
      <c r="B29" s="1077"/>
      <c r="C29" s="1078"/>
      <c r="D29" s="994"/>
      <c r="E29" s="1058"/>
      <c r="F29" s="1058"/>
      <c r="G29" s="146" t="str">
        <f>IF('評定点一覧(R７年度3年用)'!P134="","",'評定点一覧(R７年度3年用)'!P134)</f>
        <v/>
      </c>
      <c r="H29" s="147" t="str">
        <f>IF('評定点一覧(R７年度3年用)'!P136="","",'評定点一覧(R７年度3年用)'!P136)</f>
        <v/>
      </c>
      <c r="I29" s="147" t="str">
        <f>IF('評定点一覧(R７年度3年用)'!P138="","",'評定点一覧(R７年度3年用)'!P138)</f>
        <v/>
      </c>
      <c r="J29" s="147" t="str">
        <f>IF('評定点一覧(R７年度3年用)'!P140="","",'評定点一覧(R７年度3年用)'!P140)</f>
        <v/>
      </c>
      <c r="K29" s="147" t="str">
        <f>IF('評定点一覧(R７年度3年用)'!P142="","",'評定点一覧(R７年度3年用)'!P142)</f>
        <v/>
      </c>
      <c r="L29" s="147" t="str">
        <f>IF('評定点一覧(R７年度3年用)'!P144="","",'評定点一覧(R７年度3年用)'!P144)</f>
        <v/>
      </c>
      <c r="M29" s="147" t="str">
        <f>IF('評定点一覧(R７年度3年用)'!P146="","",'評定点一覧(R７年度3年用)'!P146)</f>
        <v/>
      </c>
      <c r="N29" s="147" t="str">
        <f>IF('評定点一覧(R７年度3年用)'!P148="","",'評定点一覧(R７年度3年用)'!P148)</f>
        <v/>
      </c>
      <c r="O29" s="147" t="str">
        <f>IF('評定点一覧(R７年度3年用)'!P150="","",'評定点一覧(R７年度3年用)'!P150)</f>
        <v/>
      </c>
      <c r="P29" s="148" t="str">
        <f>IF('評定点一覧(R７年度3年用)'!P152="","",'評定点一覧(R７年度3年用)'!P152)</f>
        <v/>
      </c>
      <c r="Q29" s="159"/>
    </row>
    <row r="30" spans="1:18">
      <c r="A30" s="126" t="s">
        <v>18</v>
      </c>
      <c r="D30" s="90"/>
      <c r="E30" s="90"/>
      <c r="F30" s="90"/>
      <c r="G30" s="1063" t="str">
        <f>IF((COUNTA(G12:P29)-COUNTBLANK(G12:P29))=0,"",COUNTA(G12:P29)-COUNTBLANK(G12:P29))</f>
        <v/>
      </c>
      <c r="H30" s="1064"/>
      <c r="I30" s="1061" t="s">
        <v>204</v>
      </c>
      <c r="J30" s="1059" t="str">
        <f>IF(OR(G30="",G30=0),"",ROUND(AVERAGE(G12:P29),1))</f>
        <v/>
      </c>
      <c r="K30" s="1059"/>
      <c r="L30" s="1059"/>
      <c r="M30" s="1052" t="s">
        <v>198</v>
      </c>
      <c r="N30" s="1052"/>
      <c r="O30" s="1052"/>
      <c r="P30" s="1053"/>
      <c r="Q30" s="2"/>
      <c r="R30" s="118" t="s">
        <v>399</v>
      </c>
    </row>
    <row r="31" spans="1:18">
      <c r="A31" s="134" t="s">
        <v>19</v>
      </c>
      <c r="B31" s="124"/>
      <c r="C31" s="135"/>
      <c r="D31" s="135"/>
      <c r="E31" s="135"/>
      <c r="F31" s="135"/>
      <c r="G31" s="1065"/>
      <c r="H31" s="1066"/>
      <c r="I31" s="1062"/>
      <c r="J31" s="1060"/>
      <c r="K31" s="1060"/>
      <c r="L31" s="1060"/>
      <c r="M31" s="1054"/>
      <c r="N31" s="1054"/>
      <c r="O31" s="1054"/>
      <c r="P31" s="1055"/>
      <c r="Q31" s="2"/>
      <c r="R31" s="118" t="s">
        <v>400</v>
      </c>
    </row>
    <row r="32" spans="1:18" s="163" customFormat="1">
      <c r="A32" s="162" t="s">
        <v>94</v>
      </c>
      <c r="B32" s="163" t="s">
        <v>134</v>
      </c>
      <c r="R32" s="118" t="s">
        <v>716</v>
      </c>
    </row>
    <row r="33" spans="1:17" s="163" customFormat="1">
      <c r="A33" s="162" t="s">
        <v>95</v>
      </c>
      <c r="B33" s="1057" t="s">
        <v>135</v>
      </c>
      <c r="C33" s="1057"/>
      <c r="D33" s="1057"/>
      <c r="E33" s="1057"/>
      <c r="F33" s="1057"/>
      <c r="G33" s="1057"/>
      <c r="H33" s="1057"/>
      <c r="I33" s="1057"/>
      <c r="J33" s="1057"/>
      <c r="K33" s="1057"/>
      <c r="L33" s="1057"/>
      <c r="M33" s="1057"/>
      <c r="N33" s="1057"/>
      <c r="O33" s="1057"/>
      <c r="P33" s="1057"/>
      <c r="Q33" s="169"/>
    </row>
    <row r="34" spans="1:17" s="163" customFormat="1">
      <c r="A34" s="162"/>
      <c r="B34" s="1057"/>
      <c r="C34" s="1057"/>
      <c r="D34" s="1057"/>
      <c r="E34" s="1057"/>
      <c r="F34" s="1057"/>
      <c r="G34" s="1057"/>
      <c r="H34" s="1057"/>
      <c r="I34" s="1057"/>
      <c r="J34" s="1057"/>
      <c r="K34" s="1057"/>
      <c r="L34" s="1057"/>
      <c r="M34" s="1057"/>
      <c r="N34" s="1057"/>
      <c r="O34" s="1057"/>
      <c r="P34" s="1057"/>
      <c r="Q34" s="169"/>
    </row>
    <row r="35" spans="1:17" s="163" customFormat="1">
      <c r="A35" s="162" t="s">
        <v>96</v>
      </c>
      <c r="B35" s="997" t="s">
        <v>738</v>
      </c>
      <c r="C35" s="997"/>
      <c r="D35" s="997"/>
      <c r="E35" s="997"/>
      <c r="F35" s="997"/>
      <c r="G35" s="997"/>
      <c r="H35" s="997"/>
      <c r="I35" s="997"/>
      <c r="J35" s="997"/>
      <c r="K35" s="997"/>
      <c r="L35" s="997"/>
      <c r="M35" s="997"/>
      <c r="N35" s="997"/>
      <c r="O35" s="997"/>
      <c r="P35" s="997"/>
      <c r="Q35" s="197"/>
    </row>
    <row r="36" spans="1:17" s="163" customFormat="1">
      <c r="A36" s="162"/>
      <c r="B36" s="997"/>
      <c r="C36" s="997"/>
      <c r="D36" s="997"/>
      <c r="E36" s="997"/>
      <c r="F36" s="997"/>
      <c r="G36" s="997"/>
      <c r="H36" s="997"/>
      <c r="I36" s="997"/>
      <c r="J36" s="997"/>
      <c r="K36" s="997"/>
      <c r="L36" s="997"/>
      <c r="M36" s="997"/>
      <c r="N36" s="997"/>
      <c r="O36" s="997"/>
      <c r="P36" s="997"/>
      <c r="Q36" s="197"/>
    </row>
    <row r="37" spans="1:17" s="163" customFormat="1">
      <c r="A37" s="162" t="s">
        <v>104</v>
      </c>
      <c r="B37" s="163" t="s">
        <v>128</v>
      </c>
    </row>
    <row r="38" spans="1:17" s="163" customFormat="1">
      <c r="A38" s="162"/>
    </row>
    <row r="39" spans="1:17">
      <c r="A39" s="706"/>
      <c r="B39" s="705"/>
      <c r="C39" s="705"/>
      <c r="D39" s="705"/>
      <c r="E39" s="705"/>
      <c r="F39" s="705"/>
      <c r="G39" s="705"/>
      <c r="H39" s="705"/>
      <c r="I39" s="705"/>
      <c r="J39" s="705"/>
      <c r="K39" s="705"/>
      <c r="L39" s="705"/>
      <c r="M39" s="705"/>
      <c r="N39" s="705"/>
      <c r="O39" s="705"/>
      <c r="P39" s="705"/>
    </row>
    <row r="40" spans="1:17">
      <c r="A40" s="705"/>
      <c r="B40" s="1051"/>
      <c r="C40" s="1051"/>
      <c r="D40" s="1051"/>
      <c r="E40" s="1051"/>
      <c r="F40" s="1051"/>
      <c r="G40" s="1051"/>
      <c r="H40" s="1051"/>
      <c r="I40" s="1051"/>
      <c r="J40" s="1051"/>
      <c r="K40" s="1051"/>
      <c r="L40" s="1051"/>
      <c r="M40" s="1051"/>
      <c r="N40" s="1051"/>
      <c r="O40" s="1051"/>
      <c r="P40" s="1051"/>
      <c r="Q40" s="167"/>
    </row>
    <row r="41" spans="1:17">
      <c r="A41" s="705"/>
      <c r="B41" s="1051"/>
      <c r="C41" s="1051"/>
      <c r="D41" s="1051"/>
      <c r="E41" s="1051"/>
      <c r="F41" s="1051"/>
      <c r="G41" s="1051"/>
      <c r="H41" s="1051"/>
      <c r="I41" s="1051"/>
      <c r="J41" s="1051"/>
      <c r="K41" s="1051"/>
      <c r="L41" s="1051"/>
      <c r="M41" s="1051"/>
      <c r="N41" s="1051"/>
      <c r="O41" s="1051"/>
      <c r="P41" s="1051"/>
      <c r="Q41" s="167"/>
    </row>
    <row r="42" spans="1:17">
      <c r="A42" s="705"/>
      <c r="B42" s="1051"/>
      <c r="C42" s="1051"/>
      <c r="D42" s="1051"/>
      <c r="E42" s="1051"/>
      <c r="F42" s="1051"/>
      <c r="G42" s="1051"/>
      <c r="H42" s="1051"/>
      <c r="I42" s="1051"/>
      <c r="J42" s="1051"/>
      <c r="K42" s="1051"/>
      <c r="L42" s="1051"/>
      <c r="M42" s="1051"/>
      <c r="N42" s="1051"/>
      <c r="O42" s="1051"/>
      <c r="P42" s="1051"/>
      <c r="Q42" s="167"/>
    </row>
    <row r="43" spans="1:17">
      <c r="A43" s="705"/>
      <c r="B43" s="1051"/>
      <c r="C43" s="1051"/>
      <c r="D43" s="1051"/>
      <c r="E43" s="1051"/>
      <c r="F43" s="1051"/>
      <c r="G43" s="1051"/>
      <c r="H43" s="1051"/>
      <c r="I43" s="1051"/>
      <c r="J43" s="1051"/>
      <c r="K43" s="1051"/>
      <c r="L43" s="1051"/>
      <c r="M43" s="1051"/>
      <c r="N43" s="1051"/>
      <c r="O43" s="1051"/>
      <c r="P43" s="1051"/>
      <c r="Q43" s="167"/>
    </row>
    <row r="45" spans="1:17">
      <c r="Q45" s="2"/>
    </row>
    <row r="47" spans="1:17">
      <c r="A47" s="289"/>
      <c r="Q47" s="2"/>
    </row>
    <row r="49" spans="1:17">
      <c r="Q49" s="2"/>
    </row>
    <row r="51" spans="1:17">
      <c r="A51" s="169"/>
      <c r="B51" s="169"/>
      <c r="C51" s="169"/>
      <c r="D51" s="169"/>
      <c r="E51" s="169"/>
      <c r="F51" s="169"/>
      <c r="G51" s="169"/>
      <c r="H51" s="169"/>
      <c r="I51" s="169"/>
      <c r="J51" s="169"/>
      <c r="K51" s="169"/>
      <c r="L51" s="169"/>
      <c r="M51" s="169"/>
      <c r="N51" s="169"/>
      <c r="O51" s="169"/>
      <c r="P51" s="169"/>
      <c r="Q51" s="167"/>
    </row>
    <row r="52" spans="1:17">
      <c r="A52" s="169"/>
      <c r="B52" s="169"/>
      <c r="C52" s="169"/>
      <c r="D52" s="169"/>
      <c r="E52" s="169"/>
      <c r="F52" s="169"/>
      <c r="G52" s="169"/>
      <c r="H52" s="169"/>
      <c r="I52" s="169"/>
      <c r="J52" s="169"/>
      <c r="K52" s="169"/>
      <c r="L52" s="169"/>
      <c r="M52" s="169"/>
      <c r="N52" s="169"/>
      <c r="O52" s="169"/>
      <c r="P52" s="169"/>
      <c r="Q52" s="167"/>
    </row>
    <row r="53" spans="1:17">
      <c r="A53" s="169"/>
      <c r="B53" s="169"/>
      <c r="C53" s="169"/>
      <c r="D53" s="169"/>
      <c r="E53" s="169"/>
      <c r="F53" s="169"/>
      <c r="G53" s="169"/>
      <c r="H53" s="169"/>
      <c r="I53" s="169"/>
      <c r="J53" s="169"/>
      <c r="K53" s="169"/>
      <c r="L53" s="169"/>
      <c r="M53" s="169"/>
      <c r="N53" s="169"/>
      <c r="O53" s="169"/>
      <c r="P53" s="169"/>
      <c r="Q53" s="167"/>
    </row>
    <row r="54" spans="1:17">
      <c r="A54" s="169"/>
      <c r="B54" s="169"/>
      <c r="C54" s="169"/>
      <c r="D54" s="169"/>
      <c r="E54" s="169"/>
      <c r="F54" s="169"/>
      <c r="G54" s="169"/>
      <c r="H54" s="169"/>
      <c r="I54" s="169"/>
      <c r="J54" s="169"/>
      <c r="K54" s="169"/>
      <c r="L54" s="169"/>
      <c r="M54" s="169"/>
      <c r="N54" s="169"/>
      <c r="O54" s="169"/>
      <c r="P54" s="169"/>
      <c r="Q54" s="167"/>
    </row>
    <row r="55" spans="1:17">
      <c r="A55" s="169"/>
      <c r="B55" s="169"/>
      <c r="C55" s="169"/>
      <c r="D55" s="169"/>
      <c r="E55" s="169"/>
      <c r="F55" s="169"/>
      <c r="G55" s="169"/>
      <c r="H55" s="169"/>
      <c r="I55" s="169"/>
      <c r="J55" s="169"/>
      <c r="K55" s="169"/>
      <c r="L55" s="169"/>
      <c r="M55" s="169"/>
      <c r="N55" s="169"/>
      <c r="O55" s="169"/>
      <c r="P55" s="169"/>
      <c r="Q55" s="167"/>
    </row>
    <row r="56" spans="1:17">
      <c r="A56" s="169"/>
      <c r="B56" s="169"/>
      <c r="C56" s="169"/>
      <c r="D56" s="169"/>
      <c r="E56" s="169"/>
      <c r="F56" s="169"/>
      <c r="G56" s="169"/>
      <c r="H56" s="169"/>
      <c r="I56" s="169"/>
      <c r="J56" s="169"/>
      <c r="K56" s="169"/>
      <c r="L56" s="169"/>
      <c r="M56" s="169"/>
      <c r="N56" s="169"/>
      <c r="O56" s="169"/>
      <c r="P56" s="169"/>
      <c r="Q56" s="167"/>
    </row>
    <row r="57" spans="1:17">
      <c r="A57" s="169"/>
      <c r="B57" s="169"/>
      <c r="C57" s="169"/>
      <c r="D57" s="169"/>
      <c r="E57" s="169"/>
      <c r="F57" s="169"/>
      <c r="G57" s="169"/>
      <c r="H57" s="169"/>
      <c r="I57" s="169"/>
      <c r="J57" s="169"/>
      <c r="K57" s="169"/>
      <c r="L57" s="169"/>
      <c r="M57" s="169"/>
      <c r="N57" s="169"/>
      <c r="O57" s="169"/>
      <c r="P57" s="169"/>
      <c r="Q57" s="167"/>
    </row>
    <row r="58" spans="1:17">
      <c r="A58" s="169"/>
      <c r="B58" s="169"/>
      <c r="C58" s="169"/>
      <c r="D58" s="169"/>
      <c r="E58" s="169"/>
      <c r="F58" s="169"/>
      <c r="G58" s="169"/>
      <c r="H58" s="169"/>
      <c r="I58" s="169"/>
      <c r="J58" s="169"/>
      <c r="K58" s="169"/>
      <c r="L58" s="169"/>
      <c r="M58" s="169"/>
      <c r="N58" s="169"/>
      <c r="O58" s="169"/>
      <c r="P58" s="169"/>
      <c r="Q58" s="167"/>
    </row>
    <row r="59" spans="1:17">
      <c r="A59" s="169"/>
      <c r="B59" s="169"/>
      <c r="C59" s="169"/>
      <c r="D59" s="169"/>
      <c r="E59" s="169"/>
      <c r="F59" s="169"/>
      <c r="G59" s="169"/>
      <c r="H59" s="169"/>
      <c r="I59" s="169"/>
      <c r="J59" s="169"/>
      <c r="K59" s="169"/>
      <c r="L59" s="169"/>
      <c r="M59" s="169"/>
      <c r="N59" s="169"/>
      <c r="O59" s="169"/>
      <c r="P59" s="169"/>
      <c r="Q59" s="167"/>
    </row>
    <row r="60" spans="1:17">
      <c r="A60" s="169"/>
      <c r="B60" s="169"/>
      <c r="C60" s="169"/>
      <c r="D60" s="169"/>
      <c r="E60" s="169"/>
      <c r="F60" s="169"/>
      <c r="G60" s="169"/>
      <c r="H60" s="169"/>
      <c r="I60" s="169"/>
      <c r="J60" s="169"/>
      <c r="K60" s="169"/>
      <c r="L60" s="169"/>
      <c r="M60" s="169"/>
      <c r="N60" s="169"/>
      <c r="O60" s="169"/>
      <c r="P60" s="169"/>
      <c r="Q60" s="167"/>
    </row>
    <row r="61" spans="1:17">
      <c r="A61" s="169"/>
      <c r="B61" s="169"/>
      <c r="C61" s="169"/>
      <c r="D61" s="169"/>
      <c r="E61" s="169"/>
      <c r="F61" s="169"/>
      <c r="G61" s="169"/>
      <c r="H61" s="169"/>
      <c r="I61" s="169"/>
      <c r="J61" s="169"/>
      <c r="K61" s="169"/>
      <c r="L61" s="169"/>
      <c r="M61" s="169"/>
      <c r="N61" s="169"/>
      <c r="O61" s="169"/>
      <c r="P61" s="169"/>
      <c r="Q61" s="167"/>
    </row>
    <row r="62" spans="1:17">
      <c r="A62" s="169"/>
      <c r="B62" s="169"/>
      <c r="C62" s="169"/>
      <c r="D62" s="169"/>
      <c r="E62" s="169"/>
      <c r="F62" s="169"/>
      <c r="G62" s="169"/>
      <c r="H62" s="169"/>
      <c r="I62" s="169"/>
      <c r="J62" s="169"/>
      <c r="K62" s="169"/>
      <c r="L62" s="169"/>
      <c r="M62" s="169"/>
      <c r="N62" s="169"/>
      <c r="O62" s="169"/>
      <c r="P62" s="169"/>
      <c r="Q62" s="167"/>
    </row>
  </sheetData>
  <mergeCells count="25">
    <mergeCell ref="A1:F1"/>
    <mergeCell ref="A2:E2"/>
    <mergeCell ref="G9:P9"/>
    <mergeCell ref="A3:P3"/>
    <mergeCell ref="K4:P4"/>
    <mergeCell ref="A6:C9"/>
    <mergeCell ref="D9:F9"/>
    <mergeCell ref="D8:F8"/>
    <mergeCell ref="D7:F7"/>
    <mergeCell ref="D6:F6"/>
    <mergeCell ref="G6:P6"/>
    <mergeCell ref="G7:P7"/>
    <mergeCell ref="B35:P36"/>
    <mergeCell ref="B40:P43"/>
    <mergeCell ref="M30:P31"/>
    <mergeCell ref="H4:J4"/>
    <mergeCell ref="B33:P34"/>
    <mergeCell ref="D12:F17"/>
    <mergeCell ref="D18:F23"/>
    <mergeCell ref="J30:L31"/>
    <mergeCell ref="I30:I31"/>
    <mergeCell ref="G30:H31"/>
    <mergeCell ref="G8:P8"/>
    <mergeCell ref="A12:C29"/>
    <mergeCell ref="D24:F29"/>
  </mergeCells>
  <phoneticPr fontId="2"/>
  <dataValidations count="1">
    <dataValidation type="list" showInputMessage="1" showErrorMessage="1" sqref="Q10" xr:uid="{00000000-0002-0000-0F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orientation="portrait" blackAndWhite="1" r:id="rId1"/>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66FF"/>
  </sheetPr>
  <dimension ref="A1:T156"/>
  <sheetViews>
    <sheetView view="pageBreakPreview" zoomScaleNormal="100" zoomScaleSheetLayoutView="100" workbookViewId="0">
      <selection activeCell="U19" sqref="U19"/>
    </sheetView>
  </sheetViews>
  <sheetFormatPr defaultColWidth="9" defaultRowHeight="13"/>
  <cols>
    <col min="1" max="18" width="5.08984375" style="3" customWidth="1"/>
    <col min="19" max="16384" width="9" style="3"/>
  </cols>
  <sheetData>
    <row r="1" spans="1:20" ht="15.75" customHeight="1">
      <c r="A1" s="710" t="str">
        <f>CONCATENATE("（様式-",INDEX(発注者入力シート!$B$27:$G$31,MATCH(発注者入力シート!L6,発注者入力シート!$C$27:$C$31,0),4),"-２）")</f>
        <v>（様式-５-２）</v>
      </c>
      <c r="B1" s="710"/>
      <c r="C1" s="710"/>
      <c r="D1" s="710"/>
      <c r="E1" s="710"/>
      <c r="F1" s="710"/>
      <c r="Q1" s="153" t="s">
        <v>1153</v>
      </c>
      <c r="R1" s="153"/>
      <c r="S1" s="3" t="s">
        <v>393</v>
      </c>
    </row>
    <row r="2" spans="1:20" ht="15.75" customHeight="1">
      <c r="A2" s="710" t="str">
        <f>CONCATENATE("評価項目",INDEX(発注者入力シート!$B$27:$G$31,MATCH(発注者入力シート!L6,発注者入力シート!$C$27:$C$31,0),5),"-",INDEX(発注者入力シート!$B$27:$G$31,MATCH(発注者入力シート!L6,発注者入力シート!$C$27:$C$31,0),6))</f>
        <v>評価項目（２）-①</v>
      </c>
      <c r="B2" s="710"/>
      <c r="C2" s="710"/>
      <c r="D2" s="710"/>
      <c r="E2" s="710"/>
      <c r="S2" s="3" t="s">
        <v>394</v>
      </c>
    </row>
    <row r="3" spans="1:20" ht="15.75" customHeight="1">
      <c r="A3" s="1019" t="s">
        <v>158</v>
      </c>
      <c r="B3" s="1019"/>
      <c r="C3" s="1019"/>
      <c r="D3" s="1019"/>
      <c r="E3" s="1019"/>
      <c r="F3" s="1019"/>
      <c r="G3" s="1019"/>
      <c r="H3" s="1019"/>
      <c r="I3" s="1019"/>
      <c r="J3" s="1019"/>
      <c r="K3" s="1019"/>
      <c r="L3" s="1019"/>
      <c r="M3" s="1019"/>
      <c r="N3" s="1019"/>
      <c r="O3" s="1019"/>
      <c r="P3" s="1019"/>
      <c r="Q3" s="1019"/>
      <c r="R3" s="154"/>
      <c r="S3" s="116"/>
      <c r="T3" s="3" t="s">
        <v>401</v>
      </c>
    </row>
    <row r="4" spans="1:20" ht="15.75" customHeight="1">
      <c r="A4" s="154"/>
      <c r="B4" s="154"/>
      <c r="C4" s="154"/>
      <c r="D4" s="154"/>
      <c r="E4" s="154"/>
      <c r="F4" s="154"/>
      <c r="G4" s="154"/>
      <c r="H4" s="154"/>
      <c r="I4" s="154"/>
      <c r="J4" s="154"/>
      <c r="K4" s="154"/>
      <c r="L4" s="154"/>
      <c r="M4" s="154"/>
      <c r="N4" s="154"/>
      <c r="O4" s="154"/>
      <c r="P4" s="154"/>
      <c r="Q4" s="154"/>
      <c r="R4" s="154"/>
      <c r="S4" s="111"/>
      <c r="T4" s="3" t="s">
        <v>396</v>
      </c>
    </row>
    <row r="5" spans="1:20" ht="15.75" customHeight="1">
      <c r="H5" s="1003" t="s">
        <v>289</v>
      </c>
      <c r="I5" s="1003"/>
      <c r="J5" s="1003"/>
      <c r="K5" s="988" t="str">
        <f>IF(企業入力シート!C7="","",企業入力シート!C7)</f>
        <v>○○建設</v>
      </c>
      <c r="L5" s="988"/>
      <c r="M5" s="988"/>
      <c r="N5" s="988"/>
      <c r="O5" s="988"/>
      <c r="P5" s="988"/>
      <c r="Q5" s="988"/>
      <c r="R5" s="2"/>
    </row>
    <row r="6" spans="1:20" ht="15.75" customHeight="1">
      <c r="S6" s="3" t="s">
        <v>397</v>
      </c>
    </row>
    <row r="7" spans="1:20" ht="15.75" customHeight="1">
      <c r="S7" s="113"/>
      <c r="T7" s="3" t="s">
        <v>398</v>
      </c>
    </row>
    <row r="8" spans="1:20" ht="15.75" customHeight="1">
      <c r="A8" s="155" t="s">
        <v>20</v>
      </c>
      <c r="B8" s="156" t="s">
        <v>22</v>
      </c>
      <c r="C8" s="1034" t="s">
        <v>24</v>
      </c>
      <c r="D8" s="1034"/>
      <c r="E8" s="1033" t="s">
        <v>25</v>
      </c>
      <c r="F8" s="1034"/>
      <c r="G8" s="1035"/>
      <c r="H8" s="1033" t="s">
        <v>26</v>
      </c>
      <c r="I8" s="1034"/>
      <c r="J8" s="1034"/>
      <c r="K8" s="1034"/>
      <c r="L8" s="1034"/>
      <c r="M8" s="1034"/>
      <c r="N8" s="1034"/>
      <c r="O8" s="1035"/>
      <c r="P8" s="1033" t="s">
        <v>98</v>
      </c>
      <c r="Q8" s="1035"/>
      <c r="R8" s="90"/>
      <c r="S8" s="114"/>
      <c r="T8" s="3" t="s">
        <v>396</v>
      </c>
    </row>
    <row r="9" spans="1:20" ht="15.75" customHeight="1">
      <c r="A9" s="157" t="s">
        <v>21</v>
      </c>
      <c r="B9" s="158" t="s">
        <v>23</v>
      </c>
      <c r="C9" s="1040"/>
      <c r="D9" s="1040"/>
      <c r="E9" s="1106" t="s">
        <v>660</v>
      </c>
      <c r="F9" s="1107"/>
      <c r="G9" s="1108"/>
      <c r="H9" s="1036"/>
      <c r="I9" s="1037"/>
      <c r="J9" s="1037"/>
      <c r="K9" s="1037"/>
      <c r="L9" s="1037"/>
      <c r="M9" s="1037"/>
      <c r="N9" s="1037"/>
      <c r="O9" s="1038"/>
      <c r="P9" s="1039" t="s">
        <v>97</v>
      </c>
      <c r="Q9" s="1041"/>
      <c r="R9" s="90"/>
    </row>
    <row r="10" spans="1:20" ht="15.75" customHeight="1">
      <c r="A10" s="1033">
        <v>1</v>
      </c>
      <c r="B10" s="1110" t="s">
        <v>1191</v>
      </c>
      <c r="C10" s="1091"/>
      <c r="D10" s="1092"/>
      <c r="E10" s="1098"/>
      <c r="F10" s="1099"/>
      <c r="G10" s="1100"/>
      <c r="H10" s="1020"/>
      <c r="I10" s="1021"/>
      <c r="J10" s="1021"/>
      <c r="K10" s="1021"/>
      <c r="L10" s="1021"/>
      <c r="M10" s="1021"/>
      <c r="N10" s="1021"/>
      <c r="O10" s="1022"/>
      <c r="P10" s="1097"/>
      <c r="Q10" s="1095" t="s">
        <v>161</v>
      </c>
      <c r="R10" s="90"/>
      <c r="S10" s="118" t="s">
        <v>399</v>
      </c>
    </row>
    <row r="11" spans="1:20" ht="15.75" customHeight="1">
      <c r="A11" s="1036"/>
      <c r="B11" s="1111"/>
      <c r="C11" s="1093"/>
      <c r="D11" s="1094"/>
      <c r="E11" s="1101"/>
      <c r="F11" s="1102"/>
      <c r="G11" s="1103"/>
      <c r="H11" s="1026"/>
      <c r="I11" s="1027"/>
      <c r="J11" s="1027"/>
      <c r="K11" s="1027"/>
      <c r="L11" s="1027"/>
      <c r="M11" s="1027"/>
      <c r="N11" s="1027"/>
      <c r="O11" s="1028"/>
      <c r="P11" s="1002"/>
      <c r="Q11" s="1096"/>
      <c r="R11" s="90"/>
      <c r="S11" s="118" t="s">
        <v>400</v>
      </c>
    </row>
    <row r="12" spans="1:20" ht="15.75" customHeight="1">
      <c r="A12" s="1039">
        <v>2</v>
      </c>
      <c r="B12" s="1104" t="str">
        <f>B10</f>
        <v>Ｒ５</v>
      </c>
      <c r="C12" s="1091"/>
      <c r="D12" s="1092"/>
      <c r="E12" s="1098"/>
      <c r="F12" s="1099"/>
      <c r="G12" s="1100"/>
      <c r="H12" s="1020"/>
      <c r="I12" s="1021"/>
      <c r="J12" s="1021"/>
      <c r="K12" s="1021"/>
      <c r="L12" s="1021"/>
      <c r="M12" s="1021"/>
      <c r="N12" s="1021"/>
      <c r="O12" s="1022"/>
      <c r="P12" s="1097"/>
      <c r="Q12" s="1095" t="s">
        <v>161</v>
      </c>
      <c r="R12" s="90"/>
      <c r="S12" s="118" t="s">
        <v>716</v>
      </c>
    </row>
    <row r="13" spans="1:20" ht="15.75" customHeight="1">
      <c r="A13" s="1039"/>
      <c r="B13" s="1105"/>
      <c r="C13" s="1093"/>
      <c r="D13" s="1094"/>
      <c r="E13" s="1101"/>
      <c r="F13" s="1102"/>
      <c r="G13" s="1103"/>
      <c r="H13" s="1026"/>
      <c r="I13" s="1027"/>
      <c r="J13" s="1027"/>
      <c r="K13" s="1027"/>
      <c r="L13" s="1027"/>
      <c r="M13" s="1027"/>
      <c r="N13" s="1027"/>
      <c r="O13" s="1028"/>
      <c r="P13" s="1002"/>
      <c r="Q13" s="1096"/>
      <c r="R13" s="90"/>
    </row>
    <row r="14" spans="1:20" ht="15.75" customHeight="1">
      <c r="A14" s="1033">
        <v>3</v>
      </c>
      <c r="B14" s="1104" t="str">
        <f t="shared" ref="B14" si="0">B12</f>
        <v>Ｒ５</v>
      </c>
      <c r="C14" s="1091"/>
      <c r="D14" s="1092"/>
      <c r="E14" s="1098"/>
      <c r="F14" s="1099"/>
      <c r="G14" s="1100"/>
      <c r="H14" s="1020"/>
      <c r="I14" s="1021"/>
      <c r="J14" s="1021"/>
      <c r="K14" s="1021"/>
      <c r="L14" s="1021"/>
      <c r="M14" s="1021"/>
      <c r="N14" s="1021"/>
      <c r="O14" s="1022"/>
      <c r="P14" s="1097"/>
      <c r="Q14" s="1095" t="s">
        <v>161</v>
      </c>
      <c r="R14" s="90"/>
    </row>
    <row r="15" spans="1:20" ht="15.75" customHeight="1">
      <c r="A15" s="1036"/>
      <c r="B15" s="1105"/>
      <c r="C15" s="1093"/>
      <c r="D15" s="1094"/>
      <c r="E15" s="1101"/>
      <c r="F15" s="1102"/>
      <c r="G15" s="1103"/>
      <c r="H15" s="1026"/>
      <c r="I15" s="1027"/>
      <c r="J15" s="1027"/>
      <c r="K15" s="1027"/>
      <c r="L15" s="1027"/>
      <c r="M15" s="1027"/>
      <c r="N15" s="1027"/>
      <c r="O15" s="1028"/>
      <c r="P15" s="1002"/>
      <c r="Q15" s="1096"/>
      <c r="R15" s="90"/>
    </row>
    <row r="16" spans="1:20" ht="15.75" customHeight="1">
      <c r="A16" s="1039">
        <v>4</v>
      </c>
      <c r="B16" s="1104" t="str">
        <f t="shared" ref="B16" si="1">B14</f>
        <v>Ｒ５</v>
      </c>
      <c r="C16" s="1091"/>
      <c r="D16" s="1092"/>
      <c r="E16" s="1098"/>
      <c r="F16" s="1099"/>
      <c r="G16" s="1100"/>
      <c r="H16" s="1020"/>
      <c r="I16" s="1021"/>
      <c r="J16" s="1021"/>
      <c r="K16" s="1021"/>
      <c r="L16" s="1021"/>
      <c r="M16" s="1021"/>
      <c r="N16" s="1021"/>
      <c r="O16" s="1022"/>
      <c r="P16" s="1097"/>
      <c r="Q16" s="1095" t="s">
        <v>161</v>
      </c>
      <c r="R16" s="90"/>
    </row>
    <row r="17" spans="1:18" ht="15.75" customHeight="1">
      <c r="A17" s="1039"/>
      <c r="B17" s="1105"/>
      <c r="C17" s="1093"/>
      <c r="D17" s="1094"/>
      <c r="E17" s="1101"/>
      <c r="F17" s="1102"/>
      <c r="G17" s="1103"/>
      <c r="H17" s="1026"/>
      <c r="I17" s="1027"/>
      <c r="J17" s="1027"/>
      <c r="K17" s="1027"/>
      <c r="L17" s="1027"/>
      <c r="M17" s="1027"/>
      <c r="N17" s="1027"/>
      <c r="O17" s="1028"/>
      <c r="P17" s="1002"/>
      <c r="Q17" s="1096"/>
      <c r="R17" s="90"/>
    </row>
    <row r="18" spans="1:18" ht="15.75" customHeight="1">
      <c r="A18" s="1033">
        <v>5</v>
      </c>
      <c r="B18" s="1104" t="str">
        <f t="shared" ref="B18" si="2">B16</f>
        <v>Ｒ５</v>
      </c>
      <c r="C18" s="1091"/>
      <c r="D18" s="1092"/>
      <c r="E18" s="1098"/>
      <c r="F18" s="1099"/>
      <c r="G18" s="1100"/>
      <c r="H18" s="1020"/>
      <c r="I18" s="1021"/>
      <c r="J18" s="1021"/>
      <c r="K18" s="1021"/>
      <c r="L18" s="1021"/>
      <c r="M18" s="1021"/>
      <c r="N18" s="1021"/>
      <c r="O18" s="1022"/>
      <c r="P18" s="1097"/>
      <c r="Q18" s="1095" t="s">
        <v>161</v>
      </c>
      <c r="R18" s="90"/>
    </row>
    <row r="19" spans="1:18" ht="15.75" customHeight="1">
      <c r="A19" s="1036"/>
      <c r="B19" s="1105"/>
      <c r="C19" s="1093"/>
      <c r="D19" s="1094"/>
      <c r="E19" s="1101"/>
      <c r="F19" s="1102"/>
      <c r="G19" s="1103"/>
      <c r="H19" s="1026"/>
      <c r="I19" s="1027"/>
      <c r="J19" s="1027"/>
      <c r="K19" s="1027"/>
      <c r="L19" s="1027"/>
      <c r="M19" s="1027"/>
      <c r="N19" s="1027"/>
      <c r="O19" s="1028"/>
      <c r="P19" s="1002"/>
      <c r="Q19" s="1096"/>
      <c r="R19" s="90"/>
    </row>
    <row r="20" spans="1:18" ht="15.75" customHeight="1">
      <c r="A20" s="1039">
        <v>6</v>
      </c>
      <c r="B20" s="1104" t="str">
        <f t="shared" ref="B20" si="3">B18</f>
        <v>Ｒ５</v>
      </c>
      <c r="C20" s="1091"/>
      <c r="D20" s="1092"/>
      <c r="E20" s="1098"/>
      <c r="F20" s="1099"/>
      <c r="G20" s="1100"/>
      <c r="H20" s="1020"/>
      <c r="I20" s="1021"/>
      <c r="J20" s="1021"/>
      <c r="K20" s="1021"/>
      <c r="L20" s="1021"/>
      <c r="M20" s="1021"/>
      <c r="N20" s="1021"/>
      <c r="O20" s="1022"/>
      <c r="P20" s="1097"/>
      <c r="Q20" s="1095" t="s">
        <v>161</v>
      </c>
      <c r="R20" s="90"/>
    </row>
    <row r="21" spans="1:18" ht="15.75" customHeight="1">
      <c r="A21" s="1039"/>
      <c r="B21" s="1105"/>
      <c r="C21" s="1093"/>
      <c r="D21" s="1094"/>
      <c r="E21" s="1101"/>
      <c r="F21" s="1102"/>
      <c r="G21" s="1103"/>
      <c r="H21" s="1026"/>
      <c r="I21" s="1027"/>
      <c r="J21" s="1027"/>
      <c r="K21" s="1027"/>
      <c r="L21" s="1027"/>
      <c r="M21" s="1027"/>
      <c r="N21" s="1027"/>
      <c r="O21" s="1028"/>
      <c r="P21" s="1002"/>
      <c r="Q21" s="1096"/>
      <c r="R21" s="90"/>
    </row>
    <row r="22" spans="1:18" ht="15.75" customHeight="1">
      <c r="A22" s="1033">
        <v>7</v>
      </c>
      <c r="B22" s="1104" t="str">
        <f t="shared" ref="B22" si="4">B20</f>
        <v>Ｒ５</v>
      </c>
      <c r="C22" s="1091"/>
      <c r="D22" s="1092"/>
      <c r="E22" s="1098"/>
      <c r="F22" s="1099"/>
      <c r="G22" s="1100"/>
      <c r="H22" s="1020"/>
      <c r="I22" s="1021"/>
      <c r="J22" s="1021"/>
      <c r="K22" s="1021"/>
      <c r="L22" s="1021"/>
      <c r="M22" s="1021"/>
      <c r="N22" s="1021"/>
      <c r="O22" s="1022"/>
      <c r="P22" s="1097"/>
      <c r="Q22" s="1095" t="s">
        <v>161</v>
      </c>
      <c r="R22" s="90"/>
    </row>
    <row r="23" spans="1:18" ht="15.75" customHeight="1">
      <c r="A23" s="1036"/>
      <c r="B23" s="1105"/>
      <c r="C23" s="1093"/>
      <c r="D23" s="1094"/>
      <c r="E23" s="1101"/>
      <c r="F23" s="1102"/>
      <c r="G23" s="1103"/>
      <c r="H23" s="1026"/>
      <c r="I23" s="1027"/>
      <c r="J23" s="1027"/>
      <c r="K23" s="1027"/>
      <c r="L23" s="1027"/>
      <c r="M23" s="1027"/>
      <c r="N23" s="1027"/>
      <c r="O23" s="1028"/>
      <c r="P23" s="1002"/>
      <c r="Q23" s="1096"/>
      <c r="R23" s="90"/>
    </row>
    <row r="24" spans="1:18" ht="15.75" customHeight="1">
      <c r="A24" s="1039">
        <v>8</v>
      </c>
      <c r="B24" s="1104" t="str">
        <f t="shared" ref="B24" si="5">B22</f>
        <v>Ｒ５</v>
      </c>
      <c r="C24" s="1091"/>
      <c r="D24" s="1092"/>
      <c r="E24" s="1098"/>
      <c r="F24" s="1099"/>
      <c r="G24" s="1100"/>
      <c r="H24" s="1020"/>
      <c r="I24" s="1021"/>
      <c r="J24" s="1021"/>
      <c r="K24" s="1021"/>
      <c r="L24" s="1021"/>
      <c r="M24" s="1021"/>
      <c r="N24" s="1021"/>
      <c r="O24" s="1022"/>
      <c r="P24" s="1097"/>
      <c r="Q24" s="1095" t="s">
        <v>161</v>
      </c>
      <c r="R24" s="90"/>
    </row>
    <row r="25" spans="1:18" ht="15.75" customHeight="1">
      <c r="A25" s="1039"/>
      <c r="B25" s="1105"/>
      <c r="C25" s="1093"/>
      <c r="D25" s="1094"/>
      <c r="E25" s="1101"/>
      <c r="F25" s="1102"/>
      <c r="G25" s="1103"/>
      <c r="H25" s="1026"/>
      <c r="I25" s="1027"/>
      <c r="J25" s="1027"/>
      <c r="K25" s="1027"/>
      <c r="L25" s="1027"/>
      <c r="M25" s="1027"/>
      <c r="N25" s="1027"/>
      <c r="O25" s="1028"/>
      <c r="P25" s="1002"/>
      <c r="Q25" s="1096"/>
      <c r="R25" s="90"/>
    </row>
    <row r="26" spans="1:18" ht="15.75" customHeight="1">
      <c r="A26" s="1033">
        <v>9</v>
      </c>
      <c r="B26" s="1104" t="str">
        <f t="shared" ref="B26" si="6">B24</f>
        <v>Ｒ５</v>
      </c>
      <c r="C26" s="1091"/>
      <c r="D26" s="1092"/>
      <c r="E26" s="1098"/>
      <c r="F26" s="1099"/>
      <c r="G26" s="1100"/>
      <c r="H26" s="1020"/>
      <c r="I26" s="1021"/>
      <c r="J26" s="1021"/>
      <c r="K26" s="1021"/>
      <c r="L26" s="1021"/>
      <c r="M26" s="1021"/>
      <c r="N26" s="1021"/>
      <c r="O26" s="1022"/>
      <c r="P26" s="1097"/>
      <c r="Q26" s="1095" t="s">
        <v>161</v>
      </c>
      <c r="R26" s="90"/>
    </row>
    <row r="27" spans="1:18" ht="15.75" customHeight="1">
      <c r="A27" s="1036"/>
      <c r="B27" s="1105"/>
      <c r="C27" s="1093"/>
      <c r="D27" s="1094"/>
      <c r="E27" s="1101"/>
      <c r="F27" s="1102"/>
      <c r="G27" s="1103"/>
      <c r="H27" s="1026"/>
      <c r="I27" s="1027"/>
      <c r="J27" s="1027"/>
      <c r="K27" s="1027"/>
      <c r="L27" s="1027"/>
      <c r="M27" s="1027"/>
      <c r="N27" s="1027"/>
      <c r="O27" s="1028"/>
      <c r="P27" s="1002"/>
      <c r="Q27" s="1096"/>
      <c r="R27" s="90"/>
    </row>
    <row r="28" spans="1:18" ht="15.75" customHeight="1">
      <c r="A28" s="1039">
        <v>10</v>
      </c>
      <c r="B28" s="1104" t="str">
        <f t="shared" ref="B28" si="7">B26</f>
        <v>Ｒ５</v>
      </c>
      <c r="C28" s="1091"/>
      <c r="D28" s="1092"/>
      <c r="E28" s="1098"/>
      <c r="F28" s="1099"/>
      <c r="G28" s="1100"/>
      <c r="H28" s="1020"/>
      <c r="I28" s="1021"/>
      <c r="J28" s="1021"/>
      <c r="K28" s="1021"/>
      <c r="L28" s="1021"/>
      <c r="M28" s="1021"/>
      <c r="N28" s="1021"/>
      <c r="O28" s="1022"/>
      <c r="P28" s="1097"/>
      <c r="Q28" s="1095" t="s">
        <v>161</v>
      </c>
      <c r="R28" s="90"/>
    </row>
    <row r="29" spans="1:18" ht="15.75" customHeight="1">
      <c r="A29" s="1039"/>
      <c r="B29" s="1105"/>
      <c r="C29" s="1093"/>
      <c r="D29" s="1094"/>
      <c r="E29" s="1101"/>
      <c r="F29" s="1102"/>
      <c r="G29" s="1103"/>
      <c r="H29" s="1026"/>
      <c r="I29" s="1027"/>
      <c r="J29" s="1027"/>
      <c r="K29" s="1027"/>
      <c r="L29" s="1027"/>
      <c r="M29" s="1027"/>
      <c r="N29" s="1027"/>
      <c r="O29" s="1028"/>
      <c r="P29" s="1002"/>
      <c r="Q29" s="1096"/>
      <c r="R29" s="90"/>
    </row>
    <row r="30" spans="1:18" ht="15.75" customHeight="1">
      <c r="A30" s="1033">
        <v>11</v>
      </c>
      <c r="B30" s="1104" t="str">
        <f t="shared" ref="B30" si="8">B28</f>
        <v>Ｒ５</v>
      </c>
      <c r="C30" s="1091"/>
      <c r="D30" s="1092"/>
      <c r="E30" s="1098"/>
      <c r="F30" s="1099"/>
      <c r="G30" s="1100"/>
      <c r="H30" s="1020"/>
      <c r="I30" s="1021"/>
      <c r="J30" s="1021"/>
      <c r="K30" s="1021"/>
      <c r="L30" s="1021"/>
      <c r="M30" s="1021"/>
      <c r="N30" s="1021"/>
      <c r="O30" s="1022"/>
      <c r="P30" s="1097"/>
      <c r="Q30" s="1095" t="s">
        <v>161</v>
      </c>
      <c r="R30" s="90"/>
    </row>
    <row r="31" spans="1:18" ht="15.75" customHeight="1">
      <c r="A31" s="1036"/>
      <c r="B31" s="1105"/>
      <c r="C31" s="1093"/>
      <c r="D31" s="1094"/>
      <c r="E31" s="1101"/>
      <c r="F31" s="1102"/>
      <c r="G31" s="1103"/>
      <c r="H31" s="1026"/>
      <c r="I31" s="1027"/>
      <c r="J31" s="1027"/>
      <c r="K31" s="1027"/>
      <c r="L31" s="1027"/>
      <c r="M31" s="1027"/>
      <c r="N31" s="1027"/>
      <c r="O31" s="1028"/>
      <c r="P31" s="1002"/>
      <c r="Q31" s="1096"/>
      <c r="R31" s="90"/>
    </row>
    <row r="32" spans="1:18" ht="15.75" customHeight="1">
      <c r="A32" s="1039">
        <v>12</v>
      </c>
      <c r="B32" s="1104" t="str">
        <f t="shared" ref="B32" si="9">B30</f>
        <v>Ｒ５</v>
      </c>
      <c r="C32" s="1091"/>
      <c r="D32" s="1092"/>
      <c r="E32" s="1098"/>
      <c r="F32" s="1099"/>
      <c r="G32" s="1100"/>
      <c r="H32" s="1020"/>
      <c r="I32" s="1021"/>
      <c r="J32" s="1021"/>
      <c r="K32" s="1021"/>
      <c r="L32" s="1021"/>
      <c r="M32" s="1021"/>
      <c r="N32" s="1021"/>
      <c r="O32" s="1022"/>
      <c r="P32" s="1097"/>
      <c r="Q32" s="1095" t="s">
        <v>161</v>
      </c>
      <c r="R32" s="90"/>
    </row>
    <row r="33" spans="1:18" ht="15.75" customHeight="1">
      <c r="A33" s="1039"/>
      <c r="B33" s="1105"/>
      <c r="C33" s="1093"/>
      <c r="D33" s="1094"/>
      <c r="E33" s="1101"/>
      <c r="F33" s="1102"/>
      <c r="G33" s="1103"/>
      <c r="H33" s="1026"/>
      <c r="I33" s="1027"/>
      <c r="J33" s="1027"/>
      <c r="K33" s="1027"/>
      <c r="L33" s="1027"/>
      <c r="M33" s="1027"/>
      <c r="N33" s="1027"/>
      <c r="O33" s="1028"/>
      <c r="P33" s="1002"/>
      <c r="Q33" s="1096"/>
      <c r="R33" s="90"/>
    </row>
    <row r="34" spans="1:18" ht="15.75" customHeight="1">
      <c r="A34" s="1033">
        <v>13</v>
      </c>
      <c r="B34" s="1104" t="str">
        <f t="shared" ref="B34" si="10">B32</f>
        <v>Ｒ５</v>
      </c>
      <c r="C34" s="1091"/>
      <c r="D34" s="1092"/>
      <c r="E34" s="1098"/>
      <c r="F34" s="1099"/>
      <c r="G34" s="1100"/>
      <c r="H34" s="1020"/>
      <c r="I34" s="1021"/>
      <c r="J34" s="1021"/>
      <c r="K34" s="1021"/>
      <c r="L34" s="1021"/>
      <c r="M34" s="1021"/>
      <c r="N34" s="1021"/>
      <c r="O34" s="1022"/>
      <c r="P34" s="1097"/>
      <c r="Q34" s="1095" t="s">
        <v>161</v>
      </c>
      <c r="R34" s="90"/>
    </row>
    <row r="35" spans="1:18" ht="15.75" customHeight="1">
      <c r="A35" s="1036"/>
      <c r="B35" s="1105"/>
      <c r="C35" s="1093"/>
      <c r="D35" s="1094"/>
      <c r="E35" s="1101"/>
      <c r="F35" s="1102"/>
      <c r="G35" s="1103"/>
      <c r="H35" s="1026"/>
      <c r="I35" s="1027"/>
      <c r="J35" s="1027"/>
      <c r="K35" s="1027"/>
      <c r="L35" s="1027"/>
      <c r="M35" s="1027"/>
      <c r="N35" s="1027"/>
      <c r="O35" s="1028"/>
      <c r="P35" s="1002"/>
      <c r="Q35" s="1096"/>
      <c r="R35" s="90"/>
    </row>
    <row r="36" spans="1:18" ht="15.75" customHeight="1">
      <c r="A36" s="1039">
        <v>14</v>
      </c>
      <c r="B36" s="1104" t="str">
        <f t="shared" ref="B36" si="11">B34</f>
        <v>Ｒ５</v>
      </c>
      <c r="C36" s="1091"/>
      <c r="D36" s="1092"/>
      <c r="E36" s="1098"/>
      <c r="F36" s="1099"/>
      <c r="G36" s="1100"/>
      <c r="H36" s="1020"/>
      <c r="I36" s="1021"/>
      <c r="J36" s="1021"/>
      <c r="K36" s="1021"/>
      <c r="L36" s="1021"/>
      <c r="M36" s="1021"/>
      <c r="N36" s="1021"/>
      <c r="O36" s="1022"/>
      <c r="P36" s="1097"/>
      <c r="Q36" s="1095" t="s">
        <v>161</v>
      </c>
      <c r="R36" s="90"/>
    </row>
    <row r="37" spans="1:18" ht="15.75" customHeight="1">
      <c r="A37" s="1039"/>
      <c r="B37" s="1105"/>
      <c r="C37" s="1093"/>
      <c r="D37" s="1094"/>
      <c r="E37" s="1101"/>
      <c r="F37" s="1102"/>
      <c r="G37" s="1103"/>
      <c r="H37" s="1026"/>
      <c r="I37" s="1027"/>
      <c r="J37" s="1027"/>
      <c r="K37" s="1027"/>
      <c r="L37" s="1027"/>
      <c r="M37" s="1027"/>
      <c r="N37" s="1027"/>
      <c r="O37" s="1028"/>
      <c r="P37" s="1002"/>
      <c r="Q37" s="1096"/>
      <c r="R37" s="90"/>
    </row>
    <row r="38" spans="1:18" ht="15.75" customHeight="1">
      <c r="A38" s="1033">
        <v>15</v>
      </c>
      <c r="B38" s="1104" t="str">
        <f t="shared" ref="B38" si="12">B36</f>
        <v>Ｒ５</v>
      </c>
      <c r="C38" s="1091"/>
      <c r="D38" s="1092"/>
      <c r="E38" s="1098"/>
      <c r="F38" s="1099"/>
      <c r="G38" s="1100"/>
      <c r="H38" s="1020"/>
      <c r="I38" s="1021"/>
      <c r="J38" s="1021"/>
      <c r="K38" s="1021"/>
      <c r="L38" s="1021"/>
      <c r="M38" s="1021"/>
      <c r="N38" s="1021"/>
      <c r="O38" s="1022"/>
      <c r="P38" s="1097"/>
      <c r="Q38" s="1095" t="s">
        <v>161</v>
      </c>
      <c r="R38" s="90"/>
    </row>
    <row r="39" spans="1:18" ht="15.75" customHeight="1">
      <c r="A39" s="1036"/>
      <c r="B39" s="1105"/>
      <c r="C39" s="1093"/>
      <c r="D39" s="1094"/>
      <c r="E39" s="1101"/>
      <c r="F39" s="1102"/>
      <c r="G39" s="1103"/>
      <c r="H39" s="1026"/>
      <c r="I39" s="1027"/>
      <c r="J39" s="1027"/>
      <c r="K39" s="1027"/>
      <c r="L39" s="1027"/>
      <c r="M39" s="1027"/>
      <c r="N39" s="1027"/>
      <c r="O39" s="1028"/>
      <c r="P39" s="1002"/>
      <c r="Q39" s="1096"/>
      <c r="R39" s="90"/>
    </row>
    <row r="40" spans="1:18" ht="15.75" customHeight="1">
      <c r="A40" s="1039">
        <v>16</v>
      </c>
      <c r="B40" s="1104" t="str">
        <f t="shared" ref="B40" si="13">B38</f>
        <v>Ｒ５</v>
      </c>
      <c r="C40" s="1091"/>
      <c r="D40" s="1092"/>
      <c r="E40" s="1098"/>
      <c r="F40" s="1099"/>
      <c r="G40" s="1100"/>
      <c r="H40" s="1020"/>
      <c r="I40" s="1021"/>
      <c r="J40" s="1021"/>
      <c r="K40" s="1021"/>
      <c r="L40" s="1021"/>
      <c r="M40" s="1021"/>
      <c r="N40" s="1021"/>
      <c r="O40" s="1022"/>
      <c r="P40" s="1097"/>
      <c r="Q40" s="1095" t="s">
        <v>161</v>
      </c>
      <c r="R40" s="90"/>
    </row>
    <row r="41" spans="1:18" ht="15.75" customHeight="1">
      <c r="A41" s="1039"/>
      <c r="B41" s="1105"/>
      <c r="C41" s="1093"/>
      <c r="D41" s="1094"/>
      <c r="E41" s="1101"/>
      <c r="F41" s="1102"/>
      <c r="G41" s="1103"/>
      <c r="H41" s="1026"/>
      <c r="I41" s="1027"/>
      <c r="J41" s="1027"/>
      <c r="K41" s="1027"/>
      <c r="L41" s="1027"/>
      <c r="M41" s="1027"/>
      <c r="N41" s="1027"/>
      <c r="O41" s="1028"/>
      <c r="P41" s="1002"/>
      <c r="Q41" s="1096"/>
      <c r="R41" s="90"/>
    </row>
    <row r="42" spans="1:18" ht="15.75" customHeight="1">
      <c r="A42" s="1033">
        <v>17</v>
      </c>
      <c r="B42" s="1104" t="str">
        <f t="shared" ref="B42" si="14">B40</f>
        <v>Ｒ５</v>
      </c>
      <c r="C42" s="1091"/>
      <c r="D42" s="1092"/>
      <c r="E42" s="1098"/>
      <c r="F42" s="1099"/>
      <c r="G42" s="1100"/>
      <c r="H42" s="1020"/>
      <c r="I42" s="1021"/>
      <c r="J42" s="1021"/>
      <c r="K42" s="1021"/>
      <c r="L42" s="1021"/>
      <c r="M42" s="1021"/>
      <c r="N42" s="1021"/>
      <c r="O42" s="1022"/>
      <c r="P42" s="1097"/>
      <c r="Q42" s="1095" t="s">
        <v>161</v>
      </c>
      <c r="R42" s="90"/>
    </row>
    <row r="43" spans="1:18" ht="15.75" customHeight="1">
      <c r="A43" s="1036"/>
      <c r="B43" s="1105"/>
      <c r="C43" s="1093"/>
      <c r="D43" s="1094"/>
      <c r="E43" s="1101"/>
      <c r="F43" s="1102"/>
      <c r="G43" s="1103"/>
      <c r="H43" s="1026"/>
      <c r="I43" s="1027"/>
      <c r="J43" s="1027"/>
      <c r="K43" s="1027"/>
      <c r="L43" s="1027"/>
      <c r="M43" s="1027"/>
      <c r="N43" s="1027"/>
      <c r="O43" s="1028"/>
      <c r="P43" s="1002"/>
      <c r="Q43" s="1096"/>
      <c r="R43" s="90"/>
    </row>
    <row r="44" spans="1:18" ht="15.75" customHeight="1">
      <c r="A44" s="1039">
        <v>18</v>
      </c>
      <c r="B44" s="1104" t="str">
        <f t="shared" ref="B44" si="15">B42</f>
        <v>Ｒ５</v>
      </c>
      <c r="C44" s="1091"/>
      <c r="D44" s="1092"/>
      <c r="E44" s="1098"/>
      <c r="F44" s="1099"/>
      <c r="G44" s="1100"/>
      <c r="H44" s="1020"/>
      <c r="I44" s="1021"/>
      <c r="J44" s="1021"/>
      <c r="K44" s="1021"/>
      <c r="L44" s="1021"/>
      <c r="M44" s="1021"/>
      <c r="N44" s="1021"/>
      <c r="O44" s="1022"/>
      <c r="P44" s="1097"/>
      <c r="Q44" s="1095" t="s">
        <v>161</v>
      </c>
      <c r="R44" s="90"/>
    </row>
    <row r="45" spans="1:18" ht="15.75" customHeight="1">
      <c r="A45" s="1039"/>
      <c r="B45" s="1105"/>
      <c r="C45" s="1093"/>
      <c r="D45" s="1094"/>
      <c r="E45" s="1101"/>
      <c r="F45" s="1102"/>
      <c r="G45" s="1103"/>
      <c r="H45" s="1026"/>
      <c r="I45" s="1027"/>
      <c r="J45" s="1027"/>
      <c r="K45" s="1027"/>
      <c r="L45" s="1027"/>
      <c r="M45" s="1027"/>
      <c r="N45" s="1027"/>
      <c r="O45" s="1028"/>
      <c r="P45" s="1002"/>
      <c r="Q45" s="1096"/>
      <c r="R45" s="90"/>
    </row>
    <row r="46" spans="1:18" ht="15.75" customHeight="1">
      <c r="A46" s="1033">
        <v>19</v>
      </c>
      <c r="B46" s="1104" t="str">
        <f t="shared" ref="B46" si="16">B44</f>
        <v>Ｒ５</v>
      </c>
      <c r="C46" s="1091"/>
      <c r="D46" s="1092"/>
      <c r="E46" s="1098"/>
      <c r="F46" s="1099"/>
      <c r="G46" s="1100"/>
      <c r="H46" s="1020"/>
      <c r="I46" s="1021"/>
      <c r="J46" s="1021"/>
      <c r="K46" s="1021"/>
      <c r="L46" s="1021"/>
      <c r="M46" s="1021"/>
      <c r="N46" s="1021"/>
      <c r="O46" s="1022"/>
      <c r="P46" s="1097"/>
      <c r="Q46" s="1095" t="s">
        <v>161</v>
      </c>
      <c r="R46" s="90"/>
    </row>
    <row r="47" spans="1:18" ht="15.75" customHeight="1">
      <c r="A47" s="1036"/>
      <c r="B47" s="1105"/>
      <c r="C47" s="1093"/>
      <c r="D47" s="1094"/>
      <c r="E47" s="1101"/>
      <c r="F47" s="1102"/>
      <c r="G47" s="1103"/>
      <c r="H47" s="1026"/>
      <c r="I47" s="1027"/>
      <c r="J47" s="1027"/>
      <c r="K47" s="1027"/>
      <c r="L47" s="1027"/>
      <c r="M47" s="1027"/>
      <c r="N47" s="1027"/>
      <c r="O47" s="1028"/>
      <c r="P47" s="1002"/>
      <c r="Q47" s="1096"/>
      <c r="R47" s="90"/>
    </row>
    <row r="48" spans="1:18" ht="15.75" customHeight="1">
      <c r="A48" s="1104">
        <v>20</v>
      </c>
      <c r="B48" s="1104" t="str">
        <f t="shared" ref="B48" si="17">B46</f>
        <v>Ｒ５</v>
      </c>
      <c r="C48" s="1091"/>
      <c r="D48" s="1092"/>
      <c r="E48" s="1098"/>
      <c r="F48" s="1099"/>
      <c r="G48" s="1100"/>
      <c r="H48" s="1020"/>
      <c r="I48" s="1021"/>
      <c r="J48" s="1021"/>
      <c r="K48" s="1021"/>
      <c r="L48" s="1021"/>
      <c r="M48" s="1021"/>
      <c r="N48" s="1021"/>
      <c r="O48" s="1022"/>
      <c r="P48" s="1097"/>
      <c r="Q48" s="1095" t="s">
        <v>161</v>
      </c>
      <c r="R48" s="90"/>
    </row>
    <row r="49" spans="1:20" ht="15.75" customHeight="1">
      <c r="A49" s="1105"/>
      <c r="B49" s="1105"/>
      <c r="C49" s="1093"/>
      <c r="D49" s="1094"/>
      <c r="E49" s="1101"/>
      <c r="F49" s="1102"/>
      <c r="G49" s="1103"/>
      <c r="H49" s="1026"/>
      <c r="I49" s="1027"/>
      <c r="J49" s="1027"/>
      <c r="K49" s="1027"/>
      <c r="L49" s="1027"/>
      <c r="M49" s="1027"/>
      <c r="N49" s="1027"/>
      <c r="O49" s="1028"/>
      <c r="P49" s="1002"/>
      <c r="Q49" s="1096"/>
      <c r="R49" s="90"/>
    </row>
    <row r="50" spans="1:20">
      <c r="A50" s="162" t="s">
        <v>94</v>
      </c>
      <c r="B50" s="1109" t="s">
        <v>499</v>
      </c>
      <c r="C50" s="1109"/>
      <c r="D50" s="1109"/>
      <c r="E50" s="1109"/>
      <c r="F50" s="1109"/>
      <c r="G50" s="1109"/>
      <c r="H50" s="1109"/>
      <c r="I50" s="1109"/>
      <c r="J50" s="1109"/>
      <c r="K50" s="1109"/>
      <c r="L50" s="1109"/>
      <c r="M50" s="1109"/>
      <c r="N50" s="1109"/>
      <c r="O50" s="1109"/>
      <c r="P50" s="1109"/>
      <c r="Q50" s="196"/>
      <c r="R50" s="159"/>
    </row>
    <row r="51" spans="1:20">
      <c r="A51" s="162" t="s">
        <v>95</v>
      </c>
      <c r="B51" s="1109" t="s">
        <v>108</v>
      </c>
      <c r="C51" s="1109"/>
      <c r="D51" s="1109"/>
      <c r="E51" s="1109"/>
      <c r="F51" s="1109"/>
      <c r="G51" s="1109"/>
      <c r="H51" s="1109"/>
      <c r="I51" s="1109"/>
      <c r="J51" s="1109"/>
      <c r="K51" s="1109"/>
      <c r="L51" s="1109"/>
      <c r="M51" s="1109"/>
      <c r="N51" s="1109"/>
      <c r="O51" s="1109"/>
      <c r="P51" s="1109"/>
      <c r="Q51" s="1109"/>
      <c r="R51" s="159"/>
    </row>
    <row r="52" spans="1:20" ht="15.75" customHeight="1"/>
    <row r="53" spans="1:20" ht="15.75" customHeight="1">
      <c r="A53" s="710" t="str">
        <f>CONCATENATE("（様式-",INDEX(発注者入力シート!$B$27:$G$31,MATCH(発注者入力シート!L6,発注者入力シート!$C$27:$C$31,0),4),"-２）")</f>
        <v>（様式-５-２）</v>
      </c>
      <c r="B53" s="710"/>
      <c r="C53" s="710"/>
      <c r="D53" s="710"/>
      <c r="E53" s="710"/>
      <c r="F53" s="710"/>
      <c r="Q53" s="153" t="str">
        <f>Q1</f>
        <v>【令和５年度完成工事分】</v>
      </c>
      <c r="R53" s="153"/>
      <c r="S53" s="3" t="s">
        <v>393</v>
      </c>
    </row>
    <row r="54" spans="1:20" ht="15.75" customHeight="1">
      <c r="A54" s="710" t="str">
        <f>CONCATENATE("評価項目",INDEX(発注者入力シート!$B$27:$G$31,MATCH(発注者入力シート!L6,発注者入力シート!$C$27:$C$31,0),5),"-",INDEX(発注者入力シート!$B$27:$G$31,MATCH(発注者入力シート!L6,発注者入力シート!$C$27:$C$31,0),6))</f>
        <v>評価項目（２）-①</v>
      </c>
      <c r="B54" s="710"/>
      <c r="C54" s="710"/>
      <c r="D54" s="710"/>
      <c r="E54" s="710"/>
      <c r="S54" s="3" t="s">
        <v>394</v>
      </c>
    </row>
    <row r="55" spans="1:20" ht="15.75" customHeight="1">
      <c r="A55" s="1019" t="s">
        <v>159</v>
      </c>
      <c r="B55" s="1019"/>
      <c r="C55" s="1019"/>
      <c r="D55" s="1019"/>
      <c r="E55" s="1019"/>
      <c r="F55" s="1019"/>
      <c r="G55" s="1019"/>
      <c r="H55" s="1019"/>
      <c r="I55" s="1019"/>
      <c r="J55" s="1019"/>
      <c r="K55" s="1019"/>
      <c r="L55" s="1019"/>
      <c r="M55" s="1019"/>
      <c r="N55" s="1019"/>
      <c r="O55" s="1019"/>
      <c r="P55" s="1019"/>
      <c r="Q55" s="1019"/>
      <c r="R55" s="154"/>
      <c r="S55" s="116"/>
      <c r="T55" s="3" t="s">
        <v>401</v>
      </c>
    </row>
    <row r="56" spans="1:20" ht="15.75" customHeight="1">
      <c r="A56" s="154"/>
      <c r="B56" s="154"/>
      <c r="C56" s="154"/>
      <c r="D56" s="154"/>
      <c r="E56" s="154"/>
      <c r="F56" s="154"/>
      <c r="G56" s="154"/>
      <c r="H56" s="154"/>
      <c r="I56" s="154"/>
      <c r="J56" s="154"/>
      <c r="K56" s="154"/>
      <c r="L56" s="154"/>
      <c r="M56" s="154"/>
      <c r="N56" s="154"/>
      <c r="O56" s="154"/>
      <c r="P56" s="154"/>
      <c r="Q56" s="154"/>
      <c r="R56" s="154"/>
      <c r="S56" s="111"/>
      <c r="T56" s="3" t="s">
        <v>396</v>
      </c>
    </row>
    <row r="57" spans="1:20" ht="15.75" customHeight="1">
      <c r="H57" s="1003" t="s">
        <v>289</v>
      </c>
      <c r="I57" s="1003"/>
      <c r="J57" s="1003"/>
      <c r="K57" s="988" t="str">
        <f>IF(企業入力シート!C7="","",企業入力シート!C7)</f>
        <v>○○建設</v>
      </c>
      <c r="L57" s="988"/>
      <c r="M57" s="988"/>
      <c r="N57" s="988"/>
      <c r="O57" s="988"/>
      <c r="P57" s="988"/>
      <c r="Q57" s="988"/>
      <c r="R57" s="2"/>
    </row>
    <row r="58" spans="1:20" ht="15.75" customHeight="1">
      <c r="S58" s="3" t="s">
        <v>397</v>
      </c>
    </row>
    <row r="59" spans="1:20" ht="15.75" customHeight="1">
      <c r="S59" s="113"/>
      <c r="T59" s="3" t="s">
        <v>398</v>
      </c>
    </row>
    <row r="60" spans="1:20" ht="15.75" customHeight="1">
      <c r="A60" s="155" t="s">
        <v>20</v>
      </c>
      <c r="B60" s="156" t="s">
        <v>22</v>
      </c>
      <c r="C60" s="1034" t="s">
        <v>24</v>
      </c>
      <c r="D60" s="1034"/>
      <c r="E60" s="1033" t="s">
        <v>25</v>
      </c>
      <c r="F60" s="1034"/>
      <c r="G60" s="1035"/>
      <c r="H60" s="1033" t="s">
        <v>26</v>
      </c>
      <c r="I60" s="1034"/>
      <c r="J60" s="1034"/>
      <c r="K60" s="1034"/>
      <c r="L60" s="1034"/>
      <c r="M60" s="1034"/>
      <c r="N60" s="1034"/>
      <c r="O60" s="1035"/>
      <c r="P60" s="1033" t="s">
        <v>98</v>
      </c>
      <c r="Q60" s="1035"/>
      <c r="R60" s="90"/>
      <c r="S60" s="114"/>
      <c r="T60" s="3" t="s">
        <v>396</v>
      </c>
    </row>
    <row r="61" spans="1:20" ht="15.75" customHeight="1">
      <c r="A61" s="157" t="s">
        <v>21</v>
      </c>
      <c r="B61" s="158" t="s">
        <v>23</v>
      </c>
      <c r="C61" s="1040"/>
      <c r="D61" s="1040"/>
      <c r="E61" s="1106" t="s">
        <v>660</v>
      </c>
      <c r="F61" s="1107"/>
      <c r="G61" s="1108"/>
      <c r="H61" s="1036"/>
      <c r="I61" s="1037"/>
      <c r="J61" s="1037"/>
      <c r="K61" s="1037"/>
      <c r="L61" s="1037"/>
      <c r="M61" s="1037"/>
      <c r="N61" s="1037"/>
      <c r="O61" s="1038"/>
      <c r="P61" s="1039" t="s">
        <v>97</v>
      </c>
      <c r="Q61" s="1041"/>
      <c r="R61" s="90"/>
    </row>
    <row r="62" spans="1:20" ht="15.75" customHeight="1">
      <c r="A62" s="1033">
        <v>21</v>
      </c>
      <c r="B62" s="1104" t="str">
        <f>B48</f>
        <v>Ｒ５</v>
      </c>
      <c r="C62" s="1091"/>
      <c r="D62" s="1092"/>
      <c r="E62" s="1098"/>
      <c r="F62" s="1099"/>
      <c r="G62" s="1100"/>
      <c r="H62" s="1020"/>
      <c r="I62" s="1021"/>
      <c r="J62" s="1021"/>
      <c r="K62" s="1021"/>
      <c r="L62" s="1021"/>
      <c r="M62" s="1021"/>
      <c r="N62" s="1021"/>
      <c r="O62" s="1022"/>
      <c r="P62" s="1097"/>
      <c r="Q62" s="1095" t="s">
        <v>161</v>
      </c>
      <c r="R62" s="90"/>
      <c r="S62" s="118" t="s">
        <v>399</v>
      </c>
    </row>
    <row r="63" spans="1:20" ht="15.75" customHeight="1">
      <c r="A63" s="1036"/>
      <c r="B63" s="1105"/>
      <c r="C63" s="1093"/>
      <c r="D63" s="1094"/>
      <c r="E63" s="1101"/>
      <c r="F63" s="1102"/>
      <c r="G63" s="1103"/>
      <c r="H63" s="1026"/>
      <c r="I63" s="1027"/>
      <c r="J63" s="1027"/>
      <c r="K63" s="1027"/>
      <c r="L63" s="1027"/>
      <c r="M63" s="1027"/>
      <c r="N63" s="1027"/>
      <c r="O63" s="1028"/>
      <c r="P63" s="1002"/>
      <c r="Q63" s="1096"/>
      <c r="R63" s="90"/>
      <c r="S63" s="118" t="s">
        <v>400</v>
      </c>
    </row>
    <row r="64" spans="1:20" ht="15.75" customHeight="1">
      <c r="A64" s="1039">
        <v>22</v>
      </c>
      <c r="B64" s="1104" t="str">
        <f>B62</f>
        <v>Ｒ５</v>
      </c>
      <c r="C64" s="1091"/>
      <c r="D64" s="1092"/>
      <c r="E64" s="1098"/>
      <c r="F64" s="1099"/>
      <c r="G64" s="1100"/>
      <c r="H64" s="1020"/>
      <c r="I64" s="1021"/>
      <c r="J64" s="1021"/>
      <c r="K64" s="1021"/>
      <c r="L64" s="1021"/>
      <c r="M64" s="1021"/>
      <c r="N64" s="1021"/>
      <c r="O64" s="1022"/>
      <c r="P64" s="1097"/>
      <c r="Q64" s="1095" t="s">
        <v>161</v>
      </c>
      <c r="R64" s="90"/>
    </row>
    <row r="65" spans="1:18" ht="15.75" customHeight="1">
      <c r="A65" s="1039"/>
      <c r="B65" s="1105"/>
      <c r="C65" s="1093"/>
      <c r="D65" s="1094"/>
      <c r="E65" s="1101"/>
      <c r="F65" s="1102"/>
      <c r="G65" s="1103"/>
      <c r="H65" s="1026"/>
      <c r="I65" s="1027"/>
      <c r="J65" s="1027"/>
      <c r="K65" s="1027"/>
      <c r="L65" s="1027"/>
      <c r="M65" s="1027"/>
      <c r="N65" s="1027"/>
      <c r="O65" s="1028"/>
      <c r="P65" s="1002"/>
      <c r="Q65" s="1096"/>
      <c r="R65" s="90"/>
    </row>
    <row r="66" spans="1:18" ht="15.75" customHeight="1">
      <c r="A66" s="1033">
        <v>23</v>
      </c>
      <c r="B66" s="1104" t="str">
        <f t="shared" ref="B66" si="18">B64</f>
        <v>Ｒ５</v>
      </c>
      <c r="C66" s="1091"/>
      <c r="D66" s="1092"/>
      <c r="E66" s="1098"/>
      <c r="F66" s="1099"/>
      <c r="G66" s="1100"/>
      <c r="H66" s="1020"/>
      <c r="I66" s="1021"/>
      <c r="J66" s="1021"/>
      <c r="K66" s="1021"/>
      <c r="L66" s="1021"/>
      <c r="M66" s="1021"/>
      <c r="N66" s="1021"/>
      <c r="O66" s="1022"/>
      <c r="P66" s="1097"/>
      <c r="Q66" s="1095" t="s">
        <v>161</v>
      </c>
      <c r="R66" s="90"/>
    </row>
    <row r="67" spans="1:18" ht="15.75" customHeight="1">
      <c r="A67" s="1036"/>
      <c r="B67" s="1105"/>
      <c r="C67" s="1093"/>
      <c r="D67" s="1094"/>
      <c r="E67" s="1101"/>
      <c r="F67" s="1102"/>
      <c r="G67" s="1103"/>
      <c r="H67" s="1026"/>
      <c r="I67" s="1027"/>
      <c r="J67" s="1027"/>
      <c r="K67" s="1027"/>
      <c r="L67" s="1027"/>
      <c r="M67" s="1027"/>
      <c r="N67" s="1027"/>
      <c r="O67" s="1028"/>
      <c r="P67" s="1002"/>
      <c r="Q67" s="1096"/>
      <c r="R67" s="90"/>
    </row>
    <row r="68" spans="1:18" ht="15.75" customHeight="1">
      <c r="A68" s="1039">
        <v>24</v>
      </c>
      <c r="B68" s="1104" t="str">
        <f t="shared" ref="B68" si="19">B66</f>
        <v>Ｒ５</v>
      </c>
      <c r="C68" s="1091"/>
      <c r="D68" s="1092"/>
      <c r="E68" s="1098"/>
      <c r="F68" s="1099"/>
      <c r="G68" s="1100"/>
      <c r="H68" s="1020"/>
      <c r="I68" s="1021"/>
      <c r="J68" s="1021"/>
      <c r="K68" s="1021"/>
      <c r="L68" s="1021"/>
      <c r="M68" s="1021"/>
      <c r="N68" s="1021"/>
      <c r="O68" s="1022"/>
      <c r="P68" s="1097"/>
      <c r="Q68" s="1095" t="s">
        <v>161</v>
      </c>
      <c r="R68" s="90"/>
    </row>
    <row r="69" spans="1:18" ht="15.75" customHeight="1">
      <c r="A69" s="1039"/>
      <c r="B69" s="1105"/>
      <c r="C69" s="1093"/>
      <c r="D69" s="1094"/>
      <c r="E69" s="1101"/>
      <c r="F69" s="1102"/>
      <c r="G69" s="1103"/>
      <c r="H69" s="1026"/>
      <c r="I69" s="1027"/>
      <c r="J69" s="1027"/>
      <c r="K69" s="1027"/>
      <c r="L69" s="1027"/>
      <c r="M69" s="1027"/>
      <c r="N69" s="1027"/>
      <c r="O69" s="1028"/>
      <c r="P69" s="1002"/>
      <c r="Q69" s="1096"/>
      <c r="R69" s="90"/>
    </row>
    <row r="70" spans="1:18" ht="15.75" customHeight="1">
      <c r="A70" s="1033">
        <v>25</v>
      </c>
      <c r="B70" s="1104" t="str">
        <f t="shared" ref="B70" si="20">B68</f>
        <v>Ｒ５</v>
      </c>
      <c r="C70" s="1091"/>
      <c r="D70" s="1092"/>
      <c r="E70" s="1098"/>
      <c r="F70" s="1099"/>
      <c r="G70" s="1100"/>
      <c r="H70" s="1020"/>
      <c r="I70" s="1021"/>
      <c r="J70" s="1021"/>
      <c r="K70" s="1021"/>
      <c r="L70" s="1021"/>
      <c r="M70" s="1021"/>
      <c r="N70" s="1021"/>
      <c r="O70" s="1022"/>
      <c r="P70" s="1097"/>
      <c r="Q70" s="1095" t="s">
        <v>161</v>
      </c>
      <c r="R70" s="90"/>
    </row>
    <row r="71" spans="1:18" ht="15.75" customHeight="1">
      <c r="A71" s="1036"/>
      <c r="B71" s="1105"/>
      <c r="C71" s="1093"/>
      <c r="D71" s="1094"/>
      <c r="E71" s="1101"/>
      <c r="F71" s="1102"/>
      <c r="G71" s="1103"/>
      <c r="H71" s="1026"/>
      <c r="I71" s="1027"/>
      <c r="J71" s="1027"/>
      <c r="K71" s="1027"/>
      <c r="L71" s="1027"/>
      <c r="M71" s="1027"/>
      <c r="N71" s="1027"/>
      <c r="O71" s="1028"/>
      <c r="P71" s="1002"/>
      <c r="Q71" s="1096"/>
      <c r="R71" s="90"/>
    </row>
    <row r="72" spans="1:18" ht="15.75" customHeight="1">
      <c r="A72" s="1039">
        <v>26</v>
      </c>
      <c r="B72" s="1104" t="str">
        <f t="shared" ref="B72" si="21">B70</f>
        <v>Ｒ５</v>
      </c>
      <c r="C72" s="1091"/>
      <c r="D72" s="1092"/>
      <c r="E72" s="1098"/>
      <c r="F72" s="1099"/>
      <c r="G72" s="1100"/>
      <c r="H72" s="1020"/>
      <c r="I72" s="1021"/>
      <c r="J72" s="1021"/>
      <c r="K72" s="1021"/>
      <c r="L72" s="1021"/>
      <c r="M72" s="1021"/>
      <c r="N72" s="1021"/>
      <c r="O72" s="1022"/>
      <c r="P72" s="1097"/>
      <c r="Q72" s="1095" t="s">
        <v>161</v>
      </c>
      <c r="R72" s="90"/>
    </row>
    <row r="73" spans="1:18" ht="15.75" customHeight="1">
      <c r="A73" s="1039"/>
      <c r="B73" s="1105"/>
      <c r="C73" s="1093"/>
      <c r="D73" s="1094"/>
      <c r="E73" s="1101"/>
      <c r="F73" s="1102"/>
      <c r="G73" s="1103"/>
      <c r="H73" s="1026"/>
      <c r="I73" s="1027"/>
      <c r="J73" s="1027"/>
      <c r="K73" s="1027"/>
      <c r="L73" s="1027"/>
      <c r="M73" s="1027"/>
      <c r="N73" s="1027"/>
      <c r="O73" s="1028"/>
      <c r="P73" s="1002"/>
      <c r="Q73" s="1096"/>
      <c r="R73" s="90"/>
    </row>
    <row r="74" spans="1:18" ht="15.75" customHeight="1">
      <c r="A74" s="1033">
        <v>27</v>
      </c>
      <c r="B74" s="1104" t="str">
        <f t="shared" ref="B74" si="22">B72</f>
        <v>Ｒ５</v>
      </c>
      <c r="C74" s="1091"/>
      <c r="D74" s="1092"/>
      <c r="E74" s="1098"/>
      <c r="F74" s="1099"/>
      <c r="G74" s="1100"/>
      <c r="H74" s="1020"/>
      <c r="I74" s="1021"/>
      <c r="J74" s="1021"/>
      <c r="K74" s="1021"/>
      <c r="L74" s="1021"/>
      <c r="M74" s="1021"/>
      <c r="N74" s="1021"/>
      <c r="O74" s="1022"/>
      <c r="P74" s="1097"/>
      <c r="Q74" s="1095" t="s">
        <v>161</v>
      </c>
      <c r="R74" s="90"/>
    </row>
    <row r="75" spans="1:18" ht="15.75" customHeight="1">
      <c r="A75" s="1036"/>
      <c r="B75" s="1105"/>
      <c r="C75" s="1093"/>
      <c r="D75" s="1094"/>
      <c r="E75" s="1101"/>
      <c r="F75" s="1102"/>
      <c r="G75" s="1103"/>
      <c r="H75" s="1026"/>
      <c r="I75" s="1027"/>
      <c r="J75" s="1027"/>
      <c r="K75" s="1027"/>
      <c r="L75" s="1027"/>
      <c r="M75" s="1027"/>
      <c r="N75" s="1027"/>
      <c r="O75" s="1028"/>
      <c r="P75" s="1002"/>
      <c r="Q75" s="1096"/>
      <c r="R75" s="90"/>
    </row>
    <row r="76" spans="1:18" ht="15.75" customHeight="1">
      <c r="A76" s="1039">
        <v>28</v>
      </c>
      <c r="B76" s="1104" t="str">
        <f t="shared" ref="B76" si="23">B74</f>
        <v>Ｒ５</v>
      </c>
      <c r="C76" s="1091"/>
      <c r="D76" s="1092"/>
      <c r="E76" s="1098"/>
      <c r="F76" s="1099"/>
      <c r="G76" s="1100"/>
      <c r="H76" s="1020"/>
      <c r="I76" s="1021"/>
      <c r="J76" s="1021"/>
      <c r="K76" s="1021"/>
      <c r="L76" s="1021"/>
      <c r="M76" s="1021"/>
      <c r="N76" s="1021"/>
      <c r="O76" s="1022"/>
      <c r="P76" s="1097"/>
      <c r="Q76" s="1095" t="s">
        <v>161</v>
      </c>
      <c r="R76" s="90"/>
    </row>
    <row r="77" spans="1:18" ht="15.75" customHeight="1">
      <c r="A77" s="1039"/>
      <c r="B77" s="1105"/>
      <c r="C77" s="1093"/>
      <c r="D77" s="1094"/>
      <c r="E77" s="1101"/>
      <c r="F77" s="1102"/>
      <c r="G77" s="1103"/>
      <c r="H77" s="1026"/>
      <c r="I77" s="1027"/>
      <c r="J77" s="1027"/>
      <c r="K77" s="1027"/>
      <c r="L77" s="1027"/>
      <c r="M77" s="1027"/>
      <c r="N77" s="1027"/>
      <c r="O77" s="1028"/>
      <c r="P77" s="1002"/>
      <c r="Q77" s="1096"/>
      <c r="R77" s="90"/>
    </row>
    <row r="78" spans="1:18" ht="15.75" customHeight="1">
      <c r="A78" s="1033">
        <v>29</v>
      </c>
      <c r="B78" s="1104" t="str">
        <f t="shared" ref="B78" si="24">B76</f>
        <v>Ｒ５</v>
      </c>
      <c r="C78" s="1091"/>
      <c r="D78" s="1092"/>
      <c r="E78" s="1098"/>
      <c r="F78" s="1099"/>
      <c r="G78" s="1100"/>
      <c r="H78" s="1020"/>
      <c r="I78" s="1021"/>
      <c r="J78" s="1021"/>
      <c r="K78" s="1021"/>
      <c r="L78" s="1021"/>
      <c r="M78" s="1021"/>
      <c r="N78" s="1021"/>
      <c r="O78" s="1022"/>
      <c r="P78" s="1097"/>
      <c r="Q78" s="1095" t="s">
        <v>161</v>
      </c>
      <c r="R78" s="90"/>
    </row>
    <row r="79" spans="1:18" ht="15.75" customHeight="1">
      <c r="A79" s="1036"/>
      <c r="B79" s="1105"/>
      <c r="C79" s="1093"/>
      <c r="D79" s="1094"/>
      <c r="E79" s="1101"/>
      <c r="F79" s="1102"/>
      <c r="G79" s="1103"/>
      <c r="H79" s="1026"/>
      <c r="I79" s="1027"/>
      <c r="J79" s="1027"/>
      <c r="K79" s="1027"/>
      <c r="L79" s="1027"/>
      <c r="M79" s="1027"/>
      <c r="N79" s="1027"/>
      <c r="O79" s="1028"/>
      <c r="P79" s="1002"/>
      <c r="Q79" s="1096"/>
      <c r="R79" s="90"/>
    </row>
    <row r="80" spans="1:18" ht="15.75" customHeight="1">
      <c r="A80" s="1039">
        <v>30</v>
      </c>
      <c r="B80" s="1104" t="str">
        <f t="shared" ref="B80" si="25">B78</f>
        <v>Ｒ５</v>
      </c>
      <c r="C80" s="1091"/>
      <c r="D80" s="1092"/>
      <c r="E80" s="1098"/>
      <c r="F80" s="1099"/>
      <c r="G80" s="1100"/>
      <c r="H80" s="1020"/>
      <c r="I80" s="1021"/>
      <c r="J80" s="1021"/>
      <c r="K80" s="1021"/>
      <c r="L80" s="1021"/>
      <c r="M80" s="1021"/>
      <c r="N80" s="1021"/>
      <c r="O80" s="1022"/>
      <c r="P80" s="1097"/>
      <c r="Q80" s="1095" t="s">
        <v>161</v>
      </c>
      <c r="R80" s="90"/>
    </row>
    <row r="81" spans="1:18" ht="15.75" customHeight="1">
      <c r="A81" s="1039"/>
      <c r="B81" s="1105"/>
      <c r="C81" s="1093"/>
      <c r="D81" s="1094"/>
      <c r="E81" s="1101"/>
      <c r="F81" s="1102"/>
      <c r="G81" s="1103"/>
      <c r="H81" s="1026"/>
      <c r="I81" s="1027"/>
      <c r="J81" s="1027"/>
      <c r="K81" s="1027"/>
      <c r="L81" s="1027"/>
      <c r="M81" s="1027"/>
      <c r="N81" s="1027"/>
      <c r="O81" s="1028"/>
      <c r="P81" s="1002"/>
      <c r="Q81" s="1096"/>
      <c r="R81" s="90"/>
    </row>
    <row r="82" spans="1:18" ht="15.75" customHeight="1">
      <c r="A82" s="1033">
        <v>31</v>
      </c>
      <c r="B82" s="1104" t="str">
        <f t="shared" ref="B82" si="26">B80</f>
        <v>Ｒ５</v>
      </c>
      <c r="C82" s="1091"/>
      <c r="D82" s="1092"/>
      <c r="E82" s="1098"/>
      <c r="F82" s="1099"/>
      <c r="G82" s="1100"/>
      <c r="H82" s="1020"/>
      <c r="I82" s="1021"/>
      <c r="J82" s="1021"/>
      <c r="K82" s="1021"/>
      <c r="L82" s="1021"/>
      <c r="M82" s="1021"/>
      <c r="N82" s="1021"/>
      <c r="O82" s="1022"/>
      <c r="P82" s="1097"/>
      <c r="Q82" s="1095" t="s">
        <v>161</v>
      </c>
      <c r="R82" s="90"/>
    </row>
    <row r="83" spans="1:18" ht="15.75" customHeight="1">
      <c r="A83" s="1036"/>
      <c r="B83" s="1105"/>
      <c r="C83" s="1093"/>
      <c r="D83" s="1094"/>
      <c r="E83" s="1101"/>
      <c r="F83" s="1102"/>
      <c r="G83" s="1103"/>
      <c r="H83" s="1026"/>
      <c r="I83" s="1027"/>
      <c r="J83" s="1027"/>
      <c r="K83" s="1027"/>
      <c r="L83" s="1027"/>
      <c r="M83" s="1027"/>
      <c r="N83" s="1027"/>
      <c r="O83" s="1028"/>
      <c r="P83" s="1002"/>
      <c r="Q83" s="1096"/>
      <c r="R83" s="90"/>
    </row>
    <row r="84" spans="1:18" ht="15.75" customHeight="1">
      <c r="A84" s="1039">
        <v>32</v>
      </c>
      <c r="B84" s="1104" t="str">
        <f t="shared" ref="B84" si="27">B82</f>
        <v>Ｒ５</v>
      </c>
      <c r="C84" s="1091"/>
      <c r="D84" s="1092"/>
      <c r="E84" s="1098"/>
      <c r="F84" s="1099"/>
      <c r="G84" s="1100"/>
      <c r="H84" s="1020"/>
      <c r="I84" s="1021"/>
      <c r="J84" s="1021"/>
      <c r="K84" s="1021"/>
      <c r="L84" s="1021"/>
      <c r="M84" s="1021"/>
      <c r="N84" s="1021"/>
      <c r="O84" s="1022"/>
      <c r="P84" s="1097"/>
      <c r="Q84" s="1095" t="s">
        <v>161</v>
      </c>
      <c r="R84" s="90"/>
    </row>
    <row r="85" spans="1:18" ht="15.75" customHeight="1">
      <c r="A85" s="1039"/>
      <c r="B85" s="1105"/>
      <c r="C85" s="1093"/>
      <c r="D85" s="1094"/>
      <c r="E85" s="1101"/>
      <c r="F85" s="1102"/>
      <c r="G85" s="1103"/>
      <c r="H85" s="1026"/>
      <c r="I85" s="1027"/>
      <c r="J85" s="1027"/>
      <c r="K85" s="1027"/>
      <c r="L85" s="1027"/>
      <c r="M85" s="1027"/>
      <c r="N85" s="1027"/>
      <c r="O85" s="1028"/>
      <c r="P85" s="1002"/>
      <c r="Q85" s="1096"/>
      <c r="R85" s="90"/>
    </row>
    <row r="86" spans="1:18" ht="15.75" customHeight="1">
      <c r="A86" s="1033">
        <v>33</v>
      </c>
      <c r="B86" s="1104" t="str">
        <f t="shared" ref="B86" si="28">B84</f>
        <v>Ｒ５</v>
      </c>
      <c r="C86" s="1091"/>
      <c r="D86" s="1092"/>
      <c r="E86" s="1098"/>
      <c r="F86" s="1099"/>
      <c r="G86" s="1100"/>
      <c r="H86" s="1020"/>
      <c r="I86" s="1021"/>
      <c r="J86" s="1021"/>
      <c r="K86" s="1021"/>
      <c r="L86" s="1021"/>
      <c r="M86" s="1021"/>
      <c r="N86" s="1021"/>
      <c r="O86" s="1022"/>
      <c r="P86" s="1097"/>
      <c r="Q86" s="1095" t="s">
        <v>161</v>
      </c>
      <c r="R86" s="90"/>
    </row>
    <row r="87" spans="1:18" ht="15.75" customHeight="1">
      <c r="A87" s="1036"/>
      <c r="B87" s="1105"/>
      <c r="C87" s="1093"/>
      <c r="D87" s="1094"/>
      <c r="E87" s="1101"/>
      <c r="F87" s="1102"/>
      <c r="G87" s="1103"/>
      <c r="H87" s="1026"/>
      <c r="I87" s="1027"/>
      <c r="J87" s="1027"/>
      <c r="K87" s="1027"/>
      <c r="L87" s="1027"/>
      <c r="M87" s="1027"/>
      <c r="N87" s="1027"/>
      <c r="O87" s="1028"/>
      <c r="P87" s="1002"/>
      <c r="Q87" s="1096"/>
      <c r="R87" s="90"/>
    </row>
    <row r="88" spans="1:18" ht="15.75" customHeight="1">
      <c r="A88" s="1039">
        <v>34</v>
      </c>
      <c r="B88" s="1104" t="str">
        <f t="shared" ref="B88" si="29">B86</f>
        <v>Ｒ５</v>
      </c>
      <c r="C88" s="1091"/>
      <c r="D88" s="1092"/>
      <c r="E88" s="1098"/>
      <c r="F88" s="1099"/>
      <c r="G88" s="1100"/>
      <c r="H88" s="1020"/>
      <c r="I88" s="1021"/>
      <c r="J88" s="1021"/>
      <c r="K88" s="1021"/>
      <c r="L88" s="1021"/>
      <c r="M88" s="1021"/>
      <c r="N88" s="1021"/>
      <c r="O88" s="1022"/>
      <c r="P88" s="1097"/>
      <c r="Q88" s="1095" t="s">
        <v>161</v>
      </c>
      <c r="R88" s="90"/>
    </row>
    <row r="89" spans="1:18" ht="15.75" customHeight="1">
      <c r="A89" s="1039"/>
      <c r="B89" s="1105"/>
      <c r="C89" s="1093"/>
      <c r="D89" s="1094"/>
      <c r="E89" s="1101"/>
      <c r="F89" s="1102"/>
      <c r="G89" s="1103"/>
      <c r="H89" s="1026"/>
      <c r="I89" s="1027"/>
      <c r="J89" s="1027"/>
      <c r="K89" s="1027"/>
      <c r="L89" s="1027"/>
      <c r="M89" s="1027"/>
      <c r="N89" s="1027"/>
      <c r="O89" s="1028"/>
      <c r="P89" s="1002"/>
      <c r="Q89" s="1096"/>
      <c r="R89" s="90"/>
    </row>
    <row r="90" spans="1:18" ht="15.75" customHeight="1">
      <c r="A90" s="1033">
        <v>35</v>
      </c>
      <c r="B90" s="1104" t="str">
        <f t="shared" ref="B90" si="30">B88</f>
        <v>Ｒ５</v>
      </c>
      <c r="C90" s="1091"/>
      <c r="D90" s="1092"/>
      <c r="E90" s="1098"/>
      <c r="F90" s="1099"/>
      <c r="G90" s="1100"/>
      <c r="H90" s="1020"/>
      <c r="I90" s="1021"/>
      <c r="J90" s="1021"/>
      <c r="K90" s="1021"/>
      <c r="L90" s="1021"/>
      <c r="M90" s="1021"/>
      <c r="N90" s="1021"/>
      <c r="O90" s="1022"/>
      <c r="P90" s="1097"/>
      <c r="Q90" s="1095" t="s">
        <v>161</v>
      </c>
      <c r="R90" s="90"/>
    </row>
    <row r="91" spans="1:18" ht="15.75" customHeight="1">
      <c r="A91" s="1036"/>
      <c r="B91" s="1105"/>
      <c r="C91" s="1093"/>
      <c r="D91" s="1094"/>
      <c r="E91" s="1101"/>
      <c r="F91" s="1102"/>
      <c r="G91" s="1103"/>
      <c r="H91" s="1026"/>
      <c r="I91" s="1027"/>
      <c r="J91" s="1027"/>
      <c r="K91" s="1027"/>
      <c r="L91" s="1027"/>
      <c r="M91" s="1027"/>
      <c r="N91" s="1027"/>
      <c r="O91" s="1028"/>
      <c r="P91" s="1002"/>
      <c r="Q91" s="1096"/>
      <c r="R91" s="90"/>
    </row>
    <row r="92" spans="1:18" ht="15.75" customHeight="1">
      <c r="A92" s="1039">
        <v>36</v>
      </c>
      <c r="B92" s="1104" t="str">
        <f t="shared" ref="B92" si="31">B90</f>
        <v>Ｒ５</v>
      </c>
      <c r="C92" s="1091"/>
      <c r="D92" s="1092"/>
      <c r="E92" s="1098"/>
      <c r="F92" s="1099"/>
      <c r="G92" s="1100"/>
      <c r="H92" s="1020"/>
      <c r="I92" s="1021"/>
      <c r="J92" s="1021"/>
      <c r="K92" s="1021"/>
      <c r="L92" s="1021"/>
      <c r="M92" s="1021"/>
      <c r="N92" s="1021"/>
      <c r="O92" s="1022"/>
      <c r="P92" s="1097"/>
      <c r="Q92" s="1095" t="s">
        <v>161</v>
      </c>
      <c r="R92" s="90"/>
    </row>
    <row r="93" spans="1:18" ht="15.75" customHeight="1">
      <c r="A93" s="1039"/>
      <c r="B93" s="1105"/>
      <c r="C93" s="1093"/>
      <c r="D93" s="1094"/>
      <c r="E93" s="1101"/>
      <c r="F93" s="1102"/>
      <c r="G93" s="1103"/>
      <c r="H93" s="1026"/>
      <c r="I93" s="1027"/>
      <c r="J93" s="1027"/>
      <c r="K93" s="1027"/>
      <c r="L93" s="1027"/>
      <c r="M93" s="1027"/>
      <c r="N93" s="1027"/>
      <c r="O93" s="1028"/>
      <c r="P93" s="1002"/>
      <c r="Q93" s="1096"/>
      <c r="R93" s="90"/>
    </row>
    <row r="94" spans="1:18" ht="15.75" customHeight="1">
      <c r="A94" s="1033">
        <v>37</v>
      </c>
      <c r="B94" s="1104" t="str">
        <f t="shared" ref="B94" si="32">B92</f>
        <v>Ｒ５</v>
      </c>
      <c r="C94" s="1091"/>
      <c r="D94" s="1092"/>
      <c r="E94" s="1098"/>
      <c r="F94" s="1099"/>
      <c r="G94" s="1100"/>
      <c r="H94" s="1020"/>
      <c r="I94" s="1021"/>
      <c r="J94" s="1021"/>
      <c r="K94" s="1021"/>
      <c r="L94" s="1021"/>
      <c r="M94" s="1021"/>
      <c r="N94" s="1021"/>
      <c r="O94" s="1022"/>
      <c r="P94" s="1097"/>
      <c r="Q94" s="1095" t="s">
        <v>161</v>
      </c>
      <c r="R94" s="90"/>
    </row>
    <row r="95" spans="1:18" ht="15.75" customHeight="1">
      <c r="A95" s="1036"/>
      <c r="B95" s="1105"/>
      <c r="C95" s="1093"/>
      <c r="D95" s="1094"/>
      <c r="E95" s="1101"/>
      <c r="F95" s="1102"/>
      <c r="G95" s="1103"/>
      <c r="H95" s="1026"/>
      <c r="I95" s="1027"/>
      <c r="J95" s="1027"/>
      <c r="K95" s="1027"/>
      <c r="L95" s="1027"/>
      <c r="M95" s="1027"/>
      <c r="N95" s="1027"/>
      <c r="O95" s="1028"/>
      <c r="P95" s="1002"/>
      <c r="Q95" s="1096"/>
      <c r="R95" s="90"/>
    </row>
    <row r="96" spans="1:18" ht="15.75" customHeight="1">
      <c r="A96" s="1039">
        <v>38</v>
      </c>
      <c r="B96" s="1104" t="str">
        <f t="shared" ref="B96" si="33">B94</f>
        <v>Ｒ５</v>
      </c>
      <c r="C96" s="1091"/>
      <c r="D96" s="1092"/>
      <c r="E96" s="1098"/>
      <c r="F96" s="1099"/>
      <c r="G96" s="1100"/>
      <c r="H96" s="1020"/>
      <c r="I96" s="1021"/>
      <c r="J96" s="1021"/>
      <c r="K96" s="1021"/>
      <c r="L96" s="1021"/>
      <c r="M96" s="1021"/>
      <c r="N96" s="1021"/>
      <c r="O96" s="1022"/>
      <c r="P96" s="1097"/>
      <c r="Q96" s="1095" t="s">
        <v>161</v>
      </c>
      <c r="R96" s="90"/>
    </row>
    <row r="97" spans="1:20" ht="15.75" customHeight="1">
      <c r="A97" s="1039"/>
      <c r="B97" s="1105"/>
      <c r="C97" s="1093"/>
      <c r="D97" s="1094"/>
      <c r="E97" s="1101"/>
      <c r="F97" s="1102"/>
      <c r="G97" s="1103"/>
      <c r="H97" s="1026"/>
      <c r="I97" s="1027"/>
      <c r="J97" s="1027"/>
      <c r="K97" s="1027"/>
      <c r="L97" s="1027"/>
      <c r="M97" s="1027"/>
      <c r="N97" s="1027"/>
      <c r="O97" s="1028"/>
      <c r="P97" s="1002"/>
      <c r="Q97" s="1096"/>
      <c r="R97" s="90"/>
    </row>
    <row r="98" spans="1:20" ht="15.75" customHeight="1">
      <c r="A98" s="1033">
        <v>39</v>
      </c>
      <c r="B98" s="1104" t="str">
        <f t="shared" ref="B98" si="34">B96</f>
        <v>Ｒ５</v>
      </c>
      <c r="C98" s="1091"/>
      <c r="D98" s="1092"/>
      <c r="E98" s="1098"/>
      <c r="F98" s="1099"/>
      <c r="G98" s="1100"/>
      <c r="H98" s="1020"/>
      <c r="I98" s="1021"/>
      <c r="J98" s="1021"/>
      <c r="K98" s="1021"/>
      <c r="L98" s="1021"/>
      <c r="M98" s="1021"/>
      <c r="N98" s="1021"/>
      <c r="O98" s="1022"/>
      <c r="P98" s="1097"/>
      <c r="Q98" s="1095" t="s">
        <v>161</v>
      </c>
      <c r="R98" s="90"/>
    </row>
    <row r="99" spans="1:20" ht="15.75" customHeight="1">
      <c r="A99" s="1036"/>
      <c r="B99" s="1105"/>
      <c r="C99" s="1093"/>
      <c r="D99" s="1094"/>
      <c r="E99" s="1101"/>
      <c r="F99" s="1102"/>
      <c r="G99" s="1103"/>
      <c r="H99" s="1026"/>
      <c r="I99" s="1027"/>
      <c r="J99" s="1027"/>
      <c r="K99" s="1027"/>
      <c r="L99" s="1027"/>
      <c r="M99" s="1027"/>
      <c r="N99" s="1027"/>
      <c r="O99" s="1028"/>
      <c r="P99" s="1002"/>
      <c r="Q99" s="1096"/>
      <c r="R99" s="90"/>
    </row>
    <row r="100" spans="1:20" ht="15.75" customHeight="1">
      <c r="A100" s="1104">
        <v>40</v>
      </c>
      <c r="B100" s="1104" t="str">
        <f t="shared" ref="B100" si="35">B98</f>
        <v>Ｒ５</v>
      </c>
      <c r="C100" s="1091"/>
      <c r="D100" s="1092"/>
      <c r="E100" s="1098"/>
      <c r="F100" s="1099"/>
      <c r="G100" s="1100"/>
      <c r="H100" s="1020"/>
      <c r="I100" s="1021"/>
      <c r="J100" s="1021"/>
      <c r="K100" s="1021"/>
      <c r="L100" s="1021"/>
      <c r="M100" s="1021"/>
      <c r="N100" s="1021"/>
      <c r="O100" s="1022"/>
      <c r="P100" s="1097"/>
      <c r="Q100" s="1095" t="s">
        <v>161</v>
      </c>
      <c r="R100" s="90"/>
    </row>
    <row r="101" spans="1:20" ht="15.75" customHeight="1">
      <c r="A101" s="1105"/>
      <c r="B101" s="1105"/>
      <c r="C101" s="1093"/>
      <c r="D101" s="1094"/>
      <c r="E101" s="1101"/>
      <c r="F101" s="1102"/>
      <c r="G101" s="1103"/>
      <c r="H101" s="1026"/>
      <c r="I101" s="1027"/>
      <c r="J101" s="1027"/>
      <c r="K101" s="1027"/>
      <c r="L101" s="1027"/>
      <c r="M101" s="1027"/>
      <c r="N101" s="1027"/>
      <c r="O101" s="1028"/>
      <c r="P101" s="1002"/>
      <c r="Q101" s="1096"/>
      <c r="R101" s="90"/>
    </row>
    <row r="102" spans="1:20">
      <c r="A102" s="162" t="s">
        <v>94</v>
      </c>
      <c r="B102" s="1109" t="s">
        <v>499</v>
      </c>
      <c r="C102" s="1109"/>
      <c r="D102" s="1109"/>
      <c r="E102" s="1109"/>
      <c r="F102" s="1109"/>
      <c r="G102" s="1109"/>
      <c r="H102" s="1109"/>
      <c r="I102" s="1109"/>
      <c r="J102" s="1109"/>
      <c r="K102" s="1109"/>
      <c r="L102" s="1109"/>
      <c r="M102" s="1109"/>
      <c r="N102" s="1109"/>
      <c r="O102" s="1109"/>
      <c r="P102" s="1109"/>
      <c r="Q102" s="196"/>
      <c r="R102" s="159"/>
    </row>
    <row r="103" spans="1:20">
      <c r="A103" s="162" t="s">
        <v>95</v>
      </c>
      <c r="B103" s="1109" t="s">
        <v>108</v>
      </c>
      <c r="C103" s="1109"/>
      <c r="D103" s="1109"/>
      <c r="E103" s="1109"/>
      <c r="F103" s="1109"/>
      <c r="G103" s="1109"/>
      <c r="H103" s="1109"/>
      <c r="I103" s="1109"/>
      <c r="J103" s="1109"/>
      <c r="K103" s="1109"/>
      <c r="L103" s="1109"/>
      <c r="M103" s="1109"/>
      <c r="N103" s="1109"/>
      <c r="O103" s="1109"/>
      <c r="P103" s="1109"/>
      <c r="Q103" s="1109"/>
      <c r="R103" s="159"/>
    </row>
    <row r="104" spans="1:20" ht="15.75" customHeight="1"/>
    <row r="105" spans="1:20" ht="15.75" customHeight="1">
      <c r="A105" s="710" t="str">
        <f>CONCATENATE("（様式-",INDEX(発注者入力シート!$B$27:$G$31,MATCH(発注者入力シート!L6,発注者入力シート!$C$27:$C$31,0),4),"-２）")</f>
        <v>（様式-５-２）</v>
      </c>
      <c r="B105" s="710"/>
      <c r="C105" s="710"/>
      <c r="D105" s="710"/>
      <c r="E105" s="710"/>
      <c r="F105" s="710"/>
      <c r="Q105" s="153" t="str">
        <f>Q1</f>
        <v>【令和５年度完成工事分】</v>
      </c>
      <c r="R105" s="153"/>
      <c r="S105" s="3" t="s">
        <v>393</v>
      </c>
    </row>
    <row r="106" spans="1:20" ht="15.75" customHeight="1">
      <c r="A106" s="710" t="str">
        <f>CONCATENATE("評価項目",INDEX(発注者入力シート!$B$27:$G$31,MATCH(発注者入力シート!L6,発注者入力シート!$C$27:$C$31,0),5),"-",INDEX(発注者入力シート!$B$27:$G$31,MATCH(発注者入力シート!L6,発注者入力シート!$C$27:$C$31,0),6))</f>
        <v>評価項目（２）-①</v>
      </c>
      <c r="B106" s="710"/>
      <c r="C106" s="710"/>
      <c r="D106" s="710"/>
      <c r="E106" s="710"/>
      <c r="S106" s="3" t="s">
        <v>394</v>
      </c>
    </row>
    <row r="107" spans="1:20" ht="15.75" customHeight="1">
      <c r="A107" s="1019" t="s">
        <v>160</v>
      </c>
      <c r="B107" s="1019"/>
      <c r="C107" s="1019"/>
      <c r="D107" s="1019"/>
      <c r="E107" s="1019"/>
      <c r="F107" s="1019"/>
      <c r="G107" s="1019"/>
      <c r="H107" s="1019"/>
      <c r="I107" s="1019"/>
      <c r="J107" s="1019"/>
      <c r="K107" s="1019"/>
      <c r="L107" s="1019"/>
      <c r="M107" s="1019"/>
      <c r="N107" s="1019"/>
      <c r="O107" s="1019"/>
      <c r="P107" s="1019"/>
      <c r="Q107" s="1019"/>
      <c r="R107" s="154"/>
      <c r="S107" s="116"/>
      <c r="T107" s="3" t="s">
        <v>401</v>
      </c>
    </row>
    <row r="108" spans="1:20" ht="15.75" customHeight="1">
      <c r="A108" s="154"/>
      <c r="B108" s="154"/>
      <c r="C108" s="154"/>
      <c r="D108" s="154"/>
      <c r="E108" s="154"/>
      <c r="F108" s="154"/>
      <c r="G108" s="154"/>
      <c r="H108" s="154"/>
      <c r="I108" s="154"/>
      <c r="J108" s="154"/>
      <c r="K108" s="154"/>
      <c r="L108" s="154"/>
      <c r="M108" s="154"/>
      <c r="N108" s="154"/>
      <c r="O108" s="154"/>
      <c r="P108" s="154"/>
      <c r="Q108" s="154"/>
      <c r="R108" s="154"/>
      <c r="S108" s="111"/>
      <c r="T108" s="3" t="s">
        <v>396</v>
      </c>
    </row>
    <row r="109" spans="1:20" ht="15.75" customHeight="1">
      <c r="H109" s="1003" t="s">
        <v>289</v>
      </c>
      <c r="I109" s="1003"/>
      <c r="J109" s="1003"/>
      <c r="K109" s="988" t="str">
        <f>IF(企業入力シート!C7="","",企業入力シート!C7)</f>
        <v>○○建設</v>
      </c>
      <c r="L109" s="988"/>
      <c r="M109" s="988"/>
      <c r="N109" s="988"/>
      <c r="O109" s="988"/>
      <c r="P109" s="988"/>
      <c r="Q109" s="988"/>
      <c r="R109" s="2"/>
    </row>
    <row r="110" spans="1:20" ht="15.75" customHeight="1">
      <c r="S110" s="3" t="s">
        <v>397</v>
      </c>
    </row>
    <row r="111" spans="1:20" ht="15.75" customHeight="1">
      <c r="S111" s="113"/>
      <c r="T111" s="3" t="s">
        <v>398</v>
      </c>
    </row>
    <row r="112" spans="1:20" ht="15.75" customHeight="1">
      <c r="A112" s="155" t="s">
        <v>20</v>
      </c>
      <c r="B112" s="156" t="s">
        <v>22</v>
      </c>
      <c r="C112" s="1034" t="s">
        <v>24</v>
      </c>
      <c r="D112" s="1034"/>
      <c r="E112" s="1033" t="s">
        <v>25</v>
      </c>
      <c r="F112" s="1034"/>
      <c r="G112" s="1035"/>
      <c r="H112" s="1033" t="s">
        <v>26</v>
      </c>
      <c r="I112" s="1034"/>
      <c r="J112" s="1034"/>
      <c r="K112" s="1034"/>
      <c r="L112" s="1034"/>
      <c r="M112" s="1034"/>
      <c r="N112" s="1034"/>
      <c r="O112" s="1035"/>
      <c r="P112" s="1033" t="s">
        <v>98</v>
      </c>
      <c r="Q112" s="1035"/>
      <c r="R112" s="90"/>
      <c r="S112" s="114"/>
      <c r="T112" s="3" t="s">
        <v>396</v>
      </c>
    </row>
    <row r="113" spans="1:19" ht="15.75" customHeight="1">
      <c r="A113" s="157" t="s">
        <v>21</v>
      </c>
      <c r="B113" s="158" t="s">
        <v>23</v>
      </c>
      <c r="C113" s="1040"/>
      <c r="D113" s="1040"/>
      <c r="E113" s="1106" t="s">
        <v>660</v>
      </c>
      <c r="F113" s="1107"/>
      <c r="G113" s="1108"/>
      <c r="H113" s="1036"/>
      <c r="I113" s="1037"/>
      <c r="J113" s="1037"/>
      <c r="K113" s="1037"/>
      <c r="L113" s="1037"/>
      <c r="M113" s="1037"/>
      <c r="N113" s="1037"/>
      <c r="O113" s="1038"/>
      <c r="P113" s="1039" t="s">
        <v>97</v>
      </c>
      <c r="Q113" s="1041"/>
      <c r="R113" s="90"/>
    </row>
    <row r="114" spans="1:19" ht="15.75" customHeight="1">
      <c r="A114" s="1033">
        <v>41</v>
      </c>
      <c r="B114" s="1104" t="str">
        <f>B100</f>
        <v>Ｒ５</v>
      </c>
      <c r="C114" s="1091"/>
      <c r="D114" s="1092"/>
      <c r="E114" s="1098"/>
      <c r="F114" s="1099"/>
      <c r="G114" s="1100"/>
      <c r="H114" s="1020"/>
      <c r="I114" s="1021"/>
      <c r="J114" s="1021"/>
      <c r="K114" s="1021"/>
      <c r="L114" s="1021"/>
      <c r="M114" s="1021"/>
      <c r="N114" s="1021"/>
      <c r="O114" s="1022"/>
      <c r="P114" s="1097"/>
      <c r="Q114" s="1095" t="s">
        <v>161</v>
      </c>
      <c r="R114" s="90"/>
      <c r="S114" s="118" t="s">
        <v>399</v>
      </c>
    </row>
    <row r="115" spans="1:19" ht="15.75" customHeight="1">
      <c r="A115" s="1036"/>
      <c r="B115" s="1105"/>
      <c r="C115" s="1093"/>
      <c r="D115" s="1094"/>
      <c r="E115" s="1101"/>
      <c r="F115" s="1102"/>
      <c r="G115" s="1103"/>
      <c r="H115" s="1026"/>
      <c r="I115" s="1027"/>
      <c r="J115" s="1027"/>
      <c r="K115" s="1027"/>
      <c r="L115" s="1027"/>
      <c r="M115" s="1027"/>
      <c r="N115" s="1027"/>
      <c r="O115" s="1028"/>
      <c r="P115" s="1002"/>
      <c r="Q115" s="1096"/>
      <c r="R115" s="90"/>
      <c r="S115" s="118" t="s">
        <v>400</v>
      </c>
    </row>
    <row r="116" spans="1:19" ht="15.75" customHeight="1">
      <c r="A116" s="1039">
        <v>42</v>
      </c>
      <c r="B116" s="1104" t="str">
        <f>B114</f>
        <v>Ｒ５</v>
      </c>
      <c r="C116" s="1091"/>
      <c r="D116" s="1092"/>
      <c r="E116" s="1098"/>
      <c r="F116" s="1099"/>
      <c r="G116" s="1100"/>
      <c r="H116" s="1020"/>
      <c r="I116" s="1021"/>
      <c r="J116" s="1021"/>
      <c r="K116" s="1021"/>
      <c r="L116" s="1021"/>
      <c r="M116" s="1021"/>
      <c r="N116" s="1021"/>
      <c r="O116" s="1022"/>
      <c r="P116" s="1097"/>
      <c r="Q116" s="1095" t="s">
        <v>161</v>
      </c>
      <c r="R116" s="90"/>
    </row>
    <row r="117" spans="1:19" ht="15.75" customHeight="1">
      <c r="A117" s="1039"/>
      <c r="B117" s="1105"/>
      <c r="C117" s="1093"/>
      <c r="D117" s="1094"/>
      <c r="E117" s="1101"/>
      <c r="F117" s="1102"/>
      <c r="G117" s="1103"/>
      <c r="H117" s="1026"/>
      <c r="I117" s="1027"/>
      <c r="J117" s="1027"/>
      <c r="K117" s="1027"/>
      <c r="L117" s="1027"/>
      <c r="M117" s="1027"/>
      <c r="N117" s="1027"/>
      <c r="O117" s="1028"/>
      <c r="P117" s="1002"/>
      <c r="Q117" s="1096"/>
      <c r="R117" s="90"/>
    </row>
    <row r="118" spans="1:19" ht="15.75" customHeight="1">
      <c r="A118" s="1033">
        <v>43</v>
      </c>
      <c r="B118" s="1104" t="str">
        <f t="shared" ref="B118" si="36">B116</f>
        <v>Ｒ５</v>
      </c>
      <c r="C118" s="1091"/>
      <c r="D118" s="1092"/>
      <c r="E118" s="1098"/>
      <c r="F118" s="1099"/>
      <c r="G118" s="1100"/>
      <c r="H118" s="1020"/>
      <c r="I118" s="1021"/>
      <c r="J118" s="1021"/>
      <c r="K118" s="1021"/>
      <c r="L118" s="1021"/>
      <c r="M118" s="1021"/>
      <c r="N118" s="1021"/>
      <c r="O118" s="1022"/>
      <c r="P118" s="1097"/>
      <c r="Q118" s="1095" t="s">
        <v>161</v>
      </c>
      <c r="R118" s="90"/>
    </row>
    <row r="119" spans="1:19" ht="15.75" customHeight="1">
      <c r="A119" s="1036"/>
      <c r="B119" s="1105"/>
      <c r="C119" s="1093"/>
      <c r="D119" s="1094"/>
      <c r="E119" s="1101"/>
      <c r="F119" s="1102"/>
      <c r="G119" s="1103"/>
      <c r="H119" s="1026"/>
      <c r="I119" s="1027"/>
      <c r="J119" s="1027"/>
      <c r="K119" s="1027"/>
      <c r="L119" s="1027"/>
      <c r="M119" s="1027"/>
      <c r="N119" s="1027"/>
      <c r="O119" s="1028"/>
      <c r="P119" s="1002"/>
      <c r="Q119" s="1096"/>
      <c r="R119" s="90"/>
    </row>
    <row r="120" spans="1:19" ht="15.75" customHeight="1">
      <c r="A120" s="1039">
        <v>44</v>
      </c>
      <c r="B120" s="1104" t="str">
        <f t="shared" ref="B120" si="37">B118</f>
        <v>Ｒ５</v>
      </c>
      <c r="C120" s="1091"/>
      <c r="D120" s="1092"/>
      <c r="E120" s="1098"/>
      <c r="F120" s="1099"/>
      <c r="G120" s="1100"/>
      <c r="H120" s="1020"/>
      <c r="I120" s="1021"/>
      <c r="J120" s="1021"/>
      <c r="K120" s="1021"/>
      <c r="L120" s="1021"/>
      <c r="M120" s="1021"/>
      <c r="N120" s="1021"/>
      <c r="O120" s="1022"/>
      <c r="P120" s="1097"/>
      <c r="Q120" s="1095" t="s">
        <v>161</v>
      </c>
      <c r="R120" s="90"/>
    </row>
    <row r="121" spans="1:19" ht="15.75" customHeight="1">
      <c r="A121" s="1039"/>
      <c r="B121" s="1105"/>
      <c r="C121" s="1093"/>
      <c r="D121" s="1094"/>
      <c r="E121" s="1101"/>
      <c r="F121" s="1102"/>
      <c r="G121" s="1103"/>
      <c r="H121" s="1026"/>
      <c r="I121" s="1027"/>
      <c r="J121" s="1027"/>
      <c r="K121" s="1027"/>
      <c r="L121" s="1027"/>
      <c r="M121" s="1027"/>
      <c r="N121" s="1027"/>
      <c r="O121" s="1028"/>
      <c r="P121" s="1002"/>
      <c r="Q121" s="1096"/>
      <c r="R121" s="90"/>
    </row>
    <row r="122" spans="1:19" ht="15.75" customHeight="1">
      <c r="A122" s="1033">
        <v>45</v>
      </c>
      <c r="B122" s="1104" t="str">
        <f t="shared" ref="B122" si="38">B120</f>
        <v>Ｒ５</v>
      </c>
      <c r="C122" s="1091"/>
      <c r="D122" s="1092"/>
      <c r="E122" s="1098"/>
      <c r="F122" s="1099"/>
      <c r="G122" s="1100"/>
      <c r="H122" s="1020"/>
      <c r="I122" s="1021"/>
      <c r="J122" s="1021"/>
      <c r="K122" s="1021"/>
      <c r="L122" s="1021"/>
      <c r="M122" s="1021"/>
      <c r="N122" s="1021"/>
      <c r="O122" s="1022"/>
      <c r="P122" s="1097"/>
      <c r="Q122" s="1095" t="s">
        <v>161</v>
      </c>
      <c r="R122" s="90"/>
    </row>
    <row r="123" spans="1:19" ht="15.75" customHeight="1">
      <c r="A123" s="1036"/>
      <c r="B123" s="1105"/>
      <c r="C123" s="1093"/>
      <c r="D123" s="1094"/>
      <c r="E123" s="1101"/>
      <c r="F123" s="1102"/>
      <c r="G123" s="1103"/>
      <c r="H123" s="1026"/>
      <c r="I123" s="1027"/>
      <c r="J123" s="1027"/>
      <c r="K123" s="1027"/>
      <c r="L123" s="1027"/>
      <c r="M123" s="1027"/>
      <c r="N123" s="1027"/>
      <c r="O123" s="1028"/>
      <c r="P123" s="1002"/>
      <c r="Q123" s="1096"/>
      <c r="R123" s="90"/>
    </row>
    <row r="124" spans="1:19" ht="15.75" customHeight="1">
      <c r="A124" s="1039">
        <v>46</v>
      </c>
      <c r="B124" s="1104" t="str">
        <f t="shared" ref="B124" si="39">B122</f>
        <v>Ｒ５</v>
      </c>
      <c r="C124" s="1091"/>
      <c r="D124" s="1092"/>
      <c r="E124" s="1098"/>
      <c r="F124" s="1099"/>
      <c r="G124" s="1100"/>
      <c r="H124" s="1020"/>
      <c r="I124" s="1021"/>
      <c r="J124" s="1021"/>
      <c r="K124" s="1021"/>
      <c r="L124" s="1021"/>
      <c r="M124" s="1021"/>
      <c r="N124" s="1021"/>
      <c r="O124" s="1022"/>
      <c r="P124" s="1097"/>
      <c r="Q124" s="1095" t="s">
        <v>161</v>
      </c>
      <c r="R124" s="90"/>
    </row>
    <row r="125" spans="1:19" ht="15.75" customHeight="1">
      <c r="A125" s="1039"/>
      <c r="B125" s="1105"/>
      <c r="C125" s="1093"/>
      <c r="D125" s="1094"/>
      <c r="E125" s="1101"/>
      <c r="F125" s="1102"/>
      <c r="G125" s="1103"/>
      <c r="H125" s="1026"/>
      <c r="I125" s="1027"/>
      <c r="J125" s="1027"/>
      <c r="K125" s="1027"/>
      <c r="L125" s="1027"/>
      <c r="M125" s="1027"/>
      <c r="N125" s="1027"/>
      <c r="O125" s="1028"/>
      <c r="P125" s="1002"/>
      <c r="Q125" s="1096"/>
      <c r="R125" s="90"/>
    </row>
    <row r="126" spans="1:19" ht="15.75" customHeight="1">
      <c r="A126" s="1033">
        <v>47</v>
      </c>
      <c r="B126" s="1104" t="str">
        <f t="shared" ref="B126" si="40">B124</f>
        <v>Ｒ５</v>
      </c>
      <c r="C126" s="1091"/>
      <c r="D126" s="1092"/>
      <c r="E126" s="1098"/>
      <c r="F126" s="1099"/>
      <c r="G126" s="1100"/>
      <c r="H126" s="1020"/>
      <c r="I126" s="1021"/>
      <c r="J126" s="1021"/>
      <c r="K126" s="1021"/>
      <c r="L126" s="1021"/>
      <c r="M126" s="1021"/>
      <c r="N126" s="1021"/>
      <c r="O126" s="1022"/>
      <c r="P126" s="1097"/>
      <c r="Q126" s="1095" t="s">
        <v>161</v>
      </c>
      <c r="R126" s="90"/>
    </row>
    <row r="127" spans="1:19" ht="15.75" customHeight="1">
      <c r="A127" s="1036"/>
      <c r="B127" s="1105"/>
      <c r="C127" s="1093"/>
      <c r="D127" s="1094"/>
      <c r="E127" s="1101"/>
      <c r="F127" s="1102"/>
      <c r="G127" s="1103"/>
      <c r="H127" s="1026"/>
      <c r="I127" s="1027"/>
      <c r="J127" s="1027"/>
      <c r="K127" s="1027"/>
      <c r="L127" s="1027"/>
      <c r="M127" s="1027"/>
      <c r="N127" s="1027"/>
      <c r="O127" s="1028"/>
      <c r="P127" s="1002"/>
      <c r="Q127" s="1096"/>
      <c r="R127" s="90"/>
    </row>
    <row r="128" spans="1:19" ht="15.75" customHeight="1">
      <c r="A128" s="1039">
        <v>48</v>
      </c>
      <c r="B128" s="1104" t="str">
        <f t="shared" ref="B128" si="41">B126</f>
        <v>Ｒ５</v>
      </c>
      <c r="C128" s="1091"/>
      <c r="D128" s="1092"/>
      <c r="E128" s="1098"/>
      <c r="F128" s="1099"/>
      <c r="G128" s="1100"/>
      <c r="H128" s="1020"/>
      <c r="I128" s="1021"/>
      <c r="J128" s="1021"/>
      <c r="K128" s="1021"/>
      <c r="L128" s="1021"/>
      <c r="M128" s="1021"/>
      <c r="N128" s="1021"/>
      <c r="O128" s="1022"/>
      <c r="P128" s="1097"/>
      <c r="Q128" s="1095" t="s">
        <v>161</v>
      </c>
      <c r="R128" s="90"/>
    </row>
    <row r="129" spans="1:18" ht="15.75" customHeight="1">
      <c r="A129" s="1039"/>
      <c r="B129" s="1105"/>
      <c r="C129" s="1093"/>
      <c r="D129" s="1094"/>
      <c r="E129" s="1101"/>
      <c r="F129" s="1102"/>
      <c r="G129" s="1103"/>
      <c r="H129" s="1026"/>
      <c r="I129" s="1027"/>
      <c r="J129" s="1027"/>
      <c r="K129" s="1027"/>
      <c r="L129" s="1027"/>
      <c r="M129" s="1027"/>
      <c r="N129" s="1027"/>
      <c r="O129" s="1028"/>
      <c r="P129" s="1002"/>
      <c r="Q129" s="1096"/>
      <c r="R129" s="90"/>
    </row>
    <row r="130" spans="1:18" ht="15.75" customHeight="1">
      <c r="A130" s="1033">
        <v>49</v>
      </c>
      <c r="B130" s="1104" t="str">
        <f t="shared" ref="B130" si="42">B128</f>
        <v>Ｒ５</v>
      </c>
      <c r="C130" s="1091"/>
      <c r="D130" s="1092"/>
      <c r="E130" s="1098"/>
      <c r="F130" s="1099"/>
      <c r="G130" s="1100"/>
      <c r="H130" s="1020"/>
      <c r="I130" s="1021"/>
      <c r="J130" s="1021"/>
      <c r="K130" s="1021"/>
      <c r="L130" s="1021"/>
      <c r="M130" s="1021"/>
      <c r="N130" s="1021"/>
      <c r="O130" s="1022"/>
      <c r="P130" s="1097"/>
      <c r="Q130" s="1095" t="s">
        <v>161</v>
      </c>
      <c r="R130" s="90"/>
    </row>
    <row r="131" spans="1:18" ht="15.75" customHeight="1">
      <c r="A131" s="1036"/>
      <c r="B131" s="1105"/>
      <c r="C131" s="1093"/>
      <c r="D131" s="1094"/>
      <c r="E131" s="1101"/>
      <c r="F131" s="1102"/>
      <c r="G131" s="1103"/>
      <c r="H131" s="1026"/>
      <c r="I131" s="1027"/>
      <c r="J131" s="1027"/>
      <c r="K131" s="1027"/>
      <c r="L131" s="1027"/>
      <c r="M131" s="1027"/>
      <c r="N131" s="1027"/>
      <c r="O131" s="1028"/>
      <c r="P131" s="1002"/>
      <c r="Q131" s="1096"/>
      <c r="R131" s="90"/>
    </row>
    <row r="132" spans="1:18" ht="15.75" customHeight="1">
      <c r="A132" s="1039">
        <v>50</v>
      </c>
      <c r="B132" s="1104" t="str">
        <f t="shared" ref="B132" si="43">B130</f>
        <v>Ｒ５</v>
      </c>
      <c r="C132" s="1091"/>
      <c r="D132" s="1092"/>
      <c r="E132" s="1098"/>
      <c r="F132" s="1099"/>
      <c r="G132" s="1100"/>
      <c r="H132" s="1020"/>
      <c r="I132" s="1021"/>
      <c r="J132" s="1021"/>
      <c r="K132" s="1021"/>
      <c r="L132" s="1021"/>
      <c r="M132" s="1021"/>
      <c r="N132" s="1021"/>
      <c r="O132" s="1022"/>
      <c r="P132" s="1097"/>
      <c r="Q132" s="1095" t="s">
        <v>161</v>
      </c>
      <c r="R132" s="90"/>
    </row>
    <row r="133" spans="1:18" ht="15.75" customHeight="1">
      <c r="A133" s="1039"/>
      <c r="B133" s="1105"/>
      <c r="C133" s="1093"/>
      <c r="D133" s="1094"/>
      <c r="E133" s="1101"/>
      <c r="F133" s="1102"/>
      <c r="G133" s="1103"/>
      <c r="H133" s="1026"/>
      <c r="I133" s="1027"/>
      <c r="J133" s="1027"/>
      <c r="K133" s="1027"/>
      <c r="L133" s="1027"/>
      <c r="M133" s="1027"/>
      <c r="N133" s="1027"/>
      <c r="O133" s="1028"/>
      <c r="P133" s="1002"/>
      <c r="Q133" s="1096"/>
      <c r="R133" s="90"/>
    </row>
    <row r="134" spans="1:18" ht="15.75" customHeight="1">
      <c r="A134" s="1033">
        <v>51</v>
      </c>
      <c r="B134" s="1104" t="str">
        <f t="shared" ref="B134" si="44">B132</f>
        <v>Ｒ５</v>
      </c>
      <c r="C134" s="1091"/>
      <c r="D134" s="1092"/>
      <c r="E134" s="1098"/>
      <c r="F134" s="1099"/>
      <c r="G134" s="1100"/>
      <c r="H134" s="1020"/>
      <c r="I134" s="1021"/>
      <c r="J134" s="1021"/>
      <c r="K134" s="1021"/>
      <c r="L134" s="1021"/>
      <c r="M134" s="1021"/>
      <c r="N134" s="1021"/>
      <c r="O134" s="1022"/>
      <c r="P134" s="1097"/>
      <c r="Q134" s="1095" t="s">
        <v>161</v>
      </c>
      <c r="R134" s="90"/>
    </row>
    <row r="135" spans="1:18" ht="15.75" customHeight="1">
      <c r="A135" s="1036"/>
      <c r="B135" s="1105"/>
      <c r="C135" s="1093"/>
      <c r="D135" s="1094"/>
      <c r="E135" s="1101"/>
      <c r="F135" s="1102"/>
      <c r="G135" s="1103"/>
      <c r="H135" s="1026"/>
      <c r="I135" s="1027"/>
      <c r="J135" s="1027"/>
      <c r="K135" s="1027"/>
      <c r="L135" s="1027"/>
      <c r="M135" s="1027"/>
      <c r="N135" s="1027"/>
      <c r="O135" s="1028"/>
      <c r="P135" s="1002"/>
      <c r="Q135" s="1096"/>
      <c r="R135" s="90"/>
    </row>
    <row r="136" spans="1:18" ht="15.75" customHeight="1">
      <c r="A136" s="1039">
        <v>52</v>
      </c>
      <c r="B136" s="1104" t="str">
        <f t="shared" ref="B136" si="45">B134</f>
        <v>Ｒ５</v>
      </c>
      <c r="C136" s="1091"/>
      <c r="D136" s="1092"/>
      <c r="E136" s="1098"/>
      <c r="F136" s="1099"/>
      <c r="G136" s="1100"/>
      <c r="H136" s="1020"/>
      <c r="I136" s="1021"/>
      <c r="J136" s="1021"/>
      <c r="K136" s="1021"/>
      <c r="L136" s="1021"/>
      <c r="M136" s="1021"/>
      <c r="N136" s="1021"/>
      <c r="O136" s="1022"/>
      <c r="P136" s="1097"/>
      <c r="Q136" s="1095" t="s">
        <v>161</v>
      </c>
      <c r="R136" s="90"/>
    </row>
    <row r="137" spans="1:18" ht="15.75" customHeight="1">
      <c r="A137" s="1039"/>
      <c r="B137" s="1105"/>
      <c r="C137" s="1093"/>
      <c r="D137" s="1094"/>
      <c r="E137" s="1101"/>
      <c r="F137" s="1102"/>
      <c r="G137" s="1103"/>
      <c r="H137" s="1026"/>
      <c r="I137" s="1027"/>
      <c r="J137" s="1027"/>
      <c r="K137" s="1027"/>
      <c r="L137" s="1027"/>
      <c r="M137" s="1027"/>
      <c r="N137" s="1027"/>
      <c r="O137" s="1028"/>
      <c r="P137" s="1002"/>
      <c r="Q137" s="1096"/>
      <c r="R137" s="90"/>
    </row>
    <row r="138" spans="1:18" ht="15.75" customHeight="1">
      <c r="A138" s="1033">
        <v>53</v>
      </c>
      <c r="B138" s="1104" t="str">
        <f t="shared" ref="B138" si="46">B136</f>
        <v>Ｒ５</v>
      </c>
      <c r="C138" s="1091"/>
      <c r="D138" s="1092"/>
      <c r="E138" s="1098"/>
      <c r="F138" s="1099"/>
      <c r="G138" s="1100"/>
      <c r="H138" s="1020"/>
      <c r="I138" s="1021"/>
      <c r="J138" s="1021"/>
      <c r="K138" s="1021"/>
      <c r="L138" s="1021"/>
      <c r="M138" s="1021"/>
      <c r="N138" s="1021"/>
      <c r="O138" s="1022"/>
      <c r="P138" s="1097"/>
      <c r="Q138" s="1095" t="s">
        <v>161</v>
      </c>
      <c r="R138" s="90"/>
    </row>
    <row r="139" spans="1:18" ht="15.75" customHeight="1">
      <c r="A139" s="1036"/>
      <c r="B139" s="1105"/>
      <c r="C139" s="1093"/>
      <c r="D139" s="1094"/>
      <c r="E139" s="1101"/>
      <c r="F139" s="1102"/>
      <c r="G139" s="1103"/>
      <c r="H139" s="1026"/>
      <c r="I139" s="1027"/>
      <c r="J139" s="1027"/>
      <c r="K139" s="1027"/>
      <c r="L139" s="1027"/>
      <c r="M139" s="1027"/>
      <c r="N139" s="1027"/>
      <c r="O139" s="1028"/>
      <c r="P139" s="1002"/>
      <c r="Q139" s="1096"/>
      <c r="R139" s="90"/>
    </row>
    <row r="140" spans="1:18" ht="15.75" customHeight="1">
      <c r="A140" s="1039">
        <v>54</v>
      </c>
      <c r="B140" s="1104" t="str">
        <f t="shared" ref="B140" si="47">B138</f>
        <v>Ｒ５</v>
      </c>
      <c r="C140" s="1091"/>
      <c r="D140" s="1092"/>
      <c r="E140" s="1098"/>
      <c r="F140" s="1099"/>
      <c r="G140" s="1100"/>
      <c r="H140" s="1020"/>
      <c r="I140" s="1021"/>
      <c r="J140" s="1021"/>
      <c r="K140" s="1021"/>
      <c r="L140" s="1021"/>
      <c r="M140" s="1021"/>
      <c r="N140" s="1021"/>
      <c r="O140" s="1022"/>
      <c r="P140" s="1097"/>
      <c r="Q140" s="1095" t="s">
        <v>161</v>
      </c>
      <c r="R140" s="90"/>
    </row>
    <row r="141" spans="1:18" ht="15.75" customHeight="1">
      <c r="A141" s="1039"/>
      <c r="B141" s="1105"/>
      <c r="C141" s="1093"/>
      <c r="D141" s="1094"/>
      <c r="E141" s="1101"/>
      <c r="F141" s="1102"/>
      <c r="G141" s="1103"/>
      <c r="H141" s="1026"/>
      <c r="I141" s="1027"/>
      <c r="J141" s="1027"/>
      <c r="K141" s="1027"/>
      <c r="L141" s="1027"/>
      <c r="M141" s="1027"/>
      <c r="N141" s="1027"/>
      <c r="O141" s="1028"/>
      <c r="P141" s="1002"/>
      <c r="Q141" s="1096"/>
      <c r="R141" s="90"/>
    </row>
    <row r="142" spans="1:18" ht="15.75" customHeight="1">
      <c r="A142" s="1033">
        <v>55</v>
      </c>
      <c r="B142" s="1104" t="str">
        <f t="shared" ref="B142" si="48">B140</f>
        <v>Ｒ５</v>
      </c>
      <c r="C142" s="1091"/>
      <c r="D142" s="1092"/>
      <c r="E142" s="1098"/>
      <c r="F142" s="1099"/>
      <c r="G142" s="1100"/>
      <c r="H142" s="1020"/>
      <c r="I142" s="1021"/>
      <c r="J142" s="1021"/>
      <c r="K142" s="1021"/>
      <c r="L142" s="1021"/>
      <c r="M142" s="1021"/>
      <c r="N142" s="1021"/>
      <c r="O142" s="1022"/>
      <c r="P142" s="1097"/>
      <c r="Q142" s="1095" t="s">
        <v>161</v>
      </c>
      <c r="R142" s="90"/>
    </row>
    <row r="143" spans="1:18" ht="15.75" customHeight="1">
      <c r="A143" s="1036"/>
      <c r="B143" s="1105"/>
      <c r="C143" s="1093"/>
      <c r="D143" s="1094"/>
      <c r="E143" s="1101"/>
      <c r="F143" s="1102"/>
      <c r="G143" s="1103"/>
      <c r="H143" s="1026"/>
      <c r="I143" s="1027"/>
      <c r="J143" s="1027"/>
      <c r="K143" s="1027"/>
      <c r="L143" s="1027"/>
      <c r="M143" s="1027"/>
      <c r="N143" s="1027"/>
      <c r="O143" s="1028"/>
      <c r="P143" s="1002"/>
      <c r="Q143" s="1096"/>
      <c r="R143" s="90"/>
    </row>
    <row r="144" spans="1:18" ht="15.75" customHeight="1">
      <c r="A144" s="1039">
        <v>56</v>
      </c>
      <c r="B144" s="1104" t="str">
        <f t="shared" ref="B144" si="49">B142</f>
        <v>Ｒ５</v>
      </c>
      <c r="C144" s="1091"/>
      <c r="D144" s="1092"/>
      <c r="E144" s="1098"/>
      <c r="F144" s="1099"/>
      <c r="G144" s="1100"/>
      <c r="H144" s="1020"/>
      <c r="I144" s="1021"/>
      <c r="J144" s="1021"/>
      <c r="K144" s="1021"/>
      <c r="L144" s="1021"/>
      <c r="M144" s="1021"/>
      <c r="N144" s="1021"/>
      <c r="O144" s="1022"/>
      <c r="P144" s="1097"/>
      <c r="Q144" s="1095" t="s">
        <v>161</v>
      </c>
      <c r="R144" s="90"/>
    </row>
    <row r="145" spans="1:18" ht="15.75" customHeight="1">
      <c r="A145" s="1039"/>
      <c r="B145" s="1105"/>
      <c r="C145" s="1093"/>
      <c r="D145" s="1094"/>
      <c r="E145" s="1101"/>
      <c r="F145" s="1102"/>
      <c r="G145" s="1103"/>
      <c r="H145" s="1026"/>
      <c r="I145" s="1027"/>
      <c r="J145" s="1027"/>
      <c r="K145" s="1027"/>
      <c r="L145" s="1027"/>
      <c r="M145" s="1027"/>
      <c r="N145" s="1027"/>
      <c r="O145" s="1028"/>
      <c r="P145" s="1002"/>
      <c r="Q145" s="1096"/>
      <c r="R145" s="90"/>
    </row>
    <row r="146" spans="1:18" ht="15.75" customHeight="1">
      <c r="A146" s="1033">
        <v>57</v>
      </c>
      <c r="B146" s="1104" t="str">
        <f t="shared" ref="B146" si="50">B144</f>
        <v>Ｒ５</v>
      </c>
      <c r="C146" s="1091"/>
      <c r="D146" s="1092"/>
      <c r="E146" s="1098"/>
      <c r="F146" s="1099"/>
      <c r="G146" s="1100"/>
      <c r="H146" s="1020"/>
      <c r="I146" s="1021"/>
      <c r="J146" s="1021"/>
      <c r="K146" s="1021"/>
      <c r="L146" s="1021"/>
      <c r="M146" s="1021"/>
      <c r="N146" s="1021"/>
      <c r="O146" s="1022"/>
      <c r="P146" s="1097"/>
      <c r="Q146" s="1095" t="s">
        <v>161</v>
      </c>
      <c r="R146" s="90"/>
    </row>
    <row r="147" spans="1:18" ht="15.75" customHeight="1">
      <c r="A147" s="1036"/>
      <c r="B147" s="1105"/>
      <c r="C147" s="1093"/>
      <c r="D147" s="1094"/>
      <c r="E147" s="1101"/>
      <c r="F147" s="1102"/>
      <c r="G147" s="1103"/>
      <c r="H147" s="1026"/>
      <c r="I147" s="1027"/>
      <c r="J147" s="1027"/>
      <c r="K147" s="1027"/>
      <c r="L147" s="1027"/>
      <c r="M147" s="1027"/>
      <c r="N147" s="1027"/>
      <c r="O147" s="1028"/>
      <c r="P147" s="1002"/>
      <c r="Q147" s="1096"/>
      <c r="R147" s="90"/>
    </row>
    <row r="148" spans="1:18" ht="15.75" customHeight="1">
      <c r="A148" s="1039">
        <v>58</v>
      </c>
      <c r="B148" s="1104" t="str">
        <f t="shared" ref="B148" si="51">B146</f>
        <v>Ｒ５</v>
      </c>
      <c r="C148" s="1091"/>
      <c r="D148" s="1092"/>
      <c r="E148" s="1098"/>
      <c r="F148" s="1099"/>
      <c r="G148" s="1100"/>
      <c r="H148" s="1020"/>
      <c r="I148" s="1021"/>
      <c r="J148" s="1021"/>
      <c r="K148" s="1021"/>
      <c r="L148" s="1021"/>
      <c r="M148" s="1021"/>
      <c r="N148" s="1021"/>
      <c r="O148" s="1022"/>
      <c r="P148" s="1097"/>
      <c r="Q148" s="1095" t="s">
        <v>161</v>
      </c>
      <c r="R148" s="90"/>
    </row>
    <row r="149" spans="1:18" ht="15.75" customHeight="1">
      <c r="A149" s="1039"/>
      <c r="B149" s="1105"/>
      <c r="C149" s="1093"/>
      <c r="D149" s="1094"/>
      <c r="E149" s="1101"/>
      <c r="F149" s="1102"/>
      <c r="G149" s="1103"/>
      <c r="H149" s="1026"/>
      <c r="I149" s="1027"/>
      <c r="J149" s="1027"/>
      <c r="K149" s="1027"/>
      <c r="L149" s="1027"/>
      <c r="M149" s="1027"/>
      <c r="N149" s="1027"/>
      <c r="O149" s="1028"/>
      <c r="P149" s="1002"/>
      <c r="Q149" s="1096"/>
      <c r="R149" s="90"/>
    </row>
    <row r="150" spans="1:18" ht="15.75" customHeight="1">
      <c r="A150" s="1033">
        <v>59</v>
      </c>
      <c r="B150" s="1104" t="str">
        <f t="shared" ref="B150" si="52">B148</f>
        <v>Ｒ５</v>
      </c>
      <c r="C150" s="1091"/>
      <c r="D150" s="1092"/>
      <c r="E150" s="1098"/>
      <c r="F150" s="1099"/>
      <c r="G150" s="1100"/>
      <c r="H150" s="1020"/>
      <c r="I150" s="1021"/>
      <c r="J150" s="1021"/>
      <c r="K150" s="1021"/>
      <c r="L150" s="1021"/>
      <c r="M150" s="1021"/>
      <c r="N150" s="1021"/>
      <c r="O150" s="1022"/>
      <c r="P150" s="1097"/>
      <c r="Q150" s="1095" t="s">
        <v>161</v>
      </c>
      <c r="R150" s="90"/>
    </row>
    <row r="151" spans="1:18" ht="15.75" customHeight="1">
      <c r="A151" s="1036"/>
      <c r="B151" s="1105"/>
      <c r="C151" s="1093"/>
      <c r="D151" s="1094"/>
      <c r="E151" s="1101"/>
      <c r="F151" s="1102"/>
      <c r="G151" s="1103"/>
      <c r="H151" s="1026"/>
      <c r="I151" s="1027"/>
      <c r="J151" s="1027"/>
      <c r="K151" s="1027"/>
      <c r="L151" s="1027"/>
      <c r="M151" s="1027"/>
      <c r="N151" s="1027"/>
      <c r="O151" s="1028"/>
      <c r="P151" s="1002"/>
      <c r="Q151" s="1096"/>
      <c r="R151" s="90"/>
    </row>
    <row r="152" spans="1:18" ht="15.75" customHeight="1">
      <c r="A152" s="1104">
        <v>60</v>
      </c>
      <c r="B152" s="1104" t="str">
        <f t="shared" ref="B152" si="53">B150</f>
        <v>Ｒ５</v>
      </c>
      <c r="C152" s="1091"/>
      <c r="D152" s="1092"/>
      <c r="E152" s="1098"/>
      <c r="F152" s="1099"/>
      <c r="G152" s="1100"/>
      <c r="H152" s="1020"/>
      <c r="I152" s="1021"/>
      <c r="J152" s="1021"/>
      <c r="K152" s="1021"/>
      <c r="L152" s="1021"/>
      <c r="M152" s="1021"/>
      <c r="N152" s="1021"/>
      <c r="O152" s="1022"/>
      <c r="P152" s="1097"/>
      <c r="Q152" s="1095" t="s">
        <v>161</v>
      </c>
      <c r="R152" s="90"/>
    </row>
    <row r="153" spans="1:18" ht="15.75" customHeight="1">
      <c r="A153" s="1105"/>
      <c r="B153" s="1105"/>
      <c r="C153" s="1093"/>
      <c r="D153" s="1094"/>
      <c r="E153" s="1101"/>
      <c r="F153" s="1102"/>
      <c r="G153" s="1103"/>
      <c r="H153" s="1026"/>
      <c r="I153" s="1027"/>
      <c r="J153" s="1027"/>
      <c r="K153" s="1027"/>
      <c r="L153" s="1027"/>
      <c r="M153" s="1027"/>
      <c r="N153" s="1027"/>
      <c r="O153" s="1028"/>
      <c r="P153" s="1002"/>
      <c r="Q153" s="1096"/>
      <c r="R153" s="90"/>
    </row>
    <row r="154" spans="1:18">
      <c r="A154" s="162" t="s">
        <v>94</v>
      </c>
      <c r="B154" s="1109" t="s">
        <v>499</v>
      </c>
      <c r="C154" s="1109"/>
      <c r="D154" s="1109"/>
      <c r="E154" s="1109"/>
      <c r="F154" s="1109"/>
      <c r="G154" s="1109"/>
      <c r="H154" s="1109"/>
      <c r="I154" s="1109"/>
      <c r="J154" s="1109"/>
      <c r="K154" s="1109"/>
      <c r="L154" s="1109"/>
      <c r="M154" s="1109"/>
      <c r="N154" s="1109"/>
      <c r="O154" s="1109"/>
      <c r="P154" s="1109"/>
      <c r="Q154" s="196"/>
      <c r="R154" s="159"/>
    </row>
    <row r="155" spans="1:18">
      <c r="A155" s="162" t="s">
        <v>95</v>
      </c>
      <c r="B155" s="1109" t="s">
        <v>108</v>
      </c>
      <c r="C155" s="1109"/>
      <c r="D155" s="1109"/>
      <c r="E155" s="1109"/>
      <c r="F155" s="1109"/>
      <c r="G155" s="1109"/>
      <c r="H155" s="1109"/>
      <c r="I155" s="1109"/>
      <c r="J155" s="1109"/>
      <c r="K155" s="1109"/>
      <c r="L155" s="1109"/>
      <c r="M155" s="1109"/>
      <c r="N155" s="1109"/>
      <c r="O155" s="1109"/>
      <c r="P155" s="1109"/>
      <c r="Q155" s="1109"/>
      <c r="R155" s="159"/>
    </row>
    <row r="156" spans="1:18" ht="15.75" customHeight="1"/>
  </sheetData>
  <mergeCells count="519">
    <mergeCell ref="A48:A49"/>
    <mergeCell ref="K5:Q5"/>
    <mergeCell ref="K57:Q57"/>
    <mergeCell ref="K109:Q109"/>
    <mergeCell ref="H5:J5"/>
    <mergeCell ref="H57:J57"/>
    <mergeCell ref="H109:J109"/>
    <mergeCell ref="B152:B153"/>
    <mergeCell ref="C152:D153"/>
    <mergeCell ref="E152:G152"/>
    <mergeCell ref="E153:G153"/>
    <mergeCell ref="B114:B115"/>
    <mergeCell ref="C148:D149"/>
    <mergeCell ref="E148:G148"/>
    <mergeCell ref="E149:G149"/>
    <mergeCell ref="B150:B151"/>
    <mergeCell ref="C150:D151"/>
    <mergeCell ref="E150:G150"/>
    <mergeCell ref="E151:G151"/>
    <mergeCell ref="B144:B145"/>
    <mergeCell ref="C144:D145"/>
    <mergeCell ref="E144:G144"/>
    <mergeCell ref="E145:G145"/>
    <mergeCell ref="B146:B147"/>
    <mergeCell ref="C146:D147"/>
    <mergeCell ref="E146:G146"/>
    <mergeCell ref="E147:G147"/>
    <mergeCell ref="C140:D141"/>
    <mergeCell ref="B142:B143"/>
    <mergeCell ref="B98:B99"/>
    <mergeCell ref="C98:D99"/>
    <mergeCell ref="E98:G98"/>
    <mergeCell ref="E99:G99"/>
    <mergeCell ref="B100:B101"/>
    <mergeCell ref="C100:D101"/>
    <mergeCell ref="E100:G100"/>
    <mergeCell ref="E101:G101"/>
    <mergeCell ref="C124:D125"/>
    <mergeCell ref="E124:G124"/>
    <mergeCell ref="E125:G125"/>
    <mergeCell ref="B120:B121"/>
    <mergeCell ref="C120:D121"/>
    <mergeCell ref="E120:G120"/>
    <mergeCell ref="E121:G121"/>
    <mergeCell ref="B122:B123"/>
    <mergeCell ref="C96:D97"/>
    <mergeCell ref="E96:G96"/>
    <mergeCell ref="E97:G97"/>
    <mergeCell ref="C90:D91"/>
    <mergeCell ref="E90:G90"/>
    <mergeCell ref="E91:G91"/>
    <mergeCell ref="C92:D93"/>
    <mergeCell ref="E92:G92"/>
    <mergeCell ref="E93:G93"/>
    <mergeCell ref="P152:P153"/>
    <mergeCell ref="Q152:Q153"/>
    <mergeCell ref="B10:B11"/>
    <mergeCell ref="B12:B13"/>
    <mergeCell ref="B14:B15"/>
    <mergeCell ref="B16:B17"/>
    <mergeCell ref="B18:B19"/>
    <mergeCell ref="B20:B21"/>
    <mergeCell ref="B22:B23"/>
    <mergeCell ref="B24:B25"/>
    <mergeCell ref="B26:B27"/>
    <mergeCell ref="B28:B29"/>
    <mergeCell ref="B30:B31"/>
    <mergeCell ref="B32:B33"/>
    <mergeCell ref="B34:B35"/>
    <mergeCell ref="B36:B37"/>
    <mergeCell ref="P44:P45"/>
    <mergeCell ref="Q44:Q45"/>
    <mergeCell ref="P46:P47"/>
    <mergeCell ref="Q46:Q47"/>
    <mergeCell ref="P48:P49"/>
    <mergeCell ref="Q48:Q49"/>
    <mergeCell ref="P38:P39"/>
    <mergeCell ref="Q38:Q39"/>
    <mergeCell ref="A152:A153"/>
    <mergeCell ref="B154:P154"/>
    <mergeCell ref="B155:Q155"/>
    <mergeCell ref="H10:O11"/>
    <mergeCell ref="H12:O13"/>
    <mergeCell ref="H14:O15"/>
    <mergeCell ref="H16:O17"/>
    <mergeCell ref="H18:O19"/>
    <mergeCell ref="H20:O21"/>
    <mergeCell ref="H22:O23"/>
    <mergeCell ref="H24:O25"/>
    <mergeCell ref="H26:O27"/>
    <mergeCell ref="H28:O29"/>
    <mergeCell ref="H30:O31"/>
    <mergeCell ref="H32:O33"/>
    <mergeCell ref="A146:A147"/>
    <mergeCell ref="A148:A149"/>
    <mergeCell ref="A150:A151"/>
    <mergeCell ref="H146:O147"/>
    <mergeCell ref="H148:O149"/>
    <mergeCell ref="H150:O151"/>
    <mergeCell ref="P146:P147"/>
    <mergeCell ref="H152:O153"/>
    <mergeCell ref="P10:P11"/>
    <mergeCell ref="Q146:Q147"/>
    <mergeCell ref="P148:P149"/>
    <mergeCell ref="Q148:Q149"/>
    <mergeCell ref="P150:P151"/>
    <mergeCell ref="Q150:Q151"/>
    <mergeCell ref="B148:B149"/>
    <mergeCell ref="A140:A141"/>
    <mergeCell ref="A142:A143"/>
    <mergeCell ref="A144:A145"/>
    <mergeCell ref="H140:O141"/>
    <mergeCell ref="H142:O143"/>
    <mergeCell ref="H144:O145"/>
    <mergeCell ref="P140:P141"/>
    <mergeCell ref="Q140:Q141"/>
    <mergeCell ref="P142:P143"/>
    <mergeCell ref="Q142:Q143"/>
    <mergeCell ref="P144:P145"/>
    <mergeCell ref="Q144:Q145"/>
    <mergeCell ref="B140:B141"/>
    <mergeCell ref="C142:D143"/>
    <mergeCell ref="E142:G142"/>
    <mergeCell ref="E143:G143"/>
    <mergeCell ref="E140:G140"/>
    <mergeCell ref="E141:G141"/>
    <mergeCell ref="A134:A135"/>
    <mergeCell ref="A136:A137"/>
    <mergeCell ref="A138:A139"/>
    <mergeCell ref="H134:O135"/>
    <mergeCell ref="H136:O137"/>
    <mergeCell ref="H138:O139"/>
    <mergeCell ref="P134:P135"/>
    <mergeCell ref="Q134:Q135"/>
    <mergeCell ref="P136:P137"/>
    <mergeCell ref="Q136:Q137"/>
    <mergeCell ref="P138:P139"/>
    <mergeCell ref="Q138:Q139"/>
    <mergeCell ref="B136:B137"/>
    <mergeCell ref="B134:B135"/>
    <mergeCell ref="C134:D135"/>
    <mergeCell ref="E134:G134"/>
    <mergeCell ref="E135:G135"/>
    <mergeCell ref="C136:D137"/>
    <mergeCell ref="E136:G136"/>
    <mergeCell ref="E137:G137"/>
    <mergeCell ref="B138:B139"/>
    <mergeCell ref="C138:D139"/>
    <mergeCell ref="E138:G138"/>
    <mergeCell ref="E139:G139"/>
    <mergeCell ref="A128:A129"/>
    <mergeCell ref="A130:A131"/>
    <mergeCell ref="A132:A133"/>
    <mergeCell ref="H128:O129"/>
    <mergeCell ref="H130:O131"/>
    <mergeCell ref="H132:O133"/>
    <mergeCell ref="P128:P129"/>
    <mergeCell ref="Q128:Q129"/>
    <mergeCell ref="P130:P131"/>
    <mergeCell ref="Q130:Q131"/>
    <mergeCell ref="P132:P133"/>
    <mergeCell ref="Q132:Q133"/>
    <mergeCell ref="B128:B129"/>
    <mergeCell ref="B132:B133"/>
    <mergeCell ref="C132:D133"/>
    <mergeCell ref="E132:G132"/>
    <mergeCell ref="E133:G133"/>
    <mergeCell ref="C128:D129"/>
    <mergeCell ref="E128:G128"/>
    <mergeCell ref="E129:G129"/>
    <mergeCell ref="B130:B131"/>
    <mergeCell ref="C130:D131"/>
    <mergeCell ref="E130:G130"/>
    <mergeCell ref="E131:G131"/>
    <mergeCell ref="A122:A123"/>
    <mergeCell ref="A124:A125"/>
    <mergeCell ref="A126:A127"/>
    <mergeCell ref="H122:O123"/>
    <mergeCell ref="H124:O125"/>
    <mergeCell ref="H126:O127"/>
    <mergeCell ref="P122:P123"/>
    <mergeCell ref="Q122:Q123"/>
    <mergeCell ref="P124:P125"/>
    <mergeCell ref="Q124:Q125"/>
    <mergeCell ref="P126:P127"/>
    <mergeCell ref="Q126:Q127"/>
    <mergeCell ref="B124:B125"/>
    <mergeCell ref="B126:B127"/>
    <mergeCell ref="C126:D127"/>
    <mergeCell ref="E126:G126"/>
    <mergeCell ref="E127:G127"/>
    <mergeCell ref="C122:D123"/>
    <mergeCell ref="E122:G122"/>
    <mergeCell ref="E123:G123"/>
    <mergeCell ref="A116:A117"/>
    <mergeCell ref="A118:A119"/>
    <mergeCell ref="A120:A121"/>
    <mergeCell ref="H116:O117"/>
    <mergeCell ref="H118:O119"/>
    <mergeCell ref="H120:O121"/>
    <mergeCell ref="P116:P117"/>
    <mergeCell ref="Q116:Q117"/>
    <mergeCell ref="P118:P119"/>
    <mergeCell ref="Q118:Q119"/>
    <mergeCell ref="P120:P121"/>
    <mergeCell ref="Q120:Q121"/>
    <mergeCell ref="B116:B117"/>
    <mergeCell ref="C116:D117"/>
    <mergeCell ref="E116:G116"/>
    <mergeCell ref="E117:G117"/>
    <mergeCell ref="B118:B119"/>
    <mergeCell ref="C118:D119"/>
    <mergeCell ref="E118:G118"/>
    <mergeCell ref="E119:G119"/>
    <mergeCell ref="A114:A115"/>
    <mergeCell ref="C114:D115"/>
    <mergeCell ref="E114:G114"/>
    <mergeCell ref="E115:G115"/>
    <mergeCell ref="H114:O115"/>
    <mergeCell ref="P114:P115"/>
    <mergeCell ref="Q114:Q115"/>
    <mergeCell ref="C112:D113"/>
    <mergeCell ref="E112:G112"/>
    <mergeCell ref="P112:Q112"/>
    <mergeCell ref="E113:G113"/>
    <mergeCell ref="P113:Q113"/>
    <mergeCell ref="H112:O113"/>
    <mergeCell ref="A100:A101"/>
    <mergeCell ref="B102:P102"/>
    <mergeCell ref="B103:Q103"/>
    <mergeCell ref="A107:Q107"/>
    <mergeCell ref="H100:O101"/>
    <mergeCell ref="P100:P101"/>
    <mergeCell ref="Q100:Q101"/>
    <mergeCell ref="A94:A95"/>
    <mergeCell ref="A96:A97"/>
    <mergeCell ref="A98:A99"/>
    <mergeCell ref="H94:O95"/>
    <mergeCell ref="H96:O97"/>
    <mergeCell ref="H98:O99"/>
    <mergeCell ref="P94:P95"/>
    <mergeCell ref="Q94:Q95"/>
    <mergeCell ref="P96:P97"/>
    <mergeCell ref="Q96:Q97"/>
    <mergeCell ref="P98:P99"/>
    <mergeCell ref="Q98:Q99"/>
    <mergeCell ref="B94:B95"/>
    <mergeCell ref="C94:D95"/>
    <mergeCell ref="E94:G94"/>
    <mergeCell ref="E95:G95"/>
    <mergeCell ref="B96:B97"/>
    <mergeCell ref="A88:A89"/>
    <mergeCell ref="A90:A91"/>
    <mergeCell ref="A92:A93"/>
    <mergeCell ref="H88:O89"/>
    <mergeCell ref="H90:O91"/>
    <mergeCell ref="H92:O93"/>
    <mergeCell ref="P88:P89"/>
    <mergeCell ref="Q88:Q89"/>
    <mergeCell ref="P90:P91"/>
    <mergeCell ref="Q90:Q91"/>
    <mergeCell ref="P92:P93"/>
    <mergeCell ref="Q92:Q93"/>
    <mergeCell ref="B90:B91"/>
    <mergeCell ref="B88:B89"/>
    <mergeCell ref="C88:D89"/>
    <mergeCell ref="E88:G88"/>
    <mergeCell ref="E89:G89"/>
    <mergeCell ref="B92:B93"/>
    <mergeCell ref="A82:A83"/>
    <mergeCell ref="A84:A85"/>
    <mergeCell ref="A86:A87"/>
    <mergeCell ref="H82:O83"/>
    <mergeCell ref="H84:O85"/>
    <mergeCell ref="H86:O87"/>
    <mergeCell ref="P82:P83"/>
    <mergeCell ref="Q82:Q83"/>
    <mergeCell ref="P84:P85"/>
    <mergeCell ref="Q84:Q85"/>
    <mergeCell ref="P86:P87"/>
    <mergeCell ref="Q86:Q87"/>
    <mergeCell ref="B82:B83"/>
    <mergeCell ref="B86:B87"/>
    <mergeCell ref="C86:D87"/>
    <mergeCell ref="E86:G86"/>
    <mergeCell ref="E87:G87"/>
    <mergeCell ref="C82:D83"/>
    <mergeCell ref="E82:G82"/>
    <mergeCell ref="E83:G83"/>
    <mergeCell ref="B84:B85"/>
    <mergeCell ref="C84:D85"/>
    <mergeCell ref="E84:G84"/>
    <mergeCell ref="E85:G85"/>
    <mergeCell ref="A76:A77"/>
    <mergeCell ref="A78:A79"/>
    <mergeCell ref="A80:A81"/>
    <mergeCell ref="H76:O77"/>
    <mergeCell ref="H78:O79"/>
    <mergeCell ref="H80:O81"/>
    <mergeCell ref="P76:P77"/>
    <mergeCell ref="Q76:Q77"/>
    <mergeCell ref="P78:P79"/>
    <mergeCell ref="Q78:Q79"/>
    <mergeCell ref="P80:P81"/>
    <mergeCell ref="Q80:Q81"/>
    <mergeCell ref="B78:B79"/>
    <mergeCell ref="C78:D79"/>
    <mergeCell ref="E78:G78"/>
    <mergeCell ref="E79:G79"/>
    <mergeCell ref="B80:B81"/>
    <mergeCell ref="C80:D81"/>
    <mergeCell ref="E80:G80"/>
    <mergeCell ref="E81:G81"/>
    <mergeCell ref="B76:B77"/>
    <mergeCell ref="C76:D77"/>
    <mergeCell ref="E76:G76"/>
    <mergeCell ref="E77:G77"/>
    <mergeCell ref="A70:A71"/>
    <mergeCell ref="A72:A73"/>
    <mergeCell ref="A74:A75"/>
    <mergeCell ref="H70:O71"/>
    <mergeCell ref="H72:O73"/>
    <mergeCell ref="H74:O75"/>
    <mergeCell ref="P70:P71"/>
    <mergeCell ref="Q70:Q71"/>
    <mergeCell ref="P72:P73"/>
    <mergeCell ref="Q72:Q73"/>
    <mergeCell ref="P74:P75"/>
    <mergeCell ref="Q74:Q75"/>
    <mergeCell ref="B70:B71"/>
    <mergeCell ref="C70:D71"/>
    <mergeCell ref="E70:G70"/>
    <mergeCell ref="E71:G71"/>
    <mergeCell ref="B72:B73"/>
    <mergeCell ref="C72:D73"/>
    <mergeCell ref="E72:G72"/>
    <mergeCell ref="E73:G73"/>
    <mergeCell ref="B74:B75"/>
    <mergeCell ref="C74:D75"/>
    <mergeCell ref="E74:G74"/>
    <mergeCell ref="E75:G75"/>
    <mergeCell ref="A64:A65"/>
    <mergeCell ref="A66:A67"/>
    <mergeCell ref="A68:A69"/>
    <mergeCell ref="H66:O67"/>
    <mergeCell ref="H68:O69"/>
    <mergeCell ref="P64:P65"/>
    <mergeCell ref="Q64:Q65"/>
    <mergeCell ref="P66:P67"/>
    <mergeCell ref="Q66:Q67"/>
    <mergeCell ref="P68:P69"/>
    <mergeCell ref="Q68:Q69"/>
    <mergeCell ref="C64:D65"/>
    <mergeCell ref="E64:G64"/>
    <mergeCell ref="E65:G65"/>
    <mergeCell ref="C66:D67"/>
    <mergeCell ref="E66:G66"/>
    <mergeCell ref="E67:G67"/>
    <mergeCell ref="C68:D69"/>
    <mergeCell ref="E68:G68"/>
    <mergeCell ref="E69:G69"/>
    <mergeCell ref="B64:B65"/>
    <mergeCell ref="B66:B67"/>
    <mergeCell ref="B68:B69"/>
    <mergeCell ref="H64:O65"/>
    <mergeCell ref="P62:P63"/>
    <mergeCell ref="Q62:Q63"/>
    <mergeCell ref="A55:Q55"/>
    <mergeCell ref="C60:D61"/>
    <mergeCell ref="E60:G60"/>
    <mergeCell ref="P60:Q60"/>
    <mergeCell ref="E61:G61"/>
    <mergeCell ref="P61:Q61"/>
    <mergeCell ref="B62:B63"/>
    <mergeCell ref="H62:O63"/>
    <mergeCell ref="H60:O61"/>
    <mergeCell ref="A62:A63"/>
    <mergeCell ref="C62:D63"/>
    <mergeCell ref="E41:G41"/>
    <mergeCell ref="E42:G42"/>
    <mergeCell ref="B44:B45"/>
    <mergeCell ref="B46:B47"/>
    <mergeCell ref="C46:D47"/>
    <mergeCell ref="C48:D49"/>
    <mergeCell ref="E62:G62"/>
    <mergeCell ref="B48:B49"/>
    <mergeCell ref="E63:G63"/>
    <mergeCell ref="E27:G27"/>
    <mergeCell ref="E28:G28"/>
    <mergeCell ref="E29:G29"/>
    <mergeCell ref="C30:D31"/>
    <mergeCell ref="C32:D33"/>
    <mergeCell ref="C34:D35"/>
    <mergeCell ref="E30:G30"/>
    <mergeCell ref="C28:D29"/>
    <mergeCell ref="B51:Q51"/>
    <mergeCell ref="B50:P50"/>
    <mergeCell ref="H44:O45"/>
    <mergeCell ref="H46:O47"/>
    <mergeCell ref="H48:O49"/>
    <mergeCell ref="H38:O39"/>
    <mergeCell ref="P40:P41"/>
    <mergeCell ref="B38:B39"/>
    <mergeCell ref="E48:G48"/>
    <mergeCell ref="E49:G49"/>
    <mergeCell ref="E43:G43"/>
    <mergeCell ref="E44:G44"/>
    <mergeCell ref="E45:G45"/>
    <mergeCell ref="E38:G38"/>
    <mergeCell ref="E39:G39"/>
    <mergeCell ref="E40:G40"/>
    <mergeCell ref="E16:G16"/>
    <mergeCell ref="E17:G17"/>
    <mergeCell ref="C38:D39"/>
    <mergeCell ref="C40:D41"/>
    <mergeCell ref="C42:D43"/>
    <mergeCell ref="C44:D45"/>
    <mergeCell ref="Q36:Q37"/>
    <mergeCell ref="P30:P31"/>
    <mergeCell ref="H34:O35"/>
    <mergeCell ref="H36:O37"/>
    <mergeCell ref="P26:P27"/>
    <mergeCell ref="Q26:Q27"/>
    <mergeCell ref="P28:P29"/>
    <mergeCell ref="Q28:Q29"/>
    <mergeCell ref="C26:D27"/>
    <mergeCell ref="E36:G36"/>
    <mergeCell ref="E37:G37"/>
    <mergeCell ref="C36:D37"/>
    <mergeCell ref="E31:G31"/>
    <mergeCell ref="E32:G32"/>
    <mergeCell ref="E33:G33"/>
    <mergeCell ref="E34:G34"/>
    <mergeCell ref="E35:G35"/>
    <mergeCell ref="E26:G26"/>
    <mergeCell ref="C18:D19"/>
    <mergeCell ref="C20:D21"/>
    <mergeCell ref="C22:D23"/>
    <mergeCell ref="C24:D25"/>
    <mergeCell ref="E18:G18"/>
    <mergeCell ref="E19:G19"/>
    <mergeCell ref="E20:G20"/>
    <mergeCell ref="E21:G21"/>
    <mergeCell ref="E22:G22"/>
    <mergeCell ref="E23:G23"/>
    <mergeCell ref="E24:G24"/>
    <mergeCell ref="E25:G25"/>
    <mergeCell ref="C8:D9"/>
    <mergeCell ref="A24:A25"/>
    <mergeCell ref="A10:A11"/>
    <mergeCell ref="A12:A13"/>
    <mergeCell ref="A14:A15"/>
    <mergeCell ref="A16:A17"/>
    <mergeCell ref="A18:A19"/>
    <mergeCell ref="A20:A21"/>
    <mergeCell ref="P9:Q9"/>
    <mergeCell ref="Q10:Q11"/>
    <mergeCell ref="P12:P13"/>
    <mergeCell ref="Q12:Q13"/>
    <mergeCell ref="P14:P15"/>
    <mergeCell ref="Q14:Q15"/>
    <mergeCell ref="P16:P17"/>
    <mergeCell ref="H8:O9"/>
    <mergeCell ref="C10:D11"/>
    <mergeCell ref="E8:G8"/>
    <mergeCell ref="E9:G9"/>
    <mergeCell ref="E10:G10"/>
    <mergeCell ref="E11:G11"/>
    <mergeCell ref="Q24:Q25"/>
    <mergeCell ref="P8:Q8"/>
    <mergeCell ref="C16:D17"/>
    <mergeCell ref="A38:A39"/>
    <mergeCell ref="A40:A41"/>
    <mergeCell ref="A42:A43"/>
    <mergeCell ref="A44:A45"/>
    <mergeCell ref="A46:A47"/>
    <mergeCell ref="Q30:Q31"/>
    <mergeCell ref="A30:A31"/>
    <mergeCell ref="A32:A33"/>
    <mergeCell ref="A34:A35"/>
    <mergeCell ref="A36:A37"/>
    <mergeCell ref="B40:B41"/>
    <mergeCell ref="B42:B43"/>
    <mergeCell ref="H40:O41"/>
    <mergeCell ref="H42:O43"/>
    <mergeCell ref="Q40:Q41"/>
    <mergeCell ref="P42:P43"/>
    <mergeCell ref="Q42:Q43"/>
    <mergeCell ref="P32:P33"/>
    <mergeCell ref="Q32:Q33"/>
    <mergeCell ref="P34:P35"/>
    <mergeCell ref="Q34:Q35"/>
    <mergeCell ref="P36:P37"/>
    <mergeCell ref="E46:G46"/>
    <mergeCell ref="E47:G47"/>
    <mergeCell ref="A1:F1"/>
    <mergeCell ref="A2:E2"/>
    <mergeCell ref="A53:F53"/>
    <mergeCell ref="A54:E54"/>
    <mergeCell ref="A105:F105"/>
    <mergeCell ref="A106:E106"/>
    <mergeCell ref="A22:A23"/>
    <mergeCell ref="C12:D13"/>
    <mergeCell ref="C14:D15"/>
    <mergeCell ref="A26:A27"/>
    <mergeCell ref="A28:A29"/>
    <mergeCell ref="A3:Q3"/>
    <mergeCell ref="Q16:Q17"/>
    <mergeCell ref="P18:P19"/>
    <mergeCell ref="Q18:Q19"/>
    <mergeCell ref="P20:P21"/>
    <mergeCell ref="Q20:Q21"/>
    <mergeCell ref="P22:P23"/>
    <mergeCell ref="Q22:Q23"/>
    <mergeCell ref="P24:P25"/>
    <mergeCell ref="E12:G12"/>
    <mergeCell ref="E13:G13"/>
    <mergeCell ref="E14:G14"/>
    <mergeCell ref="E15:G15"/>
  </mergeCells>
  <phoneticPr fontId="2"/>
  <printOptions horizontalCentered="1"/>
  <pageMargins left="0.70866141732283472" right="0.70866141732283472" top="0.74803149606299213" bottom="0.55118110236220474" header="0.31496062992125984" footer="0.31496062992125984"/>
  <pageSetup paperSize="9" scale="97" orientation="portrait" blackAndWhite="1" r:id="rId1"/>
  <rowBreaks count="2" manualBreakCount="2">
    <brk id="52" max="16" man="1"/>
    <brk id="104" max="16" man="1"/>
  </row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66FF"/>
  </sheetPr>
  <dimension ref="A1:T156"/>
  <sheetViews>
    <sheetView view="pageBreakPreview" zoomScaleNormal="100" zoomScaleSheetLayoutView="100" workbookViewId="0">
      <selection activeCell="B10" sqref="B10:B11"/>
    </sheetView>
  </sheetViews>
  <sheetFormatPr defaultColWidth="9" defaultRowHeight="13"/>
  <cols>
    <col min="1" max="18" width="5.08984375" style="3" customWidth="1"/>
    <col min="19" max="16384" width="9" style="3"/>
  </cols>
  <sheetData>
    <row r="1" spans="1:20" ht="15.75" customHeight="1">
      <c r="A1" s="710" t="str">
        <f>CONCATENATE("（様式-",INDEX(発注者入力シート!$B$27:$G$31,MATCH(発注者入力シート!L6,発注者入力シート!$C$27:$C$31,0),4),"-２）")</f>
        <v>（様式-５-２）</v>
      </c>
      <c r="B1" s="710"/>
      <c r="C1" s="710"/>
      <c r="D1" s="710"/>
      <c r="E1" s="710"/>
      <c r="F1" s="710"/>
      <c r="Q1" s="153" t="s">
        <v>1195</v>
      </c>
      <c r="R1" s="153"/>
      <c r="S1" s="3" t="s">
        <v>393</v>
      </c>
    </row>
    <row r="2" spans="1:20" ht="15.75" customHeight="1">
      <c r="A2" s="710" t="str">
        <f>CONCATENATE("評価項目",INDEX(発注者入力シート!$B$27:$G$31,MATCH(発注者入力シート!L6,発注者入力シート!$C$27:$C$31,0),5),"-",INDEX(発注者入力シート!$B$27:$G$31,MATCH(発注者入力シート!L6,発注者入力シート!$C$27:$C$31,0),6))</f>
        <v>評価項目（２）-①</v>
      </c>
      <c r="B2" s="710"/>
      <c r="C2" s="710"/>
      <c r="D2" s="710"/>
      <c r="E2" s="710"/>
      <c r="S2" s="3" t="s">
        <v>394</v>
      </c>
    </row>
    <row r="3" spans="1:20" ht="15.75" customHeight="1">
      <c r="A3" s="1019" t="s">
        <v>158</v>
      </c>
      <c r="B3" s="1019"/>
      <c r="C3" s="1019"/>
      <c r="D3" s="1019"/>
      <c r="E3" s="1019"/>
      <c r="F3" s="1019"/>
      <c r="G3" s="1019"/>
      <c r="H3" s="1019"/>
      <c r="I3" s="1019"/>
      <c r="J3" s="1019"/>
      <c r="K3" s="1019"/>
      <c r="L3" s="1019"/>
      <c r="M3" s="1019"/>
      <c r="N3" s="1019"/>
      <c r="O3" s="1019"/>
      <c r="P3" s="1019"/>
      <c r="Q3" s="1019"/>
      <c r="R3" s="154"/>
      <c r="S3" s="116"/>
      <c r="T3" s="3" t="s">
        <v>401</v>
      </c>
    </row>
    <row r="4" spans="1:20" ht="15.75" customHeight="1">
      <c r="A4" s="154"/>
      <c r="B4" s="154"/>
      <c r="C4" s="154"/>
      <c r="D4" s="154"/>
      <c r="E4" s="154"/>
      <c r="F4" s="154"/>
      <c r="G4" s="154"/>
      <c r="H4" s="154"/>
      <c r="I4" s="154"/>
      <c r="J4" s="154"/>
      <c r="K4" s="154"/>
      <c r="L4" s="154"/>
      <c r="M4" s="154"/>
      <c r="N4" s="154"/>
      <c r="O4" s="154"/>
      <c r="P4" s="154"/>
      <c r="Q4" s="154"/>
      <c r="R4" s="154"/>
      <c r="S4" s="111"/>
      <c r="T4" s="3" t="s">
        <v>396</v>
      </c>
    </row>
    <row r="5" spans="1:20" ht="15.75" customHeight="1">
      <c r="H5" s="1003" t="s">
        <v>289</v>
      </c>
      <c r="I5" s="1003"/>
      <c r="J5" s="1003"/>
      <c r="K5" s="988" t="str">
        <f>IF(企業入力シート!$C$7="","",企業入力シート!$C$7)</f>
        <v>○○建設</v>
      </c>
      <c r="L5" s="988"/>
      <c r="M5" s="988"/>
      <c r="N5" s="988"/>
      <c r="O5" s="988"/>
      <c r="P5" s="988"/>
      <c r="Q5" s="988"/>
      <c r="R5" s="2"/>
    </row>
    <row r="6" spans="1:20" ht="15.75" customHeight="1">
      <c r="S6" s="3" t="s">
        <v>397</v>
      </c>
    </row>
    <row r="7" spans="1:20" ht="15.75" customHeight="1">
      <c r="S7" s="113"/>
      <c r="T7" s="3" t="s">
        <v>398</v>
      </c>
    </row>
    <row r="8" spans="1:20" ht="15.75" customHeight="1">
      <c r="A8" s="155" t="s">
        <v>20</v>
      </c>
      <c r="B8" s="156" t="s">
        <v>22</v>
      </c>
      <c r="C8" s="1034" t="s">
        <v>24</v>
      </c>
      <c r="D8" s="1034"/>
      <c r="E8" s="1033" t="s">
        <v>25</v>
      </c>
      <c r="F8" s="1034"/>
      <c r="G8" s="1035"/>
      <c r="H8" s="1033" t="s">
        <v>26</v>
      </c>
      <c r="I8" s="1034"/>
      <c r="J8" s="1034"/>
      <c r="K8" s="1034"/>
      <c r="L8" s="1034"/>
      <c r="M8" s="1034"/>
      <c r="N8" s="1034"/>
      <c r="O8" s="1035"/>
      <c r="P8" s="1033" t="s">
        <v>98</v>
      </c>
      <c r="Q8" s="1035"/>
      <c r="R8" s="90"/>
      <c r="S8" s="114"/>
      <c r="T8" s="3" t="s">
        <v>396</v>
      </c>
    </row>
    <row r="9" spans="1:20" ht="15.75" customHeight="1">
      <c r="A9" s="157" t="s">
        <v>21</v>
      </c>
      <c r="B9" s="158" t="s">
        <v>23</v>
      </c>
      <c r="C9" s="1040"/>
      <c r="D9" s="1040"/>
      <c r="E9" s="1106" t="s">
        <v>660</v>
      </c>
      <c r="F9" s="1107"/>
      <c r="G9" s="1108"/>
      <c r="H9" s="1036"/>
      <c r="I9" s="1037"/>
      <c r="J9" s="1037"/>
      <c r="K9" s="1037"/>
      <c r="L9" s="1037"/>
      <c r="M9" s="1037"/>
      <c r="N9" s="1037"/>
      <c r="O9" s="1038"/>
      <c r="P9" s="1039" t="s">
        <v>97</v>
      </c>
      <c r="Q9" s="1041"/>
      <c r="R9" s="90"/>
    </row>
    <row r="10" spans="1:20" ht="15.75" customHeight="1">
      <c r="A10" s="1033">
        <v>1</v>
      </c>
      <c r="B10" s="1110" t="s">
        <v>1192</v>
      </c>
      <c r="C10" s="1091"/>
      <c r="D10" s="1092"/>
      <c r="E10" s="1098"/>
      <c r="F10" s="1099"/>
      <c r="G10" s="1100"/>
      <c r="H10" s="1020"/>
      <c r="I10" s="1021"/>
      <c r="J10" s="1021"/>
      <c r="K10" s="1021"/>
      <c r="L10" s="1021"/>
      <c r="M10" s="1021"/>
      <c r="N10" s="1021"/>
      <c r="O10" s="1022"/>
      <c r="P10" s="1097"/>
      <c r="Q10" s="1095" t="s">
        <v>161</v>
      </c>
      <c r="R10" s="90"/>
      <c r="S10" s="118" t="s">
        <v>399</v>
      </c>
    </row>
    <row r="11" spans="1:20" ht="15.75" customHeight="1">
      <c r="A11" s="1036"/>
      <c r="B11" s="1111"/>
      <c r="C11" s="1093"/>
      <c r="D11" s="1094"/>
      <c r="E11" s="1101"/>
      <c r="F11" s="1102"/>
      <c r="G11" s="1103"/>
      <c r="H11" s="1026"/>
      <c r="I11" s="1027"/>
      <c r="J11" s="1027"/>
      <c r="K11" s="1027"/>
      <c r="L11" s="1027"/>
      <c r="M11" s="1027"/>
      <c r="N11" s="1027"/>
      <c r="O11" s="1028"/>
      <c r="P11" s="1002"/>
      <c r="Q11" s="1096"/>
      <c r="R11" s="90"/>
      <c r="S11" s="118" t="s">
        <v>400</v>
      </c>
    </row>
    <row r="12" spans="1:20" ht="15.75" customHeight="1">
      <c r="A12" s="1039">
        <v>2</v>
      </c>
      <c r="B12" s="1104" t="str">
        <f>B10</f>
        <v>Ｒ６</v>
      </c>
      <c r="C12" s="1091"/>
      <c r="D12" s="1092"/>
      <c r="E12" s="1098"/>
      <c r="F12" s="1099"/>
      <c r="G12" s="1100"/>
      <c r="H12" s="1020"/>
      <c r="I12" s="1021"/>
      <c r="J12" s="1021"/>
      <c r="K12" s="1021"/>
      <c r="L12" s="1021"/>
      <c r="M12" s="1021"/>
      <c r="N12" s="1021"/>
      <c r="O12" s="1022"/>
      <c r="P12" s="1097"/>
      <c r="Q12" s="1095" t="s">
        <v>161</v>
      </c>
      <c r="R12" s="90"/>
      <c r="S12" s="118" t="s">
        <v>716</v>
      </c>
    </row>
    <row r="13" spans="1:20" ht="15.75" customHeight="1">
      <c r="A13" s="1039"/>
      <c r="B13" s="1105"/>
      <c r="C13" s="1093"/>
      <c r="D13" s="1094"/>
      <c r="E13" s="1101"/>
      <c r="F13" s="1102"/>
      <c r="G13" s="1103"/>
      <c r="H13" s="1026"/>
      <c r="I13" s="1027"/>
      <c r="J13" s="1027"/>
      <c r="K13" s="1027"/>
      <c r="L13" s="1027"/>
      <c r="M13" s="1027"/>
      <c r="N13" s="1027"/>
      <c r="O13" s="1028"/>
      <c r="P13" s="1002"/>
      <c r="Q13" s="1096"/>
      <c r="R13" s="90"/>
    </row>
    <row r="14" spans="1:20" ht="15.75" customHeight="1">
      <c r="A14" s="1033">
        <v>3</v>
      </c>
      <c r="B14" s="1104" t="str">
        <f t="shared" ref="B14" si="0">B12</f>
        <v>Ｒ６</v>
      </c>
      <c r="C14" s="1091"/>
      <c r="D14" s="1092"/>
      <c r="E14" s="1098"/>
      <c r="F14" s="1099"/>
      <c r="G14" s="1100"/>
      <c r="H14" s="1020"/>
      <c r="I14" s="1021"/>
      <c r="J14" s="1021"/>
      <c r="K14" s="1021"/>
      <c r="L14" s="1021"/>
      <c r="M14" s="1021"/>
      <c r="N14" s="1021"/>
      <c r="O14" s="1022"/>
      <c r="P14" s="1097"/>
      <c r="Q14" s="1095" t="s">
        <v>161</v>
      </c>
      <c r="R14" s="90"/>
    </row>
    <row r="15" spans="1:20" ht="15.75" customHeight="1">
      <c r="A15" s="1036"/>
      <c r="B15" s="1105"/>
      <c r="C15" s="1093"/>
      <c r="D15" s="1094"/>
      <c r="E15" s="1101"/>
      <c r="F15" s="1102"/>
      <c r="G15" s="1103"/>
      <c r="H15" s="1026"/>
      <c r="I15" s="1027"/>
      <c r="J15" s="1027"/>
      <c r="K15" s="1027"/>
      <c r="L15" s="1027"/>
      <c r="M15" s="1027"/>
      <c r="N15" s="1027"/>
      <c r="O15" s="1028"/>
      <c r="P15" s="1002"/>
      <c r="Q15" s="1096"/>
      <c r="R15" s="90"/>
    </row>
    <row r="16" spans="1:20" ht="15.75" customHeight="1">
      <c r="A16" s="1039">
        <v>4</v>
      </c>
      <c r="B16" s="1104" t="str">
        <f t="shared" ref="B16" si="1">B14</f>
        <v>Ｒ６</v>
      </c>
      <c r="C16" s="1091"/>
      <c r="D16" s="1092"/>
      <c r="E16" s="1098"/>
      <c r="F16" s="1099"/>
      <c r="G16" s="1100"/>
      <c r="H16" s="1020"/>
      <c r="I16" s="1021"/>
      <c r="J16" s="1021"/>
      <c r="K16" s="1021"/>
      <c r="L16" s="1021"/>
      <c r="M16" s="1021"/>
      <c r="N16" s="1021"/>
      <c r="O16" s="1022"/>
      <c r="P16" s="1097"/>
      <c r="Q16" s="1095" t="s">
        <v>161</v>
      </c>
      <c r="R16" s="90"/>
    </row>
    <row r="17" spans="1:18" ht="15.75" customHeight="1">
      <c r="A17" s="1039"/>
      <c r="B17" s="1105"/>
      <c r="C17" s="1093"/>
      <c r="D17" s="1094"/>
      <c r="E17" s="1101"/>
      <c r="F17" s="1102"/>
      <c r="G17" s="1103"/>
      <c r="H17" s="1026"/>
      <c r="I17" s="1027"/>
      <c r="J17" s="1027"/>
      <c r="K17" s="1027"/>
      <c r="L17" s="1027"/>
      <c r="M17" s="1027"/>
      <c r="N17" s="1027"/>
      <c r="O17" s="1028"/>
      <c r="P17" s="1002"/>
      <c r="Q17" s="1096"/>
      <c r="R17" s="90"/>
    </row>
    <row r="18" spans="1:18" ht="15.75" customHeight="1">
      <c r="A18" s="1033">
        <v>5</v>
      </c>
      <c r="B18" s="1104" t="str">
        <f t="shared" ref="B18" si="2">B16</f>
        <v>Ｒ６</v>
      </c>
      <c r="C18" s="1091"/>
      <c r="D18" s="1092"/>
      <c r="E18" s="1098"/>
      <c r="F18" s="1099"/>
      <c r="G18" s="1100"/>
      <c r="H18" s="1020"/>
      <c r="I18" s="1021"/>
      <c r="J18" s="1021"/>
      <c r="K18" s="1021"/>
      <c r="L18" s="1021"/>
      <c r="M18" s="1021"/>
      <c r="N18" s="1021"/>
      <c r="O18" s="1022"/>
      <c r="P18" s="1097"/>
      <c r="Q18" s="1095" t="s">
        <v>161</v>
      </c>
      <c r="R18" s="90"/>
    </row>
    <row r="19" spans="1:18" ht="15.75" customHeight="1">
      <c r="A19" s="1036"/>
      <c r="B19" s="1105"/>
      <c r="C19" s="1093"/>
      <c r="D19" s="1094"/>
      <c r="E19" s="1101"/>
      <c r="F19" s="1102"/>
      <c r="G19" s="1103"/>
      <c r="H19" s="1026"/>
      <c r="I19" s="1027"/>
      <c r="J19" s="1027"/>
      <c r="K19" s="1027"/>
      <c r="L19" s="1027"/>
      <c r="M19" s="1027"/>
      <c r="N19" s="1027"/>
      <c r="O19" s="1028"/>
      <c r="P19" s="1002"/>
      <c r="Q19" s="1096"/>
      <c r="R19" s="90"/>
    </row>
    <row r="20" spans="1:18" ht="15.75" customHeight="1">
      <c r="A20" s="1039">
        <v>6</v>
      </c>
      <c r="B20" s="1104" t="str">
        <f t="shared" ref="B20" si="3">B18</f>
        <v>Ｒ６</v>
      </c>
      <c r="C20" s="1091"/>
      <c r="D20" s="1092"/>
      <c r="E20" s="1098"/>
      <c r="F20" s="1099"/>
      <c r="G20" s="1100"/>
      <c r="H20" s="1020"/>
      <c r="I20" s="1021"/>
      <c r="J20" s="1021"/>
      <c r="K20" s="1021"/>
      <c r="L20" s="1021"/>
      <c r="M20" s="1021"/>
      <c r="N20" s="1021"/>
      <c r="O20" s="1022"/>
      <c r="P20" s="1097"/>
      <c r="Q20" s="1095" t="s">
        <v>161</v>
      </c>
      <c r="R20" s="90"/>
    </row>
    <row r="21" spans="1:18" ht="15.75" customHeight="1">
      <c r="A21" s="1039"/>
      <c r="B21" s="1105"/>
      <c r="C21" s="1093"/>
      <c r="D21" s="1094"/>
      <c r="E21" s="1101"/>
      <c r="F21" s="1102"/>
      <c r="G21" s="1103"/>
      <c r="H21" s="1026"/>
      <c r="I21" s="1027"/>
      <c r="J21" s="1027"/>
      <c r="K21" s="1027"/>
      <c r="L21" s="1027"/>
      <c r="M21" s="1027"/>
      <c r="N21" s="1027"/>
      <c r="O21" s="1028"/>
      <c r="P21" s="1002"/>
      <c r="Q21" s="1096"/>
      <c r="R21" s="90"/>
    </row>
    <row r="22" spans="1:18" ht="15.75" customHeight="1">
      <c r="A22" s="1033">
        <v>7</v>
      </c>
      <c r="B22" s="1104" t="str">
        <f t="shared" ref="B22" si="4">B20</f>
        <v>Ｒ６</v>
      </c>
      <c r="C22" s="1091"/>
      <c r="D22" s="1092"/>
      <c r="E22" s="1098"/>
      <c r="F22" s="1099"/>
      <c r="G22" s="1100"/>
      <c r="H22" s="1020"/>
      <c r="I22" s="1021"/>
      <c r="J22" s="1021"/>
      <c r="K22" s="1021"/>
      <c r="L22" s="1021"/>
      <c r="M22" s="1021"/>
      <c r="N22" s="1021"/>
      <c r="O22" s="1022"/>
      <c r="P22" s="1097"/>
      <c r="Q22" s="1095" t="s">
        <v>161</v>
      </c>
      <c r="R22" s="90"/>
    </row>
    <row r="23" spans="1:18" ht="15.75" customHeight="1">
      <c r="A23" s="1036"/>
      <c r="B23" s="1105"/>
      <c r="C23" s="1093"/>
      <c r="D23" s="1094"/>
      <c r="E23" s="1101"/>
      <c r="F23" s="1102"/>
      <c r="G23" s="1103"/>
      <c r="H23" s="1026"/>
      <c r="I23" s="1027"/>
      <c r="J23" s="1027"/>
      <c r="K23" s="1027"/>
      <c r="L23" s="1027"/>
      <c r="M23" s="1027"/>
      <c r="N23" s="1027"/>
      <c r="O23" s="1028"/>
      <c r="P23" s="1002"/>
      <c r="Q23" s="1096"/>
      <c r="R23" s="90"/>
    </row>
    <row r="24" spans="1:18" ht="15.75" customHeight="1">
      <c r="A24" s="1039">
        <v>8</v>
      </c>
      <c r="B24" s="1104" t="str">
        <f t="shared" ref="B24" si="5">B22</f>
        <v>Ｒ６</v>
      </c>
      <c r="C24" s="1091"/>
      <c r="D24" s="1092"/>
      <c r="E24" s="1098"/>
      <c r="F24" s="1099"/>
      <c r="G24" s="1100"/>
      <c r="H24" s="1020"/>
      <c r="I24" s="1021"/>
      <c r="J24" s="1021"/>
      <c r="K24" s="1021"/>
      <c r="L24" s="1021"/>
      <c r="M24" s="1021"/>
      <c r="N24" s="1021"/>
      <c r="O24" s="1022"/>
      <c r="P24" s="1097"/>
      <c r="Q24" s="1095" t="s">
        <v>161</v>
      </c>
      <c r="R24" s="90"/>
    </row>
    <row r="25" spans="1:18" ht="15.75" customHeight="1">
      <c r="A25" s="1039"/>
      <c r="B25" s="1105"/>
      <c r="C25" s="1093"/>
      <c r="D25" s="1094"/>
      <c r="E25" s="1101"/>
      <c r="F25" s="1102"/>
      <c r="G25" s="1103"/>
      <c r="H25" s="1026"/>
      <c r="I25" s="1027"/>
      <c r="J25" s="1027"/>
      <c r="K25" s="1027"/>
      <c r="L25" s="1027"/>
      <c r="M25" s="1027"/>
      <c r="N25" s="1027"/>
      <c r="O25" s="1028"/>
      <c r="P25" s="1002"/>
      <c r="Q25" s="1096"/>
      <c r="R25" s="90"/>
    </row>
    <row r="26" spans="1:18" ht="15.75" customHeight="1">
      <c r="A26" s="1033">
        <v>9</v>
      </c>
      <c r="B26" s="1104" t="str">
        <f t="shared" ref="B26" si="6">B24</f>
        <v>Ｒ６</v>
      </c>
      <c r="C26" s="1091"/>
      <c r="D26" s="1092"/>
      <c r="E26" s="1098"/>
      <c r="F26" s="1099"/>
      <c r="G26" s="1100"/>
      <c r="H26" s="1020"/>
      <c r="I26" s="1021"/>
      <c r="J26" s="1021"/>
      <c r="K26" s="1021"/>
      <c r="L26" s="1021"/>
      <c r="M26" s="1021"/>
      <c r="N26" s="1021"/>
      <c r="O26" s="1022"/>
      <c r="P26" s="1097"/>
      <c r="Q26" s="1095" t="s">
        <v>161</v>
      </c>
      <c r="R26" s="90"/>
    </row>
    <row r="27" spans="1:18" ht="15.75" customHeight="1">
      <c r="A27" s="1036"/>
      <c r="B27" s="1105"/>
      <c r="C27" s="1093"/>
      <c r="D27" s="1094"/>
      <c r="E27" s="1101"/>
      <c r="F27" s="1102"/>
      <c r="G27" s="1103"/>
      <c r="H27" s="1026"/>
      <c r="I27" s="1027"/>
      <c r="J27" s="1027"/>
      <c r="K27" s="1027"/>
      <c r="L27" s="1027"/>
      <c r="M27" s="1027"/>
      <c r="N27" s="1027"/>
      <c r="O27" s="1028"/>
      <c r="P27" s="1002"/>
      <c r="Q27" s="1096"/>
      <c r="R27" s="90"/>
    </row>
    <row r="28" spans="1:18" ht="15.75" customHeight="1">
      <c r="A28" s="1039">
        <v>10</v>
      </c>
      <c r="B28" s="1104" t="str">
        <f t="shared" ref="B28" si="7">B26</f>
        <v>Ｒ６</v>
      </c>
      <c r="C28" s="1091"/>
      <c r="D28" s="1092"/>
      <c r="E28" s="1098"/>
      <c r="F28" s="1099"/>
      <c r="G28" s="1100"/>
      <c r="H28" s="1020"/>
      <c r="I28" s="1021"/>
      <c r="J28" s="1021"/>
      <c r="K28" s="1021"/>
      <c r="L28" s="1021"/>
      <c r="M28" s="1021"/>
      <c r="N28" s="1021"/>
      <c r="O28" s="1022"/>
      <c r="P28" s="1097"/>
      <c r="Q28" s="1095" t="s">
        <v>161</v>
      </c>
      <c r="R28" s="90"/>
    </row>
    <row r="29" spans="1:18" ht="15.75" customHeight="1">
      <c r="A29" s="1039"/>
      <c r="B29" s="1105"/>
      <c r="C29" s="1093"/>
      <c r="D29" s="1094"/>
      <c r="E29" s="1101"/>
      <c r="F29" s="1102"/>
      <c r="G29" s="1103"/>
      <c r="H29" s="1026"/>
      <c r="I29" s="1027"/>
      <c r="J29" s="1027"/>
      <c r="K29" s="1027"/>
      <c r="L29" s="1027"/>
      <c r="M29" s="1027"/>
      <c r="N29" s="1027"/>
      <c r="O29" s="1028"/>
      <c r="P29" s="1002"/>
      <c r="Q29" s="1096"/>
      <c r="R29" s="90"/>
    </row>
    <row r="30" spans="1:18" ht="15.75" customHeight="1">
      <c r="A30" s="1033">
        <v>11</v>
      </c>
      <c r="B30" s="1104" t="str">
        <f t="shared" ref="B30" si="8">B28</f>
        <v>Ｒ６</v>
      </c>
      <c r="C30" s="1091"/>
      <c r="D30" s="1092"/>
      <c r="E30" s="1098"/>
      <c r="F30" s="1099"/>
      <c r="G30" s="1100"/>
      <c r="H30" s="1020"/>
      <c r="I30" s="1021"/>
      <c r="J30" s="1021"/>
      <c r="K30" s="1021"/>
      <c r="L30" s="1021"/>
      <c r="M30" s="1021"/>
      <c r="N30" s="1021"/>
      <c r="O30" s="1022"/>
      <c r="P30" s="1097"/>
      <c r="Q30" s="1095" t="s">
        <v>161</v>
      </c>
      <c r="R30" s="90"/>
    </row>
    <row r="31" spans="1:18" ht="15.75" customHeight="1">
      <c r="A31" s="1036"/>
      <c r="B31" s="1105"/>
      <c r="C31" s="1093"/>
      <c r="D31" s="1094"/>
      <c r="E31" s="1101"/>
      <c r="F31" s="1102"/>
      <c r="G31" s="1103"/>
      <c r="H31" s="1026"/>
      <c r="I31" s="1027"/>
      <c r="J31" s="1027"/>
      <c r="K31" s="1027"/>
      <c r="L31" s="1027"/>
      <c r="M31" s="1027"/>
      <c r="N31" s="1027"/>
      <c r="O31" s="1028"/>
      <c r="P31" s="1002"/>
      <c r="Q31" s="1096"/>
      <c r="R31" s="90"/>
    </row>
    <row r="32" spans="1:18" ht="15.75" customHeight="1">
      <c r="A32" s="1039">
        <v>12</v>
      </c>
      <c r="B32" s="1104" t="str">
        <f t="shared" ref="B32" si="9">B30</f>
        <v>Ｒ６</v>
      </c>
      <c r="C32" s="1091"/>
      <c r="D32" s="1092"/>
      <c r="E32" s="1098"/>
      <c r="F32" s="1099"/>
      <c r="G32" s="1100"/>
      <c r="H32" s="1020"/>
      <c r="I32" s="1021"/>
      <c r="J32" s="1021"/>
      <c r="K32" s="1021"/>
      <c r="L32" s="1021"/>
      <c r="M32" s="1021"/>
      <c r="N32" s="1021"/>
      <c r="O32" s="1022"/>
      <c r="P32" s="1097"/>
      <c r="Q32" s="1095" t="s">
        <v>161</v>
      </c>
      <c r="R32" s="90"/>
    </row>
    <row r="33" spans="1:18" ht="15.75" customHeight="1">
      <c r="A33" s="1039"/>
      <c r="B33" s="1105"/>
      <c r="C33" s="1093"/>
      <c r="D33" s="1094"/>
      <c r="E33" s="1101"/>
      <c r="F33" s="1102"/>
      <c r="G33" s="1103"/>
      <c r="H33" s="1026"/>
      <c r="I33" s="1027"/>
      <c r="J33" s="1027"/>
      <c r="K33" s="1027"/>
      <c r="L33" s="1027"/>
      <c r="M33" s="1027"/>
      <c r="N33" s="1027"/>
      <c r="O33" s="1028"/>
      <c r="P33" s="1002"/>
      <c r="Q33" s="1096"/>
      <c r="R33" s="90"/>
    </row>
    <row r="34" spans="1:18" ht="15.75" customHeight="1">
      <c r="A34" s="1033">
        <v>13</v>
      </c>
      <c r="B34" s="1104" t="str">
        <f t="shared" ref="B34" si="10">B32</f>
        <v>Ｒ６</v>
      </c>
      <c r="C34" s="1091"/>
      <c r="D34" s="1092"/>
      <c r="E34" s="1098"/>
      <c r="F34" s="1099"/>
      <c r="G34" s="1100"/>
      <c r="H34" s="1020"/>
      <c r="I34" s="1021"/>
      <c r="J34" s="1021"/>
      <c r="K34" s="1021"/>
      <c r="L34" s="1021"/>
      <c r="M34" s="1021"/>
      <c r="N34" s="1021"/>
      <c r="O34" s="1022"/>
      <c r="P34" s="1097"/>
      <c r="Q34" s="1095" t="s">
        <v>161</v>
      </c>
      <c r="R34" s="90"/>
    </row>
    <row r="35" spans="1:18" ht="15.75" customHeight="1">
      <c r="A35" s="1036"/>
      <c r="B35" s="1105"/>
      <c r="C35" s="1093"/>
      <c r="D35" s="1094"/>
      <c r="E35" s="1101"/>
      <c r="F35" s="1102"/>
      <c r="G35" s="1103"/>
      <c r="H35" s="1026"/>
      <c r="I35" s="1027"/>
      <c r="J35" s="1027"/>
      <c r="K35" s="1027"/>
      <c r="L35" s="1027"/>
      <c r="M35" s="1027"/>
      <c r="N35" s="1027"/>
      <c r="O35" s="1028"/>
      <c r="P35" s="1002"/>
      <c r="Q35" s="1096"/>
      <c r="R35" s="90"/>
    </row>
    <row r="36" spans="1:18" ht="15.75" customHeight="1">
      <c r="A36" s="1039">
        <v>14</v>
      </c>
      <c r="B36" s="1104" t="str">
        <f t="shared" ref="B36" si="11">B34</f>
        <v>Ｒ６</v>
      </c>
      <c r="C36" s="1091"/>
      <c r="D36" s="1092"/>
      <c r="E36" s="1098"/>
      <c r="F36" s="1099"/>
      <c r="G36" s="1100"/>
      <c r="H36" s="1020"/>
      <c r="I36" s="1021"/>
      <c r="J36" s="1021"/>
      <c r="K36" s="1021"/>
      <c r="L36" s="1021"/>
      <c r="M36" s="1021"/>
      <c r="N36" s="1021"/>
      <c r="O36" s="1022"/>
      <c r="P36" s="1097"/>
      <c r="Q36" s="1095" t="s">
        <v>161</v>
      </c>
      <c r="R36" s="90"/>
    </row>
    <row r="37" spans="1:18" ht="15.75" customHeight="1">
      <c r="A37" s="1039"/>
      <c r="B37" s="1105"/>
      <c r="C37" s="1093"/>
      <c r="D37" s="1094"/>
      <c r="E37" s="1101"/>
      <c r="F37" s="1102"/>
      <c r="G37" s="1103"/>
      <c r="H37" s="1026"/>
      <c r="I37" s="1027"/>
      <c r="J37" s="1027"/>
      <c r="K37" s="1027"/>
      <c r="L37" s="1027"/>
      <c r="M37" s="1027"/>
      <c r="N37" s="1027"/>
      <c r="O37" s="1028"/>
      <c r="P37" s="1002"/>
      <c r="Q37" s="1096"/>
      <c r="R37" s="90"/>
    </row>
    <row r="38" spans="1:18" ht="15.75" customHeight="1">
      <c r="A38" s="1033">
        <v>15</v>
      </c>
      <c r="B38" s="1104" t="str">
        <f t="shared" ref="B38" si="12">B36</f>
        <v>Ｒ６</v>
      </c>
      <c r="C38" s="1091"/>
      <c r="D38" s="1092"/>
      <c r="E38" s="1098"/>
      <c r="F38" s="1099"/>
      <c r="G38" s="1100"/>
      <c r="H38" s="1020"/>
      <c r="I38" s="1021"/>
      <c r="J38" s="1021"/>
      <c r="K38" s="1021"/>
      <c r="L38" s="1021"/>
      <c r="M38" s="1021"/>
      <c r="N38" s="1021"/>
      <c r="O38" s="1022"/>
      <c r="P38" s="1097"/>
      <c r="Q38" s="1095" t="s">
        <v>161</v>
      </c>
      <c r="R38" s="90"/>
    </row>
    <row r="39" spans="1:18" ht="15.75" customHeight="1">
      <c r="A39" s="1036"/>
      <c r="B39" s="1105"/>
      <c r="C39" s="1093"/>
      <c r="D39" s="1094"/>
      <c r="E39" s="1101"/>
      <c r="F39" s="1102"/>
      <c r="G39" s="1103"/>
      <c r="H39" s="1026"/>
      <c r="I39" s="1027"/>
      <c r="J39" s="1027"/>
      <c r="K39" s="1027"/>
      <c r="L39" s="1027"/>
      <c r="M39" s="1027"/>
      <c r="N39" s="1027"/>
      <c r="O39" s="1028"/>
      <c r="P39" s="1002"/>
      <c r="Q39" s="1096"/>
      <c r="R39" s="90"/>
    </row>
    <row r="40" spans="1:18" ht="15.75" customHeight="1">
      <c r="A40" s="1039">
        <v>16</v>
      </c>
      <c r="B40" s="1104" t="str">
        <f t="shared" ref="B40" si="13">B38</f>
        <v>Ｒ６</v>
      </c>
      <c r="C40" s="1091"/>
      <c r="D40" s="1092"/>
      <c r="E40" s="1098"/>
      <c r="F40" s="1099"/>
      <c r="G40" s="1100"/>
      <c r="H40" s="1020"/>
      <c r="I40" s="1021"/>
      <c r="J40" s="1021"/>
      <c r="K40" s="1021"/>
      <c r="L40" s="1021"/>
      <c r="M40" s="1021"/>
      <c r="N40" s="1021"/>
      <c r="O40" s="1022"/>
      <c r="P40" s="1097"/>
      <c r="Q40" s="1095" t="s">
        <v>161</v>
      </c>
      <c r="R40" s="90"/>
    </row>
    <row r="41" spans="1:18" ht="15.75" customHeight="1">
      <c r="A41" s="1039"/>
      <c r="B41" s="1105"/>
      <c r="C41" s="1093"/>
      <c r="D41" s="1094"/>
      <c r="E41" s="1101"/>
      <c r="F41" s="1102"/>
      <c r="G41" s="1103"/>
      <c r="H41" s="1026"/>
      <c r="I41" s="1027"/>
      <c r="J41" s="1027"/>
      <c r="K41" s="1027"/>
      <c r="L41" s="1027"/>
      <c r="M41" s="1027"/>
      <c r="N41" s="1027"/>
      <c r="O41" s="1028"/>
      <c r="P41" s="1002"/>
      <c r="Q41" s="1096"/>
      <c r="R41" s="90"/>
    </row>
    <row r="42" spans="1:18" ht="15.75" customHeight="1">
      <c r="A42" s="1033">
        <v>17</v>
      </c>
      <c r="B42" s="1104" t="str">
        <f t="shared" ref="B42" si="14">B40</f>
        <v>Ｒ６</v>
      </c>
      <c r="C42" s="1091"/>
      <c r="D42" s="1092"/>
      <c r="E42" s="1098"/>
      <c r="F42" s="1099"/>
      <c r="G42" s="1100"/>
      <c r="H42" s="1020"/>
      <c r="I42" s="1021"/>
      <c r="J42" s="1021"/>
      <c r="K42" s="1021"/>
      <c r="L42" s="1021"/>
      <c r="M42" s="1021"/>
      <c r="N42" s="1021"/>
      <c r="O42" s="1022"/>
      <c r="P42" s="1097"/>
      <c r="Q42" s="1095" t="s">
        <v>161</v>
      </c>
      <c r="R42" s="90"/>
    </row>
    <row r="43" spans="1:18" ht="15.75" customHeight="1">
      <c r="A43" s="1036"/>
      <c r="B43" s="1105"/>
      <c r="C43" s="1093"/>
      <c r="D43" s="1094"/>
      <c r="E43" s="1101"/>
      <c r="F43" s="1102"/>
      <c r="G43" s="1103"/>
      <c r="H43" s="1026"/>
      <c r="I43" s="1027"/>
      <c r="J43" s="1027"/>
      <c r="K43" s="1027"/>
      <c r="L43" s="1027"/>
      <c r="M43" s="1027"/>
      <c r="N43" s="1027"/>
      <c r="O43" s="1028"/>
      <c r="P43" s="1002"/>
      <c r="Q43" s="1096"/>
      <c r="R43" s="90"/>
    </row>
    <row r="44" spans="1:18" ht="15.75" customHeight="1">
      <c r="A44" s="1039">
        <v>18</v>
      </c>
      <c r="B44" s="1104" t="str">
        <f t="shared" ref="B44" si="15">B42</f>
        <v>Ｒ６</v>
      </c>
      <c r="C44" s="1091"/>
      <c r="D44" s="1092"/>
      <c r="E44" s="1098"/>
      <c r="F44" s="1099"/>
      <c r="G44" s="1100"/>
      <c r="H44" s="1020"/>
      <c r="I44" s="1021"/>
      <c r="J44" s="1021"/>
      <c r="K44" s="1021"/>
      <c r="L44" s="1021"/>
      <c r="M44" s="1021"/>
      <c r="N44" s="1021"/>
      <c r="O44" s="1022"/>
      <c r="P44" s="1097"/>
      <c r="Q44" s="1095" t="s">
        <v>161</v>
      </c>
      <c r="R44" s="90"/>
    </row>
    <row r="45" spans="1:18" ht="15.75" customHeight="1">
      <c r="A45" s="1039"/>
      <c r="B45" s="1105"/>
      <c r="C45" s="1093"/>
      <c r="D45" s="1094"/>
      <c r="E45" s="1101"/>
      <c r="F45" s="1102"/>
      <c r="G45" s="1103"/>
      <c r="H45" s="1026"/>
      <c r="I45" s="1027"/>
      <c r="J45" s="1027"/>
      <c r="K45" s="1027"/>
      <c r="L45" s="1027"/>
      <c r="M45" s="1027"/>
      <c r="N45" s="1027"/>
      <c r="O45" s="1028"/>
      <c r="P45" s="1002"/>
      <c r="Q45" s="1096"/>
      <c r="R45" s="90"/>
    </row>
    <row r="46" spans="1:18" ht="15.75" customHeight="1">
      <c r="A46" s="1033">
        <v>19</v>
      </c>
      <c r="B46" s="1104" t="str">
        <f t="shared" ref="B46" si="16">B44</f>
        <v>Ｒ６</v>
      </c>
      <c r="C46" s="1091"/>
      <c r="D46" s="1092"/>
      <c r="E46" s="1098"/>
      <c r="F46" s="1099"/>
      <c r="G46" s="1100"/>
      <c r="H46" s="1020"/>
      <c r="I46" s="1021"/>
      <c r="J46" s="1021"/>
      <c r="K46" s="1021"/>
      <c r="L46" s="1021"/>
      <c r="M46" s="1021"/>
      <c r="N46" s="1021"/>
      <c r="O46" s="1022"/>
      <c r="P46" s="1097"/>
      <c r="Q46" s="1095" t="s">
        <v>161</v>
      </c>
      <c r="R46" s="90"/>
    </row>
    <row r="47" spans="1:18" ht="15.75" customHeight="1">
      <c r="A47" s="1036"/>
      <c r="B47" s="1105"/>
      <c r="C47" s="1093"/>
      <c r="D47" s="1094"/>
      <c r="E47" s="1101"/>
      <c r="F47" s="1102"/>
      <c r="G47" s="1103"/>
      <c r="H47" s="1026"/>
      <c r="I47" s="1027"/>
      <c r="J47" s="1027"/>
      <c r="K47" s="1027"/>
      <c r="L47" s="1027"/>
      <c r="M47" s="1027"/>
      <c r="N47" s="1027"/>
      <c r="O47" s="1028"/>
      <c r="P47" s="1002"/>
      <c r="Q47" s="1096"/>
      <c r="R47" s="90"/>
    </row>
    <row r="48" spans="1:18" ht="15.75" customHeight="1">
      <c r="A48" s="1104">
        <v>20</v>
      </c>
      <c r="B48" s="1104" t="str">
        <f t="shared" ref="B48" si="17">B46</f>
        <v>Ｒ６</v>
      </c>
      <c r="C48" s="1091"/>
      <c r="D48" s="1092"/>
      <c r="E48" s="1098"/>
      <c r="F48" s="1099"/>
      <c r="G48" s="1100"/>
      <c r="H48" s="1020"/>
      <c r="I48" s="1021"/>
      <c r="J48" s="1021"/>
      <c r="K48" s="1021"/>
      <c r="L48" s="1021"/>
      <c r="M48" s="1021"/>
      <c r="N48" s="1021"/>
      <c r="O48" s="1022"/>
      <c r="P48" s="1097"/>
      <c r="Q48" s="1095" t="s">
        <v>161</v>
      </c>
      <c r="R48" s="90"/>
    </row>
    <row r="49" spans="1:20" ht="15.75" customHeight="1">
      <c r="A49" s="1105"/>
      <c r="B49" s="1105"/>
      <c r="C49" s="1093"/>
      <c r="D49" s="1094"/>
      <c r="E49" s="1101"/>
      <c r="F49" s="1102"/>
      <c r="G49" s="1103"/>
      <c r="H49" s="1026"/>
      <c r="I49" s="1027"/>
      <c r="J49" s="1027"/>
      <c r="K49" s="1027"/>
      <c r="L49" s="1027"/>
      <c r="M49" s="1027"/>
      <c r="N49" s="1027"/>
      <c r="O49" s="1028"/>
      <c r="P49" s="1002"/>
      <c r="Q49" s="1096"/>
      <c r="R49" s="90"/>
    </row>
    <row r="50" spans="1:20">
      <c r="A50" s="162" t="s">
        <v>94</v>
      </c>
      <c r="B50" s="1109" t="s">
        <v>499</v>
      </c>
      <c r="C50" s="1109"/>
      <c r="D50" s="1109"/>
      <c r="E50" s="1109"/>
      <c r="F50" s="1109"/>
      <c r="G50" s="1109"/>
      <c r="H50" s="1109"/>
      <c r="I50" s="1109"/>
      <c r="J50" s="1109"/>
      <c r="K50" s="1109"/>
      <c r="L50" s="1109"/>
      <c r="M50" s="1109"/>
      <c r="N50" s="1109"/>
      <c r="O50" s="1109"/>
      <c r="P50" s="1109"/>
      <c r="Q50" s="196"/>
      <c r="R50" s="159"/>
    </row>
    <row r="51" spans="1:20">
      <c r="A51" s="162" t="s">
        <v>95</v>
      </c>
      <c r="B51" s="1109" t="s">
        <v>108</v>
      </c>
      <c r="C51" s="1109"/>
      <c r="D51" s="1109"/>
      <c r="E51" s="1109"/>
      <c r="F51" s="1109"/>
      <c r="G51" s="1109"/>
      <c r="H51" s="1109"/>
      <c r="I51" s="1109"/>
      <c r="J51" s="1109"/>
      <c r="K51" s="1109"/>
      <c r="L51" s="1109"/>
      <c r="M51" s="1109"/>
      <c r="N51" s="1109"/>
      <c r="O51" s="1109"/>
      <c r="P51" s="1109"/>
      <c r="Q51" s="1109"/>
      <c r="R51" s="159"/>
    </row>
    <row r="52" spans="1:20" ht="15.75" customHeight="1"/>
    <row r="53" spans="1:20" ht="15.75" customHeight="1">
      <c r="A53" s="710" t="str">
        <f>CONCATENATE("（様式-",INDEX(発注者入力シート!$B$27:$G$31,MATCH(発注者入力シート!L6,発注者入力シート!$C$27:$C$31,0),4),"-２）")</f>
        <v>（様式-５-２）</v>
      </c>
      <c r="B53" s="710"/>
      <c r="C53" s="710"/>
      <c r="D53" s="710"/>
      <c r="E53" s="710"/>
      <c r="F53" s="710"/>
      <c r="Q53" s="153" t="str">
        <f>Q1</f>
        <v>【令和６年度完成工事分】</v>
      </c>
      <c r="R53" s="153"/>
      <c r="S53" s="3" t="s">
        <v>393</v>
      </c>
    </row>
    <row r="54" spans="1:20" ht="15.75" customHeight="1">
      <c r="A54" s="710" t="str">
        <f>CONCATENATE("評価項目",INDEX(発注者入力シート!$B$27:$G$31,MATCH(発注者入力シート!L6,発注者入力シート!$C$27:$C$31,0),5),"-",INDEX(発注者入力シート!$B$27:$G$31,MATCH(発注者入力シート!L6,発注者入力シート!$C$27:$C$31,0),6))</f>
        <v>評価項目（２）-①</v>
      </c>
      <c r="B54" s="710"/>
      <c r="C54" s="710"/>
      <c r="D54" s="710"/>
      <c r="E54" s="710"/>
      <c r="S54" s="3" t="s">
        <v>394</v>
      </c>
    </row>
    <row r="55" spans="1:20" ht="15.75" customHeight="1">
      <c r="A55" s="1019" t="s">
        <v>159</v>
      </c>
      <c r="B55" s="1019"/>
      <c r="C55" s="1019"/>
      <c r="D55" s="1019"/>
      <c r="E55" s="1019"/>
      <c r="F55" s="1019"/>
      <c r="G55" s="1019"/>
      <c r="H55" s="1019"/>
      <c r="I55" s="1019"/>
      <c r="J55" s="1019"/>
      <c r="K55" s="1019"/>
      <c r="L55" s="1019"/>
      <c r="M55" s="1019"/>
      <c r="N55" s="1019"/>
      <c r="O55" s="1019"/>
      <c r="P55" s="1019"/>
      <c r="Q55" s="1019"/>
      <c r="R55" s="154"/>
      <c r="S55" s="116"/>
      <c r="T55" s="3" t="s">
        <v>401</v>
      </c>
    </row>
    <row r="56" spans="1:20" ht="15.75" customHeight="1">
      <c r="A56" s="154"/>
      <c r="B56" s="154"/>
      <c r="C56" s="154"/>
      <c r="D56" s="154"/>
      <c r="E56" s="154"/>
      <c r="F56" s="154"/>
      <c r="G56" s="154"/>
      <c r="H56" s="154"/>
      <c r="I56" s="154"/>
      <c r="J56" s="154"/>
      <c r="K56" s="154"/>
      <c r="L56" s="154"/>
      <c r="M56" s="154"/>
      <c r="N56" s="154"/>
      <c r="O56" s="154"/>
      <c r="P56" s="154"/>
      <c r="Q56" s="154"/>
      <c r="R56" s="154"/>
      <c r="S56" s="111"/>
      <c r="T56" s="3" t="s">
        <v>396</v>
      </c>
    </row>
    <row r="57" spans="1:20" ht="15.75" customHeight="1">
      <c r="H57" s="1003" t="s">
        <v>289</v>
      </c>
      <c r="I57" s="1003"/>
      <c r="J57" s="1003"/>
      <c r="K57" s="988" t="str">
        <f>IF(企業入力シート!C7="","",企業入力シート!C7)</f>
        <v>○○建設</v>
      </c>
      <c r="L57" s="988"/>
      <c r="M57" s="988"/>
      <c r="N57" s="988"/>
      <c r="O57" s="988"/>
      <c r="P57" s="988"/>
      <c r="Q57" s="988"/>
      <c r="R57" s="2"/>
    </row>
    <row r="58" spans="1:20" ht="15.75" customHeight="1">
      <c r="S58" s="3" t="s">
        <v>397</v>
      </c>
    </row>
    <row r="59" spans="1:20" ht="15.75" customHeight="1">
      <c r="S59" s="113"/>
      <c r="T59" s="3" t="s">
        <v>398</v>
      </c>
    </row>
    <row r="60" spans="1:20" ht="15.75" customHeight="1">
      <c r="A60" s="155" t="s">
        <v>20</v>
      </c>
      <c r="B60" s="156" t="s">
        <v>22</v>
      </c>
      <c r="C60" s="1034" t="s">
        <v>24</v>
      </c>
      <c r="D60" s="1034"/>
      <c r="E60" s="1033" t="s">
        <v>25</v>
      </c>
      <c r="F60" s="1034"/>
      <c r="G60" s="1035"/>
      <c r="H60" s="1033" t="s">
        <v>26</v>
      </c>
      <c r="I60" s="1034"/>
      <c r="J60" s="1034"/>
      <c r="K60" s="1034"/>
      <c r="L60" s="1034"/>
      <c r="M60" s="1034"/>
      <c r="N60" s="1034"/>
      <c r="O60" s="1035"/>
      <c r="P60" s="1033" t="s">
        <v>98</v>
      </c>
      <c r="Q60" s="1035"/>
      <c r="R60" s="90"/>
      <c r="S60" s="114"/>
      <c r="T60" s="3" t="s">
        <v>396</v>
      </c>
    </row>
    <row r="61" spans="1:20" ht="15.75" customHeight="1">
      <c r="A61" s="157" t="s">
        <v>21</v>
      </c>
      <c r="B61" s="158" t="s">
        <v>23</v>
      </c>
      <c r="C61" s="1040"/>
      <c r="D61" s="1040"/>
      <c r="E61" s="1106" t="s">
        <v>660</v>
      </c>
      <c r="F61" s="1107"/>
      <c r="G61" s="1108"/>
      <c r="H61" s="1036"/>
      <c r="I61" s="1037"/>
      <c r="J61" s="1037"/>
      <c r="K61" s="1037"/>
      <c r="L61" s="1037"/>
      <c r="M61" s="1037"/>
      <c r="N61" s="1037"/>
      <c r="O61" s="1038"/>
      <c r="P61" s="1039" t="s">
        <v>97</v>
      </c>
      <c r="Q61" s="1041"/>
      <c r="R61" s="90"/>
    </row>
    <row r="62" spans="1:20" ht="15.75" customHeight="1">
      <c r="A62" s="1033">
        <v>21</v>
      </c>
      <c r="B62" s="1104" t="str">
        <f>B48</f>
        <v>Ｒ６</v>
      </c>
      <c r="C62" s="1091"/>
      <c r="D62" s="1092"/>
      <c r="E62" s="1098"/>
      <c r="F62" s="1099"/>
      <c r="G62" s="1100"/>
      <c r="H62" s="1020"/>
      <c r="I62" s="1021"/>
      <c r="J62" s="1021"/>
      <c r="K62" s="1021"/>
      <c r="L62" s="1021"/>
      <c r="M62" s="1021"/>
      <c r="N62" s="1021"/>
      <c r="O62" s="1022"/>
      <c r="P62" s="1097"/>
      <c r="Q62" s="1095" t="s">
        <v>161</v>
      </c>
      <c r="R62" s="90"/>
      <c r="S62" s="118" t="s">
        <v>399</v>
      </c>
    </row>
    <row r="63" spans="1:20" ht="15.75" customHeight="1">
      <c r="A63" s="1036"/>
      <c r="B63" s="1105"/>
      <c r="C63" s="1093"/>
      <c r="D63" s="1094"/>
      <c r="E63" s="1101"/>
      <c r="F63" s="1102"/>
      <c r="G63" s="1103"/>
      <c r="H63" s="1026"/>
      <c r="I63" s="1027"/>
      <c r="J63" s="1027"/>
      <c r="K63" s="1027"/>
      <c r="L63" s="1027"/>
      <c r="M63" s="1027"/>
      <c r="N63" s="1027"/>
      <c r="O63" s="1028"/>
      <c r="P63" s="1002"/>
      <c r="Q63" s="1096"/>
      <c r="R63" s="90"/>
      <c r="S63" s="118" t="s">
        <v>400</v>
      </c>
    </row>
    <row r="64" spans="1:20" ht="15.75" customHeight="1">
      <c r="A64" s="1039">
        <v>22</v>
      </c>
      <c r="B64" s="1104" t="str">
        <f>B62</f>
        <v>Ｒ６</v>
      </c>
      <c r="C64" s="1091"/>
      <c r="D64" s="1092"/>
      <c r="E64" s="1098"/>
      <c r="F64" s="1099"/>
      <c r="G64" s="1100"/>
      <c r="H64" s="1020"/>
      <c r="I64" s="1021"/>
      <c r="J64" s="1021"/>
      <c r="K64" s="1021"/>
      <c r="L64" s="1021"/>
      <c r="M64" s="1021"/>
      <c r="N64" s="1021"/>
      <c r="O64" s="1022"/>
      <c r="P64" s="1097"/>
      <c r="Q64" s="1095" t="s">
        <v>161</v>
      </c>
      <c r="R64" s="90"/>
    </row>
    <row r="65" spans="1:18" ht="15.75" customHeight="1">
      <c r="A65" s="1039"/>
      <c r="B65" s="1105"/>
      <c r="C65" s="1093"/>
      <c r="D65" s="1094"/>
      <c r="E65" s="1101"/>
      <c r="F65" s="1102"/>
      <c r="G65" s="1103"/>
      <c r="H65" s="1026"/>
      <c r="I65" s="1027"/>
      <c r="J65" s="1027"/>
      <c r="K65" s="1027"/>
      <c r="L65" s="1027"/>
      <c r="M65" s="1027"/>
      <c r="N65" s="1027"/>
      <c r="O65" s="1028"/>
      <c r="P65" s="1002"/>
      <c r="Q65" s="1096"/>
      <c r="R65" s="90"/>
    </row>
    <row r="66" spans="1:18" ht="15.75" customHeight="1">
      <c r="A66" s="1033">
        <v>23</v>
      </c>
      <c r="B66" s="1104" t="str">
        <f t="shared" ref="B66" si="18">B64</f>
        <v>Ｒ６</v>
      </c>
      <c r="C66" s="1091"/>
      <c r="D66" s="1092"/>
      <c r="E66" s="1098"/>
      <c r="F66" s="1099"/>
      <c r="G66" s="1100"/>
      <c r="H66" s="1020"/>
      <c r="I66" s="1021"/>
      <c r="J66" s="1021"/>
      <c r="K66" s="1021"/>
      <c r="L66" s="1021"/>
      <c r="M66" s="1021"/>
      <c r="N66" s="1021"/>
      <c r="O66" s="1022"/>
      <c r="P66" s="1097"/>
      <c r="Q66" s="1095" t="s">
        <v>161</v>
      </c>
      <c r="R66" s="90"/>
    </row>
    <row r="67" spans="1:18" ht="15.75" customHeight="1">
      <c r="A67" s="1036"/>
      <c r="B67" s="1105"/>
      <c r="C67" s="1093"/>
      <c r="D67" s="1094"/>
      <c r="E67" s="1101"/>
      <c r="F67" s="1102"/>
      <c r="G67" s="1103"/>
      <c r="H67" s="1026"/>
      <c r="I67" s="1027"/>
      <c r="J67" s="1027"/>
      <c r="K67" s="1027"/>
      <c r="L67" s="1027"/>
      <c r="M67" s="1027"/>
      <c r="N67" s="1027"/>
      <c r="O67" s="1028"/>
      <c r="P67" s="1002"/>
      <c r="Q67" s="1096"/>
      <c r="R67" s="90"/>
    </row>
    <row r="68" spans="1:18" ht="15.75" customHeight="1">
      <c r="A68" s="1039">
        <v>24</v>
      </c>
      <c r="B68" s="1104" t="str">
        <f t="shared" ref="B68" si="19">B66</f>
        <v>Ｒ６</v>
      </c>
      <c r="C68" s="1091"/>
      <c r="D68" s="1092"/>
      <c r="E68" s="1098"/>
      <c r="F68" s="1099"/>
      <c r="G68" s="1100"/>
      <c r="H68" s="1020"/>
      <c r="I68" s="1021"/>
      <c r="J68" s="1021"/>
      <c r="K68" s="1021"/>
      <c r="L68" s="1021"/>
      <c r="M68" s="1021"/>
      <c r="N68" s="1021"/>
      <c r="O68" s="1022"/>
      <c r="P68" s="1097"/>
      <c r="Q68" s="1095" t="s">
        <v>161</v>
      </c>
      <c r="R68" s="90"/>
    </row>
    <row r="69" spans="1:18" ht="15.75" customHeight="1">
      <c r="A69" s="1039"/>
      <c r="B69" s="1105"/>
      <c r="C69" s="1093"/>
      <c r="D69" s="1094"/>
      <c r="E69" s="1101"/>
      <c r="F69" s="1102"/>
      <c r="G69" s="1103"/>
      <c r="H69" s="1026"/>
      <c r="I69" s="1027"/>
      <c r="J69" s="1027"/>
      <c r="K69" s="1027"/>
      <c r="L69" s="1027"/>
      <c r="M69" s="1027"/>
      <c r="N69" s="1027"/>
      <c r="O69" s="1028"/>
      <c r="P69" s="1002"/>
      <c r="Q69" s="1096"/>
      <c r="R69" s="90"/>
    </row>
    <row r="70" spans="1:18" ht="15.75" customHeight="1">
      <c r="A70" s="1033">
        <v>25</v>
      </c>
      <c r="B70" s="1104" t="str">
        <f t="shared" ref="B70" si="20">B68</f>
        <v>Ｒ６</v>
      </c>
      <c r="C70" s="1091"/>
      <c r="D70" s="1092"/>
      <c r="E70" s="1098"/>
      <c r="F70" s="1099"/>
      <c r="G70" s="1100"/>
      <c r="H70" s="1020"/>
      <c r="I70" s="1021"/>
      <c r="J70" s="1021"/>
      <c r="K70" s="1021"/>
      <c r="L70" s="1021"/>
      <c r="M70" s="1021"/>
      <c r="N70" s="1021"/>
      <c r="O70" s="1022"/>
      <c r="P70" s="1097"/>
      <c r="Q70" s="1095" t="s">
        <v>161</v>
      </c>
      <c r="R70" s="90"/>
    </row>
    <row r="71" spans="1:18" ht="15.75" customHeight="1">
      <c r="A71" s="1036"/>
      <c r="B71" s="1105"/>
      <c r="C71" s="1093"/>
      <c r="D71" s="1094"/>
      <c r="E71" s="1101"/>
      <c r="F71" s="1102"/>
      <c r="G71" s="1103"/>
      <c r="H71" s="1026"/>
      <c r="I71" s="1027"/>
      <c r="J71" s="1027"/>
      <c r="K71" s="1027"/>
      <c r="L71" s="1027"/>
      <c r="M71" s="1027"/>
      <c r="N71" s="1027"/>
      <c r="O71" s="1028"/>
      <c r="P71" s="1002"/>
      <c r="Q71" s="1096"/>
      <c r="R71" s="90"/>
    </row>
    <row r="72" spans="1:18" ht="15.75" customHeight="1">
      <c r="A72" s="1039">
        <v>26</v>
      </c>
      <c r="B72" s="1104" t="str">
        <f t="shared" ref="B72" si="21">B70</f>
        <v>Ｒ６</v>
      </c>
      <c r="C72" s="1091"/>
      <c r="D72" s="1092"/>
      <c r="E72" s="1098"/>
      <c r="F72" s="1099"/>
      <c r="G72" s="1100"/>
      <c r="H72" s="1020"/>
      <c r="I72" s="1021"/>
      <c r="J72" s="1021"/>
      <c r="K72" s="1021"/>
      <c r="L72" s="1021"/>
      <c r="M72" s="1021"/>
      <c r="N72" s="1021"/>
      <c r="O72" s="1022"/>
      <c r="P72" s="1097"/>
      <c r="Q72" s="1095" t="s">
        <v>161</v>
      </c>
      <c r="R72" s="90"/>
    </row>
    <row r="73" spans="1:18" ht="15.75" customHeight="1">
      <c r="A73" s="1039"/>
      <c r="B73" s="1105"/>
      <c r="C73" s="1093"/>
      <c r="D73" s="1094"/>
      <c r="E73" s="1101"/>
      <c r="F73" s="1102"/>
      <c r="G73" s="1103"/>
      <c r="H73" s="1026"/>
      <c r="I73" s="1027"/>
      <c r="J73" s="1027"/>
      <c r="K73" s="1027"/>
      <c r="L73" s="1027"/>
      <c r="M73" s="1027"/>
      <c r="N73" s="1027"/>
      <c r="O73" s="1028"/>
      <c r="P73" s="1002"/>
      <c r="Q73" s="1096"/>
      <c r="R73" s="90"/>
    </row>
    <row r="74" spans="1:18" ht="15.75" customHeight="1">
      <c r="A74" s="1033">
        <v>27</v>
      </c>
      <c r="B74" s="1104" t="str">
        <f t="shared" ref="B74" si="22">B72</f>
        <v>Ｒ６</v>
      </c>
      <c r="C74" s="1091"/>
      <c r="D74" s="1092"/>
      <c r="E74" s="1098"/>
      <c r="F74" s="1099"/>
      <c r="G74" s="1100"/>
      <c r="H74" s="1020"/>
      <c r="I74" s="1021"/>
      <c r="J74" s="1021"/>
      <c r="K74" s="1021"/>
      <c r="L74" s="1021"/>
      <c r="M74" s="1021"/>
      <c r="N74" s="1021"/>
      <c r="O74" s="1022"/>
      <c r="P74" s="1097"/>
      <c r="Q74" s="1095" t="s">
        <v>161</v>
      </c>
      <c r="R74" s="90"/>
    </row>
    <row r="75" spans="1:18" ht="15.75" customHeight="1">
      <c r="A75" s="1036"/>
      <c r="B75" s="1105"/>
      <c r="C75" s="1093"/>
      <c r="D75" s="1094"/>
      <c r="E75" s="1101"/>
      <c r="F75" s="1102"/>
      <c r="G75" s="1103"/>
      <c r="H75" s="1026"/>
      <c r="I75" s="1027"/>
      <c r="J75" s="1027"/>
      <c r="K75" s="1027"/>
      <c r="L75" s="1027"/>
      <c r="M75" s="1027"/>
      <c r="N75" s="1027"/>
      <c r="O75" s="1028"/>
      <c r="P75" s="1002"/>
      <c r="Q75" s="1096"/>
      <c r="R75" s="90"/>
    </row>
    <row r="76" spans="1:18" ht="15.75" customHeight="1">
      <c r="A76" s="1039">
        <v>28</v>
      </c>
      <c r="B76" s="1104" t="str">
        <f t="shared" ref="B76" si="23">B74</f>
        <v>Ｒ６</v>
      </c>
      <c r="C76" s="1091"/>
      <c r="D76" s="1092"/>
      <c r="E76" s="1098"/>
      <c r="F76" s="1099"/>
      <c r="G76" s="1100"/>
      <c r="H76" s="1020"/>
      <c r="I76" s="1021"/>
      <c r="J76" s="1021"/>
      <c r="K76" s="1021"/>
      <c r="L76" s="1021"/>
      <c r="M76" s="1021"/>
      <c r="N76" s="1021"/>
      <c r="O76" s="1022"/>
      <c r="P76" s="1097"/>
      <c r="Q76" s="1095" t="s">
        <v>161</v>
      </c>
      <c r="R76" s="90"/>
    </row>
    <row r="77" spans="1:18" ht="15.75" customHeight="1">
      <c r="A77" s="1039"/>
      <c r="B77" s="1105"/>
      <c r="C77" s="1093"/>
      <c r="D77" s="1094"/>
      <c r="E77" s="1101"/>
      <c r="F77" s="1102"/>
      <c r="G77" s="1103"/>
      <c r="H77" s="1026"/>
      <c r="I77" s="1027"/>
      <c r="J77" s="1027"/>
      <c r="K77" s="1027"/>
      <c r="L77" s="1027"/>
      <c r="M77" s="1027"/>
      <c r="N77" s="1027"/>
      <c r="O77" s="1028"/>
      <c r="P77" s="1002"/>
      <c r="Q77" s="1096"/>
      <c r="R77" s="90"/>
    </row>
    <row r="78" spans="1:18" ht="15.75" customHeight="1">
      <c r="A78" s="1033">
        <v>29</v>
      </c>
      <c r="B78" s="1104" t="str">
        <f t="shared" ref="B78" si="24">B76</f>
        <v>Ｒ６</v>
      </c>
      <c r="C78" s="1091"/>
      <c r="D78" s="1092"/>
      <c r="E78" s="1098"/>
      <c r="F78" s="1099"/>
      <c r="G78" s="1100"/>
      <c r="H78" s="1020"/>
      <c r="I78" s="1021"/>
      <c r="J78" s="1021"/>
      <c r="K78" s="1021"/>
      <c r="L78" s="1021"/>
      <c r="M78" s="1021"/>
      <c r="N78" s="1021"/>
      <c r="O78" s="1022"/>
      <c r="P78" s="1097"/>
      <c r="Q78" s="1095" t="s">
        <v>161</v>
      </c>
      <c r="R78" s="90"/>
    </row>
    <row r="79" spans="1:18" ht="15.75" customHeight="1">
      <c r="A79" s="1036"/>
      <c r="B79" s="1105"/>
      <c r="C79" s="1093"/>
      <c r="D79" s="1094"/>
      <c r="E79" s="1101"/>
      <c r="F79" s="1102"/>
      <c r="G79" s="1103"/>
      <c r="H79" s="1026"/>
      <c r="I79" s="1027"/>
      <c r="J79" s="1027"/>
      <c r="K79" s="1027"/>
      <c r="L79" s="1027"/>
      <c r="M79" s="1027"/>
      <c r="N79" s="1027"/>
      <c r="O79" s="1028"/>
      <c r="P79" s="1002"/>
      <c r="Q79" s="1096"/>
      <c r="R79" s="90"/>
    </row>
    <row r="80" spans="1:18" ht="15.75" customHeight="1">
      <c r="A80" s="1039">
        <v>30</v>
      </c>
      <c r="B80" s="1104" t="str">
        <f t="shared" ref="B80" si="25">B78</f>
        <v>Ｒ６</v>
      </c>
      <c r="C80" s="1091"/>
      <c r="D80" s="1092"/>
      <c r="E80" s="1098"/>
      <c r="F80" s="1099"/>
      <c r="G80" s="1100"/>
      <c r="H80" s="1020"/>
      <c r="I80" s="1021"/>
      <c r="J80" s="1021"/>
      <c r="K80" s="1021"/>
      <c r="L80" s="1021"/>
      <c r="M80" s="1021"/>
      <c r="N80" s="1021"/>
      <c r="O80" s="1022"/>
      <c r="P80" s="1097"/>
      <c r="Q80" s="1095" t="s">
        <v>161</v>
      </c>
      <c r="R80" s="90"/>
    </row>
    <row r="81" spans="1:18" ht="15.75" customHeight="1">
      <c r="A81" s="1039"/>
      <c r="B81" s="1105"/>
      <c r="C81" s="1093"/>
      <c r="D81" s="1094"/>
      <c r="E81" s="1101"/>
      <c r="F81" s="1102"/>
      <c r="G81" s="1103"/>
      <c r="H81" s="1026"/>
      <c r="I81" s="1027"/>
      <c r="J81" s="1027"/>
      <c r="K81" s="1027"/>
      <c r="L81" s="1027"/>
      <c r="M81" s="1027"/>
      <c r="N81" s="1027"/>
      <c r="O81" s="1028"/>
      <c r="P81" s="1002"/>
      <c r="Q81" s="1096"/>
      <c r="R81" s="90"/>
    </row>
    <row r="82" spans="1:18" ht="15.75" customHeight="1">
      <c r="A82" s="1033">
        <v>31</v>
      </c>
      <c r="B82" s="1104" t="str">
        <f t="shared" ref="B82" si="26">B80</f>
        <v>Ｒ６</v>
      </c>
      <c r="C82" s="1091"/>
      <c r="D82" s="1092"/>
      <c r="E82" s="1098"/>
      <c r="F82" s="1099"/>
      <c r="G82" s="1100"/>
      <c r="H82" s="1020"/>
      <c r="I82" s="1021"/>
      <c r="J82" s="1021"/>
      <c r="K82" s="1021"/>
      <c r="L82" s="1021"/>
      <c r="M82" s="1021"/>
      <c r="N82" s="1021"/>
      <c r="O82" s="1022"/>
      <c r="P82" s="1097"/>
      <c r="Q82" s="1095" t="s">
        <v>161</v>
      </c>
      <c r="R82" s="90"/>
    </row>
    <row r="83" spans="1:18" ht="15.75" customHeight="1">
      <c r="A83" s="1036"/>
      <c r="B83" s="1105"/>
      <c r="C83" s="1093"/>
      <c r="D83" s="1094"/>
      <c r="E83" s="1101"/>
      <c r="F83" s="1102"/>
      <c r="G83" s="1103"/>
      <c r="H83" s="1026"/>
      <c r="I83" s="1027"/>
      <c r="J83" s="1027"/>
      <c r="K83" s="1027"/>
      <c r="L83" s="1027"/>
      <c r="M83" s="1027"/>
      <c r="N83" s="1027"/>
      <c r="O83" s="1028"/>
      <c r="P83" s="1002"/>
      <c r="Q83" s="1096"/>
      <c r="R83" s="90"/>
    </row>
    <row r="84" spans="1:18" ht="15.75" customHeight="1">
      <c r="A84" s="1039">
        <v>32</v>
      </c>
      <c r="B84" s="1104" t="str">
        <f t="shared" ref="B84" si="27">B82</f>
        <v>Ｒ６</v>
      </c>
      <c r="C84" s="1091"/>
      <c r="D84" s="1092"/>
      <c r="E84" s="1098"/>
      <c r="F84" s="1099"/>
      <c r="G84" s="1100"/>
      <c r="H84" s="1020"/>
      <c r="I84" s="1021"/>
      <c r="J84" s="1021"/>
      <c r="K84" s="1021"/>
      <c r="L84" s="1021"/>
      <c r="M84" s="1021"/>
      <c r="N84" s="1021"/>
      <c r="O84" s="1022"/>
      <c r="P84" s="1097"/>
      <c r="Q84" s="1095" t="s">
        <v>161</v>
      </c>
      <c r="R84" s="90"/>
    </row>
    <row r="85" spans="1:18" ht="15.75" customHeight="1">
      <c r="A85" s="1039"/>
      <c r="B85" s="1105"/>
      <c r="C85" s="1093"/>
      <c r="D85" s="1094"/>
      <c r="E85" s="1101"/>
      <c r="F85" s="1102"/>
      <c r="G85" s="1103"/>
      <c r="H85" s="1026"/>
      <c r="I85" s="1027"/>
      <c r="J85" s="1027"/>
      <c r="K85" s="1027"/>
      <c r="L85" s="1027"/>
      <c r="M85" s="1027"/>
      <c r="N85" s="1027"/>
      <c r="O85" s="1028"/>
      <c r="P85" s="1002"/>
      <c r="Q85" s="1096"/>
      <c r="R85" s="90"/>
    </row>
    <row r="86" spans="1:18" ht="15.75" customHeight="1">
      <c r="A86" s="1033">
        <v>33</v>
      </c>
      <c r="B86" s="1104" t="str">
        <f t="shared" ref="B86" si="28">B84</f>
        <v>Ｒ６</v>
      </c>
      <c r="C86" s="1091"/>
      <c r="D86" s="1092"/>
      <c r="E86" s="1098"/>
      <c r="F86" s="1099"/>
      <c r="G86" s="1100"/>
      <c r="H86" s="1020"/>
      <c r="I86" s="1021"/>
      <c r="J86" s="1021"/>
      <c r="K86" s="1021"/>
      <c r="L86" s="1021"/>
      <c r="M86" s="1021"/>
      <c r="N86" s="1021"/>
      <c r="O86" s="1022"/>
      <c r="P86" s="1097"/>
      <c r="Q86" s="1095" t="s">
        <v>161</v>
      </c>
      <c r="R86" s="90"/>
    </row>
    <row r="87" spans="1:18" ht="15.75" customHeight="1">
      <c r="A87" s="1036"/>
      <c r="B87" s="1105"/>
      <c r="C87" s="1093"/>
      <c r="D87" s="1094"/>
      <c r="E87" s="1101"/>
      <c r="F87" s="1102"/>
      <c r="G87" s="1103"/>
      <c r="H87" s="1026"/>
      <c r="I87" s="1027"/>
      <c r="J87" s="1027"/>
      <c r="K87" s="1027"/>
      <c r="L87" s="1027"/>
      <c r="M87" s="1027"/>
      <c r="N87" s="1027"/>
      <c r="O87" s="1028"/>
      <c r="P87" s="1002"/>
      <c r="Q87" s="1096"/>
      <c r="R87" s="90"/>
    </row>
    <row r="88" spans="1:18" ht="15.75" customHeight="1">
      <c r="A88" s="1039">
        <v>34</v>
      </c>
      <c r="B88" s="1104" t="str">
        <f t="shared" ref="B88" si="29">B86</f>
        <v>Ｒ６</v>
      </c>
      <c r="C88" s="1091"/>
      <c r="D88" s="1092"/>
      <c r="E88" s="1098"/>
      <c r="F88" s="1099"/>
      <c r="G88" s="1100"/>
      <c r="H88" s="1020"/>
      <c r="I88" s="1021"/>
      <c r="J88" s="1021"/>
      <c r="K88" s="1021"/>
      <c r="L88" s="1021"/>
      <c r="M88" s="1021"/>
      <c r="N88" s="1021"/>
      <c r="O88" s="1022"/>
      <c r="P88" s="1097"/>
      <c r="Q88" s="1095" t="s">
        <v>161</v>
      </c>
      <c r="R88" s="90"/>
    </row>
    <row r="89" spans="1:18" ht="15.75" customHeight="1">
      <c r="A89" s="1039"/>
      <c r="B89" s="1105"/>
      <c r="C89" s="1093"/>
      <c r="D89" s="1094"/>
      <c r="E89" s="1101"/>
      <c r="F89" s="1102"/>
      <c r="G89" s="1103"/>
      <c r="H89" s="1026"/>
      <c r="I89" s="1027"/>
      <c r="J89" s="1027"/>
      <c r="K89" s="1027"/>
      <c r="L89" s="1027"/>
      <c r="M89" s="1027"/>
      <c r="N89" s="1027"/>
      <c r="O89" s="1028"/>
      <c r="P89" s="1002"/>
      <c r="Q89" s="1096"/>
      <c r="R89" s="90"/>
    </row>
    <row r="90" spans="1:18" ht="15.75" customHeight="1">
      <c r="A90" s="1033">
        <v>35</v>
      </c>
      <c r="B90" s="1104" t="str">
        <f t="shared" ref="B90" si="30">B88</f>
        <v>Ｒ６</v>
      </c>
      <c r="C90" s="1091"/>
      <c r="D90" s="1092"/>
      <c r="E90" s="1098"/>
      <c r="F90" s="1099"/>
      <c r="G90" s="1100"/>
      <c r="H90" s="1020"/>
      <c r="I90" s="1021"/>
      <c r="J90" s="1021"/>
      <c r="K90" s="1021"/>
      <c r="L90" s="1021"/>
      <c r="M90" s="1021"/>
      <c r="N90" s="1021"/>
      <c r="O90" s="1022"/>
      <c r="P90" s="1097"/>
      <c r="Q90" s="1095" t="s">
        <v>161</v>
      </c>
      <c r="R90" s="90"/>
    </row>
    <row r="91" spans="1:18" ht="15.75" customHeight="1">
      <c r="A91" s="1036"/>
      <c r="B91" s="1105"/>
      <c r="C91" s="1093"/>
      <c r="D91" s="1094"/>
      <c r="E91" s="1101"/>
      <c r="F91" s="1102"/>
      <c r="G91" s="1103"/>
      <c r="H91" s="1026"/>
      <c r="I91" s="1027"/>
      <c r="J91" s="1027"/>
      <c r="K91" s="1027"/>
      <c r="L91" s="1027"/>
      <c r="M91" s="1027"/>
      <c r="N91" s="1027"/>
      <c r="O91" s="1028"/>
      <c r="P91" s="1002"/>
      <c r="Q91" s="1096"/>
      <c r="R91" s="90"/>
    </row>
    <row r="92" spans="1:18" ht="15.75" customHeight="1">
      <c r="A92" s="1039">
        <v>36</v>
      </c>
      <c r="B92" s="1104" t="str">
        <f t="shared" ref="B92" si="31">B90</f>
        <v>Ｒ６</v>
      </c>
      <c r="C92" s="1091"/>
      <c r="D92" s="1092"/>
      <c r="E92" s="1098"/>
      <c r="F92" s="1099"/>
      <c r="G92" s="1100"/>
      <c r="H92" s="1020"/>
      <c r="I92" s="1021"/>
      <c r="J92" s="1021"/>
      <c r="K92" s="1021"/>
      <c r="L92" s="1021"/>
      <c r="M92" s="1021"/>
      <c r="N92" s="1021"/>
      <c r="O92" s="1022"/>
      <c r="P92" s="1097"/>
      <c r="Q92" s="1095" t="s">
        <v>161</v>
      </c>
      <c r="R92" s="90"/>
    </row>
    <row r="93" spans="1:18" ht="15.75" customHeight="1">
      <c r="A93" s="1039"/>
      <c r="B93" s="1105"/>
      <c r="C93" s="1093"/>
      <c r="D93" s="1094"/>
      <c r="E93" s="1101"/>
      <c r="F93" s="1102"/>
      <c r="G93" s="1103"/>
      <c r="H93" s="1026"/>
      <c r="I93" s="1027"/>
      <c r="J93" s="1027"/>
      <c r="K93" s="1027"/>
      <c r="L93" s="1027"/>
      <c r="M93" s="1027"/>
      <c r="N93" s="1027"/>
      <c r="O93" s="1028"/>
      <c r="P93" s="1002"/>
      <c r="Q93" s="1096"/>
      <c r="R93" s="90"/>
    </row>
    <row r="94" spans="1:18" ht="15.75" customHeight="1">
      <c r="A94" s="1033">
        <v>37</v>
      </c>
      <c r="B94" s="1104" t="str">
        <f t="shared" ref="B94" si="32">B92</f>
        <v>Ｒ６</v>
      </c>
      <c r="C94" s="1091"/>
      <c r="D94" s="1092"/>
      <c r="E94" s="1098"/>
      <c r="F94" s="1099"/>
      <c r="G94" s="1100"/>
      <c r="H94" s="1020"/>
      <c r="I94" s="1021"/>
      <c r="J94" s="1021"/>
      <c r="K94" s="1021"/>
      <c r="L94" s="1021"/>
      <c r="M94" s="1021"/>
      <c r="N94" s="1021"/>
      <c r="O94" s="1022"/>
      <c r="P94" s="1097"/>
      <c r="Q94" s="1095" t="s">
        <v>161</v>
      </c>
      <c r="R94" s="90"/>
    </row>
    <row r="95" spans="1:18" ht="15.75" customHeight="1">
      <c r="A95" s="1036"/>
      <c r="B95" s="1105"/>
      <c r="C95" s="1093"/>
      <c r="D95" s="1094"/>
      <c r="E95" s="1101"/>
      <c r="F95" s="1102"/>
      <c r="G95" s="1103"/>
      <c r="H95" s="1026"/>
      <c r="I95" s="1027"/>
      <c r="J95" s="1027"/>
      <c r="K95" s="1027"/>
      <c r="L95" s="1027"/>
      <c r="M95" s="1027"/>
      <c r="N95" s="1027"/>
      <c r="O95" s="1028"/>
      <c r="P95" s="1002"/>
      <c r="Q95" s="1096"/>
      <c r="R95" s="90"/>
    </row>
    <row r="96" spans="1:18" ht="15.75" customHeight="1">
      <c r="A96" s="1039">
        <v>38</v>
      </c>
      <c r="B96" s="1104" t="str">
        <f t="shared" ref="B96" si="33">B94</f>
        <v>Ｒ６</v>
      </c>
      <c r="C96" s="1091"/>
      <c r="D96" s="1092"/>
      <c r="E96" s="1098"/>
      <c r="F96" s="1099"/>
      <c r="G96" s="1100"/>
      <c r="H96" s="1020"/>
      <c r="I96" s="1021"/>
      <c r="J96" s="1021"/>
      <c r="K96" s="1021"/>
      <c r="L96" s="1021"/>
      <c r="M96" s="1021"/>
      <c r="N96" s="1021"/>
      <c r="O96" s="1022"/>
      <c r="P96" s="1097"/>
      <c r="Q96" s="1095" t="s">
        <v>161</v>
      </c>
      <c r="R96" s="90"/>
    </row>
    <row r="97" spans="1:20" ht="15.75" customHeight="1">
      <c r="A97" s="1039"/>
      <c r="B97" s="1105"/>
      <c r="C97" s="1093"/>
      <c r="D97" s="1094"/>
      <c r="E97" s="1101"/>
      <c r="F97" s="1102"/>
      <c r="G97" s="1103"/>
      <c r="H97" s="1026"/>
      <c r="I97" s="1027"/>
      <c r="J97" s="1027"/>
      <c r="K97" s="1027"/>
      <c r="L97" s="1027"/>
      <c r="M97" s="1027"/>
      <c r="N97" s="1027"/>
      <c r="O97" s="1028"/>
      <c r="P97" s="1002"/>
      <c r="Q97" s="1096"/>
      <c r="R97" s="90"/>
    </row>
    <row r="98" spans="1:20" ht="15.75" customHeight="1">
      <c r="A98" s="1033">
        <v>39</v>
      </c>
      <c r="B98" s="1104" t="str">
        <f t="shared" ref="B98" si="34">B96</f>
        <v>Ｒ６</v>
      </c>
      <c r="C98" s="1091"/>
      <c r="D98" s="1092"/>
      <c r="E98" s="1098"/>
      <c r="F98" s="1099"/>
      <c r="G98" s="1100"/>
      <c r="H98" s="1020"/>
      <c r="I98" s="1021"/>
      <c r="J98" s="1021"/>
      <c r="K98" s="1021"/>
      <c r="L98" s="1021"/>
      <c r="M98" s="1021"/>
      <c r="N98" s="1021"/>
      <c r="O98" s="1022"/>
      <c r="P98" s="1097"/>
      <c r="Q98" s="1095" t="s">
        <v>161</v>
      </c>
      <c r="R98" s="90"/>
    </row>
    <row r="99" spans="1:20" ht="15.75" customHeight="1">
      <c r="A99" s="1036"/>
      <c r="B99" s="1105"/>
      <c r="C99" s="1093"/>
      <c r="D99" s="1094"/>
      <c r="E99" s="1101"/>
      <c r="F99" s="1102"/>
      <c r="G99" s="1103"/>
      <c r="H99" s="1026"/>
      <c r="I99" s="1027"/>
      <c r="J99" s="1027"/>
      <c r="K99" s="1027"/>
      <c r="L99" s="1027"/>
      <c r="M99" s="1027"/>
      <c r="N99" s="1027"/>
      <c r="O99" s="1028"/>
      <c r="P99" s="1002"/>
      <c r="Q99" s="1096"/>
      <c r="R99" s="90"/>
    </row>
    <row r="100" spans="1:20" ht="15.75" customHeight="1">
      <c r="A100" s="1104">
        <v>40</v>
      </c>
      <c r="B100" s="1104" t="str">
        <f t="shared" ref="B100" si="35">B98</f>
        <v>Ｒ６</v>
      </c>
      <c r="C100" s="1091"/>
      <c r="D100" s="1092"/>
      <c r="E100" s="1098"/>
      <c r="F100" s="1099"/>
      <c r="G100" s="1100"/>
      <c r="H100" s="1020"/>
      <c r="I100" s="1021"/>
      <c r="J100" s="1021"/>
      <c r="K100" s="1021"/>
      <c r="L100" s="1021"/>
      <c r="M100" s="1021"/>
      <c r="N100" s="1021"/>
      <c r="O100" s="1022"/>
      <c r="P100" s="1097"/>
      <c r="Q100" s="1095" t="s">
        <v>161</v>
      </c>
      <c r="R100" s="90"/>
    </row>
    <row r="101" spans="1:20" ht="15.75" customHeight="1">
      <c r="A101" s="1105"/>
      <c r="B101" s="1105"/>
      <c r="C101" s="1093"/>
      <c r="D101" s="1094"/>
      <c r="E101" s="1101"/>
      <c r="F101" s="1102"/>
      <c r="G101" s="1103"/>
      <c r="H101" s="1026"/>
      <c r="I101" s="1027"/>
      <c r="J101" s="1027"/>
      <c r="K101" s="1027"/>
      <c r="L101" s="1027"/>
      <c r="M101" s="1027"/>
      <c r="N101" s="1027"/>
      <c r="O101" s="1028"/>
      <c r="P101" s="1002"/>
      <c r="Q101" s="1096"/>
      <c r="R101" s="90"/>
    </row>
    <row r="102" spans="1:20">
      <c r="A102" s="162" t="s">
        <v>94</v>
      </c>
      <c r="B102" s="1109" t="s">
        <v>499</v>
      </c>
      <c r="C102" s="1109"/>
      <c r="D102" s="1109"/>
      <c r="E102" s="1109"/>
      <c r="F102" s="1109"/>
      <c r="G102" s="1109"/>
      <c r="H102" s="1109"/>
      <c r="I102" s="1109"/>
      <c r="J102" s="1109"/>
      <c r="K102" s="1109"/>
      <c r="L102" s="1109"/>
      <c r="M102" s="1109"/>
      <c r="N102" s="1109"/>
      <c r="O102" s="1109"/>
      <c r="P102" s="1109"/>
      <c r="Q102" s="196"/>
      <c r="R102" s="159"/>
    </row>
    <row r="103" spans="1:20" ht="15.75" customHeight="1">
      <c r="A103" s="162" t="s">
        <v>95</v>
      </c>
      <c r="B103" s="1109" t="s">
        <v>108</v>
      </c>
      <c r="C103" s="1109"/>
      <c r="D103" s="1109"/>
      <c r="E103" s="1109"/>
      <c r="F103" s="1109"/>
      <c r="G103" s="1109"/>
      <c r="H103" s="1109"/>
      <c r="I103" s="1109"/>
      <c r="J103" s="1109"/>
      <c r="K103" s="1109"/>
      <c r="L103" s="1109"/>
      <c r="M103" s="1109"/>
      <c r="N103" s="1109"/>
      <c r="O103" s="1109"/>
      <c r="P103" s="1109"/>
      <c r="Q103" s="1109"/>
      <c r="R103" s="159"/>
    </row>
    <row r="104" spans="1:20" ht="15.75" customHeight="1">
      <c r="A104" s="163"/>
      <c r="B104" s="163"/>
      <c r="C104" s="163"/>
      <c r="D104" s="163"/>
      <c r="E104" s="163"/>
      <c r="F104" s="163"/>
      <c r="G104" s="163"/>
      <c r="H104" s="163"/>
      <c r="I104" s="163"/>
      <c r="J104" s="163"/>
      <c r="K104" s="163"/>
      <c r="L104" s="163"/>
      <c r="M104" s="163"/>
      <c r="N104" s="163"/>
      <c r="O104" s="163"/>
      <c r="P104" s="163"/>
      <c r="Q104" s="163"/>
    </row>
    <row r="105" spans="1:20" ht="15.75" customHeight="1">
      <c r="A105" s="710" t="str">
        <f>CONCATENATE("（様式-",INDEX(発注者入力シート!$B$27:$G$31,MATCH(発注者入力シート!L6,発注者入力シート!$C$27:$C$31,0),4),"-２）")</f>
        <v>（様式-５-２）</v>
      </c>
      <c r="B105" s="710"/>
      <c r="C105" s="710"/>
      <c r="D105" s="710"/>
      <c r="E105" s="710"/>
      <c r="F105" s="710"/>
      <c r="Q105" s="153" t="str">
        <f>Q1</f>
        <v>【令和６年度完成工事分】</v>
      </c>
      <c r="R105" s="153"/>
      <c r="S105" s="3" t="s">
        <v>393</v>
      </c>
    </row>
    <row r="106" spans="1:20" ht="15.75" customHeight="1">
      <c r="A106" s="710" t="str">
        <f>CONCATENATE("評価項目",INDEX(発注者入力シート!$B$27:$G$31,MATCH(発注者入力シート!L6,発注者入力シート!$C$27:$C$31,0),5),"-",INDEX(発注者入力シート!$B$27:$G$31,MATCH(発注者入力シート!L6,発注者入力シート!$C$27:$C$31,0),6))</f>
        <v>評価項目（２）-①</v>
      </c>
      <c r="B106" s="710"/>
      <c r="C106" s="710"/>
      <c r="D106" s="710"/>
      <c r="E106" s="710"/>
      <c r="S106" s="3" t="s">
        <v>394</v>
      </c>
    </row>
    <row r="107" spans="1:20" ht="15.75" customHeight="1">
      <c r="A107" s="1019" t="s">
        <v>160</v>
      </c>
      <c r="B107" s="1019"/>
      <c r="C107" s="1019"/>
      <c r="D107" s="1019"/>
      <c r="E107" s="1019"/>
      <c r="F107" s="1019"/>
      <c r="G107" s="1019"/>
      <c r="H107" s="1019"/>
      <c r="I107" s="1019"/>
      <c r="J107" s="1019"/>
      <c r="K107" s="1019"/>
      <c r="L107" s="1019"/>
      <c r="M107" s="1019"/>
      <c r="N107" s="1019"/>
      <c r="O107" s="1019"/>
      <c r="P107" s="1019"/>
      <c r="Q107" s="1019"/>
      <c r="R107" s="154"/>
      <c r="S107" s="116"/>
      <c r="T107" s="3" t="s">
        <v>401</v>
      </c>
    </row>
    <row r="108" spans="1:20" ht="15.75" customHeight="1">
      <c r="A108" s="154"/>
      <c r="B108" s="154"/>
      <c r="C108" s="154"/>
      <c r="D108" s="154"/>
      <c r="E108" s="154"/>
      <c r="F108" s="154"/>
      <c r="G108" s="154"/>
      <c r="H108" s="154"/>
      <c r="I108" s="154"/>
      <c r="J108" s="154"/>
      <c r="K108" s="154"/>
      <c r="L108" s="154"/>
      <c r="M108" s="154"/>
      <c r="N108" s="154"/>
      <c r="O108" s="154"/>
      <c r="P108" s="154"/>
      <c r="Q108" s="154"/>
      <c r="R108" s="154"/>
      <c r="S108" s="111"/>
      <c r="T108" s="3" t="s">
        <v>396</v>
      </c>
    </row>
    <row r="109" spans="1:20" ht="15.75" customHeight="1">
      <c r="H109" s="1003" t="s">
        <v>289</v>
      </c>
      <c r="I109" s="1003"/>
      <c r="J109" s="1003"/>
      <c r="K109" s="988" t="str">
        <f>IF(企業入力シート!C7="","",企業入力シート!C7)</f>
        <v>○○建設</v>
      </c>
      <c r="L109" s="988"/>
      <c r="M109" s="988"/>
      <c r="N109" s="988"/>
      <c r="O109" s="988"/>
      <c r="P109" s="988"/>
      <c r="Q109" s="988"/>
      <c r="R109" s="2"/>
    </row>
    <row r="110" spans="1:20" ht="15.75" customHeight="1">
      <c r="S110" s="3" t="s">
        <v>397</v>
      </c>
    </row>
    <row r="111" spans="1:20" ht="15.75" customHeight="1">
      <c r="S111" s="113"/>
      <c r="T111" s="3" t="s">
        <v>398</v>
      </c>
    </row>
    <row r="112" spans="1:20" ht="15.75" customHeight="1">
      <c r="A112" s="155" t="s">
        <v>20</v>
      </c>
      <c r="B112" s="156" t="s">
        <v>22</v>
      </c>
      <c r="C112" s="1034" t="s">
        <v>24</v>
      </c>
      <c r="D112" s="1034"/>
      <c r="E112" s="1033" t="s">
        <v>25</v>
      </c>
      <c r="F112" s="1034"/>
      <c r="G112" s="1035"/>
      <c r="H112" s="1033" t="s">
        <v>26</v>
      </c>
      <c r="I112" s="1034"/>
      <c r="J112" s="1034"/>
      <c r="K112" s="1034"/>
      <c r="L112" s="1034"/>
      <c r="M112" s="1034"/>
      <c r="N112" s="1034"/>
      <c r="O112" s="1035"/>
      <c r="P112" s="1033" t="s">
        <v>98</v>
      </c>
      <c r="Q112" s="1035"/>
      <c r="R112" s="90"/>
      <c r="S112" s="114"/>
      <c r="T112" s="3" t="s">
        <v>396</v>
      </c>
    </row>
    <row r="113" spans="1:19" ht="15.75" customHeight="1">
      <c r="A113" s="157" t="s">
        <v>21</v>
      </c>
      <c r="B113" s="158" t="s">
        <v>23</v>
      </c>
      <c r="C113" s="1040"/>
      <c r="D113" s="1040"/>
      <c r="E113" s="1106" t="s">
        <v>660</v>
      </c>
      <c r="F113" s="1107"/>
      <c r="G113" s="1108"/>
      <c r="H113" s="1036"/>
      <c r="I113" s="1037"/>
      <c r="J113" s="1037"/>
      <c r="K113" s="1037"/>
      <c r="L113" s="1037"/>
      <c r="M113" s="1037"/>
      <c r="N113" s="1037"/>
      <c r="O113" s="1038"/>
      <c r="P113" s="1039" t="s">
        <v>97</v>
      </c>
      <c r="Q113" s="1041"/>
      <c r="R113" s="90"/>
    </row>
    <row r="114" spans="1:19" ht="15.75" customHeight="1">
      <c r="A114" s="1033">
        <v>41</v>
      </c>
      <c r="B114" s="1104" t="str">
        <f>B100</f>
        <v>Ｒ６</v>
      </c>
      <c r="C114" s="1091"/>
      <c r="D114" s="1092"/>
      <c r="E114" s="1098"/>
      <c r="F114" s="1099"/>
      <c r="G114" s="1100"/>
      <c r="H114" s="1020"/>
      <c r="I114" s="1021"/>
      <c r="J114" s="1021"/>
      <c r="K114" s="1021"/>
      <c r="L114" s="1021"/>
      <c r="M114" s="1021"/>
      <c r="N114" s="1021"/>
      <c r="O114" s="1022"/>
      <c r="P114" s="1097"/>
      <c r="Q114" s="1095" t="s">
        <v>161</v>
      </c>
      <c r="R114" s="90"/>
      <c r="S114" s="118" t="s">
        <v>399</v>
      </c>
    </row>
    <row r="115" spans="1:19" ht="15.75" customHeight="1">
      <c r="A115" s="1036"/>
      <c r="B115" s="1105"/>
      <c r="C115" s="1093"/>
      <c r="D115" s="1094"/>
      <c r="E115" s="1101"/>
      <c r="F115" s="1102"/>
      <c r="G115" s="1103"/>
      <c r="H115" s="1026"/>
      <c r="I115" s="1027"/>
      <c r="J115" s="1027"/>
      <c r="K115" s="1027"/>
      <c r="L115" s="1027"/>
      <c r="M115" s="1027"/>
      <c r="N115" s="1027"/>
      <c r="O115" s="1028"/>
      <c r="P115" s="1002"/>
      <c r="Q115" s="1096"/>
      <c r="R115" s="90"/>
      <c r="S115" s="118" t="s">
        <v>400</v>
      </c>
    </row>
    <row r="116" spans="1:19" ht="15.75" customHeight="1">
      <c r="A116" s="1039">
        <v>42</v>
      </c>
      <c r="B116" s="1104" t="str">
        <f>B114</f>
        <v>Ｒ６</v>
      </c>
      <c r="C116" s="1091"/>
      <c r="D116" s="1092"/>
      <c r="E116" s="1098"/>
      <c r="F116" s="1099"/>
      <c r="G116" s="1100"/>
      <c r="H116" s="1020"/>
      <c r="I116" s="1021"/>
      <c r="J116" s="1021"/>
      <c r="K116" s="1021"/>
      <c r="L116" s="1021"/>
      <c r="M116" s="1021"/>
      <c r="N116" s="1021"/>
      <c r="O116" s="1022"/>
      <c r="P116" s="1097"/>
      <c r="Q116" s="1095" t="s">
        <v>161</v>
      </c>
      <c r="R116" s="90"/>
    </row>
    <row r="117" spans="1:19" ht="15.75" customHeight="1">
      <c r="A117" s="1039"/>
      <c r="B117" s="1105"/>
      <c r="C117" s="1093"/>
      <c r="D117" s="1094"/>
      <c r="E117" s="1101"/>
      <c r="F117" s="1102"/>
      <c r="G117" s="1103"/>
      <c r="H117" s="1026"/>
      <c r="I117" s="1027"/>
      <c r="J117" s="1027"/>
      <c r="K117" s="1027"/>
      <c r="L117" s="1027"/>
      <c r="M117" s="1027"/>
      <c r="N117" s="1027"/>
      <c r="O117" s="1028"/>
      <c r="P117" s="1002"/>
      <c r="Q117" s="1096"/>
      <c r="R117" s="90"/>
    </row>
    <row r="118" spans="1:19" ht="15.75" customHeight="1">
      <c r="A118" s="1033">
        <v>43</v>
      </c>
      <c r="B118" s="1104" t="str">
        <f t="shared" ref="B118" si="36">B116</f>
        <v>Ｒ６</v>
      </c>
      <c r="C118" s="1091"/>
      <c r="D118" s="1092"/>
      <c r="E118" s="1098"/>
      <c r="F118" s="1099"/>
      <c r="G118" s="1100"/>
      <c r="H118" s="1020"/>
      <c r="I118" s="1021"/>
      <c r="J118" s="1021"/>
      <c r="K118" s="1021"/>
      <c r="L118" s="1021"/>
      <c r="M118" s="1021"/>
      <c r="N118" s="1021"/>
      <c r="O118" s="1022"/>
      <c r="P118" s="1097"/>
      <c r="Q118" s="1095" t="s">
        <v>161</v>
      </c>
      <c r="R118" s="90"/>
    </row>
    <row r="119" spans="1:19" ht="15.75" customHeight="1">
      <c r="A119" s="1036"/>
      <c r="B119" s="1105"/>
      <c r="C119" s="1093"/>
      <c r="D119" s="1094"/>
      <c r="E119" s="1101"/>
      <c r="F119" s="1102"/>
      <c r="G119" s="1103"/>
      <c r="H119" s="1026"/>
      <c r="I119" s="1027"/>
      <c r="J119" s="1027"/>
      <c r="K119" s="1027"/>
      <c r="L119" s="1027"/>
      <c r="M119" s="1027"/>
      <c r="N119" s="1027"/>
      <c r="O119" s="1028"/>
      <c r="P119" s="1002"/>
      <c r="Q119" s="1096"/>
      <c r="R119" s="90"/>
    </row>
    <row r="120" spans="1:19" ht="15.75" customHeight="1">
      <c r="A120" s="1039">
        <v>44</v>
      </c>
      <c r="B120" s="1104" t="str">
        <f t="shared" ref="B120" si="37">B118</f>
        <v>Ｒ６</v>
      </c>
      <c r="C120" s="1091"/>
      <c r="D120" s="1092"/>
      <c r="E120" s="1098"/>
      <c r="F120" s="1099"/>
      <c r="G120" s="1100"/>
      <c r="H120" s="1020"/>
      <c r="I120" s="1021"/>
      <c r="J120" s="1021"/>
      <c r="K120" s="1021"/>
      <c r="L120" s="1021"/>
      <c r="M120" s="1021"/>
      <c r="N120" s="1021"/>
      <c r="O120" s="1022"/>
      <c r="P120" s="1097"/>
      <c r="Q120" s="1095" t="s">
        <v>161</v>
      </c>
      <c r="R120" s="90"/>
    </row>
    <row r="121" spans="1:19" ht="15.75" customHeight="1">
      <c r="A121" s="1039"/>
      <c r="B121" s="1105"/>
      <c r="C121" s="1093"/>
      <c r="D121" s="1094"/>
      <c r="E121" s="1101"/>
      <c r="F121" s="1102"/>
      <c r="G121" s="1103"/>
      <c r="H121" s="1026"/>
      <c r="I121" s="1027"/>
      <c r="J121" s="1027"/>
      <c r="K121" s="1027"/>
      <c r="L121" s="1027"/>
      <c r="M121" s="1027"/>
      <c r="N121" s="1027"/>
      <c r="O121" s="1028"/>
      <c r="P121" s="1002"/>
      <c r="Q121" s="1096"/>
      <c r="R121" s="90"/>
    </row>
    <row r="122" spans="1:19" ht="15.75" customHeight="1">
      <c r="A122" s="1033">
        <v>45</v>
      </c>
      <c r="B122" s="1104" t="str">
        <f t="shared" ref="B122" si="38">B120</f>
        <v>Ｒ６</v>
      </c>
      <c r="C122" s="1091"/>
      <c r="D122" s="1092"/>
      <c r="E122" s="1098"/>
      <c r="F122" s="1099"/>
      <c r="G122" s="1100"/>
      <c r="H122" s="1020"/>
      <c r="I122" s="1021"/>
      <c r="J122" s="1021"/>
      <c r="K122" s="1021"/>
      <c r="L122" s="1021"/>
      <c r="M122" s="1021"/>
      <c r="N122" s="1021"/>
      <c r="O122" s="1022"/>
      <c r="P122" s="1097"/>
      <c r="Q122" s="1095" t="s">
        <v>161</v>
      </c>
      <c r="R122" s="90"/>
    </row>
    <row r="123" spans="1:19" ht="15.75" customHeight="1">
      <c r="A123" s="1036"/>
      <c r="B123" s="1105"/>
      <c r="C123" s="1093"/>
      <c r="D123" s="1094"/>
      <c r="E123" s="1101"/>
      <c r="F123" s="1102"/>
      <c r="G123" s="1103"/>
      <c r="H123" s="1026"/>
      <c r="I123" s="1027"/>
      <c r="J123" s="1027"/>
      <c r="K123" s="1027"/>
      <c r="L123" s="1027"/>
      <c r="M123" s="1027"/>
      <c r="N123" s="1027"/>
      <c r="O123" s="1028"/>
      <c r="P123" s="1002"/>
      <c r="Q123" s="1096"/>
      <c r="R123" s="90"/>
    </row>
    <row r="124" spans="1:19" ht="15.75" customHeight="1">
      <c r="A124" s="1039">
        <v>46</v>
      </c>
      <c r="B124" s="1104" t="str">
        <f t="shared" ref="B124" si="39">B122</f>
        <v>Ｒ６</v>
      </c>
      <c r="C124" s="1091"/>
      <c r="D124" s="1092"/>
      <c r="E124" s="1098"/>
      <c r="F124" s="1099"/>
      <c r="G124" s="1100"/>
      <c r="H124" s="1020"/>
      <c r="I124" s="1021"/>
      <c r="J124" s="1021"/>
      <c r="K124" s="1021"/>
      <c r="L124" s="1021"/>
      <c r="M124" s="1021"/>
      <c r="N124" s="1021"/>
      <c r="O124" s="1022"/>
      <c r="P124" s="1097"/>
      <c r="Q124" s="1095" t="s">
        <v>161</v>
      </c>
      <c r="R124" s="90"/>
    </row>
    <row r="125" spans="1:19" ht="15.75" customHeight="1">
      <c r="A125" s="1039"/>
      <c r="B125" s="1105"/>
      <c r="C125" s="1093"/>
      <c r="D125" s="1094"/>
      <c r="E125" s="1101"/>
      <c r="F125" s="1102"/>
      <c r="G125" s="1103"/>
      <c r="H125" s="1026"/>
      <c r="I125" s="1027"/>
      <c r="J125" s="1027"/>
      <c r="K125" s="1027"/>
      <c r="L125" s="1027"/>
      <c r="M125" s="1027"/>
      <c r="N125" s="1027"/>
      <c r="O125" s="1028"/>
      <c r="P125" s="1002"/>
      <c r="Q125" s="1096"/>
      <c r="R125" s="90"/>
    </row>
    <row r="126" spans="1:19" ht="15.75" customHeight="1">
      <c r="A126" s="1033">
        <v>47</v>
      </c>
      <c r="B126" s="1104" t="str">
        <f t="shared" ref="B126" si="40">B124</f>
        <v>Ｒ６</v>
      </c>
      <c r="C126" s="1091"/>
      <c r="D126" s="1092"/>
      <c r="E126" s="1098"/>
      <c r="F126" s="1099"/>
      <c r="G126" s="1100"/>
      <c r="H126" s="1020"/>
      <c r="I126" s="1021"/>
      <c r="J126" s="1021"/>
      <c r="K126" s="1021"/>
      <c r="L126" s="1021"/>
      <c r="M126" s="1021"/>
      <c r="N126" s="1021"/>
      <c r="O126" s="1022"/>
      <c r="P126" s="1097"/>
      <c r="Q126" s="1095" t="s">
        <v>161</v>
      </c>
      <c r="R126" s="90"/>
    </row>
    <row r="127" spans="1:19" ht="15.75" customHeight="1">
      <c r="A127" s="1036"/>
      <c r="B127" s="1105"/>
      <c r="C127" s="1093"/>
      <c r="D127" s="1094"/>
      <c r="E127" s="1101"/>
      <c r="F127" s="1102"/>
      <c r="G127" s="1103"/>
      <c r="H127" s="1026"/>
      <c r="I127" s="1027"/>
      <c r="J127" s="1027"/>
      <c r="K127" s="1027"/>
      <c r="L127" s="1027"/>
      <c r="M127" s="1027"/>
      <c r="N127" s="1027"/>
      <c r="O127" s="1028"/>
      <c r="P127" s="1002"/>
      <c r="Q127" s="1096"/>
      <c r="R127" s="90"/>
    </row>
    <row r="128" spans="1:19" ht="15.75" customHeight="1">
      <c r="A128" s="1039">
        <v>48</v>
      </c>
      <c r="B128" s="1104" t="str">
        <f t="shared" ref="B128" si="41">B126</f>
        <v>Ｒ６</v>
      </c>
      <c r="C128" s="1091"/>
      <c r="D128" s="1092"/>
      <c r="E128" s="1098"/>
      <c r="F128" s="1099"/>
      <c r="G128" s="1100"/>
      <c r="H128" s="1020"/>
      <c r="I128" s="1021"/>
      <c r="J128" s="1021"/>
      <c r="K128" s="1021"/>
      <c r="L128" s="1021"/>
      <c r="M128" s="1021"/>
      <c r="N128" s="1021"/>
      <c r="O128" s="1022"/>
      <c r="P128" s="1097"/>
      <c r="Q128" s="1095" t="s">
        <v>161</v>
      </c>
      <c r="R128" s="90"/>
    </row>
    <row r="129" spans="1:18" ht="15.75" customHeight="1">
      <c r="A129" s="1039"/>
      <c r="B129" s="1105"/>
      <c r="C129" s="1093"/>
      <c r="D129" s="1094"/>
      <c r="E129" s="1101"/>
      <c r="F129" s="1102"/>
      <c r="G129" s="1103"/>
      <c r="H129" s="1026"/>
      <c r="I129" s="1027"/>
      <c r="J129" s="1027"/>
      <c r="K129" s="1027"/>
      <c r="L129" s="1027"/>
      <c r="M129" s="1027"/>
      <c r="N129" s="1027"/>
      <c r="O129" s="1028"/>
      <c r="P129" s="1002"/>
      <c r="Q129" s="1096"/>
      <c r="R129" s="90"/>
    </row>
    <row r="130" spans="1:18" ht="15.75" customHeight="1">
      <c r="A130" s="1033">
        <v>49</v>
      </c>
      <c r="B130" s="1104" t="str">
        <f t="shared" ref="B130" si="42">B128</f>
        <v>Ｒ６</v>
      </c>
      <c r="C130" s="1091"/>
      <c r="D130" s="1092"/>
      <c r="E130" s="1098"/>
      <c r="F130" s="1099"/>
      <c r="G130" s="1100"/>
      <c r="H130" s="1020"/>
      <c r="I130" s="1021"/>
      <c r="J130" s="1021"/>
      <c r="K130" s="1021"/>
      <c r="L130" s="1021"/>
      <c r="M130" s="1021"/>
      <c r="N130" s="1021"/>
      <c r="O130" s="1022"/>
      <c r="P130" s="1097"/>
      <c r="Q130" s="1095" t="s">
        <v>161</v>
      </c>
      <c r="R130" s="90"/>
    </row>
    <row r="131" spans="1:18" ht="15.75" customHeight="1">
      <c r="A131" s="1036"/>
      <c r="B131" s="1105"/>
      <c r="C131" s="1093"/>
      <c r="D131" s="1094"/>
      <c r="E131" s="1101"/>
      <c r="F131" s="1102"/>
      <c r="G131" s="1103"/>
      <c r="H131" s="1026"/>
      <c r="I131" s="1027"/>
      <c r="J131" s="1027"/>
      <c r="K131" s="1027"/>
      <c r="L131" s="1027"/>
      <c r="M131" s="1027"/>
      <c r="N131" s="1027"/>
      <c r="O131" s="1028"/>
      <c r="P131" s="1002"/>
      <c r="Q131" s="1096"/>
      <c r="R131" s="90"/>
    </row>
    <row r="132" spans="1:18" ht="15.75" customHeight="1">
      <c r="A132" s="1039">
        <v>50</v>
      </c>
      <c r="B132" s="1104" t="str">
        <f t="shared" ref="B132" si="43">B130</f>
        <v>Ｒ６</v>
      </c>
      <c r="C132" s="1091"/>
      <c r="D132" s="1092"/>
      <c r="E132" s="1098"/>
      <c r="F132" s="1099"/>
      <c r="G132" s="1100"/>
      <c r="H132" s="1020"/>
      <c r="I132" s="1021"/>
      <c r="J132" s="1021"/>
      <c r="K132" s="1021"/>
      <c r="L132" s="1021"/>
      <c r="M132" s="1021"/>
      <c r="N132" s="1021"/>
      <c r="O132" s="1022"/>
      <c r="P132" s="1097"/>
      <c r="Q132" s="1095" t="s">
        <v>161</v>
      </c>
      <c r="R132" s="90"/>
    </row>
    <row r="133" spans="1:18" ht="15.75" customHeight="1">
      <c r="A133" s="1039"/>
      <c r="B133" s="1105"/>
      <c r="C133" s="1093"/>
      <c r="D133" s="1094"/>
      <c r="E133" s="1101"/>
      <c r="F133" s="1102"/>
      <c r="G133" s="1103"/>
      <c r="H133" s="1026"/>
      <c r="I133" s="1027"/>
      <c r="J133" s="1027"/>
      <c r="K133" s="1027"/>
      <c r="L133" s="1027"/>
      <c r="M133" s="1027"/>
      <c r="N133" s="1027"/>
      <c r="O133" s="1028"/>
      <c r="P133" s="1002"/>
      <c r="Q133" s="1096"/>
      <c r="R133" s="90"/>
    </row>
    <row r="134" spans="1:18" ht="15.75" customHeight="1">
      <c r="A134" s="1033">
        <v>51</v>
      </c>
      <c r="B134" s="1104" t="str">
        <f t="shared" ref="B134" si="44">B132</f>
        <v>Ｒ６</v>
      </c>
      <c r="C134" s="1091"/>
      <c r="D134" s="1092"/>
      <c r="E134" s="1098"/>
      <c r="F134" s="1099"/>
      <c r="G134" s="1100"/>
      <c r="H134" s="1020"/>
      <c r="I134" s="1021"/>
      <c r="J134" s="1021"/>
      <c r="K134" s="1021"/>
      <c r="L134" s="1021"/>
      <c r="M134" s="1021"/>
      <c r="N134" s="1021"/>
      <c r="O134" s="1022"/>
      <c r="P134" s="1097"/>
      <c r="Q134" s="1095" t="s">
        <v>161</v>
      </c>
      <c r="R134" s="90"/>
    </row>
    <row r="135" spans="1:18" ht="15.75" customHeight="1">
      <c r="A135" s="1036"/>
      <c r="B135" s="1105"/>
      <c r="C135" s="1093"/>
      <c r="D135" s="1094"/>
      <c r="E135" s="1101"/>
      <c r="F135" s="1102"/>
      <c r="G135" s="1103"/>
      <c r="H135" s="1026"/>
      <c r="I135" s="1027"/>
      <c r="J135" s="1027"/>
      <c r="K135" s="1027"/>
      <c r="L135" s="1027"/>
      <c r="M135" s="1027"/>
      <c r="N135" s="1027"/>
      <c r="O135" s="1028"/>
      <c r="P135" s="1002"/>
      <c r="Q135" s="1096"/>
      <c r="R135" s="90"/>
    </row>
    <row r="136" spans="1:18" ht="15.75" customHeight="1">
      <c r="A136" s="1039">
        <v>52</v>
      </c>
      <c r="B136" s="1104" t="str">
        <f t="shared" ref="B136" si="45">B134</f>
        <v>Ｒ６</v>
      </c>
      <c r="C136" s="1091"/>
      <c r="D136" s="1092"/>
      <c r="E136" s="1098"/>
      <c r="F136" s="1099"/>
      <c r="G136" s="1100"/>
      <c r="H136" s="1020"/>
      <c r="I136" s="1021"/>
      <c r="J136" s="1021"/>
      <c r="K136" s="1021"/>
      <c r="L136" s="1021"/>
      <c r="M136" s="1021"/>
      <c r="N136" s="1021"/>
      <c r="O136" s="1022"/>
      <c r="P136" s="1097"/>
      <c r="Q136" s="1095" t="s">
        <v>161</v>
      </c>
      <c r="R136" s="90"/>
    </row>
    <row r="137" spans="1:18" ht="15.75" customHeight="1">
      <c r="A137" s="1039"/>
      <c r="B137" s="1105"/>
      <c r="C137" s="1093"/>
      <c r="D137" s="1094"/>
      <c r="E137" s="1101"/>
      <c r="F137" s="1102"/>
      <c r="G137" s="1103"/>
      <c r="H137" s="1026"/>
      <c r="I137" s="1027"/>
      <c r="J137" s="1027"/>
      <c r="K137" s="1027"/>
      <c r="L137" s="1027"/>
      <c r="M137" s="1027"/>
      <c r="N137" s="1027"/>
      <c r="O137" s="1028"/>
      <c r="P137" s="1002"/>
      <c r="Q137" s="1096"/>
      <c r="R137" s="90"/>
    </row>
    <row r="138" spans="1:18" ht="15.75" customHeight="1">
      <c r="A138" s="1033">
        <v>53</v>
      </c>
      <c r="B138" s="1104" t="str">
        <f t="shared" ref="B138" si="46">B136</f>
        <v>Ｒ６</v>
      </c>
      <c r="C138" s="1091"/>
      <c r="D138" s="1092"/>
      <c r="E138" s="1098"/>
      <c r="F138" s="1099"/>
      <c r="G138" s="1100"/>
      <c r="H138" s="1020"/>
      <c r="I138" s="1021"/>
      <c r="J138" s="1021"/>
      <c r="K138" s="1021"/>
      <c r="L138" s="1021"/>
      <c r="M138" s="1021"/>
      <c r="N138" s="1021"/>
      <c r="O138" s="1022"/>
      <c r="P138" s="1097"/>
      <c r="Q138" s="1095" t="s">
        <v>161</v>
      </c>
      <c r="R138" s="90"/>
    </row>
    <row r="139" spans="1:18" ht="15.75" customHeight="1">
      <c r="A139" s="1036"/>
      <c r="B139" s="1105"/>
      <c r="C139" s="1093"/>
      <c r="D139" s="1094"/>
      <c r="E139" s="1101"/>
      <c r="F139" s="1102"/>
      <c r="G139" s="1103"/>
      <c r="H139" s="1026"/>
      <c r="I139" s="1027"/>
      <c r="J139" s="1027"/>
      <c r="K139" s="1027"/>
      <c r="L139" s="1027"/>
      <c r="M139" s="1027"/>
      <c r="N139" s="1027"/>
      <c r="O139" s="1028"/>
      <c r="P139" s="1002"/>
      <c r="Q139" s="1096"/>
      <c r="R139" s="90"/>
    </row>
    <row r="140" spans="1:18" ht="15.75" customHeight="1">
      <c r="A140" s="1039">
        <v>54</v>
      </c>
      <c r="B140" s="1104" t="str">
        <f t="shared" ref="B140" si="47">B138</f>
        <v>Ｒ６</v>
      </c>
      <c r="C140" s="1091"/>
      <c r="D140" s="1092"/>
      <c r="E140" s="1098"/>
      <c r="F140" s="1099"/>
      <c r="G140" s="1100"/>
      <c r="H140" s="1020"/>
      <c r="I140" s="1021"/>
      <c r="J140" s="1021"/>
      <c r="K140" s="1021"/>
      <c r="L140" s="1021"/>
      <c r="M140" s="1021"/>
      <c r="N140" s="1021"/>
      <c r="O140" s="1022"/>
      <c r="P140" s="1097"/>
      <c r="Q140" s="1095" t="s">
        <v>161</v>
      </c>
      <c r="R140" s="90"/>
    </row>
    <row r="141" spans="1:18" ht="15.75" customHeight="1">
      <c r="A141" s="1039"/>
      <c r="B141" s="1105"/>
      <c r="C141" s="1093"/>
      <c r="D141" s="1094"/>
      <c r="E141" s="1101"/>
      <c r="F141" s="1102"/>
      <c r="G141" s="1103"/>
      <c r="H141" s="1026"/>
      <c r="I141" s="1027"/>
      <c r="J141" s="1027"/>
      <c r="K141" s="1027"/>
      <c r="L141" s="1027"/>
      <c r="M141" s="1027"/>
      <c r="N141" s="1027"/>
      <c r="O141" s="1028"/>
      <c r="P141" s="1002"/>
      <c r="Q141" s="1096"/>
      <c r="R141" s="90"/>
    </row>
    <row r="142" spans="1:18" ht="15.75" customHeight="1">
      <c r="A142" s="1033">
        <v>55</v>
      </c>
      <c r="B142" s="1104" t="str">
        <f t="shared" ref="B142" si="48">B140</f>
        <v>Ｒ６</v>
      </c>
      <c r="C142" s="1091"/>
      <c r="D142" s="1092"/>
      <c r="E142" s="1098"/>
      <c r="F142" s="1099"/>
      <c r="G142" s="1100"/>
      <c r="H142" s="1020"/>
      <c r="I142" s="1021"/>
      <c r="J142" s="1021"/>
      <c r="K142" s="1021"/>
      <c r="L142" s="1021"/>
      <c r="M142" s="1021"/>
      <c r="N142" s="1021"/>
      <c r="O142" s="1022"/>
      <c r="P142" s="1097"/>
      <c r="Q142" s="1095" t="s">
        <v>161</v>
      </c>
      <c r="R142" s="90"/>
    </row>
    <row r="143" spans="1:18" ht="15.75" customHeight="1">
      <c r="A143" s="1036"/>
      <c r="B143" s="1105"/>
      <c r="C143" s="1093"/>
      <c r="D143" s="1094"/>
      <c r="E143" s="1101"/>
      <c r="F143" s="1102"/>
      <c r="G143" s="1103"/>
      <c r="H143" s="1026"/>
      <c r="I143" s="1027"/>
      <c r="J143" s="1027"/>
      <c r="K143" s="1027"/>
      <c r="L143" s="1027"/>
      <c r="M143" s="1027"/>
      <c r="N143" s="1027"/>
      <c r="O143" s="1028"/>
      <c r="P143" s="1002"/>
      <c r="Q143" s="1096"/>
      <c r="R143" s="90"/>
    </row>
    <row r="144" spans="1:18" ht="15.75" customHeight="1">
      <c r="A144" s="1039">
        <v>56</v>
      </c>
      <c r="B144" s="1104" t="str">
        <f t="shared" ref="B144" si="49">B142</f>
        <v>Ｒ６</v>
      </c>
      <c r="C144" s="1091"/>
      <c r="D144" s="1092"/>
      <c r="E144" s="1098"/>
      <c r="F144" s="1099"/>
      <c r="G144" s="1100"/>
      <c r="H144" s="1020"/>
      <c r="I144" s="1021"/>
      <c r="J144" s="1021"/>
      <c r="K144" s="1021"/>
      <c r="L144" s="1021"/>
      <c r="M144" s="1021"/>
      <c r="N144" s="1021"/>
      <c r="O144" s="1022"/>
      <c r="P144" s="1097"/>
      <c r="Q144" s="1095" t="s">
        <v>161</v>
      </c>
      <c r="R144" s="90"/>
    </row>
    <row r="145" spans="1:18" ht="15.75" customHeight="1">
      <c r="A145" s="1039"/>
      <c r="B145" s="1105"/>
      <c r="C145" s="1093"/>
      <c r="D145" s="1094"/>
      <c r="E145" s="1101"/>
      <c r="F145" s="1102"/>
      <c r="G145" s="1103"/>
      <c r="H145" s="1026"/>
      <c r="I145" s="1027"/>
      <c r="J145" s="1027"/>
      <c r="K145" s="1027"/>
      <c r="L145" s="1027"/>
      <c r="M145" s="1027"/>
      <c r="N145" s="1027"/>
      <c r="O145" s="1028"/>
      <c r="P145" s="1002"/>
      <c r="Q145" s="1096"/>
      <c r="R145" s="90"/>
    </row>
    <row r="146" spans="1:18" ht="15.75" customHeight="1">
      <c r="A146" s="1033">
        <v>57</v>
      </c>
      <c r="B146" s="1104" t="str">
        <f t="shared" ref="B146" si="50">B144</f>
        <v>Ｒ６</v>
      </c>
      <c r="C146" s="1091"/>
      <c r="D146" s="1092"/>
      <c r="E146" s="1098"/>
      <c r="F146" s="1099"/>
      <c r="G146" s="1100"/>
      <c r="H146" s="1020"/>
      <c r="I146" s="1021"/>
      <c r="J146" s="1021"/>
      <c r="K146" s="1021"/>
      <c r="L146" s="1021"/>
      <c r="M146" s="1021"/>
      <c r="N146" s="1021"/>
      <c r="O146" s="1022"/>
      <c r="P146" s="1097"/>
      <c r="Q146" s="1095" t="s">
        <v>161</v>
      </c>
      <c r="R146" s="90"/>
    </row>
    <row r="147" spans="1:18" ht="15.75" customHeight="1">
      <c r="A147" s="1036"/>
      <c r="B147" s="1105"/>
      <c r="C147" s="1093"/>
      <c r="D147" s="1094"/>
      <c r="E147" s="1101"/>
      <c r="F147" s="1102"/>
      <c r="G147" s="1103"/>
      <c r="H147" s="1026"/>
      <c r="I147" s="1027"/>
      <c r="J147" s="1027"/>
      <c r="K147" s="1027"/>
      <c r="L147" s="1027"/>
      <c r="M147" s="1027"/>
      <c r="N147" s="1027"/>
      <c r="O147" s="1028"/>
      <c r="P147" s="1002"/>
      <c r="Q147" s="1096"/>
      <c r="R147" s="90"/>
    </row>
    <row r="148" spans="1:18" ht="15.75" customHeight="1">
      <c r="A148" s="1039">
        <v>58</v>
      </c>
      <c r="B148" s="1104" t="str">
        <f t="shared" ref="B148" si="51">B146</f>
        <v>Ｒ６</v>
      </c>
      <c r="C148" s="1091"/>
      <c r="D148" s="1092"/>
      <c r="E148" s="1098"/>
      <c r="F148" s="1099"/>
      <c r="G148" s="1100"/>
      <c r="H148" s="1020"/>
      <c r="I148" s="1021"/>
      <c r="J148" s="1021"/>
      <c r="K148" s="1021"/>
      <c r="L148" s="1021"/>
      <c r="M148" s="1021"/>
      <c r="N148" s="1021"/>
      <c r="O148" s="1022"/>
      <c r="P148" s="1097"/>
      <c r="Q148" s="1095" t="s">
        <v>161</v>
      </c>
      <c r="R148" s="90"/>
    </row>
    <row r="149" spans="1:18" ht="15.75" customHeight="1">
      <c r="A149" s="1039"/>
      <c r="B149" s="1105"/>
      <c r="C149" s="1093"/>
      <c r="D149" s="1094"/>
      <c r="E149" s="1101"/>
      <c r="F149" s="1102"/>
      <c r="G149" s="1103"/>
      <c r="H149" s="1026"/>
      <c r="I149" s="1027"/>
      <c r="J149" s="1027"/>
      <c r="K149" s="1027"/>
      <c r="L149" s="1027"/>
      <c r="M149" s="1027"/>
      <c r="N149" s="1027"/>
      <c r="O149" s="1028"/>
      <c r="P149" s="1002"/>
      <c r="Q149" s="1096"/>
      <c r="R149" s="90"/>
    </row>
    <row r="150" spans="1:18" ht="15.75" customHeight="1">
      <c r="A150" s="1033">
        <v>59</v>
      </c>
      <c r="B150" s="1104" t="str">
        <f t="shared" ref="B150" si="52">B148</f>
        <v>Ｒ６</v>
      </c>
      <c r="C150" s="1091"/>
      <c r="D150" s="1092"/>
      <c r="E150" s="1098"/>
      <c r="F150" s="1099"/>
      <c r="G150" s="1100"/>
      <c r="H150" s="1020"/>
      <c r="I150" s="1021"/>
      <c r="J150" s="1021"/>
      <c r="K150" s="1021"/>
      <c r="L150" s="1021"/>
      <c r="M150" s="1021"/>
      <c r="N150" s="1021"/>
      <c r="O150" s="1022"/>
      <c r="P150" s="1097"/>
      <c r="Q150" s="1095" t="s">
        <v>161</v>
      </c>
      <c r="R150" s="90"/>
    </row>
    <row r="151" spans="1:18" ht="15.75" customHeight="1">
      <c r="A151" s="1036"/>
      <c r="B151" s="1105"/>
      <c r="C151" s="1093"/>
      <c r="D151" s="1094"/>
      <c r="E151" s="1101"/>
      <c r="F151" s="1102"/>
      <c r="G151" s="1103"/>
      <c r="H151" s="1026"/>
      <c r="I151" s="1027"/>
      <c r="J151" s="1027"/>
      <c r="K151" s="1027"/>
      <c r="L151" s="1027"/>
      <c r="M151" s="1027"/>
      <c r="N151" s="1027"/>
      <c r="O151" s="1028"/>
      <c r="P151" s="1002"/>
      <c r="Q151" s="1096"/>
      <c r="R151" s="90"/>
    </row>
    <row r="152" spans="1:18" ht="15.75" customHeight="1">
      <c r="A152" s="1104">
        <v>60</v>
      </c>
      <c r="B152" s="1104" t="str">
        <f t="shared" ref="B152" si="53">B150</f>
        <v>Ｒ６</v>
      </c>
      <c r="C152" s="1091"/>
      <c r="D152" s="1092"/>
      <c r="E152" s="1098"/>
      <c r="F152" s="1099"/>
      <c r="G152" s="1100"/>
      <c r="H152" s="1020"/>
      <c r="I152" s="1021"/>
      <c r="J152" s="1021"/>
      <c r="K152" s="1021"/>
      <c r="L152" s="1021"/>
      <c r="M152" s="1021"/>
      <c r="N152" s="1021"/>
      <c r="O152" s="1022"/>
      <c r="P152" s="1097"/>
      <c r="Q152" s="1095" t="s">
        <v>161</v>
      </c>
      <c r="R152" s="90"/>
    </row>
    <row r="153" spans="1:18" ht="15.75" customHeight="1">
      <c r="A153" s="1105"/>
      <c r="B153" s="1105"/>
      <c r="C153" s="1093"/>
      <c r="D153" s="1094"/>
      <c r="E153" s="1101"/>
      <c r="F153" s="1102"/>
      <c r="G153" s="1103"/>
      <c r="H153" s="1026"/>
      <c r="I153" s="1027"/>
      <c r="J153" s="1027"/>
      <c r="K153" s="1027"/>
      <c r="L153" s="1027"/>
      <c r="M153" s="1027"/>
      <c r="N153" s="1027"/>
      <c r="O153" s="1028"/>
      <c r="P153" s="1002"/>
      <c r="Q153" s="1096"/>
      <c r="R153" s="90"/>
    </row>
    <row r="154" spans="1:18" s="163" customFormat="1">
      <c r="A154" s="162" t="s">
        <v>94</v>
      </c>
      <c r="B154" s="1109" t="s">
        <v>499</v>
      </c>
      <c r="C154" s="1109"/>
      <c r="D154" s="1109"/>
      <c r="E154" s="1109"/>
      <c r="F154" s="1109"/>
      <c r="G154" s="1109"/>
      <c r="H154" s="1109"/>
      <c r="I154" s="1109"/>
      <c r="J154" s="1109"/>
      <c r="K154" s="1109"/>
      <c r="L154" s="1109"/>
      <c r="M154" s="1109"/>
      <c r="N154" s="1109"/>
      <c r="O154" s="1109"/>
      <c r="P154" s="1109"/>
      <c r="Q154" s="196"/>
      <c r="R154" s="196"/>
    </row>
    <row r="155" spans="1:18" s="163" customFormat="1">
      <c r="A155" s="162" t="s">
        <v>95</v>
      </c>
      <c r="B155" s="1109" t="s">
        <v>108</v>
      </c>
      <c r="C155" s="1109"/>
      <c r="D155" s="1109"/>
      <c r="E155" s="1109"/>
      <c r="F155" s="1109"/>
      <c r="G155" s="1109"/>
      <c r="H155" s="1109"/>
      <c r="I155" s="1109"/>
      <c r="J155" s="1109"/>
      <c r="K155" s="1109"/>
      <c r="L155" s="1109"/>
      <c r="M155" s="1109"/>
      <c r="N155" s="1109"/>
      <c r="O155" s="1109"/>
      <c r="P155" s="1109"/>
      <c r="Q155" s="1109"/>
      <c r="R155" s="196"/>
    </row>
    <row r="156" spans="1:18" ht="15.75" customHeight="1"/>
  </sheetData>
  <mergeCells count="519">
    <mergeCell ref="K5:Q5"/>
    <mergeCell ref="K57:Q57"/>
    <mergeCell ref="K109:Q109"/>
    <mergeCell ref="B154:P154"/>
    <mergeCell ref="B155:Q155"/>
    <mergeCell ref="Q150:Q151"/>
    <mergeCell ref="E151:G151"/>
    <mergeCell ref="A152:A153"/>
    <mergeCell ref="B152:B153"/>
    <mergeCell ref="C152:D153"/>
    <mergeCell ref="E152:G152"/>
    <mergeCell ref="H152:O153"/>
    <mergeCell ref="P152:P153"/>
    <mergeCell ref="Q152:Q153"/>
    <mergeCell ref="E153:G153"/>
    <mergeCell ref="A150:A151"/>
    <mergeCell ref="B150:B151"/>
    <mergeCell ref="C150:D151"/>
    <mergeCell ref="E150:G150"/>
    <mergeCell ref="H150:O151"/>
    <mergeCell ref="P150:P151"/>
    <mergeCell ref="Q146:Q147"/>
    <mergeCell ref="E147:G147"/>
    <mergeCell ref="A148:A149"/>
    <mergeCell ref="B148:B149"/>
    <mergeCell ref="C148:D149"/>
    <mergeCell ref="E148:G148"/>
    <mergeCell ref="H148:O149"/>
    <mergeCell ref="P148:P149"/>
    <mergeCell ref="Q148:Q149"/>
    <mergeCell ref="E149:G149"/>
    <mergeCell ref="A146:A147"/>
    <mergeCell ref="B146:B147"/>
    <mergeCell ref="C146:D147"/>
    <mergeCell ref="E146:G146"/>
    <mergeCell ref="H146:O147"/>
    <mergeCell ref="P146:P147"/>
    <mergeCell ref="Q142:Q143"/>
    <mergeCell ref="E143:G143"/>
    <mergeCell ref="A144:A145"/>
    <mergeCell ref="B144:B145"/>
    <mergeCell ref="C144:D145"/>
    <mergeCell ref="E144:G144"/>
    <mergeCell ref="H144:O145"/>
    <mergeCell ref="P144:P145"/>
    <mergeCell ref="Q144:Q145"/>
    <mergeCell ref="E145:G145"/>
    <mergeCell ref="A142:A143"/>
    <mergeCell ref="B142:B143"/>
    <mergeCell ref="C142:D143"/>
    <mergeCell ref="E142:G142"/>
    <mergeCell ref="H142:O143"/>
    <mergeCell ref="P142:P143"/>
    <mergeCell ref="Q138:Q139"/>
    <mergeCell ref="E139:G139"/>
    <mergeCell ref="A140:A141"/>
    <mergeCell ref="B140:B141"/>
    <mergeCell ref="C140:D141"/>
    <mergeCell ref="E140:G140"/>
    <mergeCell ref="H140:O141"/>
    <mergeCell ref="P140:P141"/>
    <mergeCell ref="Q140:Q141"/>
    <mergeCell ref="E141:G141"/>
    <mergeCell ref="A138:A139"/>
    <mergeCell ref="B138:B139"/>
    <mergeCell ref="C138:D139"/>
    <mergeCell ref="E138:G138"/>
    <mergeCell ref="H138:O139"/>
    <mergeCell ref="P138:P139"/>
    <mergeCell ref="Q134:Q135"/>
    <mergeCell ref="E135:G135"/>
    <mergeCell ref="A136:A137"/>
    <mergeCell ref="B136:B137"/>
    <mergeCell ref="C136:D137"/>
    <mergeCell ref="E136:G136"/>
    <mergeCell ref="H136:O137"/>
    <mergeCell ref="P136:P137"/>
    <mergeCell ref="Q136:Q137"/>
    <mergeCell ref="E137:G137"/>
    <mergeCell ref="A134:A135"/>
    <mergeCell ref="B134:B135"/>
    <mergeCell ref="C134:D135"/>
    <mergeCell ref="E134:G134"/>
    <mergeCell ref="H134:O135"/>
    <mergeCell ref="P134:P135"/>
    <mergeCell ref="Q130:Q131"/>
    <mergeCell ref="E131:G131"/>
    <mergeCell ref="A132:A133"/>
    <mergeCell ref="B132:B133"/>
    <mergeCell ref="C132:D133"/>
    <mergeCell ref="E132:G132"/>
    <mergeCell ref="H132:O133"/>
    <mergeCell ref="P132:P133"/>
    <mergeCell ref="Q132:Q133"/>
    <mergeCell ref="E133:G133"/>
    <mergeCell ref="A130:A131"/>
    <mergeCell ref="B130:B131"/>
    <mergeCell ref="C130:D131"/>
    <mergeCell ref="E130:G130"/>
    <mergeCell ref="H130:O131"/>
    <mergeCell ref="P130:P131"/>
    <mergeCell ref="Q126:Q127"/>
    <mergeCell ref="E127:G127"/>
    <mergeCell ref="A128:A129"/>
    <mergeCell ref="B128:B129"/>
    <mergeCell ref="C128:D129"/>
    <mergeCell ref="E128:G128"/>
    <mergeCell ref="H128:O129"/>
    <mergeCell ref="P128:P129"/>
    <mergeCell ref="Q128:Q129"/>
    <mergeCell ref="E129:G129"/>
    <mergeCell ref="A126:A127"/>
    <mergeCell ref="B126:B127"/>
    <mergeCell ref="C126:D127"/>
    <mergeCell ref="E126:G126"/>
    <mergeCell ref="H126:O127"/>
    <mergeCell ref="P126:P127"/>
    <mergeCell ref="Q122:Q123"/>
    <mergeCell ref="E123:G123"/>
    <mergeCell ref="A124:A125"/>
    <mergeCell ref="B124:B125"/>
    <mergeCell ref="C124:D125"/>
    <mergeCell ref="E124:G124"/>
    <mergeCell ref="H124:O125"/>
    <mergeCell ref="P124:P125"/>
    <mergeCell ref="Q124:Q125"/>
    <mergeCell ref="E125:G125"/>
    <mergeCell ref="A122:A123"/>
    <mergeCell ref="B122:B123"/>
    <mergeCell ref="C122:D123"/>
    <mergeCell ref="E122:G122"/>
    <mergeCell ref="H122:O123"/>
    <mergeCell ref="P122:P123"/>
    <mergeCell ref="Q118:Q119"/>
    <mergeCell ref="E119:G119"/>
    <mergeCell ref="A120:A121"/>
    <mergeCell ref="B120:B121"/>
    <mergeCell ref="C120:D121"/>
    <mergeCell ref="E120:G120"/>
    <mergeCell ref="H120:O121"/>
    <mergeCell ref="P120:P121"/>
    <mergeCell ref="Q120:Q121"/>
    <mergeCell ref="E121:G121"/>
    <mergeCell ref="A118:A119"/>
    <mergeCell ref="B118:B119"/>
    <mergeCell ref="C118:D119"/>
    <mergeCell ref="E118:G118"/>
    <mergeCell ref="H118:O119"/>
    <mergeCell ref="P118:P119"/>
    <mergeCell ref="Q114:Q115"/>
    <mergeCell ref="E115:G115"/>
    <mergeCell ref="A116:A117"/>
    <mergeCell ref="B116:B117"/>
    <mergeCell ref="C116:D117"/>
    <mergeCell ref="E116:G116"/>
    <mergeCell ref="H116:O117"/>
    <mergeCell ref="P116:P117"/>
    <mergeCell ref="Q116:Q117"/>
    <mergeCell ref="E117:G117"/>
    <mergeCell ref="A114:A115"/>
    <mergeCell ref="B114:B115"/>
    <mergeCell ref="C114:D115"/>
    <mergeCell ref="E114:G114"/>
    <mergeCell ref="H114:O115"/>
    <mergeCell ref="P114:P115"/>
    <mergeCell ref="C112:D113"/>
    <mergeCell ref="E112:G112"/>
    <mergeCell ref="H112:O113"/>
    <mergeCell ref="P112:Q112"/>
    <mergeCell ref="E113:G113"/>
    <mergeCell ref="P113:Q113"/>
    <mergeCell ref="Q100:Q101"/>
    <mergeCell ref="E101:G101"/>
    <mergeCell ref="B102:P102"/>
    <mergeCell ref="B103:Q103"/>
    <mergeCell ref="A107:Q107"/>
    <mergeCell ref="A100:A101"/>
    <mergeCell ref="B100:B101"/>
    <mergeCell ref="C100:D101"/>
    <mergeCell ref="E100:G100"/>
    <mergeCell ref="H100:O101"/>
    <mergeCell ref="P100:P101"/>
    <mergeCell ref="H109:J109"/>
    <mergeCell ref="Q96:Q97"/>
    <mergeCell ref="E97:G97"/>
    <mergeCell ref="A98:A99"/>
    <mergeCell ref="B98:B99"/>
    <mergeCell ref="C98:D99"/>
    <mergeCell ref="E98:G98"/>
    <mergeCell ref="H98:O99"/>
    <mergeCell ref="P98:P99"/>
    <mergeCell ref="Q98:Q99"/>
    <mergeCell ref="E99:G99"/>
    <mergeCell ref="A96:A97"/>
    <mergeCell ref="B96:B97"/>
    <mergeCell ref="C96:D97"/>
    <mergeCell ref="E96:G96"/>
    <mergeCell ref="H96:O97"/>
    <mergeCell ref="P96:P97"/>
    <mergeCell ref="Q92:Q93"/>
    <mergeCell ref="E93:G93"/>
    <mergeCell ref="A94:A95"/>
    <mergeCell ref="B94:B95"/>
    <mergeCell ref="C94:D95"/>
    <mergeCell ref="E94:G94"/>
    <mergeCell ref="H94:O95"/>
    <mergeCell ref="P94:P95"/>
    <mergeCell ref="Q94:Q95"/>
    <mergeCell ref="E95:G95"/>
    <mergeCell ref="A92:A93"/>
    <mergeCell ref="B92:B93"/>
    <mergeCell ref="C92:D93"/>
    <mergeCell ref="E92:G92"/>
    <mergeCell ref="H92:O93"/>
    <mergeCell ref="P92:P93"/>
    <mergeCell ref="Q88:Q89"/>
    <mergeCell ref="E89:G89"/>
    <mergeCell ref="A90:A91"/>
    <mergeCell ref="B90:B91"/>
    <mergeCell ref="C90:D91"/>
    <mergeCell ref="E90:G90"/>
    <mergeCell ref="H90:O91"/>
    <mergeCell ref="P90:P91"/>
    <mergeCell ref="Q90:Q91"/>
    <mergeCell ref="E91:G91"/>
    <mergeCell ref="A88:A89"/>
    <mergeCell ref="B88:B89"/>
    <mergeCell ref="C88:D89"/>
    <mergeCell ref="E88:G88"/>
    <mergeCell ref="H88:O89"/>
    <mergeCell ref="P88:P89"/>
    <mergeCell ref="Q84:Q85"/>
    <mergeCell ref="E85:G85"/>
    <mergeCell ref="A86:A87"/>
    <mergeCell ref="B86:B87"/>
    <mergeCell ref="C86:D87"/>
    <mergeCell ref="E86:G86"/>
    <mergeCell ref="H86:O87"/>
    <mergeCell ref="P86:P87"/>
    <mergeCell ref="Q86:Q87"/>
    <mergeCell ref="E87:G87"/>
    <mergeCell ref="A84:A85"/>
    <mergeCell ref="B84:B85"/>
    <mergeCell ref="C84:D85"/>
    <mergeCell ref="E84:G84"/>
    <mergeCell ref="H84:O85"/>
    <mergeCell ref="P84:P85"/>
    <mergeCell ref="Q80:Q81"/>
    <mergeCell ref="E81:G81"/>
    <mergeCell ref="A82:A83"/>
    <mergeCell ref="B82:B83"/>
    <mergeCell ref="C82:D83"/>
    <mergeCell ref="E82:G82"/>
    <mergeCell ref="H82:O83"/>
    <mergeCell ref="P82:P83"/>
    <mergeCell ref="Q82:Q83"/>
    <mergeCell ref="E83:G83"/>
    <mergeCell ref="A80:A81"/>
    <mergeCell ref="B80:B81"/>
    <mergeCell ref="C80:D81"/>
    <mergeCell ref="E80:G80"/>
    <mergeCell ref="H80:O81"/>
    <mergeCell ref="P80:P81"/>
    <mergeCell ref="Q76:Q77"/>
    <mergeCell ref="E77:G77"/>
    <mergeCell ref="A78:A79"/>
    <mergeCell ref="B78:B79"/>
    <mergeCell ref="C78:D79"/>
    <mergeCell ref="E78:G78"/>
    <mergeCell ref="H78:O79"/>
    <mergeCell ref="P78:P79"/>
    <mergeCell ref="Q78:Q79"/>
    <mergeCell ref="E79:G79"/>
    <mergeCell ref="A76:A77"/>
    <mergeCell ref="B76:B77"/>
    <mergeCell ref="C76:D77"/>
    <mergeCell ref="E76:G76"/>
    <mergeCell ref="H76:O77"/>
    <mergeCell ref="P76:P77"/>
    <mergeCell ref="Q72:Q73"/>
    <mergeCell ref="E73:G73"/>
    <mergeCell ref="A74:A75"/>
    <mergeCell ref="B74:B75"/>
    <mergeCell ref="C74:D75"/>
    <mergeCell ref="E74:G74"/>
    <mergeCell ref="H74:O75"/>
    <mergeCell ref="P74:P75"/>
    <mergeCell ref="Q74:Q75"/>
    <mergeCell ref="E75:G75"/>
    <mergeCell ref="A72:A73"/>
    <mergeCell ref="B72:B73"/>
    <mergeCell ref="C72:D73"/>
    <mergeCell ref="E72:G72"/>
    <mergeCell ref="H72:O73"/>
    <mergeCell ref="P72:P73"/>
    <mergeCell ref="Q68:Q69"/>
    <mergeCell ref="E69:G69"/>
    <mergeCell ref="A70:A71"/>
    <mergeCell ref="B70:B71"/>
    <mergeCell ref="C70:D71"/>
    <mergeCell ref="E70:G70"/>
    <mergeCell ref="H70:O71"/>
    <mergeCell ref="P70:P71"/>
    <mergeCell ref="Q70:Q71"/>
    <mergeCell ref="E71:G71"/>
    <mergeCell ref="A68:A69"/>
    <mergeCell ref="B68:B69"/>
    <mergeCell ref="C68:D69"/>
    <mergeCell ref="E68:G68"/>
    <mergeCell ref="H68:O69"/>
    <mergeCell ref="P68:P69"/>
    <mergeCell ref="A66:A67"/>
    <mergeCell ref="B66:B67"/>
    <mergeCell ref="C66:D67"/>
    <mergeCell ref="E66:G66"/>
    <mergeCell ref="H66:O67"/>
    <mergeCell ref="P66:P67"/>
    <mergeCell ref="Q66:Q67"/>
    <mergeCell ref="E67:G67"/>
    <mergeCell ref="A64:A65"/>
    <mergeCell ref="B64:B65"/>
    <mergeCell ref="C64:D65"/>
    <mergeCell ref="E64:G64"/>
    <mergeCell ref="H64:O65"/>
    <mergeCell ref="P64:P65"/>
    <mergeCell ref="A62:A63"/>
    <mergeCell ref="B62:B63"/>
    <mergeCell ref="C62:D63"/>
    <mergeCell ref="E62:G62"/>
    <mergeCell ref="H62:O63"/>
    <mergeCell ref="P62:P63"/>
    <mergeCell ref="Q62:Q63"/>
    <mergeCell ref="E63:G63"/>
    <mergeCell ref="Q64:Q65"/>
    <mergeCell ref="E65:G65"/>
    <mergeCell ref="B50:P50"/>
    <mergeCell ref="B51:Q51"/>
    <mergeCell ref="A55:Q55"/>
    <mergeCell ref="C60:D61"/>
    <mergeCell ref="E60:G60"/>
    <mergeCell ref="H60:O61"/>
    <mergeCell ref="P60:Q60"/>
    <mergeCell ref="E61:G61"/>
    <mergeCell ref="P61:Q61"/>
    <mergeCell ref="H57:J57"/>
    <mergeCell ref="Q46:Q47"/>
    <mergeCell ref="E47:G47"/>
    <mergeCell ref="A48:A49"/>
    <mergeCell ref="B48:B49"/>
    <mergeCell ref="C48:D49"/>
    <mergeCell ref="E48:G48"/>
    <mergeCell ref="H48:O49"/>
    <mergeCell ref="P48:P49"/>
    <mergeCell ref="Q48:Q49"/>
    <mergeCell ref="E49:G49"/>
    <mergeCell ref="A46:A47"/>
    <mergeCell ref="B46:B47"/>
    <mergeCell ref="C46:D47"/>
    <mergeCell ref="E46:G46"/>
    <mergeCell ref="H46:O47"/>
    <mergeCell ref="P46:P47"/>
    <mergeCell ref="Q42:Q43"/>
    <mergeCell ref="E43:G43"/>
    <mergeCell ref="A44:A45"/>
    <mergeCell ref="B44:B45"/>
    <mergeCell ref="C44:D45"/>
    <mergeCell ref="E44:G44"/>
    <mergeCell ref="H44:O45"/>
    <mergeCell ref="P44:P45"/>
    <mergeCell ref="Q44:Q45"/>
    <mergeCell ref="E45:G45"/>
    <mergeCell ref="A42:A43"/>
    <mergeCell ref="B42:B43"/>
    <mergeCell ref="C42:D43"/>
    <mergeCell ref="E42:G42"/>
    <mergeCell ref="H42:O43"/>
    <mergeCell ref="P42:P43"/>
    <mergeCell ref="Q38:Q39"/>
    <mergeCell ref="E39:G39"/>
    <mergeCell ref="A40:A41"/>
    <mergeCell ref="B40:B41"/>
    <mergeCell ref="C40:D41"/>
    <mergeCell ref="E40:G40"/>
    <mergeCell ref="H40:O41"/>
    <mergeCell ref="P40:P41"/>
    <mergeCell ref="Q40:Q41"/>
    <mergeCell ref="E41:G41"/>
    <mergeCell ref="A38:A39"/>
    <mergeCell ref="B38:B39"/>
    <mergeCell ref="C38:D39"/>
    <mergeCell ref="E38:G38"/>
    <mergeCell ref="H38:O39"/>
    <mergeCell ref="P38:P39"/>
    <mergeCell ref="Q34:Q35"/>
    <mergeCell ref="E35:G35"/>
    <mergeCell ref="A36:A37"/>
    <mergeCell ref="B36:B37"/>
    <mergeCell ref="C36:D37"/>
    <mergeCell ref="E36:G36"/>
    <mergeCell ref="H36:O37"/>
    <mergeCell ref="P36:P37"/>
    <mergeCell ref="Q36:Q37"/>
    <mergeCell ref="E37:G37"/>
    <mergeCell ref="A34:A35"/>
    <mergeCell ref="B34:B35"/>
    <mergeCell ref="C34:D35"/>
    <mergeCell ref="E34:G34"/>
    <mergeCell ref="H34:O35"/>
    <mergeCell ref="P34:P35"/>
    <mergeCell ref="Q30:Q31"/>
    <mergeCell ref="E31:G31"/>
    <mergeCell ref="A32:A33"/>
    <mergeCell ref="B32:B33"/>
    <mergeCell ref="C32:D33"/>
    <mergeCell ref="E32:G32"/>
    <mergeCell ref="H32:O33"/>
    <mergeCell ref="P32:P33"/>
    <mergeCell ref="Q32:Q33"/>
    <mergeCell ref="E33:G33"/>
    <mergeCell ref="A30:A31"/>
    <mergeCell ref="B30:B31"/>
    <mergeCell ref="C30:D31"/>
    <mergeCell ref="E30:G30"/>
    <mergeCell ref="H30:O31"/>
    <mergeCell ref="P30:P31"/>
    <mergeCell ref="Q26:Q27"/>
    <mergeCell ref="E27:G27"/>
    <mergeCell ref="A28:A29"/>
    <mergeCell ref="B28:B29"/>
    <mergeCell ref="C28:D29"/>
    <mergeCell ref="E28:G28"/>
    <mergeCell ref="H28:O29"/>
    <mergeCell ref="P28:P29"/>
    <mergeCell ref="Q28:Q29"/>
    <mergeCell ref="E29:G29"/>
    <mergeCell ref="A26:A27"/>
    <mergeCell ref="B26:B27"/>
    <mergeCell ref="C26:D27"/>
    <mergeCell ref="E26:G26"/>
    <mergeCell ref="H26:O27"/>
    <mergeCell ref="P26:P27"/>
    <mergeCell ref="Q22:Q23"/>
    <mergeCell ref="E23:G23"/>
    <mergeCell ref="A24:A25"/>
    <mergeCell ref="B24:B25"/>
    <mergeCell ref="C24:D25"/>
    <mergeCell ref="E24:G24"/>
    <mergeCell ref="H24:O25"/>
    <mergeCell ref="P24:P25"/>
    <mergeCell ref="Q24:Q25"/>
    <mergeCell ref="E25:G25"/>
    <mergeCell ref="A22:A23"/>
    <mergeCell ref="B22:B23"/>
    <mergeCell ref="C22:D23"/>
    <mergeCell ref="E22:G22"/>
    <mergeCell ref="H22:O23"/>
    <mergeCell ref="P22:P23"/>
    <mergeCell ref="Q18:Q19"/>
    <mergeCell ref="E19:G19"/>
    <mergeCell ref="A20:A21"/>
    <mergeCell ref="B20:B21"/>
    <mergeCell ref="C20:D21"/>
    <mergeCell ref="E20:G20"/>
    <mergeCell ref="H20:O21"/>
    <mergeCell ref="P20:P21"/>
    <mergeCell ref="Q20:Q21"/>
    <mergeCell ref="E21:G21"/>
    <mergeCell ref="A18:A19"/>
    <mergeCell ref="B18:B19"/>
    <mergeCell ref="C18:D19"/>
    <mergeCell ref="E18:G18"/>
    <mergeCell ref="H18:O19"/>
    <mergeCell ref="P18:P19"/>
    <mergeCell ref="A10:A11"/>
    <mergeCell ref="B10:B11"/>
    <mergeCell ref="C10:D11"/>
    <mergeCell ref="E10:G10"/>
    <mergeCell ref="H10:O11"/>
    <mergeCell ref="P10:P11"/>
    <mergeCell ref="Q14:Q15"/>
    <mergeCell ref="E15:G15"/>
    <mergeCell ref="A16:A17"/>
    <mergeCell ref="B16:B17"/>
    <mergeCell ref="C16:D17"/>
    <mergeCell ref="E16:G16"/>
    <mergeCell ref="H16:O17"/>
    <mergeCell ref="P16:P17"/>
    <mergeCell ref="Q16:Q17"/>
    <mergeCell ref="E17:G17"/>
    <mergeCell ref="A14:A15"/>
    <mergeCell ref="B14:B15"/>
    <mergeCell ref="C14:D15"/>
    <mergeCell ref="E14:G14"/>
    <mergeCell ref="H14:O15"/>
    <mergeCell ref="P14:P15"/>
    <mergeCell ref="A1:F1"/>
    <mergeCell ref="A2:E2"/>
    <mergeCell ref="A53:F53"/>
    <mergeCell ref="A54:E54"/>
    <mergeCell ref="A105:F105"/>
    <mergeCell ref="A106:E106"/>
    <mergeCell ref="A3:Q3"/>
    <mergeCell ref="C8:D9"/>
    <mergeCell ref="E8:G8"/>
    <mergeCell ref="H8:O9"/>
    <mergeCell ref="P8:Q8"/>
    <mergeCell ref="E9:G9"/>
    <mergeCell ref="P9:Q9"/>
    <mergeCell ref="H5:J5"/>
    <mergeCell ref="Q10:Q11"/>
    <mergeCell ref="E11:G11"/>
    <mergeCell ref="A12:A13"/>
    <mergeCell ref="B12:B13"/>
    <mergeCell ref="C12:D13"/>
    <mergeCell ref="E12:G12"/>
    <mergeCell ref="H12:O13"/>
    <mergeCell ref="P12:P13"/>
    <mergeCell ref="Q12:Q13"/>
    <mergeCell ref="E13:G13"/>
  </mergeCells>
  <phoneticPr fontId="2"/>
  <printOptions horizontalCentered="1"/>
  <pageMargins left="0.70866141732283472" right="0.70866141732283472" top="0.74803149606299213" bottom="0.55118110236220474" header="0.31496062992125984" footer="0.31496062992125984"/>
  <pageSetup paperSize="9" scale="97" orientation="portrait" blackAndWhite="1" r:id="rId1"/>
  <rowBreaks count="1" manualBreakCount="1">
    <brk id="52" max="16" man="1"/>
  </row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66FF"/>
  </sheetPr>
  <dimension ref="A1:T160"/>
  <sheetViews>
    <sheetView view="pageBreakPreview" zoomScaleNormal="100" zoomScaleSheetLayoutView="100" workbookViewId="0">
      <selection activeCell="Q2" sqref="Q2"/>
    </sheetView>
  </sheetViews>
  <sheetFormatPr defaultColWidth="9" defaultRowHeight="13"/>
  <cols>
    <col min="1" max="18" width="5.08984375" style="3" customWidth="1"/>
    <col min="19" max="16384" width="9" style="3"/>
  </cols>
  <sheetData>
    <row r="1" spans="1:20" ht="15.75" customHeight="1">
      <c r="A1" s="710" t="str">
        <f>CONCATENATE("（様式-",INDEX(発注者入力シート!$B$27:$G$31,MATCH(発注者入力シート!L6,発注者入力シート!$C$27:$C$31,0),4),"-２）")</f>
        <v>（様式-５-２）</v>
      </c>
      <c r="B1" s="710"/>
      <c r="C1" s="710"/>
      <c r="D1" s="710"/>
      <c r="E1" s="710"/>
      <c r="F1" s="710"/>
      <c r="Q1" s="153" t="s">
        <v>1194</v>
      </c>
      <c r="R1" s="153"/>
      <c r="S1" s="3" t="s">
        <v>393</v>
      </c>
    </row>
    <row r="2" spans="1:20" ht="15.75" customHeight="1">
      <c r="A2" s="710" t="str">
        <f>CONCATENATE("評価項目",INDEX(発注者入力シート!$B$27:$G$31,MATCH(発注者入力シート!L6,発注者入力シート!$C$27:$C$31,0),5),"-",INDEX(発注者入力シート!$B$27:$G$31,MATCH(発注者入力シート!L6,発注者入力シート!$C$27:$C$31,0),6))</f>
        <v>評価項目（２）-①</v>
      </c>
      <c r="B2" s="710"/>
      <c r="C2" s="710"/>
      <c r="D2" s="710"/>
      <c r="E2" s="710"/>
      <c r="S2" s="3" t="s">
        <v>394</v>
      </c>
    </row>
    <row r="3" spans="1:20" ht="15.75" customHeight="1">
      <c r="A3" s="1019" t="s">
        <v>158</v>
      </c>
      <c r="B3" s="1019"/>
      <c r="C3" s="1019"/>
      <c r="D3" s="1019"/>
      <c r="E3" s="1019"/>
      <c r="F3" s="1019"/>
      <c r="G3" s="1019"/>
      <c r="H3" s="1019"/>
      <c r="I3" s="1019"/>
      <c r="J3" s="1019"/>
      <c r="K3" s="1019"/>
      <c r="L3" s="1019"/>
      <c r="M3" s="1019"/>
      <c r="N3" s="1019"/>
      <c r="O3" s="1019"/>
      <c r="P3" s="1019"/>
      <c r="Q3" s="1019"/>
      <c r="R3" s="154"/>
      <c r="S3" s="116"/>
      <c r="T3" s="3" t="s">
        <v>401</v>
      </c>
    </row>
    <row r="4" spans="1:20" ht="15.75" customHeight="1">
      <c r="H4" s="1056" t="s">
        <v>289</v>
      </c>
      <c r="I4" s="1056"/>
      <c r="J4" s="1056"/>
      <c r="K4" s="988" t="str">
        <f>IF(企業入力シート!$C$7="","",企業入力シート!$C$7)</f>
        <v>○○建設</v>
      </c>
      <c r="L4" s="988"/>
      <c r="M4" s="988"/>
      <c r="N4" s="988"/>
      <c r="O4" s="988"/>
      <c r="P4" s="988"/>
      <c r="Q4" s="988"/>
      <c r="R4" s="154"/>
      <c r="S4" s="111"/>
      <c r="T4" s="3" t="s">
        <v>396</v>
      </c>
    </row>
    <row r="5" spans="1:20" ht="12.75" customHeight="1">
      <c r="R5" s="2"/>
    </row>
    <row r="6" spans="1:20" ht="12.75" customHeight="1">
      <c r="R6" s="2"/>
    </row>
    <row r="7" spans="1:20" ht="12.75" customHeight="1">
      <c r="S7" s="3" t="s">
        <v>397</v>
      </c>
    </row>
    <row r="8" spans="1:20" ht="15.75" customHeight="1">
      <c r="A8" s="155" t="s">
        <v>20</v>
      </c>
      <c r="B8" s="156" t="s">
        <v>22</v>
      </c>
      <c r="C8" s="1034" t="s">
        <v>24</v>
      </c>
      <c r="D8" s="1034"/>
      <c r="E8" s="1033" t="s">
        <v>25</v>
      </c>
      <c r="F8" s="1034"/>
      <c r="G8" s="1035"/>
      <c r="H8" s="1033" t="s">
        <v>26</v>
      </c>
      <c r="I8" s="1034"/>
      <c r="J8" s="1034"/>
      <c r="K8" s="1034"/>
      <c r="L8" s="1034"/>
      <c r="M8" s="1034"/>
      <c r="N8" s="1034"/>
      <c r="O8" s="1035"/>
      <c r="P8" s="1033" t="s">
        <v>975</v>
      </c>
      <c r="Q8" s="1035"/>
      <c r="S8" s="113"/>
      <c r="T8" s="3" t="s">
        <v>398</v>
      </c>
    </row>
    <row r="9" spans="1:20" ht="15.75" customHeight="1">
      <c r="A9" s="157" t="s">
        <v>21</v>
      </c>
      <c r="B9" s="158" t="s">
        <v>23</v>
      </c>
      <c r="C9" s="1040"/>
      <c r="D9" s="1040"/>
      <c r="E9" s="1106" t="s">
        <v>660</v>
      </c>
      <c r="F9" s="1107"/>
      <c r="G9" s="1108"/>
      <c r="H9" s="1036"/>
      <c r="I9" s="1037"/>
      <c r="J9" s="1037"/>
      <c r="K9" s="1037"/>
      <c r="L9" s="1037"/>
      <c r="M9" s="1037"/>
      <c r="N9" s="1037"/>
      <c r="O9" s="1038"/>
      <c r="P9" s="1039" t="s">
        <v>976</v>
      </c>
      <c r="Q9" s="1041"/>
      <c r="R9" s="90"/>
      <c r="S9" s="114"/>
      <c r="T9" s="3" t="s">
        <v>396</v>
      </c>
    </row>
    <row r="10" spans="1:20" ht="15.75" customHeight="1">
      <c r="A10" s="1033">
        <v>1</v>
      </c>
      <c r="B10" s="1110" t="s">
        <v>1193</v>
      </c>
      <c r="C10" s="1091"/>
      <c r="D10" s="1092"/>
      <c r="E10" s="1098"/>
      <c r="F10" s="1099"/>
      <c r="G10" s="1100"/>
      <c r="H10" s="1020"/>
      <c r="I10" s="1021"/>
      <c r="J10" s="1021"/>
      <c r="K10" s="1021"/>
      <c r="L10" s="1021"/>
      <c r="M10" s="1021"/>
      <c r="N10" s="1021"/>
      <c r="O10" s="1022"/>
      <c r="P10" s="1097"/>
      <c r="Q10" s="1095" t="s">
        <v>161</v>
      </c>
      <c r="R10" s="90"/>
    </row>
    <row r="11" spans="1:20" ht="15.75" customHeight="1">
      <c r="A11" s="1036"/>
      <c r="B11" s="1111"/>
      <c r="C11" s="1093"/>
      <c r="D11" s="1094"/>
      <c r="E11" s="1101"/>
      <c r="F11" s="1102"/>
      <c r="G11" s="1103"/>
      <c r="H11" s="1026"/>
      <c r="I11" s="1027"/>
      <c r="J11" s="1027"/>
      <c r="K11" s="1027"/>
      <c r="L11" s="1027"/>
      <c r="M11" s="1027"/>
      <c r="N11" s="1027"/>
      <c r="O11" s="1028"/>
      <c r="P11" s="1002"/>
      <c r="Q11" s="1096"/>
      <c r="R11" s="90"/>
      <c r="S11" s="118" t="s">
        <v>399</v>
      </c>
    </row>
    <row r="12" spans="1:20" ht="15.75" customHeight="1">
      <c r="A12" s="1039">
        <v>2</v>
      </c>
      <c r="B12" s="1104" t="str">
        <f>B10</f>
        <v>Ｒ７</v>
      </c>
      <c r="C12" s="1091"/>
      <c r="D12" s="1092"/>
      <c r="E12" s="1098"/>
      <c r="F12" s="1099"/>
      <c r="G12" s="1100"/>
      <c r="H12" s="1020"/>
      <c r="I12" s="1021"/>
      <c r="J12" s="1021"/>
      <c r="K12" s="1021"/>
      <c r="L12" s="1021"/>
      <c r="M12" s="1021"/>
      <c r="N12" s="1021"/>
      <c r="O12" s="1022"/>
      <c r="P12" s="1097"/>
      <c r="Q12" s="1095" t="s">
        <v>161</v>
      </c>
      <c r="R12" s="90"/>
      <c r="S12" s="118" t="s">
        <v>400</v>
      </c>
    </row>
    <row r="13" spans="1:20" ht="15.75" customHeight="1">
      <c r="A13" s="1039"/>
      <c r="B13" s="1105"/>
      <c r="C13" s="1093"/>
      <c r="D13" s="1094"/>
      <c r="E13" s="1101"/>
      <c r="F13" s="1102"/>
      <c r="G13" s="1103"/>
      <c r="H13" s="1026"/>
      <c r="I13" s="1027"/>
      <c r="J13" s="1027"/>
      <c r="K13" s="1027"/>
      <c r="L13" s="1027"/>
      <c r="M13" s="1027"/>
      <c r="N13" s="1027"/>
      <c r="O13" s="1028"/>
      <c r="P13" s="1002"/>
      <c r="Q13" s="1096"/>
      <c r="R13" s="90"/>
      <c r="S13" s="118" t="s">
        <v>716</v>
      </c>
    </row>
    <row r="14" spans="1:20" ht="15.75" customHeight="1">
      <c r="A14" s="1033">
        <v>3</v>
      </c>
      <c r="B14" s="1104" t="str">
        <f t="shared" ref="B14" si="0">B12</f>
        <v>Ｒ７</v>
      </c>
      <c r="C14" s="1091"/>
      <c r="D14" s="1092"/>
      <c r="E14" s="1098"/>
      <c r="F14" s="1099"/>
      <c r="G14" s="1100"/>
      <c r="H14" s="1020"/>
      <c r="I14" s="1021"/>
      <c r="J14" s="1021"/>
      <c r="K14" s="1021"/>
      <c r="L14" s="1021"/>
      <c r="M14" s="1021"/>
      <c r="N14" s="1021"/>
      <c r="O14" s="1022"/>
      <c r="P14" s="1097"/>
      <c r="Q14" s="1095" t="s">
        <v>161</v>
      </c>
      <c r="R14" s="90"/>
    </row>
    <row r="15" spans="1:20" ht="15.75" customHeight="1">
      <c r="A15" s="1036"/>
      <c r="B15" s="1105"/>
      <c r="C15" s="1093"/>
      <c r="D15" s="1094"/>
      <c r="E15" s="1101"/>
      <c r="F15" s="1102"/>
      <c r="G15" s="1103"/>
      <c r="H15" s="1026"/>
      <c r="I15" s="1027"/>
      <c r="J15" s="1027"/>
      <c r="K15" s="1027"/>
      <c r="L15" s="1027"/>
      <c r="M15" s="1027"/>
      <c r="N15" s="1027"/>
      <c r="O15" s="1028"/>
      <c r="P15" s="1002"/>
      <c r="Q15" s="1096"/>
      <c r="R15" s="90"/>
    </row>
    <row r="16" spans="1:20" ht="15.75" customHeight="1">
      <c r="A16" s="1039">
        <v>4</v>
      </c>
      <c r="B16" s="1104" t="str">
        <f t="shared" ref="B16" si="1">B14</f>
        <v>Ｒ７</v>
      </c>
      <c r="C16" s="1091"/>
      <c r="D16" s="1092"/>
      <c r="E16" s="1098"/>
      <c r="F16" s="1099"/>
      <c r="G16" s="1100"/>
      <c r="H16" s="1020"/>
      <c r="I16" s="1021"/>
      <c r="J16" s="1021"/>
      <c r="K16" s="1021"/>
      <c r="L16" s="1021"/>
      <c r="M16" s="1021"/>
      <c r="N16" s="1021"/>
      <c r="O16" s="1022"/>
      <c r="P16" s="1097"/>
      <c r="Q16" s="1095" t="s">
        <v>161</v>
      </c>
      <c r="R16" s="90"/>
    </row>
    <row r="17" spans="1:18" ht="15.75" customHeight="1">
      <c r="A17" s="1039"/>
      <c r="B17" s="1105"/>
      <c r="C17" s="1093"/>
      <c r="D17" s="1094"/>
      <c r="E17" s="1101"/>
      <c r="F17" s="1102"/>
      <c r="G17" s="1103"/>
      <c r="H17" s="1026"/>
      <c r="I17" s="1027"/>
      <c r="J17" s="1027"/>
      <c r="K17" s="1027"/>
      <c r="L17" s="1027"/>
      <c r="M17" s="1027"/>
      <c r="N17" s="1027"/>
      <c r="O17" s="1028"/>
      <c r="P17" s="1002"/>
      <c r="Q17" s="1096"/>
      <c r="R17" s="90"/>
    </row>
    <row r="18" spans="1:18" ht="15.75" customHeight="1">
      <c r="A18" s="1033">
        <v>5</v>
      </c>
      <c r="B18" s="1104" t="str">
        <f t="shared" ref="B18" si="2">B16</f>
        <v>Ｒ７</v>
      </c>
      <c r="C18" s="1091"/>
      <c r="D18" s="1092"/>
      <c r="E18" s="1098"/>
      <c r="F18" s="1099"/>
      <c r="G18" s="1100"/>
      <c r="H18" s="1020"/>
      <c r="I18" s="1021"/>
      <c r="J18" s="1021"/>
      <c r="K18" s="1021"/>
      <c r="L18" s="1021"/>
      <c r="M18" s="1021"/>
      <c r="N18" s="1021"/>
      <c r="O18" s="1022"/>
      <c r="P18" s="1097"/>
      <c r="Q18" s="1095" t="s">
        <v>161</v>
      </c>
      <c r="R18" s="90"/>
    </row>
    <row r="19" spans="1:18" ht="15.75" customHeight="1">
      <c r="A19" s="1036"/>
      <c r="B19" s="1105"/>
      <c r="C19" s="1093"/>
      <c r="D19" s="1094"/>
      <c r="E19" s="1101"/>
      <c r="F19" s="1102"/>
      <c r="G19" s="1103"/>
      <c r="H19" s="1026"/>
      <c r="I19" s="1027"/>
      <c r="J19" s="1027"/>
      <c r="K19" s="1027"/>
      <c r="L19" s="1027"/>
      <c r="M19" s="1027"/>
      <c r="N19" s="1027"/>
      <c r="O19" s="1028"/>
      <c r="P19" s="1002"/>
      <c r="Q19" s="1096"/>
      <c r="R19" s="90"/>
    </row>
    <row r="20" spans="1:18" ht="15.75" customHeight="1">
      <c r="A20" s="1039">
        <v>6</v>
      </c>
      <c r="B20" s="1104" t="str">
        <f t="shared" ref="B20" si="3">B18</f>
        <v>Ｒ７</v>
      </c>
      <c r="C20" s="1091"/>
      <c r="D20" s="1092"/>
      <c r="E20" s="1098"/>
      <c r="F20" s="1099"/>
      <c r="G20" s="1100"/>
      <c r="H20" s="1020"/>
      <c r="I20" s="1021"/>
      <c r="J20" s="1021"/>
      <c r="K20" s="1021"/>
      <c r="L20" s="1021"/>
      <c r="M20" s="1021"/>
      <c r="N20" s="1021"/>
      <c r="O20" s="1022"/>
      <c r="P20" s="1097"/>
      <c r="Q20" s="1095" t="s">
        <v>161</v>
      </c>
      <c r="R20" s="90"/>
    </row>
    <row r="21" spans="1:18" ht="15.75" customHeight="1">
      <c r="A21" s="1039"/>
      <c r="B21" s="1105"/>
      <c r="C21" s="1093"/>
      <c r="D21" s="1094"/>
      <c r="E21" s="1101"/>
      <c r="F21" s="1102"/>
      <c r="G21" s="1103"/>
      <c r="H21" s="1026"/>
      <c r="I21" s="1027"/>
      <c r="J21" s="1027"/>
      <c r="K21" s="1027"/>
      <c r="L21" s="1027"/>
      <c r="M21" s="1027"/>
      <c r="N21" s="1027"/>
      <c r="O21" s="1028"/>
      <c r="P21" s="1002"/>
      <c r="Q21" s="1096"/>
      <c r="R21" s="90"/>
    </row>
    <row r="22" spans="1:18" ht="15.75" customHeight="1">
      <c r="A22" s="1033">
        <v>7</v>
      </c>
      <c r="B22" s="1104" t="str">
        <f t="shared" ref="B22" si="4">B20</f>
        <v>Ｒ７</v>
      </c>
      <c r="C22" s="1091"/>
      <c r="D22" s="1092"/>
      <c r="E22" s="1098"/>
      <c r="F22" s="1099"/>
      <c r="G22" s="1100"/>
      <c r="H22" s="1020"/>
      <c r="I22" s="1021"/>
      <c r="J22" s="1021"/>
      <c r="K22" s="1021"/>
      <c r="L22" s="1021"/>
      <c r="M22" s="1021"/>
      <c r="N22" s="1021"/>
      <c r="O22" s="1022"/>
      <c r="P22" s="1097"/>
      <c r="Q22" s="1095" t="s">
        <v>161</v>
      </c>
      <c r="R22" s="90"/>
    </row>
    <row r="23" spans="1:18" ht="15.75" customHeight="1">
      <c r="A23" s="1036"/>
      <c r="B23" s="1105"/>
      <c r="C23" s="1093"/>
      <c r="D23" s="1094"/>
      <c r="E23" s="1101"/>
      <c r="F23" s="1102"/>
      <c r="G23" s="1103"/>
      <c r="H23" s="1026"/>
      <c r="I23" s="1027"/>
      <c r="J23" s="1027"/>
      <c r="K23" s="1027"/>
      <c r="L23" s="1027"/>
      <c r="M23" s="1027"/>
      <c r="N23" s="1027"/>
      <c r="O23" s="1028"/>
      <c r="P23" s="1002"/>
      <c r="Q23" s="1096"/>
      <c r="R23" s="90"/>
    </row>
    <row r="24" spans="1:18" ht="15.75" customHeight="1">
      <c r="A24" s="1039">
        <v>8</v>
      </c>
      <c r="B24" s="1104" t="str">
        <f t="shared" ref="B24" si="5">B22</f>
        <v>Ｒ７</v>
      </c>
      <c r="C24" s="1091"/>
      <c r="D24" s="1092"/>
      <c r="E24" s="1098"/>
      <c r="F24" s="1099"/>
      <c r="G24" s="1100"/>
      <c r="H24" s="1020"/>
      <c r="I24" s="1021"/>
      <c r="J24" s="1021"/>
      <c r="K24" s="1021"/>
      <c r="L24" s="1021"/>
      <c r="M24" s="1021"/>
      <c r="N24" s="1021"/>
      <c r="O24" s="1022"/>
      <c r="P24" s="1097"/>
      <c r="Q24" s="1095" t="s">
        <v>161</v>
      </c>
      <c r="R24" s="90"/>
    </row>
    <row r="25" spans="1:18" ht="15.75" customHeight="1">
      <c r="A25" s="1039"/>
      <c r="B25" s="1105"/>
      <c r="C25" s="1093"/>
      <c r="D25" s="1094"/>
      <c r="E25" s="1101"/>
      <c r="F25" s="1102"/>
      <c r="G25" s="1103"/>
      <c r="H25" s="1026"/>
      <c r="I25" s="1027"/>
      <c r="J25" s="1027"/>
      <c r="K25" s="1027"/>
      <c r="L25" s="1027"/>
      <c r="M25" s="1027"/>
      <c r="N25" s="1027"/>
      <c r="O25" s="1028"/>
      <c r="P25" s="1002"/>
      <c r="Q25" s="1096"/>
      <c r="R25" s="90"/>
    </row>
    <row r="26" spans="1:18" ht="15.75" customHeight="1">
      <c r="A26" s="1033">
        <v>9</v>
      </c>
      <c r="B26" s="1104" t="str">
        <f t="shared" ref="B26" si="6">B24</f>
        <v>Ｒ７</v>
      </c>
      <c r="C26" s="1091"/>
      <c r="D26" s="1092"/>
      <c r="E26" s="1098"/>
      <c r="F26" s="1099"/>
      <c r="G26" s="1100"/>
      <c r="H26" s="1020"/>
      <c r="I26" s="1021"/>
      <c r="J26" s="1021"/>
      <c r="K26" s="1021"/>
      <c r="L26" s="1021"/>
      <c r="M26" s="1021"/>
      <c r="N26" s="1021"/>
      <c r="O26" s="1022"/>
      <c r="P26" s="1097"/>
      <c r="Q26" s="1095" t="s">
        <v>161</v>
      </c>
      <c r="R26" s="90"/>
    </row>
    <row r="27" spans="1:18" ht="15.75" customHeight="1">
      <c r="A27" s="1036"/>
      <c r="B27" s="1105"/>
      <c r="C27" s="1093"/>
      <c r="D27" s="1094"/>
      <c r="E27" s="1101"/>
      <c r="F27" s="1102"/>
      <c r="G27" s="1103"/>
      <c r="H27" s="1026"/>
      <c r="I27" s="1027"/>
      <c r="J27" s="1027"/>
      <c r="K27" s="1027"/>
      <c r="L27" s="1027"/>
      <c r="M27" s="1027"/>
      <c r="N27" s="1027"/>
      <c r="O27" s="1028"/>
      <c r="P27" s="1002"/>
      <c r="Q27" s="1096"/>
      <c r="R27" s="90"/>
    </row>
    <row r="28" spans="1:18" ht="15.75" customHeight="1">
      <c r="A28" s="1039">
        <v>10</v>
      </c>
      <c r="B28" s="1104" t="str">
        <f t="shared" ref="B28" si="7">B26</f>
        <v>Ｒ７</v>
      </c>
      <c r="C28" s="1091"/>
      <c r="D28" s="1092"/>
      <c r="E28" s="1098"/>
      <c r="F28" s="1099"/>
      <c r="G28" s="1100"/>
      <c r="H28" s="1020"/>
      <c r="I28" s="1021"/>
      <c r="J28" s="1021"/>
      <c r="K28" s="1021"/>
      <c r="L28" s="1021"/>
      <c r="M28" s="1021"/>
      <c r="N28" s="1021"/>
      <c r="O28" s="1022"/>
      <c r="P28" s="1097"/>
      <c r="Q28" s="1095" t="s">
        <v>161</v>
      </c>
      <c r="R28" s="90"/>
    </row>
    <row r="29" spans="1:18" ht="15.75" customHeight="1">
      <c r="A29" s="1039"/>
      <c r="B29" s="1105"/>
      <c r="C29" s="1093"/>
      <c r="D29" s="1094"/>
      <c r="E29" s="1101"/>
      <c r="F29" s="1102"/>
      <c r="G29" s="1103"/>
      <c r="H29" s="1026"/>
      <c r="I29" s="1027"/>
      <c r="J29" s="1027"/>
      <c r="K29" s="1027"/>
      <c r="L29" s="1027"/>
      <c r="M29" s="1027"/>
      <c r="N29" s="1027"/>
      <c r="O29" s="1028"/>
      <c r="P29" s="1002"/>
      <c r="Q29" s="1096"/>
      <c r="R29" s="90"/>
    </row>
    <row r="30" spans="1:18" ht="15.75" customHeight="1">
      <c r="A30" s="1033">
        <v>11</v>
      </c>
      <c r="B30" s="1104" t="str">
        <f t="shared" ref="B30" si="8">B28</f>
        <v>Ｒ７</v>
      </c>
      <c r="C30" s="1091"/>
      <c r="D30" s="1092"/>
      <c r="E30" s="1098"/>
      <c r="F30" s="1099"/>
      <c r="G30" s="1100"/>
      <c r="H30" s="1020"/>
      <c r="I30" s="1021"/>
      <c r="J30" s="1021"/>
      <c r="K30" s="1021"/>
      <c r="L30" s="1021"/>
      <c r="M30" s="1021"/>
      <c r="N30" s="1021"/>
      <c r="O30" s="1022"/>
      <c r="P30" s="1097"/>
      <c r="Q30" s="1095" t="s">
        <v>161</v>
      </c>
      <c r="R30" s="90"/>
    </row>
    <row r="31" spans="1:18" ht="15.75" customHeight="1">
      <c r="A31" s="1036"/>
      <c r="B31" s="1105"/>
      <c r="C31" s="1093"/>
      <c r="D31" s="1094"/>
      <c r="E31" s="1101"/>
      <c r="F31" s="1102"/>
      <c r="G31" s="1103"/>
      <c r="H31" s="1026"/>
      <c r="I31" s="1027"/>
      <c r="J31" s="1027"/>
      <c r="K31" s="1027"/>
      <c r="L31" s="1027"/>
      <c r="M31" s="1027"/>
      <c r="N31" s="1027"/>
      <c r="O31" s="1028"/>
      <c r="P31" s="1002"/>
      <c r="Q31" s="1096"/>
      <c r="R31" s="90"/>
    </row>
    <row r="32" spans="1:18" ht="15.75" customHeight="1">
      <c r="A32" s="1039">
        <v>12</v>
      </c>
      <c r="B32" s="1104" t="str">
        <f t="shared" ref="B32" si="9">B30</f>
        <v>Ｒ７</v>
      </c>
      <c r="C32" s="1091"/>
      <c r="D32" s="1092"/>
      <c r="E32" s="1098"/>
      <c r="F32" s="1099"/>
      <c r="G32" s="1100"/>
      <c r="H32" s="1020"/>
      <c r="I32" s="1021"/>
      <c r="J32" s="1021"/>
      <c r="K32" s="1021"/>
      <c r="L32" s="1021"/>
      <c r="M32" s="1021"/>
      <c r="N32" s="1021"/>
      <c r="O32" s="1022"/>
      <c r="P32" s="1097"/>
      <c r="Q32" s="1095" t="s">
        <v>161</v>
      </c>
      <c r="R32" s="90"/>
    </row>
    <row r="33" spans="1:18" ht="15.75" customHeight="1">
      <c r="A33" s="1039"/>
      <c r="B33" s="1105"/>
      <c r="C33" s="1093"/>
      <c r="D33" s="1094"/>
      <c r="E33" s="1101"/>
      <c r="F33" s="1102"/>
      <c r="G33" s="1103"/>
      <c r="H33" s="1026"/>
      <c r="I33" s="1027"/>
      <c r="J33" s="1027"/>
      <c r="K33" s="1027"/>
      <c r="L33" s="1027"/>
      <c r="M33" s="1027"/>
      <c r="N33" s="1027"/>
      <c r="O33" s="1028"/>
      <c r="P33" s="1002"/>
      <c r="Q33" s="1096"/>
      <c r="R33" s="90"/>
    </row>
    <row r="34" spans="1:18" ht="15.75" customHeight="1">
      <c r="A34" s="1033">
        <v>13</v>
      </c>
      <c r="B34" s="1104" t="str">
        <f t="shared" ref="B34" si="10">B32</f>
        <v>Ｒ７</v>
      </c>
      <c r="C34" s="1091"/>
      <c r="D34" s="1092"/>
      <c r="E34" s="1098"/>
      <c r="F34" s="1099"/>
      <c r="G34" s="1100"/>
      <c r="H34" s="1020"/>
      <c r="I34" s="1021"/>
      <c r="J34" s="1021"/>
      <c r="K34" s="1021"/>
      <c r="L34" s="1021"/>
      <c r="M34" s="1021"/>
      <c r="N34" s="1021"/>
      <c r="O34" s="1022"/>
      <c r="P34" s="1097"/>
      <c r="Q34" s="1095" t="s">
        <v>161</v>
      </c>
      <c r="R34" s="90"/>
    </row>
    <row r="35" spans="1:18" ht="15.75" customHeight="1">
      <c r="A35" s="1036"/>
      <c r="B35" s="1105"/>
      <c r="C35" s="1093"/>
      <c r="D35" s="1094"/>
      <c r="E35" s="1101"/>
      <c r="F35" s="1102"/>
      <c r="G35" s="1103"/>
      <c r="H35" s="1026"/>
      <c r="I35" s="1027"/>
      <c r="J35" s="1027"/>
      <c r="K35" s="1027"/>
      <c r="L35" s="1027"/>
      <c r="M35" s="1027"/>
      <c r="N35" s="1027"/>
      <c r="O35" s="1028"/>
      <c r="P35" s="1002"/>
      <c r="Q35" s="1096"/>
      <c r="R35" s="90"/>
    </row>
    <row r="36" spans="1:18" ht="15.75" customHeight="1">
      <c r="A36" s="1039">
        <v>14</v>
      </c>
      <c r="B36" s="1104" t="str">
        <f t="shared" ref="B36" si="11">B34</f>
        <v>Ｒ７</v>
      </c>
      <c r="C36" s="1091"/>
      <c r="D36" s="1092"/>
      <c r="E36" s="1098"/>
      <c r="F36" s="1099"/>
      <c r="G36" s="1100"/>
      <c r="H36" s="1020"/>
      <c r="I36" s="1021"/>
      <c r="J36" s="1021"/>
      <c r="K36" s="1021"/>
      <c r="L36" s="1021"/>
      <c r="M36" s="1021"/>
      <c r="N36" s="1021"/>
      <c r="O36" s="1022"/>
      <c r="P36" s="1097"/>
      <c r="Q36" s="1095" t="s">
        <v>161</v>
      </c>
      <c r="R36" s="90"/>
    </row>
    <row r="37" spans="1:18" ht="15.75" customHeight="1">
      <c r="A37" s="1039"/>
      <c r="B37" s="1105"/>
      <c r="C37" s="1093"/>
      <c r="D37" s="1094"/>
      <c r="E37" s="1101"/>
      <c r="F37" s="1102"/>
      <c r="G37" s="1103"/>
      <c r="H37" s="1026"/>
      <c r="I37" s="1027"/>
      <c r="J37" s="1027"/>
      <c r="K37" s="1027"/>
      <c r="L37" s="1027"/>
      <c r="M37" s="1027"/>
      <c r="N37" s="1027"/>
      <c r="O37" s="1028"/>
      <c r="P37" s="1002"/>
      <c r="Q37" s="1096"/>
      <c r="R37" s="90"/>
    </row>
    <row r="38" spans="1:18" ht="15.75" customHeight="1">
      <c r="A38" s="1033">
        <v>15</v>
      </c>
      <c r="B38" s="1104" t="str">
        <f t="shared" ref="B38" si="12">B36</f>
        <v>Ｒ７</v>
      </c>
      <c r="C38" s="1091"/>
      <c r="D38" s="1092"/>
      <c r="E38" s="1098"/>
      <c r="F38" s="1099"/>
      <c r="G38" s="1100"/>
      <c r="H38" s="1020"/>
      <c r="I38" s="1021"/>
      <c r="J38" s="1021"/>
      <c r="K38" s="1021"/>
      <c r="L38" s="1021"/>
      <c r="M38" s="1021"/>
      <c r="N38" s="1021"/>
      <c r="O38" s="1022"/>
      <c r="P38" s="1097"/>
      <c r="Q38" s="1095" t="s">
        <v>161</v>
      </c>
      <c r="R38" s="90"/>
    </row>
    <row r="39" spans="1:18" ht="15.75" customHeight="1">
      <c r="A39" s="1036"/>
      <c r="B39" s="1105"/>
      <c r="C39" s="1093"/>
      <c r="D39" s="1094"/>
      <c r="E39" s="1101"/>
      <c r="F39" s="1102"/>
      <c r="G39" s="1103"/>
      <c r="H39" s="1026"/>
      <c r="I39" s="1027"/>
      <c r="J39" s="1027"/>
      <c r="K39" s="1027"/>
      <c r="L39" s="1027"/>
      <c r="M39" s="1027"/>
      <c r="N39" s="1027"/>
      <c r="O39" s="1028"/>
      <c r="P39" s="1002"/>
      <c r="Q39" s="1096"/>
      <c r="R39" s="90"/>
    </row>
    <row r="40" spans="1:18" ht="15.75" customHeight="1">
      <c r="A40" s="1039">
        <v>16</v>
      </c>
      <c r="B40" s="1104" t="str">
        <f t="shared" ref="B40" si="13">B38</f>
        <v>Ｒ７</v>
      </c>
      <c r="C40" s="1091"/>
      <c r="D40" s="1092"/>
      <c r="E40" s="1098"/>
      <c r="F40" s="1099"/>
      <c r="G40" s="1100"/>
      <c r="H40" s="1020"/>
      <c r="I40" s="1021"/>
      <c r="J40" s="1021"/>
      <c r="K40" s="1021"/>
      <c r="L40" s="1021"/>
      <c r="M40" s="1021"/>
      <c r="N40" s="1021"/>
      <c r="O40" s="1022"/>
      <c r="P40" s="1097"/>
      <c r="Q40" s="1095" t="s">
        <v>161</v>
      </c>
      <c r="R40" s="90"/>
    </row>
    <row r="41" spans="1:18" ht="15.75" customHeight="1">
      <c r="A41" s="1039"/>
      <c r="B41" s="1105"/>
      <c r="C41" s="1093"/>
      <c r="D41" s="1094"/>
      <c r="E41" s="1101"/>
      <c r="F41" s="1102"/>
      <c r="G41" s="1103"/>
      <c r="H41" s="1026"/>
      <c r="I41" s="1027"/>
      <c r="J41" s="1027"/>
      <c r="K41" s="1027"/>
      <c r="L41" s="1027"/>
      <c r="M41" s="1027"/>
      <c r="N41" s="1027"/>
      <c r="O41" s="1028"/>
      <c r="P41" s="1002"/>
      <c r="Q41" s="1096"/>
      <c r="R41" s="90"/>
    </row>
    <row r="42" spans="1:18" ht="15.75" customHeight="1">
      <c r="A42" s="1033">
        <v>17</v>
      </c>
      <c r="B42" s="1104" t="str">
        <f t="shared" ref="B42" si="14">B40</f>
        <v>Ｒ７</v>
      </c>
      <c r="C42" s="1091"/>
      <c r="D42" s="1092"/>
      <c r="E42" s="1098"/>
      <c r="F42" s="1099"/>
      <c r="G42" s="1100"/>
      <c r="H42" s="1020"/>
      <c r="I42" s="1021"/>
      <c r="J42" s="1021"/>
      <c r="K42" s="1021"/>
      <c r="L42" s="1021"/>
      <c r="M42" s="1021"/>
      <c r="N42" s="1021"/>
      <c r="O42" s="1022"/>
      <c r="P42" s="1097"/>
      <c r="Q42" s="1095" t="s">
        <v>161</v>
      </c>
      <c r="R42" s="90"/>
    </row>
    <row r="43" spans="1:18" ht="15.75" customHeight="1">
      <c r="A43" s="1036"/>
      <c r="B43" s="1105"/>
      <c r="C43" s="1093"/>
      <c r="D43" s="1094"/>
      <c r="E43" s="1101"/>
      <c r="F43" s="1102"/>
      <c r="G43" s="1103"/>
      <c r="H43" s="1026"/>
      <c r="I43" s="1027"/>
      <c r="J43" s="1027"/>
      <c r="K43" s="1027"/>
      <c r="L43" s="1027"/>
      <c r="M43" s="1027"/>
      <c r="N43" s="1027"/>
      <c r="O43" s="1028"/>
      <c r="P43" s="1002"/>
      <c r="Q43" s="1096"/>
      <c r="R43" s="90"/>
    </row>
    <row r="44" spans="1:18" ht="15.75" customHeight="1">
      <c r="A44" s="1039">
        <v>18</v>
      </c>
      <c r="B44" s="1104" t="str">
        <f t="shared" ref="B44" si="15">B42</f>
        <v>Ｒ７</v>
      </c>
      <c r="C44" s="1091"/>
      <c r="D44" s="1092"/>
      <c r="E44" s="1098"/>
      <c r="F44" s="1099"/>
      <c r="G44" s="1100"/>
      <c r="H44" s="1020"/>
      <c r="I44" s="1021"/>
      <c r="J44" s="1021"/>
      <c r="K44" s="1021"/>
      <c r="L44" s="1021"/>
      <c r="M44" s="1021"/>
      <c r="N44" s="1021"/>
      <c r="O44" s="1022"/>
      <c r="P44" s="1097"/>
      <c r="Q44" s="1095" t="s">
        <v>161</v>
      </c>
      <c r="R44" s="90"/>
    </row>
    <row r="45" spans="1:18" ht="15.75" customHeight="1">
      <c r="A45" s="1039"/>
      <c r="B45" s="1105"/>
      <c r="C45" s="1093"/>
      <c r="D45" s="1094"/>
      <c r="E45" s="1101"/>
      <c r="F45" s="1102"/>
      <c r="G45" s="1103"/>
      <c r="H45" s="1026"/>
      <c r="I45" s="1027"/>
      <c r="J45" s="1027"/>
      <c r="K45" s="1027"/>
      <c r="L45" s="1027"/>
      <c r="M45" s="1027"/>
      <c r="N45" s="1027"/>
      <c r="O45" s="1028"/>
      <c r="P45" s="1002"/>
      <c r="Q45" s="1096"/>
      <c r="R45" s="90"/>
    </row>
    <row r="46" spans="1:18" ht="15.75" customHeight="1">
      <c r="A46" s="1033">
        <v>19</v>
      </c>
      <c r="B46" s="1104" t="str">
        <f t="shared" ref="B46" si="16">B44</f>
        <v>Ｒ７</v>
      </c>
      <c r="C46" s="1091"/>
      <c r="D46" s="1092"/>
      <c r="E46" s="1098"/>
      <c r="F46" s="1099"/>
      <c r="G46" s="1100"/>
      <c r="H46" s="1020"/>
      <c r="I46" s="1021"/>
      <c r="J46" s="1021"/>
      <c r="K46" s="1021"/>
      <c r="L46" s="1021"/>
      <c r="M46" s="1021"/>
      <c r="N46" s="1021"/>
      <c r="O46" s="1022"/>
      <c r="P46" s="1097"/>
      <c r="Q46" s="1095" t="s">
        <v>161</v>
      </c>
      <c r="R46" s="90"/>
    </row>
    <row r="47" spans="1:18" ht="15.75" customHeight="1">
      <c r="A47" s="1036"/>
      <c r="B47" s="1105"/>
      <c r="C47" s="1093"/>
      <c r="D47" s="1094"/>
      <c r="E47" s="1101"/>
      <c r="F47" s="1102"/>
      <c r="G47" s="1103"/>
      <c r="H47" s="1026"/>
      <c r="I47" s="1027"/>
      <c r="J47" s="1027"/>
      <c r="K47" s="1027"/>
      <c r="L47" s="1027"/>
      <c r="M47" s="1027"/>
      <c r="N47" s="1027"/>
      <c r="O47" s="1028"/>
      <c r="P47" s="1002"/>
      <c r="Q47" s="1096"/>
      <c r="R47" s="90"/>
    </row>
    <row r="48" spans="1:18" ht="15.75" customHeight="1">
      <c r="A48" s="1039">
        <v>20</v>
      </c>
      <c r="B48" s="1104" t="str">
        <f t="shared" ref="B48" si="17">B46</f>
        <v>Ｒ７</v>
      </c>
      <c r="C48" s="1091"/>
      <c r="D48" s="1092"/>
      <c r="E48" s="1098"/>
      <c r="F48" s="1099"/>
      <c r="G48" s="1100"/>
      <c r="H48" s="1020"/>
      <c r="I48" s="1021"/>
      <c r="J48" s="1021"/>
      <c r="K48" s="1021"/>
      <c r="L48" s="1021"/>
      <c r="M48" s="1021"/>
      <c r="N48" s="1021"/>
      <c r="O48" s="1022"/>
      <c r="P48" s="1097"/>
      <c r="Q48" s="1095" t="s">
        <v>161</v>
      </c>
      <c r="R48" s="90"/>
    </row>
    <row r="49" spans="1:20" ht="15.75" customHeight="1">
      <c r="A49" s="1036"/>
      <c r="B49" s="1105"/>
      <c r="C49" s="1093"/>
      <c r="D49" s="1094"/>
      <c r="E49" s="1101"/>
      <c r="F49" s="1102"/>
      <c r="G49" s="1103"/>
      <c r="H49" s="1026"/>
      <c r="I49" s="1027"/>
      <c r="J49" s="1027"/>
      <c r="K49" s="1027"/>
      <c r="L49" s="1027"/>
      <c r="M49" s="1027"/>
      <c r="N49" s="1027"/>
      <c r="O49" s="1028"/>
      <c r="P49" s="1002"/>
      <c r="Q49" s="1096"/>
      <c r="R49" s="90"/>
    </row>
    <row r="50" spans="1:20" ht="15.75" customHeight="1">
      <c r="A50" s="162" t="s">
        <v>977</v>
      </c>
      <c r="B50" s="1109" t="s">
        <v>499</v>
      </c>
      <c r="C50" s="1109"/>
      <c r="D50" s="1109"/>
      <c r="E50" s="1109"/>
      <c r="F50" s="1109"/>
      <c r="G50" s="1109"/>
      <c r="H50" s="1109"/>
      <c r="I50" s="1109"/>
      <c r="J50" s="1109"/>
      <c r="K50" s="1109"/>
      <c r="L50" s="1109"/>
      <c r="M50" s="1109"/>
      <c r="N50" s="1109"/>
      <c r="O50" s="1109"/>
      <c r="P50" s="1109"/>
      <c r="Q50" s="196"/>
      <c r="R50" s="90"/>
    </row>
    <row r="51" spans="1:20">
      <c r="A51" s="162" t="s">
        <v>978</v>
      </c>
      <c r="B51" s="1112" t="s">
        <v>979</v>
      </c>
      <c r="C51" s="1112"/>
      <c r="D51" s="1112"/>
      <c r="E51" s="1112"/>
      <c r="F51" s="1112"/>
      <c r="G51" s="1112"/>
      <c r="H51" s="1112"/>
      <c r="I51" s="1112"/>
      <c r="J51" s="1112"/>
      <c r="K51" s="1112"/>
      <c r="L51" s="1112"/>
      <c r="M51" s="1112"/>
      <c r="N51" s="1112"/>
      <c r="O51" s="1112"/>
      <c r="P51" s="1112"/>
      <c r="Q51" s="1112"/>
      <c r="R51" s="159"/>
    </row>
    <row r="52" spans="1:20">
      <c r="B52" s="1112"/>
      <c r="C52" s="1112"/>
      <c r="D52" s="1112"/>
      <c r="E52" s="1112"/>
      <c r="F52" s="1112"/>
      <c r="G52" s="1112"/>
      <c r="H52" s="1112"/>
      <c r="I52" s="1112"/>
      <c r="J52" s="1112"/>
      <c r="K52" s="1112"/>
      <c r="L52" s="1112"/>
      <c r="M52" s="1112"/>
      <c r="N52" s="1112"/>
      <c r="O52" s="1112"/>
      <c r="P52" s="1112"/>
      <c r="Q52" s="1112"/>
      <c r="R52" s="159"/>
    </row>
    <row r="53" spans="1:20" ht="11.25" customHeight="1">
      <c r="R53" s="159"/>
    </row>
    <row r="54" spans="1:20" ht="15.75" customHeight="1">
      <c r="A54" s="710" t="str">
        <f>CONCATENATE("（様式-",INDEX(発注者入力シート!$B$27:$G$31,MATCH(発注者入力シート!L6,発注者入力シート!$C$27:$C$31,0),4),"-２）")</f>
        <v>（様式-５-２）</v>
      </c>
      <c r="B54" s="710"/>
      <c r="C54" s="710"/>
      <c r="D54" s="710"/>
      <c r="E54" s="710"/>
      <c r="F54" s="710"/>
      <c r="Q54" s="153" t="str">
        <f>Q1</f>
        <v>【令和７年度完成工事分】</v>
      </c>
      <c r="S54" s="3" t="s">
        <v>393</v>
      </c>
    </row>
    <row r="55" spans="1:20" ht="15.75" customHeight="1">
      <c r="A55" s="710" t="str">
        <f>CONCATENATE("評価項目",INDEX(発注者入力シート!$B$27:$G$31,MATCH(発注者入力シート!L6,発注者入力シート!$C$27:$C$31,0),5),"-",INDEX(発注者入力シート!$B$27:$G$31,MATCH(発注者入力シート!L6,発注者入力シート!$C$27:$C$31,0),6))</f>
        <v>評価項目（２）-①</v>
      </c>
      <c r="B55" s="710"/>
      <c r="C55" s="710"/>
      <c r="D55" s="710"/>
      <c r="E55" s="710"/>
      <c r="R55" s="153"/>
      <c r="S55" s="3" t="s">
        <v>394</v>
      </c>
    </row>
    <row r="56" spans="1:20" ht="15.75" customHeight="1">
      <c r="A56" s="1019" t="s">
        <v>159</v>
      </c>
      <c r="B56" s="1019"/>
      <c r="C56" s="1019"/>
      <c r="D56" s="1019"/>
      <c r="E56" s="1019"/>
      <c r="F56" s="1019"/>
      <c r="G56" s="1019"/>
      <c r="H56" s="1019"/>
      <c r="I56" s="1019"/>
      <c r="J56" s="1019"/>
      <c r="K56" s="1019"/>
      <c r="L56" s="1019"/>
      <c r="M56" s="1019"/>
      <c r="N56" s="1019"/>
      <c r="O56" s="1019"/>
      <c r="P56" s="1019"/>
      <c r="Q56" s="1019"/>
      <c r="S56" s="116"/>
      <c r="T56" s="3" t="s">
        <v>401</v>
      </c>
    </row>
    <row r="57" spans="1:20" ht="15.75" customHeight="1">
      <c r="H57" s="1056" t="s">
        <v>289</v>
      </c>
      <c r="I57" s="1056"/>
      <c r="J57" s="1056"/>
      <c r="K57" s="988" t="str">
        <f>IF(企業入力シート!$C$7="","",企業入力シート!$C$7)</f>
        <v>○○建設</v>
      </c>
      <c r="L57" s="988"/>
      <c r="M57" s="988"/>
      <c r="N57" s="988"/>
      <c r="O57" s="988"/>
      <c r="P57" s="988"/>
      <c r="Q57" s="988"/>
      <c r="R57" s="154"/>
      <c r="S57" s="111"/>
      <c r="T57" s="3" t="s">
        <v>396</v>
      </c>
    </row>
    <row r="58" spans="1:20" ht="12" customHeight="1">
      <c r="R58" s="154"/>
    </row>
    <row r="59" spans="1:20" ht="12" customHeight="1">
      <c r="R59" s="2"/>
      <c r="S59" s="3" t="s">
        <v>397</v>
      </c>
    </row>
    <row r="60" spans="1:20" ht="15.75" customHeight="1">
      <c r="A60" s="155" t="s">
        <v>20</v>
      </c>
      <c r="B60" s="156" t="s">
        <v>22</v>
      </c>
      <c r="C60" s="1034" t="s">
        <v>24</v>
      </c>
      <c r="D60" s="1034"/>
      <c r="E60" s="1033" t="s">
        <v>25</v>
      </c>
      <c r="F60" s="1034"/>
      <c r="G60" s="1035"/>
      <c r="H60" s="1033" t="s">
        <v>26</v>
      </c>
      <c r="I60" s="1034"/>
      <c r="J60" s="1034"/>
      <c r="K60" s="1034"/>
      <c r="L60" s="1034"/>
      <c r="M60" s="1034"/>
      <c r="N60" s="1034"/>
      <c r="O60" s="1035"/>
      <c r="P60" s="1033" t="s">
        <v>98</v>
      </c>
      <c r="Q60" s="1035"/>
      <c r="S60" s="113"/>
      <c r="T60" s="3" t="s">
        <v>398</v>
      </c>
    </row>
    <row r="61" spans="1:20" ht="15.75" customHeight="1">
      <c r="A61" s="157" t="s">
        <v>21</v>
      </c>
      <c r="B61" s="158" t="s">
        <v>23</v>
      </c>
      <c r="C61" s="1040"/>
      <c r="D61" s="1040"/>
      <c r="E61" s="1106" t="s">
        <v>660</v>
      </c>
      <c r="F61" s="1107"/>
      <c r="G61" s="1108"/>
      <c r="H61" s="1036"/>
      <c r="I61" s="1037"/>
      <c r="J61" s="1037"/>
      <c r="K61" s="1037"/>
      <c r="L61" s="1037"/>
      <c r="M61" s="1037"/>
      <c r="N61" s="1037"/>
      <c r="O61" s="1038"/>
      <c r="P61" s="1039" t="s">
        <v>980</v>
      </c>
      <c r="Q61" s="1041"/>
      <c r="S61" s="114"/>
      <c r="T61" s="3" t="s">
        <v>396</v>
      </c>
    </row>
    <row r="62" spans="1:20" ht="15.75" customHeight="1">
      <c r="A62" s="1033">
        <v>21</v>
      </c>
      <c r="B62" s="1104" t="str">
        <f>B48</f>
        <v>Ｒ７</v>
      </c>
      <c r="C62" s="1091"/>
      <c r="D62" s="1092"/>
      <c r="E62" s="1098"/>
      <c r="F62" s="1099"/>
      <c r="G62" s="1100"/>
      <c r="H62" s="1020"/>
      <c r="I62" s="1021"/>
      <c r="J62" s="1021"/>
      <c r="K62" s="1021"/>
      <c r="L62" s="1021"/>
      <c r="M62" s="1021"/>
      <c r="N62" s="1021"/>
      <c r="O62" s="1022"/>
      <c r="P62" s="1097"/>
      <c r="Q62" s="1095" t="s">
        <v>161</v>
      </c>
      <c r="R62" s="90"/>
    </row>
    <row r="63" spans="1:20" ht="15.75" customHeight="1">
      <c r="A63" s="1036"/>
      <c r="B63" s="1105"/>
      <c r="C63" s="1093"/>
      <c r="D63" s="1094"/>
      <c r="E63" s="1101"/>
      <c r="F63" s="1102"/>
      <c r="G63" s="1103"/>
      <c r="H63" s="1026"/>
      <c r="I63" s="1027"/>
      <c r="J63" s="1027"/>
      <c r="K63" s="1027"/>
      <c r="L63" s="1027"/>
      <c r="M63" s="1027"/>
      <c r="N63" s="1027"/>
      <c r="O63" s="1028"/>
      <c r="P63" s="1002"/>
      <c r="Q63" s="1096"/>
      <c r="R63" s="90"/>
      <c r="S63" s="118" t="s">
        <v>399</v>
      </c>
    </row>
    <row r="64" spans="1:20" ht="15.75" customHeight="1">
      <c r="A64" s="1039">
        <v>22</v>
      </c>
      <c r="B64" s="1104" t="str">
        <f>B62</f>
        <v>Ｒ７</v>
      </c>
      <c r="C64" s="1091"/>
      <c r="D64" s="1092"/>
      <c r="E64" s="1098"/>
      <c r="F64" s="1099"/>
      <c r="G64" s="1100"/>
      <c r="H64" s="1020"/>
      <c r="I64" s="1021"/>
      <c r="J64" s="1021"/>
      <c r="K64" s="1021"/>
      <c r="L64" s="1021"/>
      <c r="M64" s="1021"/>
      <c r="N64" s="1021"/>
      <c r="O64" s="1022"/>
      <c r="P64" s="1097"/>
      <c r="Q64" s="1095" t="s">
        <v>161</v>
      </c>
      <c r="R64" s="90"/>
      <c r="S64" s="118" t="s">
        <v>400</v>
      </c>
    </row>
    <row r="65" spans="1:19" ht="15.75" customHeight="1">
      <c r="A65" s="1039"/>
      <c r="B65" s="1105"/>
      <c r="C65" s="1093"/>
      <c r="D65" s="1094"/>
      <c r="E65" s="1101"/>
      <c r="F65" s="1102"/>
      <c r="G65" s="1103"/>
      <c r="H65" s="1026"/>
      <c r="I65" s="1027"/>
      <c r="J65" s="1027"/>
      <c r="K65" s="1027"/>
      <c r="L65" s="1027"/>
      <c r="M65" s="1027"/>
      <c r="N65" s="1027"/>
      <c r="O65" s="1028"/>
      <c r="P65" s="1002"/>
      <c r="Q65" s="1096"/>
      <c r="R65" s="90"/>
      <c r="S65" s="118" t="s">
        <v>716</v>
      </c>
    </row>
    <row r="66" spans="1:19" ht="15.75" customHeight="1">
      <c r="A66" s="1033">
        <v>23</v>
      </c>
      <c r="B66" s="1104" t="str">
        <f t="shared" ref="B66" si="18">B64</f>
        <v>Ｒ７</v>
      </c>
      <c r="C66" s="1091"/>
      <c r="D66" s="1092"/>
      <c r="E66" s="1098"/>
      <c r="F66" s="1099"/>
      <c r="G66" s="1100"/>
      <c r="H66" s="1020"/>
      <c r="I66" s="1021"/>
      <c r="J66" s="1021"/>
      <c r="K66" s="1021"/>
      <c r="L66" s="1021"/>
      <c r="M66" s="1021"/>
      <c r="N66" s="1021"/>
      <c r="O66" s="1022"/>
      <c r="P66" s="1097"/>
      <c r="Q66" s="1095" t="s">
        <v>161</v>
      </c>
      <c r="R66" s="90"/>
    </row>
    <row r="67" spans="1:19" ht="15.75" customHeight="1">
      <c r="A67" s="1036"/>
      <c r="B67" s="1105"/>
      <c r="C67" s="1093"/>
      <c r="D67" s="1094"/>
      <c r="E67" s="1101"/>
      <c r="F67" s="1102"/>
      <c r="G67" s="1103"/>
      <c r="H67" s="1026"/>
      <c r="I67" s="1027"/>
      <c r="J67" s="1027"/>
      <c r="K67" s="1027"/>
      <c r="L67" s="1027"/>
      <c r="M67" s="1027"/>
      <c r="N67" s="1027"/>
      <c r="O67" s="1028"/>
      <c r="P67" s="1002"/>
      <c r="Q67" s="1096"/>
      <c r="R67" s="90"/>
    </row>
    <row r="68" spans="1:19" ht="15.75" customHeight="1">
      <c r="A68" s="1039">
        <v>24</v>
      </c>
      <c r="B68" s="1104" t="str">
        <f t="shared" ref="B68" si="19">B66</f>
        <v>Ｒ７</v>
      </c>
      <c r="C68" s="1091"/>
      <c r="D68" s="1092"/>
      <c r="E68" s="1098"/>
      <c r="F68" s="1099"/>
      <c r="G68" s="1100"/>
      <c r="H68" s="1020"/>
      <c r="I68" s="1021"/>
      <c r="J68" s="1021"/>
      <c r="K68" s="1021"/>
      <c r="L68" s="1021"/>
      <c r="M68" s="1021"/>
      <c r="N68" s="1021"/>
      <c r="O68" s="1022"/>
      <c r="P68" s="1097"/>
      <c r="Q68" s="1095" t="s">
        <v>161</v>
      </c>
      <c r="R68" s="90"/>
    </row>
    <row r="69" spans="1:19" ht="15.75" customHeight="1">
      <c r="A69" s="1039"/>
      <c r="B69" s="1105"/>
      <c r="C69" s="1093"/>
      <c r="D69" s="1094"/>
      <c r="E69" s="1101"/>
      <c r="F69" s="1102"/>
      <c r="G69" s="1103"/>
      <c r="H69" s="1026"/>
      <c r="I69" s="1027"/>
      <c r="J69" s="1027"/>
      <c r="K69" s="1027"/>
      <c r="L69" s="1027"/>
      <c r="M69" s="1027"/>
      <c r="N69" s="1027"/>
      <c r="O69" s="1028"/>
      <c r="P69" s="1002"/>
      <c r="Q69" s="1096"/>
      <c r="R69" s="90"/>
    </row>
    <row r="70" spans="1:19" ht="15.75" customHeight="1">
      <c r="A70" s="1033">
        <v>25</v>
      </c>
      <c r="B70" s="1104" t="str">
        <f t="shared" ref="B70" si="20">B68</f>
        <v>Ｒ７</v>
      </c>
      <c r="C70" s="1091"/>
      <c r="D70" s="1092"/>
      <c r="E70" s="1098"/>
      <c r="F70" s="1099"/>
      <c r="G70" s="1100"/>
      <c r="H70" s="1020"/>
      <c r="I70" s="1021"/>
      <c r="J70" s="1021"/>
      <c r="K70" s="1021"/>
      <c r="L70" s="1021"/>
      <c r="M70" s="1021"/>
      <c r="N70" s="1021"/>
      <c r="O70" s="1022"/>
      <c r="P70" s="1097"/>
      <c r="Q70" s="1095" t="s">
        <v>161</v>
      </c>
      <c r="R70" s="90"/>
    </row>
    <row r="71" spans="1:19" ht="15.75" customHeight="1">
      <c r="A71" s="1036"/>
      <c r="B71" s="1105"/>
      <c r="C71" s="1093"/>
      <c r="D71" s="1094"/>
      <c r="E71" s="1101"/>
      <c r="F71" s="1102"/>
      <c r="G71" s="1103"/>
      <c r="H71" s="1026"/>
      <c r="I71" s="1027"/>
      <c r="J71" s="1027"/>
      <c r="K71" s="1027"/>
      <c r="L71" s="1027"/>
      <c r="M71" s="1027"/>
      <c r="N71" s="1027"/>
      <c r="O71" s="1028"/>
      <c r="P71" s="1002"/>
      <c r="Q71" s="1096"/>
      <c r="R71" s="90"/>
    </row>
    <row r="72" spans="1:19" ht="15.75" customHeight="1">
      <c r="A72" s="1039">
        <v>26</v>
      </c>
      <c r="B72" s="1104" t="str">
        <f t="shared" ref="B72" si="21">B70</f>
        <v>Ｒ７</v>
      </c>
      <c r="C72" s="1091"/>
      <c r="D72" s="1092"/>
      <c r="E72" s="1098"/>
      <c r="F72" s="1099"/>
      <c r="G72" s="1100"/>
      <c r="H72" s="1020"/>
      <c r="I72" s="1021"/>
      <c r="J72" s="1021"/>
      <c r="K72" s="1021"/>
      <c r="L72" s="1021"/>
      <c r="M72" s="1021"/>
      <c r="N72" s="1021"/>
      <c r="O72" s="1022"/>
      <c r="P72" s="1097"/>
      <c r="Q72" s="1095" t="s">
        <v>161</v>
      </c>
      <c r="R72" s="90"/>
    </row>
    <row r="73" spans="1:19" ht="15.75" customHeight="1">
      <c r="A73" s="1039"/>
      <c r="B73" s="1105"/>
      <c r="C73" s="1093"/>
      <c r="D73" s="1094"/>
      <c r="E73" s="1101"/>
      <c r="F73" s="1102"/>
      <c r="G73" s="1103"/>
      <c r="H73" s="1026"/>
      <c r="I73" s="1027"/>
      <c r="J73" s="1027"/>
      <c r="K73" s="1027"/>
      <c r="L73" s="1027"/>
      <c r="M73" s="1027"/>
      <c r="N73" s="1027"/>
      <c r="O73" s="1028"/>
      <c r="P73" s="1002"/>
      <c r="Q73" s="1096"/>
      <c r="R73" s="90"/>
    </row>
    <row r="74" spans="1:19" ht="15.75" customHeight="1">
      <c r="A74" s="1033">
        <v>27</v>
      </c>
      <c r="B74" s="1104" t="str">
        <f t="shared" ref="B74" si="22">B72</f>
        <v>Ｒ７</v>
      </c>
      <c r="C74" s="1091"/>
      <c r="D74" s="1092"/>
      <c r="E74" s="1098"/>
      <c r="F74" s="1099"/>
      <c r="G74" s="1100"/>
      <c r="H74" s="1020"/>
      <c r="I74" s="1021"/>
      <c r="J74" s="1021"/>
      <c r="K74" s="1021"/>
      <c r="L74" s="1021"/>
      <c r="M74" s="1021"/>
      <c r="N74" s="1021"/>
      <c r="O74" s="1022"/>
      <c r="P74" s="1097"/>
      <c r="Q74" s="1095" t="s">
        <v>161</v>
      </c>
      <c r="R74" s="90"/>
    </row>
    <row r="75" spans="1:19" ht="15.75" customHeight="1">
      <c r="A75" s="1036"/>
      <c r="B75" s="1105"/>
      <c r="C75" s="1093"/>
      <c r="D75" s="1094"/>
      <c r="E75" s="1101"/>
      <c r="F75" s="1102"/>
      <c r="G75" s="1103"/>
      <c r="H75" s="1026"/>
      <c r="I75" s="1027"/>
      <c r="J75" s="1027"/>
      <c r="K75" s="1027"/>
      <c r="L75" s="1027"/>
      <c r="M75" s="1027"/>
      <c r="N75" s="1027"/>
      <c r="O75" s="1028"/>
      <c r="P75" s="1002"/>
      <c r="Q75" s="1096"/>
      <c r="R75" s="90"/>
    </row>
    <row r="76" spans="1:19" ht="15.75" customHeight="1">
      <c r="A76" s="1039">
        <v>28</v>
      </c>
      <c r="B76" s="1104" t="str">
        <f t="shared" ref="B76" si="23">B74</f>
        <v>Ｒ７</v>
      </c>
      <c r="C76" s="1091"/>
      <c r="D76" s="1092"/>
      <c r="E76" s="1098"/>
      <c r="F76" s="1099"/>
      <c r="G76" s="1100"/>
      <c r="H76" s="1020"/>
      <c r="I76" s="1021"/>
      <c r="J76" s="1021"/>
      <c r="K76" s="1021"/>
      <c r="L76" s="1021"/>
      <c r="M76" s="1021"/>
      <c r="N76" s="1021"/>
      <c r="O76" s="1022"/>
      <c r="P76" s="1097"/>
      <c r="Q76" s="1095" t="s">
        <v>161</v>
      </c>
      <c r="R76" s="90"/>
    </row>
    <row r="77" spans="1:19" ht="15.75" customHeight="1">
      <c r="A77" s="1039"/>
      <c r="B77" s="1105"/>
      <c r="C77" s="1093"/>
      <c r="D77" s="1094"/>
      <c r="E77" s="1101"/>
      <c r="F77" s="1102"/>
      <c r="G77" s="1103"/>
      <c r="H77" s="1026"/>
      <c r="I77" s="1027"/>
      <c r="J77" s="1027"/>
      <c r="K77" s="1027"/>
      <c r="L77" s="1027"/>
      <c r="M77" s="1027"/>
      <c r="N77" s="1027"/>
      <c r="O77" s="1028"/>
      <c r="P77" s="1002"/>
      <c r="Q77" s="1096"/>
      <c r="R77" s="90"/>
    </row>
    <row r="78" spans="1:19" ht="15.75" customHeight="1">
      <c r="A78" s="1033">
        <v>29</v>
      </c>
      <c r="B78" s="1104" t="str">
        <f t="shared" ref="B78" si="24">B76</f>
        <v>Ｒ７</v>
      </c>
      <c r="C78" s="1091"/>
      <c r="D78" s="1092"/>
      <c r="E78" s="1098"/>
      <c r="F78" s="1099"/>
      <c r="G78" s="1100"/>
      <c r="H78" s="1020"/>
      <c r="I78" s="1021"/>
      <c r="J78" s="1021"/>
      <c r="K78" s="1021"/>
      <c r="L78" s="1021"/>
      <c r="M78" s="1021"/>
      <c r="N78" s="1021"/>
      <c r="O78" s="1022"/>
      <c r="P78" s="1097"/>
      <c r="Q78" s="1095" t="s">
        <v>161</v>
      </c>
      <c r="R78" s="90"/>
    </row>
    <row r="79" spans="1:19" ht="15.75" customHeight="1">
      <c r="A79" s="1036"/>
      <c r="B79" s="1105"/>
      <c r="C79" s="1093"/>
      <c r="D79" s="1094"/>
      <c r="E79" s="1101"/>
      <c r="F79" s="1102"/>
      <c r="G79" s="1103"/>
      <c r="H79" s="1026"/>
      <c r="I79" s="1027"/>
      <c r="J79" s="1027"/>
      <c r="K79" s="1027"/>
      <c r="L79" s="1027"/>
      <c r="M79" s="1027"/>
      <c r="N79" s="1027"/>
      <c r="O79" s="1028"/>
      <c r="P79" s="1002"/>
      <c r="Q79" s="1096"/>
      <c r="R79" s="90"/>
    </row>
    <row r="80" spans="1:19" ht="15.75" customHeight="1">
      <c r="A80" s="1039">
        <v>30</v>
      </c>
      <c r="B80" s="1104" t="str">
        <f t="shared" ref="B80" si="25">B78</f>
        <v>Ｒ７</v>
      </c>
      <c r="C80" s="1091"/>
      <c r="D80" s="1092"/>
      <c r="E80" s="1098"/>
      <c r="F80" s="1099"/>
      <c r="G80" s="1100"/>
      <c r="H80" s="1020"/>
      <c r="I80" s="1021"/>
      <c r="J80" s="1021"/>
      <c r="K80" s="1021"/>
      <c r="L80" s="1021"/>
      <c r="M80" s="1021"/>
      <c r="N80" s="1021"/>
      <c r="O80" s="1022"/>
      <c r="P80" s="1097"/>
      <c r="Q80" s="1095" t="s">
        <v>161</v>
      </c>
      <c r="R80" s="90"/>
    </row>
    <row r="81" spans="1:18" ht="15.75" customHeight="1">
      <c r="A81" s="1039"/>
      <c r="B81" s="1105"/>
      <c r="C81" s="1093"/>
      <c r="D81" s="1094"/>
      <c r="E81" s="1101"/>
      <c r="F81" s="1102"/>
      <c r="G81" s="1103"/>
      <c r="H81" s="1026"/>
      <c r="I81" s="1027"/>
      <c r="J81" s="1027"/>
      <c r="K81" s="1027"/>
      <c r="L81" s="1027"/>
      <c r="M81" s="1027"/>
      <c r="N81" s="1027"/>
      <c r="O81" s="1028"/>
      <c r="P81" s="1002"/>
      <c r="Q81" s="1096"/>
      <c r="R81" s="90"/>
    </row>
    <row r="82" spans="1:18" ht="15.75" customHeight="1">
      <c r="A82" s="1033">
        <v>31</v>
      </c>
      <c r="B82" s="1104" t="str">
        <f t="shared" ref="B82" si="26">B80</f>
        <v>Ｒ７</v>
      </c>
      <c r="C82" s="1091"/>
      <c r="D82" s="1092"/>
      <c r="E82" s="1098"/>
      <c r="F82" s="1099"/>
      <c r="G82" s="1100"/>
      <c r="H82" s="1020"/>
      <c r="I82" s="1021"/>
      <c r="J82" s="1021"/>
      <c r="K82" s="1021"/>
      <c r="L82" s="1021"/>
      <c r="M82" s="1021"/>
      <c r="N82" s="1021"/>
      <c r="O82" s="1022"/>
      <c r="P82" s="1097"/>
      <c r="Q82" s="1095" t="s">
        <v>161</v>
      </c>
      <c r="R82" s="90"/>
    </row>
    <row r="83" spans="1:18" ht="15.75" customHeight="1">
      <c r="A83" s="1036"/>
      <c r="B83" s="1105"/>
      <c r="C83" s="1093"/>
      <c r="D83" s="1094"/>
      <c r="E83" s="1101"/>
      <c r="F83" s="1102"/>
      <c r="G83" s="1103"/>
      <c r="H83" s="1026"/>
      <c r="I83" s="1027"/>
      <c r="J83" s="1027"/>
      <c r="K83" s="1027"/>
      <c r="L83" s="1027"/>
      <c r="M83" s="1027"/>
      <c r="N83" s="1027"/>
      <c r="O83" s="1028"/>
      <c r="P83" s="1002"/>
      <c r="Q83" s="1096"/>
      <c r="R83" s="90"/>
    </row>
    <row r="84" spans="1:18" ht="15.75" customHeight="1">
      <c r="A84" s="1039">
        <v>32</v>
      </c>
      <c r="B84" s="1104" t="str">
        <f t="shared" ref="B84" si="27">B82</f>
        <v>Ｒ７</v>
      </c>
      <c r="C84" s="1091"/>
      <c r="D84" s="1092"/>
      <c r="E84" s="1098"/>
      <c r="F84" s="1099"/>
      <c r="G84" s="1100"/>
      <c r="H84" s="1020"/>
      <c r="I84" s="1021"/>
      <c r="J84" s="1021"/>
      <c r="K84" s="1021"/>
      <c r="L84" s="1021"/>
      <c r="M84" s="1021"/>
      <c r="N84" s="1021"/>
      <c r="O84" s="1022"/>
      <c r="P84" s="1097"/>
      <c r="Q84" s="1095" t="s">
        <v>161</v>
      </c>
      <c r="R84" s="90"/>
    </row>
    <row r="85" spans="1:18" ht="15.75" customHeight="1">
      <c r="A85" s="1039"/>
      <c r="B85" s="1105"/>
      <c r="C85" s="1093"/>
      <c r="D85" s="1094"/>
      <c r="E85" s="1101"/>
      <c r="F85" s="1102"/>
      <c r="G85" s="1103"/>
      <c r="H85" s="1026"/>
      <c r="I85" s="1027"/>
      <c r="J85" s="1027"/>
      <c r="K85" s="1027"/>
      <c r="L85" s="1027"/>
      <c r="M85" s="1027"/>
      <c r="N85" s="1027"/>
      <c r="O85" s="1028"/>
      <c r="P85" s="1002"/>
      <c r="Q85" s="1096"/>
      <c r="R85" s="90"/>
    </row>
    <row r="86" spans="1:18" ht="15.75" customHeight="1">
      <c r="A86" s="1033">
        <v>33</v>
      </c>
      <c r="B86" s="1104" t="str">
        <f t="shared" ref="B86" si="28">B84</f>
        <v>Ｒ７</v>
      </c>
      <c r="C86" s="1091"/>
      <c r="D86" s="1092"/>
      <c r="E86" s="1098"/>
      <c r="F86" s="1099"/>
      <c r="G86" s="1100"/>
      <c r="H86" s="1020"/>
      <c r="I86" s="1021"/>
      <c r="J86" s="1021"/>
      <c r="K86" s="1021"/>
      <c r="L86" s="1021"/>
      <c r="M86" s="1021"/>
      <c r="N86" s="1021"/>
      <c r="O86" s="1022"/>
      <c r="P86" s="1097"/>
      <c r="Q86" s="1095" t="s">
        <v>161</v>
      </c>
      <c r="R86" s="90"/>
    </row>
    <row r="87" spans="1:18" ht="15.75" customHeight="1">
      <c r="A87" s="1036"/>
      <c r="B87" s="1105"/>
      <c r="C87" s="1093"/>
      <c r="D87" s="1094"/>
      <c r="E87" s="1101"/>
      <c r="F87" s="1102"/>
      <c r="G87" s="1103"/>
      <c r="H87" s="1026"/>
      <c r="I87" s="1027"/>
      <c r="J87" s="1027"/>
      <c r="K87" s="1027"/>
      <c r="L87" s="1027"/>
      <c r="M87" s="1027"/>
      <c r="N87" s="1027"/>
      <c r="O87" s="1028"/>
      <c r="P87" s="1002"/>
      <c r="Q87" s="1096"/>
      <c r="R87" s="90"/>
    </row>
    <row r="88" spans="1:18" ht="15.75" customHeight="1">
      <c r="A88" s="1039">
        <v>34</v>
      </c>
      <c r="B88" s="1104" t="str">
        <f t="shared" ref="B88" si="29">B86</f>
        <v>Ｒ７</v>
      </c>
      <c r="C88" s="1091"/>
      <c r="D88" s="1092"/>
      <c r="E88" s="1098"/>
      <c r="F88" s="1099"/>
      <c r="G88" s="1100"/>
      <c r="H88" s="1020"/>
      <c r="I88" s="1021"/>
      <c r="J88" s="1021"/>
      <c r="K88" s="1021"/>
      <c r="L88" s="1021"/>
      <c r="M88" s="1021"/>
      <c r="N88" s="1021"/>
      <c r="O88" s="1022"/>
      <c r="P88" s="1097"/>
      <c r="Q88" s="1095" t="s">
        <v>161</v>
      </c>
      <c r="R88" s="90"/>
    </row>
    <row r="89" spans="1:18" ht="15.75" customHeight="1">
      <c r="A89" s="1039"/>
      <c r="B89" s="1105"/>
      <c r="C89" s="1093"/>
      <c r="D89" s="1094"/>
      <c r="E89" s="1101"/>
      <c r="F89" s="1102"/>
      <c r="G89" s="1103"/>
      <c r="H89" s="1026"/>
      <c r="I89" s="1027"/>
      <c r="J89" s="1027"/>
      <c r="K89" s="1027"/>
      <c r="L89" s="1027"/>
      <c r="M89" s="1027"/>
      <c r="N89" s="1027"/>
      <c r="O89" s="1028"/>
      <c r="P89" s="1002"/>
      <c r="Q89" s="1096"/>
      <c r="R89" s="90"/>
    </row>
    <row r="90" spans="1:18" ht="15.75" customHeight="1">
      <c r="A90" s="1033">
        <v>35</v>
      </c>
      <c r="B90" s="1104" t="str">
        <f t="shared" ref="B90" si="30">B88</f>
        <v>Ｒ７</v>
      </c>
      <c r="C90" s="1091"/>
      <c r="D90" s="1092"/>
      <c r="E90" s="1098"/>
      <c r="F90" s="1099"/>
      <c r="G90" s="1100"/>
      <c r="H90" s="1020"/>
      <c r="I90" s="1021"/>
      <c r="J90" s="1021"/>
      <c r="K90" s="1021"/>
      <c r="L90" s="1021"/>
      <c r="M90" s="1021"/>
      <c r="N90" s="1021"/>
      <c r="O90" s="1022"/>
      <c r="P90" s="1097"/>
      <c r="Q90" s="1095" t="s">
        <v>161</v>
      </c>
      <c r="R90" s="90"/>
    </row>
    <row r="91" spans="1:18" ht="15.75" customHeight="1">
      <c r="A91" s="1036"/>
      <c r="B91" s="1105"/>
      <c r="C91" s="1093"/>
      <c r="D91" s="1094"/>
      <c r="E91" s="1101"/>
      <c r="F91" s="1102"/>
      <c r="G91" s="1103"/>
      <c r="H91" s="1026"/>
      <c r="I91" s="1027"/>
      <c r="J91" s="1027"/>
      <c r="K91" s="1027"/>
      <c r="L91" s="1027"/>
      <c r="M91" s="1027"/>
      <c r="N91" s="1027"/>
      <c r="O91" s="1028"/>
      <c r="P91" s="1002"/>
      <c r="Q91" s="1096"/>
      <c r="R91" s="90"/>
    </row>
    <row r="92" spans="1:18" ht="15.75" customHeight="1">
      <c r="A92" s="1039">
        <v>36</v>
      </c>
      <c r="B92" s="1104" t="str">
        <f t="shared" ref="B92" si="31">B90</f>
        <v>Ｒ７</v>
      </c>
      <c r="C92" s="1091"/>
      <c r="D92" s="1092"/>
      <c r="E92" s="1098"/>
      <c r="F92" s="1099"/>
      <c r="G92" s="1100"/>
      <c r="H92" s="1020"/>
      <c r="I92" s="1021"/>
      <c r="J92" s="1021"/>
      <c r="K92" s="1021"/>
      <c r="L92" s="1021"/>
      <c r="M92" s="1021"/>
      <c r="N92" s="1021"/>
      <c r="O92" s="1022"/>
      <c r="P92" s="1097"/>
      <c r="Q92" s="1095" t="s">
        <v>161</v>
      </c>
      <c r="R92" s="90"/>
    </row>
    <row r="93" spans="1:18" ht="15.75" customHeight="1">
      <c r="A93" s="1039"/>
      <c r="B93" s="1105"/>
      <c r="C93" s="1093"/>
      <c r="D93" s="1094"/>
      <c r="E93" s="1101"/>
      <c r="F93" s="1102"/>
      <c r="G93" s="1103"/>
      <c r="H93" s="1026"/>
      <c r="I93" s="1027"/>
      <c r="J93" s="1027"/>
      <c r="K93" s="1027"/>
      <c r="L93" s="1027"/>
      <c r="M93" s="1027"/>
      <c r="N93" s="1027"/>
      <c r="O93" s="1028"/>
      <c r="P93" s="1002"/>
      <c r="Q93" s="1096"/>
      <c r="R93" s="90"/>
    </row>
    <row r="94" spans="1:18" ht="15.75" customHeight="1">
      <c r="A94" s="1033">
        <v>37</v>
      </c>
      <c r="B94" s="1104" t="str">
        <f t="shared" ref="B94" si="32">B92</f>
        <v>Ｒ７</v>
      </c>
      <c r="C94" s="1091"/>
      <c r="D94" s="1092"/>
      <c r="E94" s="1098"/>
      <c r="F94" s="1099"/>
      <c r="G94" s="1100"/>
      <c r="H94" s="1020"/>
      <c r="I94" s="1021"/>
      <c r="J94" s="1021"/>
      <c r="K94" s="1021"/>
      <c r="L94" s="1021"/>
      <c r="M94" s="1021"/>
      <c r="N94" s="1021"/>
      <c r="O94" s="1022"/>
      <c r="P94" s="1097"/>
      <c r="Q94" s="1095" t="s">
        <v>161</v>
      </c>
      <c r="R94" s="90"/>
    </row>
    <row r="95" spans="1:18" ht="15.75" customHeight="1">
      <c r="A95" s="1036"/>
      <c r="B95" s="1105"/>
      <c r="C95" s="1093"/>
      <c r="D95" s="1094"/>
      <c r="E95" s="1101"/>
      <c r="F95" s="1102"/>
      <c r="G95" s="1103"/>
      <c r="H95" s="1026"/>
      <c r="I95" s="1027"/>
      <c r="J95" s="1027"/>
      <c r="K95" s="1027"/>
      <c r="L95" s="1027"/>
      <c r="M95" s="1027"/>
      <c r="N95" s="1027"/>
      <c r="O95" s="1028"/>
      <c r="P95" s="1002"/>
      <c r="Q95" s="1096"/>
      <c r="R95" s="90"/>
    </row>
    <row r="96" spans="1:18" ht="15.75" customHeight="1">
      <c r="A96" s="1039">
        <v>38</v>
      </c>
      <c r="B96" s="1104" t="str">
        <f t="shared" ref="B96" si="33">B94</f>
        <v>Ｒ７</v>
      </c>
      <c r="C96" s="1091"/>
      <c r="D96" s="1092"/>
      <c r="E96" s="1098"/>
      <c r="F96" s="1099"/>
      <c r="G96" s="1100"/>
      <c r="H96" s="1020"/>
      <c r="I96" s="1021"/>
      <c r="J96" s="1021"/>
      <c r="K96" s="1021"/>
      <c r="L96" s="1021"/>
      <c r="M96" s="1021"/>
      <c r="N96" s="1021"/>
      <c r="O96" s="1022"/>
      <c r="P96" s="1097"/>
      <c r="Q96" s="1095" t="s">
        <v>161</v>
      </c>
      <c r="R96" s="90"/>
    </row>
    <row r="97" spans="1:20" ht="15.75" customHeight="1">
      <c r="A97" s="1039"/>
      <c r="B97" s="1105"/>
      <c r="C97" s="1093"/>
      <c r="D97" s="1094"/>
      <c r="E97" s="1101"/>
      <c r="F97" s="1102"/>
      <c r="G97" s="1103"/>
      <c r="H97" s="1026"/>
      <c r="I97" s="1027"/>
      <c r="J97" s="1027"/>
      <c r="K97" s="1027"/>
      <c r="L97" s="1027"/>
      <c r="M97" s="1027"/>
      <c r="N97" s="1027"/>
      <c r="O97" s="1028"/>
      <c r="P97" s="1002"/>
      <c r="Q97" s="1096"/>
      <c r="R97" s="90"/>
    </row>
    <row r="98" spans="1:20" ht="15.75" customHeight="1">
      <c r="A98" s="1033">
        <v>39</v>
      </c>
      <c r="B98" s="1104" t="str">
        <f t="shared" ref="B98" si="34">B96</f>
        <v>Ｒ７</v>
      </c>
      <c r="C98" s="1091"/>
      <c r="D98" s="1092"/>
      <c r="E98" s="1098"/>
      <c r="F98" s="1099"/>
      <c r="G98" s="1100"/>
      <c r="H98" s="1020"/>
      <c r="I98" s="1021"/>
      <c r="J98" s="1021"/>
      <c r="K98" s="1021"/>
      <c r="L98" s="1021"/>
      <c r="M98" s="1021"/>
      <c r="N98" s="1021"/>
      <c r="O98" s="1022"/>
      <c r="P98" s="1097"/>
      <c r="Q98" s="1095" t="s">
        <v>161</v>
      </c>
      <c r="R98" s="90"/>
    </row>
    <row r="99" spans="1:20" ht="15.75" customHeight="1">
      <c r="A99" s="1036"/>
      <c r="B99" s="1105"/>
      <c r="C99" s="1093"/>
      <c r="D99" s="1094"/>
      <c r="E99" s="1101"/>
      <c r="F99" s="1102"/>
      <c r="G99" s="1103"/>
      <c r="H99" s="1026"/>
      <c r="I99" s="1027"/>
      <c r="J99" s="1027"/>
      <c r="K99" s="1027"/>
      <c r="L99" s="1027"/>
      <c r="M99" s="1027"/>
      <c r="N99" s="1027"/>
      <c r="O99" s="1028"/>
      <c r="P99" s="1002"/>
      <c r="Q99" s="1096"/>
      <c r="R99" s="90"/>
    </row>
    <row r="100" spans="1:20" ht="15.75" customHeight="1">
      <c r="A100" s="1104">
        <v>40</v>
      </c>
      <c r="B100" s="1104" t="str">
        <f t="shared" ref="B100" si="35">B98</f>
        <v>Ｒ７</v>
      </c>
      <c r="C100" s="1091"/>
      <c r="D100" s="1092"/>
      <c r="E100" s="1098"/>
      <c r="F100" s="1099"/>
      <c r="G100" s="1100"/>
      <c r="H100" s="1020"/>
      <c r="I100" s="1021"/>
      <c r="J100" s="1021"/>
      <c r="K100" s="1021"/>
      <c r="L100" s="1021"/>
      <c r="M100" s="1021"/>
      <c r="N100" s="1021"/>
      <c r="O100" s="1022"/>
      <c r="P100" s="1097"/>
      <c r="Q100" s="1095" t="s">
        <v>161</v>
      </c>
      <c r="R100" s="90"/>
    </row>
    <row r="101" spans="1:20" ht="15.75" customHeight="1">
      <c r="A101" s="1105"/>
      <c r="B101" s="1105"/>
      <c r="C101" s="1093"/>
      <c r="D101" s="1094"/>
      <c r="E101" s="1101"/>
      <c r="F101" s="1102"/>
      <c r="G101" s="1103"/>
      <c r="H101" s="1026"/>
      <c r="I101" s="1027"/>
      <c r="J101" s="1027"/>
      <c r="K101" s="1027"/>
      <c r="L101" s="1027"/>
      <c r="M101" s="1027"/>
      <c r="N101" s="1027"/>
      <c r="O101" s="1028"/>
      <c r="P101" s="1002"/>
      <c r="Q101" s="1096"/>
      <c r="R101" s="90"/>
    </row>
    <row r="102" spans="1:20" ht="15.75" customHeight="1">
      <c r="A102" s="162" t="s">
        <v>977</v>
      </c>
      <c r="B102" s="1109" t="s">
        <v>499</v>
      </c>
      <c r="C102" s="1109"/>
      <c r="D102" s="1109"/>
      <c r="E102" s="1109"/>
      <c r="F102" s="1109"/>
      <c r="G102" s="1109"/>
      <c r="H102" s="1109"/>
      <c r="I102" s="1109"/>
      <c r="J102" s="1109"/>
      <c r="K102" s="1109"/>
      <c r="L102" s="1109"/>
      <c r="M102" s="1109"/>
      <c r="N102" s="1109"/>
      <c r="O102" s="1109"/>
      <c r="P102" s="1109"/>
      <c r="Q102" s="196"/>
      <c r="R102" s="90"/>
    </row>
    <row r="103" spans="1:20" ht="15.75" customHeight="1">
      <c r="A103" s="162" t="s">
        <v>978</v>
      </c>
      <c r="B103" s="1112" t="s">
        <v>979</v>
      </c>
      <c r="C103" s="1112"/>
      <c r="D103" s="1112"/>
      <c r="E103" s="1112"/>
      <c r="F103" s="1112"/>
      <c r="G103" s="1112"/>
      <c r="H103" s="1112"/>
      <c r="I103" s="1112"/>
      <c r="J103" s="1112"/>
      <c r="K103" s="1112"/>
      <c r="L103" s="1112"/>
      <c r="M103" s="1112"/>
      <c r="N103" s="1112"/>
      <c r="O103" s="1112"/>
      <c r="P103" s="1112"/>
      <c r="Q103" s="1112"/>
      <c r="R103" s="90"/>
    </row>
    <row r="104" spans="1:20">
      <c r="A104" s="163"/>
      <c r="B104" s="1112"/>
      <c r="C104" s="1112"/>
      <c r="D104" s="1112"/>
      <c r="E104" s="1112"/>
      <c r="F104" s="1112"/>
      <c r="G104" s="1112"/>
      <c r="H104" s="1112"/>
      <c r="I104" s="1112"/>
      <c r="J104" s="1112"/>
      <c r="K104" s="1112"/>
      <c r="L104" s="1112"/>
      <c r="M104" s="1112"/>
      <c r="N104" s="1112"/>
      <c r="O104" s="1112"/>
      <c r="P104" s="1112"/>
      <c r="Q104" s="1112"/>
      <c r="R104" s="159"/>
    </row>
    <row r="105" spans="1:20" ht="11.25" customHeight="1">
      <c r="A105" s="163"/>
      <c r="B105" s="163"/>
      <c r="C105" s="163"/>
      <c r="D105" s="163"/>
      <c r="E105" s="163"/>
      <c r="F105" s="163"/>
      <c r="G105" s="163"/>
      <c r="H105" s="163"/>
      <c r="I105" s="163"/>
      <c r="J105" s="163"/>
      <c r="K105" s="163"/>
      <c r="L105" s="163"/>
      <c r="M105" s="163"/>
      <c r="N105" s="163"/>
      <c r="O105" s="163"/>
      <c r="P105" s="163"/>
      <c r="Q105" s="163"/>
      <c r="R105" s="159"/>
    </row>
    <row r="106" spans="1:20" ht="15.75" customHeight="1">
      <c r="A106" s="710" t="str">
        <f>CONCATENATE("（様式-",INDEX(発注者入力シート!$B$27:$G$31,MATCH(発注者入力シート!L6,発注者入力シート!$C$27:$C$31,0),4),"-２）")</f>
        <v>（様式-５-２）</v>
      </c>
      <c r="B106" s="710"/>
      <c r="C106" s="710"/>
      <c r="D106" s="710"/>
      <c r="E106" s="710"/>
      <c r="F106" s="710"/>
      <c r="Q106" s="153" t="str">
        <f>Q1</f>
        <v>【令和７年度完成工事分】</v>
      </c>
      <c r="R106" s="159"/>
      <c r="S106" s="3" t="s">
        <v>393</v>
      </c>
    </row>
    <row r="107" spans="1:20" ht="15.75" customHeight="1">
      <c r="A107" s="710" t="str">
        <f>CONCATENATE("評価項目",INDEX(発注者入力シート!$B$27:$G$31,MATCH(発注者入力シート!L6,発注者入力シート!$C$27:$C$31,0),5),"-",INDEX(発注者入力シート!$B$27:$G$31,MATCH(発注者入力シート!L6,発注者入力シート!$C$27:$C$31,0),6))</f>
        <v>評価項目（２）-①</v>
      </c>
      <c r="B107" s="710"/>
      <c r="C107" s="710"/>
      <c r="D107" s="710"/>
      <c r="E107" s="710"/>
      <c r="S107" s="3" t="s">
        <v>394</v>
      </c>
    </row>
    <row r="108" spans="1:20" ht="15.75" customHeight="1">
      <c r="A108" s="1019" t="s">
        <v>160</v>
      </c>
      <c r="B108" s="1019"/>
      <c r="C108" s="1019"/>
      <c r="D108" s="1019"/>
      <c r="E108" s="1019"/>
      <c r="F108" s="1019"/>
      <c r="G108" s="1019"/>
      <c r="H108" s="1019"/>
      <c r="I108" s="1019"/>
      <c r="J108" s="1019"/>
      <c r="K108" s="1019"/>
      <c r="L108" s="1019"/>
      <c r="M108" s="1019"/>
      <c r="N108" s="1019"/>
      <c r="O108" s="1019"/>
      <c r="P108" s="1019"/>
      <c r="Q108" s="1019"/>
      <c r="R108" s="153"/>
      <c r="S108" s="116"/>
      <c r="T108" s="3" t="s">
        <v>401</v>
      </c>
    </row>
    <row r="109" spans="1:20" ht="15.75" customHeight="1">
      <c r="H109" s="1056" t="s">
        <v>289</v>
      </c>
      <c r="I109" s="1056"/>
      <c r="J109" s="1056"/>
      <c r="K109" s="988" t="str">
        <f>IF(企業入力シート!$C$7="","",企業入力シート!$C$7)</f>
        <v>○○建設</v>
      </c>
      <c r="L109" s="988"/>
      <c r="M109" s="988"/>
      <c r="N109" s="988"/>
      <c r="O109" s="988"/>
      <c r="P109" s="988"/>
      <c r="Q109" s="988"/>
      <c r="S109" s="111"/>
      <c r="T109" s="3" t="s">
        <v>396</v>
      </c>
    </row>
    <row r="110" spans="1:20" ht="12" customHeight="1">
      <c r="R110" s="154"/>
    </row>
    <row r="111" spans="1:20" ht="12" customHeight="1">
      <c r="R111" s="154"/>
      <c r="S111" s="3" t="s">
        <v>397</v>
      </c>
    </row>
    <row r="112" spans="1:20" ht="15.75" customHeight="1">
      <c r="A112" s="155" t="s">
        <v>20</v>
      </c>
      <c r="B112" s="156" t="s">
        <v>22</v>
      </c>
      <c r="C112" s="1034" t="s">
        <v>24</v>
      </c>
      <c r="D112" s="1034"/>
      <c r="E112" s="1033" t="s">
        <v>25</v>
      </c>
      <c r="F112" s="1034"/>
      <c r="G112" s="1035"/>
      <c r="H112" s="1033" t="s">
        <v>26</v>
      </c>
      <c r="I112" s="1034"/>
      <c r="J112" s="1034"/>
      <c r="K112" s="1034"/>
      <c r="L112" s="1034"/>
      <c r="M112" s="1034"/>
      <c r="N112" s="1034"/>
      <c r="O112" s="1035"/>
      <c r="P112" s="1033" t="s">
        <v>981</v>
      </c>
      <c r="Q112" s="1035"/>
      <c r="R112" s="2"/>
      <c r="S112" s="113"/>
      <c r="T112" s="3" t="s">
        <v>398</v>
      </c>
    </row>
    <row r="113" spans="1:20" ht="15.75" customHeight="1">
      <c r="A113" s="157" t="s">
        <v>21</v>
      </c>
      <c r="B113" s="158" t="s">
        <v>23</v>
      </c>
      <c r="C113" s="1040"/>
      <c r="D113" s="1040"/>
      <c r="E113" s="1106" t="s">
        <v>660</v>
      </c>
      <c r="F113" s="1107"/>
      <c r="G113" s="1108"/>
      <c r="H113" s="1036"/>
      <c r="I113" s="1037"/>
      <c r="J113" s="1037"/>
      <c r="K113" s="1037"/>
      <c r="L113" s="1037"/>
      <c r="M113" s="1037"/>
      <c r="N113" s="1037"/>
      <c r="O113" s="1038"/>
      <c r="P113" s="1039" t="s">
        <v>982</v>
      </c>
      <c r="Q113" s="1041"/>
      <c r="S113" s="114"/>
      <c r="T113" s="3" t="s">
        <v>396</v>
      </c>
    </row>
    <row r="114" spans="1:20" ht="15.75" customHeight="1">
      <c r="A114" s="1033">
        <v>41</v>
      </c>
      <c r="B114" s="1104" t="str">
        <f>B100</f>
        <v>Ｒ７</v>
      </c>
      <c r="C114" s="1091"/>
      <c r="D114" s="1092"/>
      <c r="E114" s="1098"/>
      <c r="F114" s="1099"/>
      <c r="G114" s="1100"/>
      <c r="H114" s="1020"/>
      <c r="I114" s="1021"/>
      <c r="J114" s="1021"/>
      <c r="K114" s="1021"/>
      <c r="L114" s="1021"/>
      <c r="M114" s="1021"/>
      <c r="N114" s="1021"/>
      <c r="O114" s="1022"/>
      <c r="P114" s="1097"/>
      <c r="Q114" s="1095" t="s">
        <v>161</v>
      </c>
    </row>
    <row r="115" spans="1:20" ht="15.75" customHeight="1">
      <c r="A115" s="1036"/>
      <c r="B115" s="1105"/>
      <c r="C115" s="1093"/>
      <c r="D115" s="1094"/>
      <c r="E115" s="1101"/>
      <c r="F115" s="1102"/>
      <c r="G115" s="1103"/>
      <c r="H115" s="1026"/>
      <c r="I115" s="1027"/>
      <c r="J115" s="1027"/>
      <c r="K115" s="1027"/>
      <c r="L115" s="1027"/>
      <c r="M115" s="1027"/>
      <c r="N115" s="1027"/>
      <c r="O115" s="1028"/>
      <c r="P115" s="1002"/>
      <c r="Q115" s="1096"/>
      <c r="R115" s="90"/>
      <c r="S115" s="118" t="s">
        <v>399</v>
      </c>
    </row>
    <row r="116" spans="1:20" ht="15.75" customHeight="1">
      <c r="A116" s="1039">
        <v>42</v>
      </c>
      <c r="B116" s="1104" t="str">
        <f>B114</f>
        <v>Ｒ７</v>
      </c>
      <c r="C116" s="1091"/>
      <c r="D116" s="1092"/>
      <c r="E116" s="1098"/>
      <c r="F116" s="1099"/>
      <c r="G116" s="1100"/>
      <c r="H116" s="1020"/>
      <c r="I116" s="1021"/>
      <c r="J116" s="1021"/>
      <c r="K116" s="1021"/>
      <c r="L116" s="1021"/>
      <c r="M116" s="1021"/>
      <c r="N116" s="1021"/>
      <c r="O116" s="1022"/>
      <c r="P116" s="1097"/>
      <c r="Q116" s="1095" t="s">
        <v>161</v>
      </c>
      <c r="R116" s="90"/>
      <c r="S116" s="118" t="s">
        <v>400</v>
      </c>
    </row>
    <row r="117" spans="1:20" ht="15.75" customHeight="1">
      <c r="A117" s="1039"/>
      <c r="B117" s="1105"/>
      <c r="C117" s="1093"/>
      <c r="D117" s="1094"/>
      <c r="E117" s="1101"/>
      <c r="F117" s="1102"/>
      <c r="G117" s="1103"/>
      <c r="H117" s="1026"/>
      <c r="I117" s="1027"/>
      <c r="J117" s="1027"/>
      <c r="K117" s="1027"/>
      <c r="L117" s="1027"/>
      <c r="M117" s="1027"/>
      <c r="N117" s="1027"/>
      <c r="O117" s="1028"/>
      <c r="P117" s="1002"/>
      <c r="Q117" s="1096"/>
      <c r="R117" s="90"/>
      <c r="S117" s="118" t="s">
        <v>716</v>
      </c>
    </row>
    <row r="118" spans="1:20" ht="15.75" customHeight="1">
      <c r="A118" s="1033">
        <v>43</v>
      </c>
      <c r="B118" s="1104" t="str">
        <f t="shared" ref="B118" si="36">B116</f>
        <v>Ｒ７</v>
      </c>
      <c r="C118" s="1091"/>
      <c r="D118" s="1092"/>
      <c r="E118" s="1098"/>
      <c r="F118" s="1099"/>
      <c r="G118" s="1100"/>
      <c r="H118" s="1020"/>
      <c r="I118" s="1021"/>
      <c r="J118" s="1021"/>
      <c r="K118" s="1021"/>
      <c r="L118" s="1021"/>
      <c r="M118" s="1021"/>
      <c r="N118" s="1021"/>
      <c r="O118" s="1022"/>
      <c r="P118" s="1097"/>
      <c r="Q118" s="1095" t="s">
        <v>161</v>
      </c>
      <c r="R118" s="90"/>
    </row>
    <row r="119" spans="1:20" ht="15.75" customHeight="1">
      <c r="A119" s="1036"/>
      <c r="B119" s="1105"/>
      <c r="C119" s="1093"/>
      <c r="D119" s="1094"/>
      <c r="E119" s="1101"/>
      <c r="F119" s="1102"/>
      <c r="G119" s="1103"/>
      <c r="H119" s="1026"/>
      <c r="I119" s="1027"/>
      <c r="J119" s="1027"/>
      <c r="K119" s="1027"/>
      <c r="L119" s="1027"/>
      <c r="M119" s="1027"/>
      <c r="N119" s="1027"/>
      <c r="O119" s="1028"/>
      <c r="P119" s="1002"/>
      <c r="Q119" s="1096"/>
      <c r="R119" s="90"/>
    </row>
    <row r="120" spans="1:20" ht="15.75" customHeight="1">
      <c r="A120" s="1039">
        <v>44</v>
      </c>
      <c r="B120" s="1104" t="str">
        <f t="shared" ref="B120" si="37">B118</f>
        <v>Ｒ７</v>
      </c>
      <c r="C120" s="1091"/>
      <c r="D120" s="1092"/>
      <c r="E120" s="1098"/>
      <c r="F120" s="1099"/>
      <c r="G120" s="1100"/>
      <c r="H120" s="1020"/>
      <c r="I120" s="1021"/>
      <c r="J120" s="1021"/>
      <c r="K120" s="1021"/>
      <c r="L120" s="1021"/>
      <c r="M120" s="1021"/>
      <c r="N120" s="1021"/>
      <c r="O120" s="1022"/>
      <c r="P120" s="1097"/>
      <c r="Q120" s="1095" t="s">
        <v>161</v>
      </c>
      <c r="R120" s="90"/>
    </row>
    <row r="121" spans="1:20" ht="15.75" customHeight="1">
      <c r="A121" s="1039"/>
      <c r="B121" s="1105"/>
      <c r="C121" s="1093"/>
      <c r="D121" s="1094"/>
      <c r="E121" s="1101"/>
      <c r="F121" s="1102"/>
      <c r="G121" s="1103"/>
      <c r="H121" s="1026"/>
      <c r="I121" s="1027"/>
      <c r="J121" s="1027"/>
      <c r="K121" s="1027"/>
      <c r="L121" s="1027"/>
      <c r="M121" s="1027"/>
      <c r="N121" s="1027"/>
      <c r="O121" s="1028"/>
      <c r="P121" s="1002"/>
      <c r="Q121" s="1096"/>
      <c r="R121" s="90"/>
    </row>
    <row r="122" spans="1:20" ht="15.75" customHeight="1">
      <c r="A122" s="1033">
        <v>45</v>
      </c>
      <c r="B122" s="1104" t="str">
        <f t="shared" ref="B122" si="38">B120</f>
        <v>Ｒ７</v>
      </c>
      <c r="C122" s="1091"/>
      <c r="D122" s="1092"/>
      <c r="E122" s="1098"/>
      <c r="F122" s="1099"/>
      <c r="G122" s="1100"/>
      <c r="H122" s="1020"/>
      <c r="I122" s="1021"/>
      <c r="J122" s="1021"/>
      <c r="K122" s="1021"/>
      <c r="L122" s="1021"/>
      <c r="M122" s="1021"/>
      <c r="N122" s="1021"/>
      <c r="O122" s="1022"/>
      <c r="P122" s="1097"/>
      <c r="Q122" s="1095" t="s">
        <v>161</v>
      </c>
      <c r="R122" s="90"/>
    </row>
    <row r="123" spans="1:20" ht="15.75" customHeight="1">
      <c r="A123" s="1036"/>
      <c r="B123" s="1105"/>
      <c r="C123" s="1093"/>
      <c r="D123" s="1094"/>
      <c r="E123" s="1101"/>
      <c r="F123" s="1102"/>
      <c r="G123" s="1103"/>
      <c r="H123" s="1026"/>
      <c r="I123" s="1027"/>
      <c r="J123" s="1027"/>
      <c r="K123" s="1027"/>
      <c r="L123" s="1027"/>
      <c r="M123" s="1027"/>
      <c r="N123" s="1027"/>
      <c r="O123" s="1028"/>
      <c r="P123" s="1002"/>
      <c r="Q123" s="1096"/>
      <c r="R123" s="90"/>
    </row>
    <row r="124" spans="1:20" ht="15.75" customHeight="1">
      <c r="A124" s="1039">
        <v>46</v>
      </c>
      <c r="B124" s="1104" t="str">
        <f t="shared" ref="B124" si="39">B122</f>
        <v>Ｒ７</v>
      </c>
      <c r="C124" s="1091"/>
      <c r="D124" s="1092"/>
      <c r="E124" s="1098"/>
      <c r="F124" s="1099"/>
      <c r="G124" s="1100"/>
      <c r="H124" s="1020"/>
      <c r="I124" s="1021"/>
      <c r="J124" s="1021"/>
      <c r="K124" s="1021"/>
      <c r="L124" s="1021"/>
      <c r="M124" s="1021"/>
      <c r="N124" s="1021"/>
      <c r="O124" s="1022"/>
      <c r="P124" s="1097"/>
      <c r="Q124" s="1095" t="s">
        <v>161</v>
      </c>
      <c r="R124" s="90"/>
    </row>
    <row r="125" spans="1:20" ht="15.75" customHeight="1">
      <c r="A125" s="1039"/>
      <c r="B125" s="1105"/>
      <c r="C125" s="1093"/>
      <c r="D125" s="1094"/>
      <c r="E125" s="1101"/>
      <c r="F125" s="1102"/>
      <c r="G125" s="1103"/>
      <c r="H125" s="1026"/>
      <c r="I125" s="1027"/>
      <c r="J125" s="1027"/>
      <c r="K125" s="1027"/>
      <c r="L125" s="1027"/>
      <c r="M125" s="1027"/>
      <c r="N125" s="1027"/>
      <c r="O125" s="1028"/>
      <c r="P125" s="1002"/>
      <c r="Q125" s="1096"/>
      <c r="R125" s="90"/>
    </row>
    <row r="126" spans="1:20" ht="15.75" customHeight="1">
      <c r="A126" s="1033">
        <v>47</v>
      </c>
      <c r="B126" s="1104" t="str">
        <f t="shared" ref="B126" si="40">B124</f>
        <v>Ｒ７</v>
      </c>
      <c r="C126" s="1091"/>
      <c r="D126" s="1092"/>
      <c r="E126" s="1098"/>
      <c r="F126" s="1099"/>
      <c r="G126" s="1100"/>
      <c r="H126" s="1020"/>
      <c r="I126" s="1021"/>
      <c r="J126" s="1021"/>
      <c r="K126" s="1021"/>
      <c r="L126" s="1021"/>
      <c r="M126" s="1021"/>
      <c r="N126" s="1021"/>
      <c r="O126" s="1022"/>
      <c r="P126" s="1097"/>
      <c r="Q126" s="1095" t="s">
        <v>161</v>
      </c>
      <c r="R126" s="90"/>
    </row>
    <row r="127" spans="1:20" ht="15.75" customHeight="1">
      <c r="A127" s="1036"/>
      <c r="B127" s="1105"/>
      <c r="C127" s="1093"/>
      <c r="D127" s="1094"/>
      <c r="E127" s="1101"/>
      <c r="F127" s="1102"/>
      <c r="G127" s="1103"/>
      <c r="H127" s="1026"/>
      <c r="I127" s="1027"/>
      <c r="J127" s="1027"/>
      <c r="K127" s="1027"/>
      <c r="L127" s="1027"/>
      <c r="M127" s="1027"/>
      <c r="N127" s="1027"/>
      <c r="O127" s="1028"/>
      <c r="P127" s="1002"/>
      <c r="Q127" s="1096"/>
      <c r="R127" s="90"/>
    </row>
    <row r="128" spans="1:20" ht="15.75" customHeight="1">
      <c r="A128" s="1039">
        <v>48</v>
      </c>
      <c r="B128" s="1104" t="str">
        <f t="shared" ref="B128" si="41">B126</f>
        <v>Ｒ７</v>
      </c>
      <c r="C128" s="1091"/>
      <c r="D128" s="1092"/>
      <c r="E128" s="1098"/>
      <c r="F128" s="1099"/>
      <c r="G128" s="1100"/>
      <c r="H128" s="1020"/>
      <c r="I128" s="1021"/>
      <c r="J128" s="1021"/>
      <c r="K128" s="1021"/>
      <c r="L128" s="1021"/>
      <c r="M128" s="1021"/>
      <c r="N128" s="1021"/>
      <c r="O128" s="1022"/>
      <c r="P128" s="1097"/>
      <c r="Q128" s="1095" t="s">
        <v>161</v>
      </c>
      <c r="R128" s="90"/>
    </row>
    <row r="129" spans="1:18" ht="15.75" customHeight="1">
      <c r="A129" s="1039"/>
      <c r="B129" s="1105"/>
      <c r="C129" s="1093"/>
      <c r="D129" s="1094"/>
      <c r="E129" s="1101"/>
      <c r="F129" s="1102"/>
      <c r="G129" s="1103"/>
      <c r="H129" s="1026"/>
      <c r="I129" s="1027"/>
      <c r="J129" s="1027"/>
      <c r="K129" s="1027"/>
      <c r="L129" s="1027"/>
      <c r="M129" s="1027"/>
      <c r="N129" s="1027"/>
      <c r="O129" s="1028"/>
      <c r="P129" s="1002"/>
      <c r="Q129" s="1096"/>
      <c r="R129" s="90"/>
    </row>
    <row r="130" spans="1:18" ht="15.75" customHeight="1">
      <c r="A130" s="1033">
        <v>49</v>
      </c>
      <c r="B130" s="1104" t="str">
        <f t="shared" ref="B130" si="42">B128</f>
        <v>Ｒ７</v>
      </c>
      <c r="C130" s="1091"/>
      <c r="D130" s="1092"/>
      <c r="E130" s="1098"/>
      <c r="F130" s="1099"/>
      <c r="G130" s="1100"/>
      <c r="H130" s="1020"/>
      <c r="I130" s="1021"/>
      <c r="J130" s="1021"/>
      <c r="K130" s="1021"/>
      <c r="L130" s="1021"/>
      <c r="M130" s="1021"/>
      <c r="N130" s="1021"/>
      <c r="O130" s="1022"/>
      <c r="P130" s="1097"/>
      <c r="Q130" s="1095" t="s">
        <v>161</v>
      </c>
      <c r="R130" s="90"/>
    </row>
    <row r="131" spans="1:18" ht="15.75" customHeight="1">
      <c r="A131" s="1036"/>
      <c r="B131" s="1105"/>
      <c r="C131" s="1093"/>
      <c r="D131" s="1094"/>
      <c r="E131" s="1101"/>
      <c r="F131" s="1102"/>
      <c r="G131" s="1103"/>
      <c r="H131" s="1026"/>
      <c r="I131" s="1027"/>
      <c r="J131" s="1027"/>
      <c r="K131" s="1027"/>
      <c r="L131" s="1027"/>
      <c r="M131" s="1027"/>
      <c r="N131" s="1027"/>
      <c r="O131" s="1028"/>
      <c r="P131" s="1002"/>
      <c r="Q131" s="1096"/>
      <c r="R131" s="90"/>
    </row>
    <row r="132" spans="1:18" ht="15.75" customHeight="1">
      <c r="A132" s="1039">
        <v>50</v>
      </c>
      <c r="B132" s="1104" t="str">
        <f t="shared" ref="B132" si="43">B130</f>
        <v>Ｒ７</v>
      </c>
      <c r="C132" s="1091"/>
      <c r="D132" s="1092"/>
      <c r="E132" s="1098"/>
      <c r="F132" s="1099"/>
      <c r="G132" s="1100"/>
      <c r="H132" s="1020"/>
      <c r="I132" s="1021"/>
      <c r="J132" s="1021"/>
      <c r="K132" s="1021"/>
      <c r="L132" s="1021"/>
      <c r="M132" s="1021"/>
      <c r="N132" s="1021"/>
      <c r="O132" s="1022"/>
      <c r="P132" s="1097"/>
      <c r="Q132" s="1095" t="s">
        <v>161</v>
      </c>
      <c r="R132" s="90"/>
    </row>
    <row r="133" spans="1:18" ht="15.75" customHeight="1">
      <c r="A133" s="1039"/>
      <c r="B133" s="1105"/>
      <c r="C133" s="1093"/>
      <c r="D133" s="1094"/>
      <c r="E133" s="1101"/>
      <c r="F133" s="1102"/>
      <c r="G133" s="1103"/>
      <c r="H133" s="1026"/>
      <c r="I133" s="1027"/>
      <c r="J133" s="1027"/>
      <c r="K133" s="1027"/>
      <c r="L133" s="1027"/>
      <c r="M133" s="1027"/>
      <c r="N133" s="1027"/>
      <c r="O133" s="1028"/>
      <c r="P133" s="1002"/>
      <c r="Q133" s="1096"/>
      <c r="R133" s="90"/>
    </row>
    <row r="134" spans="1:18" ht="15.75" customHeight="1">
      <c r="A134" s="1033">
        <v>51</v>
      </c>
      <c r="B134" s="1104" t="str">
        <f t="shared" ref="B134" si="44">B132</f>
        <v>Ｒ７</v>
      </c>
      <c r="C134" s="1091"/>
      <c r="D134" s="1092"/>
      <c r="E134" s="1098"/>
      <c r="F134" s="1099"/>
      <c r="G134" s="1100"/>
      <c r="H134" s="1020"/>
      <c r="I134" s="1021"/>
      <c r="J134" s="1021"/>
      <c r="K134" s="1021"/>
      <c r="L134" s="1021"/>
      <c r="M134" s="1021"/>
      <c r="N134" s="1021"/>
      <c r="O134" s="1022"/>
      <c r="P134" s="1097"/>
      <c r="Q134" s="1095" t="s">
        <v>161</v>
      </c>
      <c r="R134" s="90"/>
    </row>
    <row r="135" spans="1:18" ht="15.75" customHeight="1">
      <c r="A135" s="1036"/>
      <c r="B135" s="1105"/>
      <c r="C135" s="1093"/>
      <c r="D135" s="1094"/>
      <c r="E135" s="1101"/>
      <c r="F135" s="1102"/>
      <c r="G135" s="1103"/>
      <c r="H135" s="1026"/>
      <c r="I135" s="1027"/>
      <c r="J135" s="1027"/>
      <c r="K135" s="1027"/>
      <c r="L135" s="1027"/>
      <c r="M135" s="1027"/>
      <c r="N135" s="1027"/>
      <c r="O135" s="1028"/>
      <c r="P135" s="1002"/>
      <c r="Q135" s="1096"/>
      <c r="R135" s="90"/>
    </row>
    <row r="136" spans="1:18" ht="15.75" customHeight="1">
      <c r="A136" s="1039">
        <v>52</v>
      </c>
      <c r="B136" s="1104" t="str">
        <f t="shared" ref="B136" si="45">B134</f>
        <v>Ｒ７</v>
      </c>
      <c r="C136" s="1091"/>
      <c r="D136" s="1092"/>
      <c r="E136" s="1098"/>
      <c r="F136" s="1099"/>
      <c r="G136" s="1100"/>
      <c r="H136" s="1020"/>
      <c r="I136" s="1021"/>
      <c r="J136" s="1021"/>
      <c r="K136" s="1021"/>
      <c r="L136" s="1021"/>
      <c r="M136" s="1021"/>
      <c r="N136" s="1021"/>
      <c r="O136" s="1022"/>
      <c r="P136" s="1097"/>
      <c r="Q136" s="1095" t="s">
        <v>161</v>
      </c>
      <c r="R136" s="90"/>
    </row>
    <row r="137" spans="1:18" ht="15.75" customHeight="1">
      <c r="A137" s="1039"/>
      <c r="B137" s="1105"/>
      <c r="C137" s="1093"/>
      <c r="D137" s="1094"/>
      <c r="E137" s="1101"/>
      <c r="F137" s="1102"/>
      <c r="G137" s="1103"/>
      <c r="H137" s="1026"/>
      <c r="I137" s="1027"/>
      <c r="J137" s="1027"/>
      <c r="K137" s="1027"/>
      <c r="L137" s="1027"/>
      <c r="M137" s="1027"/>
      <c r="N137" s="1027"/>
      <c r="O137" s="1028"/>
      <c r="P137" s="1002"/>
      <c r="Q137" s="1096"/>
      <c r="R137" s="90"/>
    </row>
    <row r="138" spans="1:18" ht="15.75" customHeight="1">
      <c r="A138" s="1033">
        <v>53</v>
      </c>
      <c r="B138" s="1104" t="str">
        <f t="shared" ref="B138" si="46">B136</f>
        <v>Ｒ７</v>
      </c>
      <c r="C138" s="1091"/>
      <c r="D138" s="1092"/>
      <c r="E138" s="1098"/>
      <c r="F138" s="1099"/>
      <c r="G138" s="1100"/>
      <c r="H138" s="1020"/>
      <c r="I138" s="1021"/>
      <c r="J138" s="1021"/>
      <c r="K138" s="1021"/>
      <c r="L138" s="1021"/>
      <c r="M138" s="1021"/>
      <c r="N138" s="1021"/>
      <c r="O138" s="1022"/>
      <c r="P138" s="1097"/>
      <c r="Q138" s="1095" t="s">
        <v>161</v>
      </c>
      <c r="R138" s="90"/>
    </row>
    <row r="139" spans="1:18" ht="15.75" customHeight="1">
      <c r="A139" s="1036"/>
      <c r="B139" s="1105"/>
      <c r="C139" s="1093"/>
      <c r="D139" s="1094"/>
      <c r="E139" s="1101"/>
      <c r="F139" s="1102"/>
      <c r="G139" s="1103"/>
      <c r="H139" s="1026"/>
      <c r="I139" s="1027"/>
      <c r="J139" s="1027"/>
      <c r="K139" s="1027"/>
      <c r="L139" s="1027"/>
      <c r="M139" s="1027"/>
      <c r="N139" s="1027"/>
      <c r="O139" s="1028"/>
      <c r="P139" s="1002"/>
      <c r="Q139" s="1096"/>
      <c r="R139" s="90"/>
    </row>
    <row r="140" spans="1:18" ht="15.75" customHeight="1">
      <c r="A140" s="1039">
        <v>54</v>
      </c>
      <c r="B140" s="1104" t="str">
        <f t="shared" ref="B140" si="47">B138</f>
        <v>Ｒ７</v>
      </c>
      <c r="C140" s="1091"/>
      <c r="D140" s="1092"/>
      <c r="E140" s="1098"/>
      <c r="F140" s="1099"/>
      <c r="G140" s="1100"/>
      <c r="H140" s="1020"/>
      <c r="I140" s="1021"/>
      <c r="J140" s="1021"/>
      <c r="K140" s="1021"/>
      <c r="L140" s="1021"/>
      <c r="M140" s="1021"/>
      <c r="N140" s="1021"/>
      <c r="O140" s="1022"/>
      <c r="P140" s="1097"/>
      <c r="Q140" s="1095" t="s">
        <v>161</v>
      </c>
      <c r="R140" s="90"/>
    </row>
    <row r="141" spans="1:18" ht="15.75" customHeight="1">
      <c r="A141" s="1039"/>
      <c r="B141" s="1105"/>
      <c r="C141" s="1093"/>
      <c r="D141" s="1094"/>
      <c r="E141" s="1101"/>
      <c r="F141" s="1102"/>
      <c r="G141" s="1103"/>
      <c r="H141" s="1026"/>
      <c r="I141" s="1027"/>
      <c r="J141" s="1027"/>
      <c r="K141" s="1027"/>
      <c r="L141" s="1027"/>
      <c r="M141" s="1027"/>
      <c r="N141" s="1027"/>
      <c r="O141" s="1028"/>
      <c r="P141" s="1002"/>
      <c r="Q141" s="1096"/>
      <c r="R141" s="90"/>
    </row>
    <row r="142" spans="1:18" ht="15.75" customHeight="1">
      <c r="A142" s="1033">
        <v>55</v>
      </c>
      <c r="B142" s="1104" t="str">
        <f t="shared" ref="B142" si="48">B140</f>
        <v>Ｒ７</v>
      </c>
      <c r="C142" s="1091"/>
      <c r="D142" s="1092"/>
      <c r="E142" s="1098"/>
      <c r="F142" s="1099"/>
      <c r="G142" s="1100"/>
      <c r="H142" s="1020"/>
      <c r="I142" s="1021"/>
      <c r="J142" s="1021"/>
      <c r="K142" s="1021"/>
      <c r="L142" s="1021"/>
      <c r="M142" s="1021"/>
      <c r="N142" s="1021"/>
      <c r="O142" s="1022"/>
      <c r="P142" s="1097"/>
      <c r="Q142" s="1095" t="s">
        <v>161</v>
      </c>
      <c r="R142" s="90"/>
    </row>
    <row r="143" spans="1:18" ht="15.75" customHeight="1">
      <c r="A143" s="1036"/>
      <c r="B143" s="1105"/>
      <c r="C143" s="1093"/>
      <c r="D143" s="1094"/>
      <c r="E143" s="1101"/>
      <c r="F143" s="1102"/>
      <c r="G143" s="1103"/>
      <c r="H143" s="1026"/>
      <c r="I143" s="1027"/>
      <c r="J143" s="1027"/>
      <c r="K143" s="1027"/>
      <c r="L143" s="1027"/>
      <c r="M143" s="1027"/>
      <c r="N143" s="1027"/>
      <c r="O143" s="1028"/>
      <c r="P143" s="1002"/>
      <c r="Q143" s="1096"/>
      <c r="R143" s="90"/>
    </row>
    <row r="144" spans="1:18" ht="15.75" customHeight="1">
      <c r="A144" s="1039">
        <v>56</v>
      </c>
      <c r="B144" s="1104" t="str">
        <f t="shared" ref="B144" si="49">B142</f>
        <v>Ｒ７</v>
      </c>
      <c r="C144" s="1091"/>
      <c r="D144" s="1092"/>
      <c r="E144" s="1098"/>
      <c r="F144" s="1099"/>
      <c r="G144" s="1100"/>
      <c r="H144" s="1020"/>
      <c r="I144" s="1021"/>
      <c r="J144" s="1021"/>
      <c r="K144" s="1021"/>
      <c r="L144" s="1021"/>
      <c r="M144" s="1021"/>
      <c r="N144" s="1021"/>
      <c r="O144" s="1022"/>
      <c r="P144" s="1097"/>
      <c r="Q144" s="1095" t="s">
        <v>161</v>
      </c>
      <c r="R144" s="90"/>
    </row>
    <row r="145" spans="1:18" ht="15.75" customHeight="1">
      <c r="A145" s="1039"/>
      <c r="B145" s="1105"/>
      <c r="C145" s="1093"/>
      <c r="D145" s="1094"/>
      <c r="E145" s="1101"/>
      <c r="F145" s="1102"/>
      <c r="G145" s="1103"/>
      <c r="H145" s="1026"/>
      <c r="I145" s="1027"/>
      <c r="J145" s="1027"/>
      <c r="K145" s="1027"/>
      <c r="L145" s="1027"/>
      <c r="M145" s="1027"/>
      <c r="N145" s="1027"/>
      <c r="O145" s="1028"/>
      <c r="P145" s="1002"/>
      <c r="Q145" s="1096"/>
      <c r="R145" s="90"/>
    </row>
    <row r="146" spans="1:18" ht="15.75" customHeight="1">
      <c r="A146" s="1033">
        <v>57</v>
      </c>
      <c r="B146" s="1104" t="str">
        <f t="shared" ref="B146" si="50">B144</f>
        <v>Ｒ７</v>
      </c>
      <c r="C146" s="1091"/>
      <c r="D146" s="1092"/>
      <c r="E146" s="1098"/>
      <c r="F146" s="1099"/>
      <c r="G146" s="1100"/>
      <c r="H146" s="1020"/>
      <c r="I146" s="1021"/>
      <c r="J146" s="1021"/>
      <c r="K146" s="1021"/>
      <c r="L146" s="1021"/>
      <c r="M146" s="1021"/>
      <c r="N146" s="1021"/>
      <c r="O146" s="1022"/>
      <c r="P146" s="1097"/>
      <c r="Q146" s="1095" t="s">
        <v>161</v>
      </c>
      <c r="R146" s="90"/>
    </row>
    <row r="147" spans="1:18" ht="15.75" customHeight="1">
      <c r="A147" s="1036"/>
      <c r="B147" s="1105"/>
      <c r="C147" s="1093"/>
      <c r="D147" s="1094"/>
      <c r="E147" s="1101"/>
      <c r="F147" s="1102"/>
      <c r="G147" s="1103"/>
      <c r="H147" s="1026"/>
      <c r="I147" s="1027"/>
      <c r="J147" s="1027"/>
      <c r="K147" s="1027"/>
      <c r="L147" s="1027"/>
      <c r="M147" s="1027"/>
      <c r="N147" s="1027"/>
      <c r="O147" s="1028"/>
      <c r="P147" s="1002"/>
      <c r="Q147" s="1096"/>
      <c r="R147" s="90"/>
    </row>
    <row r="148" spans="1:18" ht="15.75" customHeight="1">
      <c r="A148" s="1039">
        <v>58</v>
      </c>
      <c r="B148" s="1104" t="str">
        <f t="shared" ref="B148" si="51">B146</f>
        <v>Ｒ７</v>
      </c>
      <c r="C148" s="1091"/>
      <c r="D148" s="1092"/>
      <c r="E148" s="1098"/>
      <c r="F148" s="1099"/>
      <c r="G148" s="1100"/>
      <c r="H148" s="1020"/>
      <c r="I148" s="1021"/>
      <c r="J148" s="1021"/>
      <c r="K148" s="1021"/>
      <c r="L148" s="1021"/>
      <c r="M148" s="1021"/>
      <c r="N148" s="1021"/>
      <c r="O148" s="1022"/>
      <c r="P148" s="1097"/>
      <c r="Q148" s="1095" t="s">
        <v>161</v>
      </c>
      <c r="R148" s="90"/>
    </row>
    <row r="149" spans="1:18" ht="15.75" customHeight="1">
      <c r="A149" s="1039"/>
      <c r="B149" s="1105"/>
      <c r="C149" s="1093"/>
      <c r="D149" s="1094"/>
      <c r="E149" s="1101"/>
      <c r="F149" s="1102"/>
      <c r="G149" s="1103"/>
      <c r="H149" s="1026"/>
      <c r="I149" s="1027"/>
      <c r="J149" s="1027"/>
      <c r="K149" s="1027"/>
      <c r="L149" s="1027"/>
      <c r="M149" s="1027"/>
      <c r="N149" s="1027"/>
      <c r="O149" s="1028"/>
      <c r="P149" s="1002"/>
      <c r="Q149" s="1096"/>
      <c r="R149" s="90"/>
    </row>
    <row r="150" spans="1:18" ht="15.75" customHeight="1">
      <c r="A150" s="1033">
        <v>59</v>
      </c>
      <c r="B150" s="1104" t="str">
        <f t="shared" ref="B150" si="52">B148</f>
        <v>Ｒ７</v>
      </c>
      <c r="C150" s="1091"/>
      <c r="D150" s="1092"/>
      <c r="E150" s="1098"/>
      <c r="F150" s="1099"/>
      <c r="G150" s="1100"/>
      <c r="H150" s="1020"/>
      <c r="I150" s="1021"/>
      <c r="J150" s="1021"/>
      <c r="K150" s="1021"/>
      <c r="L150" s="1021"/>
      <c r="M150" s="1021"/>
      <c r="N150" s="1021"/>
      <c r="O150" s="1022"/>
      <c r="P150" s="1097"/>
      <c r="Q150" s="1095" t="s">
        <v>161</v>
      </c>
      <c r="R150" s="90"/>
    </row>
    <row r="151" spans="1:18" ht="15.75" customHeight="1">
      <c r="A151" s="1036"/>
      <c r="B151" s="1105"/>
      <c r="C151" s="1093"/>
      <c r="D151" s="1094"/>
      <c r="E151" s="1101"/>
      <c r="F151" s="1102"/>
      <c r="G151" s="1103"/>
      <c r="H151" s="1026"/>
      <c r="I151" s="1027"/>
      <c r="J151" s="1027"/>
      <c r="K151" s="1027"/>
      <c r="L151" s="1027"/>
      <c r="M151" s="1027"/>
      <c r="N151" s="1027"/>
      <c r="O151" s="1028"/>
      <c r="P151" s="1002"/>
      <c r="Q151" s="1096"/>
      <c r="R151" s="90"/>
    </row>
    <row r="152" spans="1:18" ht="15.75" customHeight="1">
      <c r="A152" s="1104">
        <v>60</v>
      </c>
      <c r="B152" s="1104" t="str">
        <f t="shared" ref="B152" si="53">B150</f>
        <v>Ｒ７</v>
      </c>
      <c r="C152" s="1091"/>
      <c r="D152" s="1092"/>
      <c r="E152" s="1098"/>
      <c r="F152" s="1099"/>
      <c r="G152" s="1100"/>
      <c r="H152" s="1020"/>
      <c r="I152" s="1021"/>
      <c r="J152" s="1021"/>
      <c r="K152" s="1021"/>
      <c r="L152" s="1021"/>
      <c r="M152" s="1021"/>
      <c r="N152" s="1021"/>
      <c r="O152" s="1022"/>
      <c r="P152" s="1097"/>
      <c r="Q152" s="1095" t="s">
        <v>161</v>
      </c>
      <c r="R152" s="90"/>
    </row>
    <row r="153" spans="1:18" ht="15.75" customHeight="1">
      <c r="A153" s="1105"/>
      <c r="B153" s="1105"/>
      <c r="C153" s="1093"/>
      <c r="D153" s="1094"/>
      <c r="E153" s="1101"/>
      <c r="F153" s="1102"/>
      <c r="G153" s="1103"/>
      <c r="H153" s="1026"/>
      <c r="I153" s="1027"/>
      <c r="J153" s="1027"/>
      <c r="K153" s="1027"/>
      <c r="L153" s="1027"/>
      <c r="M153" s="1027"/>
      <c r="N153" s="1027"/>
      <c r="O153" s="1028"/>
      <c r="P153" s="1002"/>
      <c r="Q153" s="1096"/>
      <c r="R153" s="90"/>
    </row>
    <row r="154" spans="1:18" ht="15.75" customHeight="1">
      <c r="A154" s="162" t="s">
        <v>977</v>
      </c>
      <c r="B154" s="1109" t="s">
        <v>499</v>
      </c>
      <c r="C154" s="1109"/>
      <c r="D154" s="1109"/>
      <c r="E154" s="1109"/>
      <c r="F154" s="1109"/>
      <c r="G154" s="1109"/>
      <c r="H154" s="1109"/>
      <c r="I154" s="1109"/>
      <c r="J154" s="1109"/>
      <c r="K154" s="1109"/>
      <c r="L154" s="1109"/>
      <c r="M154" s="1109"/>
      <c r="N154" s="1109"/>
      <c r="O154" s="1109"/>
      <c r="P154" s="1109"/>
      <c r="Q154" s="196"/>
      <c r="R154" s="90"/>
    </row>
    <row r="155" spans="1:18" ht="15.75" customHeight="1">
      <c r="A155" s="162" t="s">
        <v>978</v>
      </c>
      <c r="B155" s="1112" t="s">
        <v>979</v>
      </c>
      <c r="C155" s="1112"/>
      <c r="D155" s="1112"/>
      <c r="E155" s="1112"/>
      <c r="F155" s="1112"/>
      <c r="G155" s="1112"/>
      <c r="H155" s="1112"/>
      <c r="I155" s="1112"/>
      <c r="J155" s="1112"/>
      <c r="K155" s="1112"/>
      <c r="L155" s="1112"/>
      <c r="M155" s="1112"/>
      <c r="N155" s="1112"/>
      <c r="O155" s="1112"/>
      <c r="P155" s="1112"/>
      <c r="Q155" s="1112"/>
      <c r="R155" s="90"/>
    </row>
    <row r="156" spans="1:18" ht="15.75" customHeight="1">
      <c r="A156" s="162"/>
      <c r="B156" s="1112"/>
      <c r="C156" s="1112"/>
      <c r="D156" s="1112"/>
      <c r="E156" s="1112"/>
      <c r="F156" s="1112"/>
      <c r="G156" s="1112"/>
      <c r="H156" s="1112"/>
      <c r="I156" s="1112"/>
      <c r="J156" s="1112"/>
      <c r="K156" s="1112"/>
      <c r="L156" s="1112"/>
      <c r="M156" s="1112"/>
      <c r="N156" s="1112"/>
      <c r="O156" s="1112"/>
      <c r="P156" s="1112"/>
      <c r="Q156" s="1112"/>
      <c r="R156" s="90"/>
    </row>
    <row r="157" spans="1:18" ht="15.75" customHeight="1">
      <c r="B157" s="609"/>
      <c r="C157" s="609"/>
      <c r="D157" s="609"/>
      <c r="E157" s="609"/>
      <c r="F157" s="609"/>
      <c r="G157" s="609"/>
      <c r="H157" s="609"/>
      <c r="I157" s="609"/>
      <c r="J157" s="609"/>
      <c r="K157" s="609"/>
      <c r="L157" s="609"/>
      <c r="M157" s="609"/>
      <c r="N157" s="609"/>
      <c r="O157" s="609"/>
      <c r="P157" s="609"/>
      <c r="Q157" s="609"/>
      <c r="R157" s="90"/>
    </row>
    <row r="158" spans="1:18" s="163" customFormat="1">
      <c r="A158" s="3"/>
      <c r="B158" s="3"/>
      <c r="C158" s="3"/>
      <c r="D158" s="3"/>
      <c r="E158" s="3"/>
      <c r="F158" s="3"/>
      <c r="G158" s="3"/>
      <c r="H158" s="3"/>
      <c r="I158" s="3"/>
      <c r="J158" s="3"/>
      <c r="K158" s="3"/>
      <c r="L158" s="3"/>
      <c r="M158" s="3"/>
      <c r="N158" s="3"/>
      <c r="O158" s="3"/>
      <c r="P158" s="3"/>
      <c r="Q158" s="3"/>
      <c r="R158" s="196"/>
    </row>
    <row r="159" spans="1:18" s="163" customFormat="1">
      <c r="A159" s="3"/>
      <c r="B159" s="3"/>
      <c r="C159" s="3"/>
      <c r="D159" s="3"/>
      <c r="E159" s="3"/>
      <c r="F159" s="3"/>
      <c r="G159" s="3"/>
      <c r="H159" s="3"/>
      <c r="I159" s="3"/>
      <c r="J159" s="3"/>
      <c r="K159" s="3"/>
      <c r="L159" s="3"/>
      <c r="M159" s="3"/>
      <c r="N159" s="3"/>
      <c r="O159" s="3"/>
      <c r="P159" s="3"/>
      <c r="Q159" s="3"/>
      <c r="R159" s="196"/>
    </row>
    <row r="160" spans="1:18" ht="15.75" customHeight="1"/>
  </sheetData>
  <mergeCells count="519">
    <mergeCell ref="B154:P154"/>
    <mergeCell ref="B155:Q156"/>
    <mergeCell ref="Q150:Q151"/>
    <mergeCell ref="E151:G151"/>
    <mergeCell ref="A152:A153"/>
    <mergeCell ref="B152:B153"/>
    <mergeCell ref="C152:D153"/>
    <mergeCell ref="E152:G152"/>
    <mergeCell ref="H152:O153"/>
    <mergeCell ref="P152:P153"/>
    <mergeCell ref="Q152:Q153"/>
    <mergeCell ref="E153:G153"/>
    <mergeCell ref="A150:A151"/>
    <mergeCell ref="B150:B151"/>
    <mergeCell ref="C150:D151"/>
    <mergeCell ref="E150:G150"/>
    <mergeCell ref="H150:O151"/>
    <mergeCell ref="P150:P151"/>
    <mergeCell ref="Q146:Q147"/>
    <mergeCell ref="E147:G147"/>
    <mergeCell ref="A148:A149"/>
    <mergeCell ref="B148:B149"/>
    <mergeCell ref="C148:D149"/>
    <mergeCell ref="E148:G148"/>
    <mergeCell ref="H148:O149"/>
    <mergeCell ref="P148:P149"/>
    <mergeCell ref="Q148:Q149"/>
    <mergeCell ref="E149:G149"/>
    <mergeCell ref="A146:A147"/>
    <mergeCell ref="B146:B147"/>
    <mergeCell ref="C146:D147"/>
    <mergeCell ref="E146:G146"/>
    <mergeCell ref="H146:O147"/>
    <mergeCell ref="P146:P147"/>
    <mergeCell ref="Q142:Q143"/>
    <mergeCell ref="E143:G143"/>
    <mergeCell ref="A144:A145"/>
    <mergeCell ref="B144:B145"/>
    <mergeCell ref="C144:D145"/>
    <mergeCell ref="E144:G144"/>
    <mergeCell ref="H144:O145"/>
    <mergeCell ref="P144:P145"/>
    <mergeCell ref="Q144:Q145"/>
    <mergeCell ref="E145:G145"/>
    <mergeCell ref="A142:A143"/>
    <mergeCell ref="B142:B143"/>
    <mergeCell ref="C142:D143"/>
    <mergeCell ref="E142:G142"/>
    <mergeCell ref="H142:O143"/>
    <mergeCell ref="P142:P143"/>
    <mergeCell ref="Q138:Q139"/>
    <mergeCell ref="E139:G139"/>
    <mergeCell ref="A140:A141"/>
    <mergeCell ref="B140:B141"/>
    <mergeCell ref="C140:D141"/>
    <mergeCell ref="E140:G140"/>
    <mergeCell ref="H140:O141"/>
    <mergeCell ref="P140:P141"/>
    <mergeCell ref="Q140:Q141"/>
    <mergeCell ref="E141:G141"/>
    <mergeCell ref="A138:A139"/>
    <mergeCell ref="B138:B139"/>
    <mergeCell ref="C138:D139"/>
    <mergeCell ref="E138:G138"/>
    <mergeCell ref="H138:O139"/>
    <mergeCell ref="P138:P139"/>
    <mergeCell ref="Q134:Q135"/>
    <mergeCell ref="E135:G135"/>
    <mergeCell ref="A136:A137"/>
    <mergeCell ref="B136:B137"/>
    <mergeCell ref="C136:D137"/>
    <mergeCell ref="E136:G136"/>
    <mergeCell ref="H136:O137"/>
    <mergeCell ref="P136:P137"/>
    <mergeCell ref="Q136:Q137"/>
    <mergeCell ref="E137:G137"/>
    <mergeCell ref="A134:A135"/>
    <mergeCell ref="B134:B135"/>
    <mergeCell ref="C134:D135"/>
    <mergeCell ref="E134:G134"/>
    <mergeCell ref="H134:O135"/>
    <mergeCell ref="P134:P135"/>
    <mergeCell ref="Q130:Q131"/>
    <mergeCell ref="E131:G131"/>
    <mergeCell ref="A132:A133"/>
    <mergeCell ref="B132:B133"/>
    <mergeCell ref="C132:D133"/>
    <mergeCell ref="E132:G132"/>
    <mergeCell ref="H132:O133"/>
    <mergeCell ref="P132:P133"/>
    <mergeCell ref="Q132:Q133"/>
    <mergeCell ref="E133:G133"/>
    <mergeCell ref="A130:A131"/>
    <mergeCell ref="B130:B131"/>
    <mergeCell ref="C130:D131"/>
    <mergeCell ref="E130:G130"/>
    <mergeCell ref="H130:O131"/>
    <mergeCell ref="P130:P131"/>
    <mergeCell ref="Q126:Q127"/>
    <mergeCell ref="E127:G127"/>
    <mergeCell ref="A128:A129"/>
    <mergeCell ref="B128:B129"/>
    <mergeCell ref="C128:D129"/>
    <mergeCell ref="E128:G128"/>
    <mergeCell ref="H128:O129"/>
    <mergeCell ref="P128:P129"/>
    <mergeCell ref="Q128:Q129"/>
    <mergeCell ref="E129:G129"/>
    <mergeCell ref="A126:A127"/>
    <mergeCell ref="B126:B127"/>
    <mergeCell ref="C126:D127"/>
    <mergeCell ref="E126:G126"/>
    <mergeCell ref="H126:O127"/>
    <mergeCell ref="P126:P127"/>
    <mergeCell ref="Q122:Q123"/>
    <mergeCell ref="E123:G123"/>
    <mergeCell ref="A124:A125"/>
    <mergeCell ref="B124:B125"/>
    <mergeCell ref="C124:D125"/>
    <mergeCell ref="E124:G124"/>
    <mergeCell ref="H124:O125"/>
    <mergeCell ref="P124:P125"/>
    <mergeCell ref="Q124:Q125"/>
    <mergeCell ref="E125:G125"/>
    <mergeCell ref="A122:A123"/>
    <mergeCell ref="B122:B123"/>
    <mergeCell ref="C122:D123"/>
    <mergeCell ref="E122:G122"/>
    <mergeCell ref="H122:O123"/>
    <mergeCell ref="P122:P123"/>
    <mergeCell ref="Q118:Q119"/>
    <mergeCell ref="E119:G119"/>
    <mergeCell ref="A120:A121"/>
    <mergeCell ref="B120:B121"/>
    <mergeCell ref="C120:D121"/>
    <mergeCell ref="E120:G120"/>
    <mergeCell ref="H120:O121"/>
    <mergeCell ref="P120:P121"/>
    <mergeCell ref="Q120:Q121"/>
    <mergeCell ref="E121:G121"/>
    <mergeCell ref="A118:A119"/>
    <mergeCell ref="B118:B119"/>
    <mergeCell ref="C118:D119"/>
    <mergeCell ref="E118:G118"/>
    <mergeCell ref="H118:O119"/>
    <mergeCell ref="P118:P119"/>
    <mergeCell ref="Q114:Q115"/>
    <mergeCell ref="E115:G115"/>
    <mergeCell ref="A116:A117"/>
    <mergeCell ref="B116:B117"/>
    <mergeCell ref="C116:D117"/>
    <mergeCell ref="E116:G116"/>
    <mergeCell ref="H116:O117"/>
    <mergeCell ref="P116:P117"/>
    <mergeCell ref="Q116:Q117"/>
    <mergeCell ref="E117:G117"/>
    <mergeCell ref="A114:A115"/>
    <mergeCell ref="B114:B115"/>
    <mergeCell ref="C114:D115"/>
    <mergeCell ref="E114:G114"/>
    <mergeCell ref="H114:O115"/>
    <mergeCell ref="P114:P115"/>
    <mergeCell ref="C112:D113"/>
    <mergeCell ref="E112:G112"/>
    <mergeCell ref="H112:O113"/>
    <mergeCell ref="P112:Q112"/>
    <mergeCell ref="E113:G113"/>
    <mergeCell ref="P113:Q113"/>
    <mergeCell ref="B102:P102"/>
    <mergeCell ref="B103:Q104"/>
    <mergeCell ref="A106:F106"/>
    <mergeCell ref="A107:E107"/>
    <mergeCell ref="A108:Q108"/>
    <mergeCell ref="H109:J109"/>
    <mergeCell ref="K109:Q109"/>
    <mergeCell ref="Q98:Q99"/>
    <mergeCell ref="E99:G99"/>
    <mergeCell ref="A100:A101"/>
    <mergeCell ref="B100:B101"/>
    <mergeCell ref="C100:D101"/>
    <mergeCell ref="E100:G100"/>
    <mergeCell ref="H100:O101"/>
    <mergeCell ref="P100:P101"/>
    <mergeCell ref="Q100:Q101"/>
    <mergeCell ref="E101:G101"/>
    <mergeCell ref="A98:A99"/>
    <mergeCell ref="B98:B99"/>
    <mergeCell ref="C98:D99"/>
    <mergeCell ref="E98:G98"/>
    <mergeCell ref="H98:O99"/>
    <mergeCell ref="P98:P99"/>
    <mergeCell ref="Q94:Q95"/>
    <mergeCell ref="E95:G95"/>
    <mergeCell ref="A96:A97"/>
    <mergeCell ref="B96:B97"/>
    <mergeCell ref="C96:D97"/>
    <mergeCell ref="E96:G96"/>
    <mergeCell ref="H96:O97"/>
    <mergeCell ref="P96:P97"/>
    <mergeCell ref="Q96:Q97"/>
    <mergeCell ref="E97:G97"/>
    <mergeCell ref="A94:A95"/>
    <mergeCell ref="B94:B95"/>
    <mergeCell ref="C94:D95"/>
    <mergeCell ref="E94:G94"/>
    <mergeCell ref="H94:O95"/>
    <mergeCell ref="P94:P95"/>
    <mergeCell ref="Q90:Q91"/>
    <mergeCell ref="E91:G91"/>
    <mergeCell ref="A92:A93"/>
    <mergeCell ref="B92:B93"/>
    <mergeCell ref="C92:D93"/>
    <mergeCell ref="E92:G92"/>
    <mergeCell ref="H92:O93"/>
    <mergeCell ref="P92:P93"/>
    <mergeCell ref="Q92:Q93"/>
    <mergeCell ref="E93:G93"/>
    <mergeCell ref="A90:A91"/>
    <mergeCell ref="B90:B91"/>
    <mergeCell ref="C90:D91"/>
    <mergeCell ref="E90:G90"/>
    <mergeCell ref="H90:O91"/>
    <mergeCell ref="P90:P91"/>
    <mergeCell ref="Q86:Q87"/>
    <mergeCell ref="E87:G87"/>
    <mergeCell ref="A88:A89"/>
    <mergeCell ref="B88:B89"/>
    <mergeCell ref="C88:D89"/>
    <mergeCell ref="E88:G88"/>
    <mergeCell ref="H88:O89"/>
    <mergeCell ref="P88:P89"/>
    <mergeCell ref="Q88:Q89"/>
    <mergeCell ref="E89:G89"/>
    <mergeCell ref="A86:A87"/>
    <mergeCell ref="B86:B87"/>
    <mergeCell ref="C86:D87"/>
    <mergeCell ref="E86:G86"/>
    <mergeCell ref="H86:O87"/>
    <mergeCell ref="P86:P87"/>
    <mergeCell ref="Q82:Q83"/>
    <mergeCell ref="E83:G83"/>
    <mergeCell ref="A84:A85"/>
    <mergeCell ref="B84:B85"/>
    <mergeCell ref="C84:D85"/>
    <mergeCell ref="E84:G84"/>
    <mergeCell ref="H84:O85"/>
    <mergeCell ref="P84:P85"/>
    <mergeCell ref="Q84:Q85"/>
    <mergeCell ref="E85:G85"/>
    <mergeCell ref="A82:A83"/>
    <mergeCell ref="B82:B83"/>
    <mergeCell ref="C82:D83"/>
    <mergeCell ref="E82:G82"/>
    <mergeCell ref="H82:O83"/>
    <mergeCell ref="P82:P83"/>
    <mergeCell ref="Q78:Q79"/>
    <mergeCell ref="E79:G79"/>
    <mergeCell ref="A80:A81"/>
    <mergeCell ref="B80:B81"/>
    <mergeCell ref="C80:D81"/>
    <mergeCell ref="E80:G80"/>
    <mergeCell ref="H80:O81"/>
    <mergeCell ref="P80:P81"/>
    <mergeCell ref="Q80:Q81"/>
    <mergeCell ref="E81:G81"/>
    <mergeCell ref="A78:A79"/>
    <mergeCell ref="B78:B79"/>
    <mergeCell ref="C78:D79"/>
    <mergeCell ref="E78:G78"/>
    <mergeCell ref="H78:O79"/>
    <mergeCell ref="P78:P79"/>
    <mergeCell ref="Q74:Q75"/>
    <mergeCell ref="E75:G75"/>
    <mergeCell ref="A76:A77"/>
    <mergeCell ref="B76:B77"/>
    <mergeCell ref="C76:D77"/>
    <mergeCell ref="E76:G76"/>
    <mergeCell ref="H76:O77"/>
    <mergeCell ref="P76:P77"/>
    <mergeCell ref="Q76:Q77"/>
    <mergeCell ref="E77:G77"/>
    <mergeCell ref="A74:A75"/>
    <mergeCell ref="B74:B75"/>
    <mergeCell ref="C74:D75"/>
    <mergeCell ref="E74:G74"/>
    <mergeCell ref="H74:O75"/>
    <mergeCell ref="P74:P75"/>
    <mergeCell ref="Q70:Q71"/>
    <mergeCell ref="E71:G71"/>
    <mergeCell ref="A72:A73"/>
    <mergeCell ref="B72:B73"/>
    <mergeCell ref="C72:D73"/>
    <mergeCell ref="E72:G72"/>
    <mergeCell ref="H72:O73"/>
    <mergeCell ref="P72:P73"/>
    <mergeCell ref="Q72:Q73"/>
    <mergeCell ref="E73:G73"/>
    <mergeCell ref="A70:A71"/>
    <mergeCell ref="B70:B71"/>
    <mergeCell ref="C70:D71"/>
    <mergeCell ref="E70:G70"/>
    <mergeCell ref="H70:O71"/>
    <mergeCell ref="P70:P71"/>
    <mergeCell ref="Q66:Q67"/>
    <mergeCell ref="E67:G67"/>
    <mergeCell ref="A68:A69"/>
    <mergeCell ref="B68:B69"/>
    <mergeCell ref="C68:D69"/>
    <mergeCell ref="E68:G68"/>
    <mergeCell ref="H68:O69"/>
    <mergeCell ref="P68:P69"/>
    <mergeCell ref="Q68:Q69"/>
    <mergeCell ref="E69:G69"/>
    <mergeCell ref="A66:A67"/>
    <mergeCell ref="B66:B67"/>
    <mergeCell ref="C66:D67"/>
    <mergeCell ref="E66:G66"/>
    <mergeCell ref="H66:O67"/>
    <mergeCell ref="P66:P67"/>
    <mergeCell ref="Q62:Q63"/>
    <mergeCell ref="E63:G63"/>
    <mergeCell ref="A64:A65"/>
    <mergeCell ref="B64:B65"/>
    <mergeCell ref="C64:D65"/>
    <mergeCell ref="E64:G64"/>
    <mergeCell ref="H64:O65"/>
    <mergeCell ref="P64:P65"/>
    <mergeCell ref="Q64:Q65"/>
    <mergeCell ref="E65:G65"/>
    <mergeCell ref="A62:A63"/>
    <mergeCell ref="B62:B63"/>
    <mergeCell ref="C62:D63"/>
    <mergeCell ref="E62:G62"/>
    <mergeCell ref="H62:O63"/>
    <mergeCell ref="P62:P63"/>
    <mergeCell ref="A56:Q56"/>
    <mergeCell ref="H57:J57"/>
    <mergeCell ref="K57:Q57"/>
    <mergeCell ref="C60:D61"/>
    <mergeCell ref="E60:G60"/>
    <mergeCell ref="H60:O61"/>
    <mergeCell ref="P60:Q60"/>
    <mergeCell ref="E61:G61"/>
    <mergeCell ref="P61:Q61"/>
    <mergeCell ref="Q48:Q49"/>
    <mergeCell ref="E49:G49"/>
    <mergeCell ref="B50:P50"/>
    <mergeCell ref="B51:Q52"/>
    <mergeCell ref="A54:F54"/>
    <mergeCell ref="A55:E55"/>
    <mergeCell ref="A48:A49"/>
    <mergeCell ref="B48:B49"/>
    <mergeCell ref="C48:D49"/>
    <mergeCell ref="E48:G48"/>
    <mergeCell ref="H48:O49"/>
    <mergeCell ref="P48:P49"/>
    <mergeCell ref="Q44:Q45"/>
    <mergeCell ref="E45:G45"/>
    <mergeCell ref="A46:A47"/>
    <mergeCell ref="B46:B47"/>
    <mergeCell ref="C46:D47"/>
    <mergeCell ref="E46:G46"/>
    <mergeCell ref="H46:O47"/>
    <mergeCell ref="P46:P47"/>
    <mergeCell ref="Q46:Q47"/>
    <mergeCell ref="E47:G47"/>
    <mergeCell ref="A44:A45"/>
    <mergeCell ref="B44:B45"/>
    <mergeCell ref="C44:D45"/>
    <mergeCell ref="E44:G44"/>
    <mergeCell ref="H44:O45"/>
    <mergeCell ref="P44:P45"/>
    <mergeCell ref="Q40:Q41"/>
    <mergeCell ref="E41:G41"/>
    <mergeCell ref="A42:A43"/>
    <mergeCell ref="B42:B43"/>
    <mergeCell ref="C42:D43"/>
    <mergeCell ref="E42:G42"/>
    <mergeCell ref="H42:O43"/>
    <mergeCell ref="P42:P43"/>
    <mergeCell ref="Q42:Q43"/>
    <mergeCell ref="E43:G43"/>
    <mergeCell ref="A40:A41"/>
    <mergeCell ref="B40:B41"/>
    <mergeCell ref="C40:D41"/>
    <mergeCell ref="E40:G40"/>
    <mergeCell ref="H40:O41"/>
    <mergeCell ref="P40:P41"/>
    <mergeCell ref="Q36:Q37"/>
    <mergeCell ref="E37:G37"/>
    <mergeCell ref="A38:A39"/>
    <mergeCell ref="B38:B39"/>
    <mergeCell ref="C38:D39"/>
    <mergeCell ref="E38:G38"/>
    <mergeCell ref="H38:O39"/>
    <mergeCell ref="P38:P39"/>
    <mergeCell ref="Q38:Q39"/>
    <mergeCell ref="E39:G39"/>
    <mergeCell ref="A36:A37"/>
    <mergeCell ref="B36:B37"/>
    <mergeCell ref="C36:D37"/>
    <mergeCell ref="E36:G36"/>
    <mergeCell ref="H36:O37"/>
    <mergeCell ref="P36:P37"/>
    <mergeCell ref="Q32:Q33"/>
    <mergeCell ref="E33:G33"/>
    <mergeCell ref="A34:A35"/>
    <mergeCell ref="B34:B35"/>
    <mergeCell ref="C34:D35"/>
    <mergeCell ref="E34:G34"/>
    <mergeCell ref="H34:O35"/>
    <mergeCell ref="P34:P35"/>
    <mergeCell ref="Q34:Q35"/>
    <mergeCell ref="E35:G35"/>
    <mergeCell ref="A32:A33"/>
    <mergeCell ref="B32:B33"/>
    <mergeCell ref="C32:D33"/>
    <mergeCell ref="E32:G32"/>
    <mergeCell ref="H32:O33"/>
    <mergeCell ref="P32:P33"/>
    <mergeCell ref="Q28:Q29"/>
    <mergeCell ref="E29:G29"/>
    <mergeCell ref="A30:A31"/>
    <mergeCell ref="B30:B31"/>
    <mergeCell ref="C30:D31"/>
    <mergeCell ref="E30:G30"/>
    <mergeCell ref="H30:O31"/>
    <mergeCell ref="P30:P31"/>
    <mergeCell ref="Q30:Q31"/>
    <mergeCell ref="E31:G31"/>
    <mergeCell ref="A28:A29"/>
    <mergeCell ref="B28:B29"/>
    <mergeCell ref="C28:D29"/>
    <mergeCell ref="E28:G28"/>
    <mergeCell ref="H28:O29"/>
    <mergeCell ref="P28:P29"/>
    <mergeCell ref="Q24:Q25"/>
    <mergeCell ref="E25:G25"/>
    <mergeCell ref="A26:A27"/>
    <mergeCell ref="B26:B27"/>
    <mergeCell ref="C26:D27"/>
    <mergeCell ref="E26:G26"/>
    <mergeCell ref="H26:O27"/>
    <mergeCell ref="P26:P27"/>
    <mergeCell ref="Q26:Q27"/>
    <mergeCell ref="E27:G27"/>
    <mergeCell ref="A24:A25"/>
    <mergeCell ref="B24:B25"/>
    <mergeCell ref="C24:D25"/>
    <mergeCell ref="E24:G24"/>
    <mergeCell ref="H24:O25"/>
    <mergeCell ref="P24:P25"/>
    <mergeCell ref="Q20:Q21"/>
    <mergeCell ref="E21:G21"/>
    <mergeCell ref="A22:A23"/>
    <mergeCell ref="B22:B23"/>
    <mergeCell ref="C22:D23"/>
    <mergeCell ref="E22:G22"/>
    <mergeCell ref="H22:O23"/>
    <mergeCell ref="P22:P23"/>
    <mergeCell ref="Q22:Q23"/>
    <mergeCell ref="E23:G23"/>
    <mergeCell ref="A20:A21"/>
    <mergeCell ref="B20:B21"/>
    <mergeCell ref="C20:D21"/>
    <mergeCell ref="E20:G20"/>
    <mergeCell ref="H20:O21"/>
    <mergeCell ref="P20:P21"/>
    <mergeCell ref="Q16:Q17"/>
    <mergeCell ref="E17:G17"/>
    <mergeCell ref="A18:A19"/>
    <mergeCell ref="B18:B19"/>
    <mergeCell ref="C18:D19"/>
    <mergeCell ref="E18:G18"/>
    <mergeCell ref="H18:O19"/>
    <mergeCell ref="P18:P19"/>
    <mergeCell ref="Q18:Q19"/>
    <mergeCell ref="E19:G19"/>
    <mergeCell ref="A16:A17"/>
    <mergeCell ref="B16:B17"/>
    <mergeCell ref="C16:D17"/>
    <mergeCell ref="E16:G16"/>
    <mergeCell ref="H16:O17"/>
    <mergeCell ref="P16:P17"/>
    <mergeCell ref="A14:A15"/>
    <mergeCell ref="B14:B15"/>
    <mergeCell ref="C14:D15"/>
    <mergeCell ref="E14:G14"/>
    <mergeCell ref="H14:O15"/>
    <mergeCell ref="P14:P15"/>
    <mergeCell ref="Q14:Q15"/>
    <mergeCell ref="E15:G15"/>
    <mergeCell ref="A12:A13"/>
    <mergeCell ref="B12:B13"/>
    <mergeCell ref="C12:D13"/>
    <mergeCell ref="E12:G12"/>
    <mergeCell ref="H12:O13"/>
    <mergeCell ref="P12:P13"/>
    <mergeCell ref="A10:A11"/>
    <mergeCell ref="B10:B11"/>
    <mergeCell ref="C10:D11"/>
    <mergeCell ref="E10:G10"/>
    <mergeCell ref="H10:O11"/>
    <mergeCell ref="P10:P11"/>
    <mergeCell ref="Q10:Q11"/>
    <mergeCell ref="E11:G11"/>
    <mergeCell ref="Q12:Q13"/>
    <mergeCell ref="E13:G13"/>
    <mergeCell ref="A1:F1"/>
    <mergeCell ref="A2:E2"/>
    <mergeCell ref="A3:Q3"/>
    <mergeCell ref="H4:J4"/>
    <mergeCell ref="K4:Q4"/>
    <mergeCell ref="C8:D9"/>
    <mergeCell ref="E8:G8"/>
    <mergeCell ref="H8:O9"/>
    <mergeCell ref="P8:Q8"/>
    <mergeCell ref="E9:G9"/>
    <mergeCell ref="P9:Q9"/>
  </mergeCells>
  <phoneticPr fontId="2"/>
  <printOptions horizontalCentered="1"/>
  <pageMargins left="0.70866141732283472" right="0.70866141732283472" top="0.74803149606299213" bottom="0.55118110236220474" header="0.31496062992125984" footer="0.31496062992125984"/>
  <pageSetup paperSize="9" scale="97" orientation="portrait" blackAndWhite="1" r:id="rId1"/>
  <rowBreaks count="2" manualBreakCount="2">
    <brk id="53" max="16" man="1"/>
    <brk id="105" max="16" man="1"/>
  </rowBreak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66FF"/>
  </sheetPr>
  <dimension ref="A1:AA105"/>
  <sheetViews>
    <sheetView view="pageBreakPreview" zoomScaleNormal="100" zoomScaleSheetLayoutView="100" workbookViewId="0">
      <selection activeCell="F12" sqref="F12"/>
    </sheetView>
  </sheetViews>
  <sheetFormatPr defaultColWidth="9" defaultRowHeight="13"/>
  <cols>
    <col min="1" max="5" width="5.08984375" style="3" customWidth="1"/>
    <col min="6" max="20" width="4.453125" style="3" customWidth="1"/>
    <col min="21" max="21" width="3.26953125" style="3" customWidth="1"/>
    <col min="22" max="22" width="11.7265625" style="3" customWidth="1"/>
    <col min="23" max="16384" width="9" style="3"/>
  </cols>
  <sheetData>
    <row r="1" spans="1:23" ht="15.75" customHeight="1">
      <c r="A1" s="710" t="str">
        <f>CONCATENATE("（様式-",INDEX(発注者入力シート!$B$27:$G$31,MATCH(発注者入力シート!L7,発注者入力シート!$C$27:$C$31,0),4),"）")</f>
        <v>（様式-６）</v>
      </c>
      <c r="B1" s="710"/>
      <c r="C1" s="710"/>
      <c r="D1" s="710"/>
      <c r="E1" s="710"/>
      <c r="F1" s="710"/>
      <c r="Q1" s="1160" t="str">
        <f>IF(INDEX(発注者入力シート!$B$20:$G$47,MATCH(発注者入力シート!L7,発注者入力シート!$C$20:$C$47,0),3)="","",INDEX(発注者入力シート!$B$20:$G$47,MATCH(発注者入力シート!L7,発注者入力シート!$C$20:$C$47,0),3))</f>
        <v/>
      </c>
      <c r="R1" s="1160"/>
      <c r="S1" s="1160"/>
      <c r="V1" s="3" t="s">
        <v>393</v>
      </c>
    </row>
    <row r="2" spans="1:23" ht="15.75" customHeight="1">
      <c r="A2" s="710" t="str">
        <f>CONCATENATE("評価項目",INDEX(発注者入力シート!$B$27:$G$31,MATCH(発注者入力シート!L7,発注者入力シート!$C$27:$C$31,0),5),"-",INDEX(発注者入力シート!$B$27:$G$31,MATCH(発注者入力シート!L7,発注者入力シート!$C$27:$C$31,0),6))</f>
        <v>評価項目（２）-②</v>
      </c>
      <c r="B2" s="710"/>
      <c r="C2" s="710"/>
      <c r="D2" s="710"/>
      <c r="E2" s="710"/>
      <c r="V2" s="3" t="s">
        <v>394</v>
      </c>
    </row>
    <row r="3" spans="1:23" ht="15.75" customHeight="1">
      <c r="A3" s="1019" t="s">
        <v>28</v>
      </c>
      <c r="B3" s="1019"/>
      <c r="C3" s="1019"/>
      <c r="D3" s="1019"/>
      <c r="E3" s="1019"/>
      <c r="F3" s="1019"/>
      <c r="G3" s="1019"/>
      <c r="H3" s="1019"/>
      <c r="I3" s="1019"/>
      <c r="J3" s="1019"/>
      <c r="K3" s="1019"/>
      <c r="L3" s="1019"/>
      <c r="M3" s="1019"/>
      <c r="N3" s="1019"/>
      <c r="O3" s="1019"/>
      <c r="P3" s="1019"/>
      <c r="Q3" s="1019"/>
      <c r="R3" s="1019"/>
      <c r="S3" s="1019"/>
      <c r="V3" s="116"/>
      <c r="W3" s="3" t="s">
        <v>401</v>
      </c>
    </row>
    <row r="4" spans="1:23" ht="15.75" customHeight="1">
      <c r="H4" s="1003" t="s">
        <v>289</v>
      </c>
      <c r="I4" s="1003"/>
      <c r="J4" s="1003"/>
      <c r="K4" s="1003"/>
      <c r="L4" s="988" t="str">
        <f>IF(企業入力シート!C7="","",企業入力シート!C7)</f>
        <v>○○建設</v>
      </c>
      <c r="M4" s="988"/>
      <c r="N4" s="988"/>
      <c r="O4" s="988"/>
      <c r="P4" s="988"/>
      <c r="Q4" s="988"/>
      <c r="R4" s="988"/>
      <c r="S4" s="988"/>
    </row>
    <row r="5" spans="1:23" ht="15.75" customHeight="1">
      <c r="V5" s="3" t="s">
        <v>397</v>
      </c>
    </row>
    <row r="6" spans="1:23" ht="15.75" customHeight="1">
      <c r="A6" s="1149" t="s">
        <v>254</v>
      </c>
      <c r="B6" s="1171" t="s">
        <v>1073</v>
      </c>
      <c r="C6" s="1172"/>
      <c r="D6" s="1172"/>
      <c r="E6" s="1173"/>
      <c r="F6" s="1116" t="s">
        <v>1234</v>
      </c>
      <c r="G6" s="1117"/>
      <c r="H6" s="1117"/>
      <c r="I6" s="1117"/>
      <c r="J6" s="1117"/>
      <c r="K6" s="1117"/>
      <c r="L6" s="1117"/>
      <c r="M6" s="1117"/>
      <c r="N6" s="1117"/>
      <c r="O6" s="1117"/>
      <c r="P6" s="1117"/>
      <c r="Q6" s="1117"/>
      <c r="R6" s="1117"/>
      <c r="S6" s="1118"/>
      <c r="V6" s="113"/>
      <c r="W6" s="3" t="s">
        <v>398</v>
      </c>
    </row>
    <row r="7" spans="1:23" ht="15.75" customHeight="1">
      <c r="A7" s="1150"/>
      <c r="B7" s="1174"/>
      <c r="C7" s="1175"/>
      <c r="D7" s="1175"/>
      <c r="E7" s="1176"/>
      <c r="F7" s="1119"/>
      <c r="G7" s="1120"/>
      <c r="H7" s="1120"/>
      <c r="I7" s="1120"/>
      <c r="J7" s="1120"/>
      <c r="K7" s="1120"/>
      <c r="L7" s="1120"/>
      <c r="M7" s="1120"/>
      <c r="N7" s="1120"/>
      <c r="O7" s="1120"/>
      <c r="P7" s="1120"/>
      <c r="Q7" s="1120"/>
      <c r="R7" s="1120"/>
      <c r="S7" s="1121"/>
      <c r="V7" s="114"/>
      <c r="W7" s="3" t="s">
        <v>396</v>
      </c>
    </row>
    <row r="8" spans="1:23" ht="15.75" customHeight="1">
      <c r="A8" s="1150"/>
      <c r="B8" s="1177" t="s">
        <v>148</v>
      </c>
      <c r="C8" s="1178"/>
      <c r="D8" s="1178"/>
      <c r="E8" s="1179"/>
      <c r="F8" s="1122" t="str">
        <f>INDEX(発注者入力シート!$AX$3:$BC$31,MATCH(発注者入力シート!$AY$2,発注者入力シート!$AZ$3:$AZ$31,0),4)</f>
        <v>一般土木工事、維持修繕工事</v>
      </c>
      <c r="G8" s="1123"/>
      <c r="H8" s="1123"/>
      <c r="I8" s="1123"/>
      <c r="J8" s="1123"/>
      <c r="K8" s="1123"/>
      <c r="L8" s="1123"/>
      <c r="M8" s="1123"/>
      <c r="N8" s="1123"/>
      <c r="O8" s="1123"/>
      <c r="P8" s="1123"/>
      <c r="Q8" s="1123"/>
      <c r="R8" s="1123"/>
      <c r="S8" s="1124"/>
      <c r="V8" s="114"/>
    </row>
    <row r="9" spans="1:23" ht="15.75" customHeight="1">
      <c r="A9" s="1150"/>
      <c r="B9" s="1177" t="s">
        <v>220</v>
      </c>
      <c r="C9" s="1178"/>
      <c r="D9" s="1178"/>
      <c r="E9" s="1179"/>
      <c r="F9" s="1122" t="str">
        <f>INDEX(発注者入力シート!$AX$3:$BC$31,MATCH(発注者入力シート!$AY$2,発注者入力シート!$AZ$3:$AZ$31,0),5)</f>
        <v>土木一式工事、とび・土工・ｺﾝｸﾘｰﾄ工事、しゅんせつ工事</v>
      </c>
      <c r="G9" s="1123"/>
      <c r="H9" s="1123"/>
      <c r="I9" s="1123"/>
      <c r="J9" s="1123"/>
      <c r="K9" s="1123"/>
      <c r="L9" s="1123"/>
      <c r="M9" s="1123"/>
      <c r="N9" s="1123"/>
      <c r="O9" s="1123"/>
      <c r="P9" s="1123"/>
      <c r="Q9" s="1123"/>
      <c r="R9" s="1123"/>
      <c r="S9" s="1124"/>
      <c r="V9" s="114"/>
    </row>
    <row r="10" spans="1:23" ht="15.75" customHeight="1">
      <c r="A10" s="1150"/>
      <c r="B10" s="1033" t="s">
        <v>1074</v>
      </c>
      <c r="C10" s="1034"/>
      <c r="D10" s="1034"/>
      <c r="E10" s="1035"/>
      <c r="F10" s="1116" t="s">
        <v>1236</v>
      </c>
      <c r="G10" s="1117"/>
      <c r="H10" s="1117"/>
      <c r="I10" s="1117"/>
      <c r="J10" s="1117"/>
      <c r="K10" s="1117"/>
      <c r="L10" s="1117"/>
      <c r="M10" s="1117"/>
      <c r="N10" s="1117"/>
      <c r="O10" s="1117"/>
      <c r="P10" s="1117"/>
      <c r="Q10" s="1117"/>
      <c r="R10" s="1117"/>
      <c r="S10" s="1118"/>
    </row>
    <row r="11" spans="1:23" ht="15.75" customHeight="1">
      <c r="A11" s="1151"/>
      <c r="B11" s="1036"/>
      <c r="C11" s="1037"/>
      <c r="D11" s="1037"/>
      <c r="E11" s="1038"/>
      <c r="F11" s="1119"/>
      <c r="G11" s="1120"/>
      <c r="H11" s="1120"/>
      <c r="I11" s="1120"/>
      <c r="J11" s="1120"/>
      <c r="K11" s="1120"/>
      <c r="L11" s="1120"/>
      <c r="M11" s="1120"/>
      <c r="N11" s="1120"/>
      <c r="O11" s="1120"/>
      <c r="P11" s="1120"/>
      <c r="Q11" s="1120"/>
      <c r="R11" s="1120"/>
      <c r="S11" s="1121"/>
      <c r="V11" s="118" t="s">
        <v>399</v>
      </c>
    </row>
    <row r="12" spans="1:23" ht="15.75" customHeight="1">
      <c r="E12" s="213"/>
      <c r="F12" s="213"/>
      <c r="G12" s="213"/>
      <c r="H12" s="213"/>
      <c r="I12" s="213"/>
      <c r="J12" s="213"/>
      <c r="K12" s="213"/>
      <c r="L12" s="213"/>
      <c r="M12" s="213"/>
      <c r="N12" s="213"/>
      <c r="O12" s="213"/>
      <c r="P12" s="213"/>
      <c r="Q12" s="213"/>
      <c r="R12" s="213"/>
      <c r="S12" s="213"/>
      <c r="V12" s="118" t="s">
        <v>400</v>
      </c>
    </row>
    <row r="13" spans="1:23">
      <c r="A13" s="1049" t="s">
        <v>747</v>
      </c>
      <c r="B13" s="1115"/>
      <c r="C13" s="1115"/>
      <c r="D13" s="1115"/>
      <c r="E13" s="1050"/>
      <c r="F13" s="1049" t="s">
        <v>748</v>
      </c>
      <c r="G13" s="1115"/>
      <c r="H13" s="1115"/>
      <c r="I13" s="1115"/>
      <c r="J13" s="1115"/>
      <c r="K13" s="1115"/>
      <c r="L13" s="1115"/>
      <c r="M13" s="1001" t="s">
        <v>749</v>
      </c>
      <c r="N13" s="1001"/>
      <c r="O13" s="1001"/>
      <c r="P13" s="1001"/>
      <c r="Q13" s="1001"/>
      <c r="R13" s="1001"/>
      <c r="S13" s="1001"/>
      <c r="V13" s="118" t="s">
        <v>716</v>
      </c>
    </row>
    <row r="14" spans="1:23" ht="15.75" customHeight="1">
      <c r="A14" s="1152" t="s">
        <v>29</v>
      </c>
      <c r="B14" s="1033" t="s">
        <v>30</v>
      </c>
      <c r="C14" s="1034"/>
      <c r="D14" s="1034"/>
      <c r="E14" s="1035"/>
      <c r="F14" s="1020"/>
      <c r="G14" s="1021"/>
      <c r="H14" s="1021"/>
      <c r="I14" s="1021"/>
      <c r="J14" s="1021"/>
      <c r="K14" s="1021"/>
      <c r="L14" s="1022"/>
      <c r="M14" s="1020"/>
      <c r="N14" s="1021"/>
      <c r="O14" s="1021"/>
      <c r="P14" s="1021"/>
      <c r="Q14" s="1021"/>
      <c r="R14" s="1021"/>
      <c r="S14" s="1022"/>
    </row>
    <row r="15" spans="1:23" ht="15.75" customHeight="1">
      <c r="A15" s="1153"/>
      <c r="B15" s="1039"/>
      <c r="C15" s="1040"/>
      <c r="D15" s="1040"/>
      <c r="E15" s="1041"/>
      <c r="F15" s="1023"/>
      <c r="G15" s="1024"/>
      <c r="H15" s="1024"/>
      <c r="I15" s="1024"/>
      <c r="J15" s="1024"/>
      <c r="K15" s="1024"/>
      <c r="L15" s="1025"/>
      <c r="M15" s="1023"/>
      <c r="N15" s="1024"/>
      <c r="O15" s="1024"/>
      <c r="P15" s="1024"/>
      <c r="Q15" s="1024"/>
      <c r="R15" s="1024"/>
      <c r="S15" s="1025"/>
    </row>
    <row r="16" spans="1:23" ht="15.75" customHeight="1">
      <c r="A16" s="1153"/>
      <c r="B16" s="1039"/>
      <c r="C16" s="1040"/>
      <c r="D16" s="1040"/>
      <c r="E16" s="1041"/>
      <c r="F16" s="1023"/>
      <c r="G16" s="1024"/>
      <c r="H16" s="1024"/>
      <c r="I16" s="1024"/>
      <c r="J16" s="1024"/>
      <c r="K16" s="1024"/>
      <c r="L16" s="1025"/>
      <c r="M16" s="1023"/>
      <c r="N16" s="1024"/>
      <c r="O16" s="1024"/>
      <c r="P16" s="1024"/>
      <c r="Q16" s="1024"/>
      <c r="R16" s="1024"/>
      <c r="S16" s="1025"/>
    </row>
    <row r="17" spans="1:27" ht="15.75" customHeight="1">
      <c r="A17" s="1153"/>
      <c r="B17" s="1036"/>
      <c r="C17" s="1037"/>
      <c r="D17" s="1037"/>
      <c r="E17" s="1038"/>
      <c r="F17" s="1026"/>
      <c r="G17" s="1027"/>
      <c r="H17" s="1027"/>
      <c r="I17" s="1027"/>
      <c r="J17" s="1027"/>
      <c r="K17" s="1027"/>
      <c r="L17" s="1028"/>
      <c r="M17" s="1026"/>
      <c r="N17" s="1027"/>
      <c r="O17" s="1027"/>
      <c r="P17" s="1027"/>
      <c r="Q17" s="1027"/>
      <c r="R17" s="1027"/>
      <c r="S17" s="1028"/>
    </row>
    <row r="18" spans="1:27" ht="20.149999999999999" customHeight="1">
      <c r="A18" s="1153"/>
      <c r="B18" s="1036" t="s">
        <v>1057</v>
      </c>
      <c r="C18" s="1037"/>
      <c r="D18" s="1037"/>
      <c r="E18" s="1038"/>
      <c r="F18" s="1002"/>
      <c r="G18" s="1000"/>
      <c r="H18" s="1000"/>
      <c r="I18" s="1000"/>
      <c r="J18" s="1000"/>
      <c r="K18" s="1000"/>
      <c r="L18" s="1145"/>
      <c r="M18" s="1002"/>
      <c r="N18" s="1000"/>
      <c r="O18" s="1000"/>
      <c r="P18" s="1000"/>
      <c r="Q18" s="1000"/>
      <c r="R18" s="1000"/>
      <c r="S18" s="1145"/>
      <c r="U18" s="118"/>
      <c r="V18" s="118"/>
    </row>
    <row r="19" spans="1:27" ht="31.5" customHeight="1">
      <c r="A19" s="1153"/>
      <c r="B19" s="1049" t="s">
        <v>24</v>
      </c>
      <c r="C19" s="1115"/>
      <c r="D19" s="1115"/>
      <c r="E19" s="1050"/>
      <c r="F19" s="1165"/>
      <c r="G19" s="1166"/>
      <c r="H19" s="1166"/>
      <c r="I19" s="1166"/>
      <c r="J19" s="1166"/>
      <c r="K19" s="1166"/>
      <c r="L19" s="1167"/>
      <c r="M19" s="1165"/>
      <c r="N19" s="1166"/>
      <c r="O19" s="1166"/>
      <c r="P19" s="1166"/>
      <c r="Q19" s="1166"/>
      <c r="R19" s="1166"/>
      <c r="S19" s="1167"/>
      <c r="U19" s="3" t="s">
        <v>992</v>
      </c>
      <c r="V19" s="3" t="s">
        <v>993</v>
      </c>
    </row>
    <row r="20" spans="1:27" ht="31.5" customHeight="1">
      <c r="A20" s="1153"/>
      <c r="B20" s="1146" t="s">
        <v>148</v>
      </c>
      <c r="C20" s="1147"/>
      <c r="D20" s="1147"/>
      <c r="E20" s="1148"/>
      <c r="F20" s="1142"/>
      <c r="G20" s="1143"/>
      <c r="H20" s="1143"/>
      <c r="I20" s="1143"/>
      <c r="J20" s="1143"/>
      <c r="K20" s="1143"/>
      <c r="L20" s="1144"/>
      <c r="M20" s="1142"/>
      <c r="N20" s="1143"/>
      <c r="O20" s="1143"/>
      <c r="P20" s="1143"/>
      <c r="Q20" s="1143"/>
      <c r="R20" s="1143"/>
      <c r="S20" s="1144"/>
    </row>
    <row r="21" spans="1:27" ht="31.5" customHeight="1">
      <c r="A21" s="1153"/>
      <c r="B21" s="1146" t="s">
        <v>220</v>
      </c>
      <c r="C21" s="1147"/>
      <c r="D21" s="1147"/>
      <c r="E21" s="1148"/>
      <c r="F21" s="1142"/>
      <c r="G21" s="1143"/>
      <c r="H21" s="1143"/>
      <c r="I21" s="1143"/>
      <c r="J21" s="1143"/>
      <c r="K21" s="1143"/>
      <c r="L21" s="1144"/>
      <c r="M21" s="1142"/>
      <c r="N21" s="1143"/>
      <c r="O21" s="1143"/>
      <c r="P21" s="1143"/>
      <c r="Q21" s="1143"/>
      <c r="R21" s="1143"/>
      <c r="S21" s="1144"/>
    </row>
    <row r="22" spans="1:27" ht="15.75" customHeight="1">
      <c r="A22" s="1153"/>
      <c r="B22" s="1039" t="s">
        <v>31</v>
      </c>
      <c r="C22" s="1040"/>
      <c r="D22" s="1040"/>
      <c r="E22" s="1041"/>
      <c r="F22" s="1154"/>
      <c r="G22" s="1155"/>
      <c r="H22" s="1155"/>
      <c r="I22" s="1155"/>
      <c r="J22" s="1155"/>
      <c r="K22" s="1155"/>
      <c r="L22" s="1155"/>
      <c r="M22" s="1154"/>
      <c r="N22" s="1155"/>
      <c r="O22" s="1155"/>
      <c r="P22" s="1155"/>
      <c r="Q22" s="1155"/>
      <c r="R22" s="1155"/>
      <c r="S22" s="1218"/>
    </row>
    <row r="23" spans="1:27" ht="15.75" customHeight="1">
      <c r="A23" s="1153"/>
      <c r="B23" s="1039"/>
      <c r="C23" s="1040"/>
      <c r="D23" s="1040"/>
      <c r="E23" s="1041"/>
      <c r="F23" s="1154"/>
      <c r="G23" s="1155"/>
      <c r="H23" s="1155"/>
      <c r="I23" s="1155"/>
      <c r="J23" s="1155"/>
      <c r="K23" s="1155"/>
      <c r="L23" s="1155"/>
      <c r="M23" s="1219"/>
      <c r="N23" s="1220"/>
      <c r="O23" s="1220"/>
      <c r="P23" s="1220"/>
      <c r="Q23" s="1220"/>
      <c r="R23" s="1220"/>
      <c r="S23" s="1221"/>
      <c r="V23" s="375" t="s">
        <v>908</v>
      </c>
    </row>
    <row r="24" spans="1:27" ht="20.149999999999999" customHeight="1">
      <c r="A24" s="1153"/>
      <c r="B24" s="1070" t="s">
        <v>810</v>
      </c>
      <c r="C24" s="1071"/>
      <c r="D24" s="1071"/>
      <c r="E24" s="1072"/>
      <c r="F24" s="1158"/>
      <c r="G24" s="1159"/>
      <c r="H24" s="1159"/>
      <c r="I24" s="1159"/>
      <c r="J24" s="1159"/>
      <c r="K24" s="1159"/>
      <c r="L24" s="361" t="s">
        <v>162</v>
      </c>
      <c r="M24" s="1158"/>
      <c r="N24" s="1159"/>
      <c r="O24" s="1159"/>
      <c r="P24" s="1159"/>
      <c r="Q24" s="1159"/>
      <c r="R24" s="1159"/>
      <c r="S24" s="361" t="s">
        <v>162</v>
      </c>
      <c r="V24" s="3" t="s">
        <v>909</v>
      </c>
    </row>
    <row r="25" spans="1:27" ht="20.149999999999999" customHeight="1">
      <c r="A25" s="1153"/>
      <c r="B25" s="1161" t="s">
        <v>914</v>
      </c>
      <c r="C25" s="1162"/>
      <c r="D25" s="1162"/>
      <c r="E25" s="160" t="s">
        <v>273</v>
      </c>
      <c r="F25" s="635"/>
      <c r="G25" s="279"/>
      <c r="H25" s="281" t="s">
        <v>481</v>
      </c>
      <c r="I25" s="279"/>
      <c r="J25" s="283" t="s">
        <v>484</v>
      </c>
      <c r="K25" s="279"/>
      <c r="L25" s="284" t="s">
        <v>482</v>
      </c>
      <c r="M25" s="635"/>
      <c r="N25" s="279"/>
      <c r="O25" s="281" t="s">
        <v>481</v>
      </c>
      <c r="P25" s="279"/>
      <c r="Q25" s="283" t="s">
        <v>484</v>
      </c>
      <c r="R25" s="279"/>
      <c r="S25" s="284" t="s">
        <v>482</v>
      </c>
      <c r="V25" s="376">
        <v>46235</v>
      </c>
      <c r="W25" s="377" t="s">
        <v>910</v>
      </c>
      <c r="AA25" s="3" t="s">
        <v>480</v>
      </c>
    </row>
    <row r="26" spans="1:27" ht="20.149999999999999" customHeight="1">
      <c r="A26" s="1153"/>
      <c r="B26" s="1163"/>
      <c r="C26" s="1164"/>
      <c r="D26" s="1164"/>
      <c r="E26" s="161" t="s">
        <v>274</v>
      </c>
      <c r="F26" s="643"/>
      <c r="G26" s="280"/>
      <c r="H26" s="282" t="s">
        <v>481</v>
      </c>
      <c r="I26" s="280"/>
      <c r="J26" s="282" t="s">
        <v>485</v>
      </c>
      <c r="K26" s="280"/>
      <c r="L26" s="285" t="s">
        <v>482</v>
      </c>
      <c r="M26" s="643"/>
      <c r="N26" s="280"/>
      <c r="O26" s="282" t="s">
        <v>481</v>
      </c>
      <c r="P26" s="280"/>
      <c r="Q26" s="282" t="s">
        <v>485</v>
      </c>
      <c r="R26" s="280"/>
      <c r="S26" s="285" t="s">
        <v>482</v>
      </c>
      <c r="V26" s="3" t="s">
        <v>911</v>
      </c>
      <c r="AA26" s="3" t="s">
        <v>994</v>
      </c>
    </row>
    <row r="27" spans="1:27" ht="20.149999999999999" customHeight="1">
      <c r="A27" s="1153"/>
      <c r="B27" s="1033" t="s">
        <v>717</v>
      </c>
      <c r="C27" s="1034"/>
      <c r="D27" s="1034"/>
      <c r="E27" s="1035"/>
      <c r="F27" s="1168"/>
      <c r="G27" s="1169"/>
      <c r="H27" s="1169"/>
      <c r="I27" s="1169"/>
      <c r="J27" s="1169"/>
      <c r="K27" s="1169"/>
      <c r="L27" s="1170"/>
      <c r="M27" s="1139"/>
      <c r="N27" s="1140"/>
      <c r="O27" s="1140"/>
      <c r="P27" s="1140"/>
      <c r="Q27" s="1140"/>
      <c r="R27" s="1140"/>
      <c r="S27" s="1141"/>
      <c r="V27" s="378">
        <f>V25</f>
        <v>46235</v>
      </c>
    </row>
    <row r="28" spans="1:27" ht="20.149999999999999" customHeight="1">
      <c r="A28" s="1153"/>
      <c r="B28" s="1222" t="s">
        <v>641</v>
      </c>
      <c r="C28" s="1223"/>
      <c r="D28" s="1223"/>
      <c r="E28" s="1224"/>
      <c r="F28" s="1168"/>
      <c r="G28" s="1169"/>
      <c r="H28" s="1169"/>
      <c r="I28" s="1169"/>
      <c r="J28" s="1169"/>
      <c r="K28" s="1169"/>
      <c r="L28" s="1170"/>
      <c r="M28" s="1139"/>
      <c r="N28" s="1140"/>
      <c r="O28" s="1140"/>
      <c r="P28" s="1140"/>
      <c r="Q28" s="1140"/>
      <c r="R28" s="1140"/>
      <c r="S28" s="1141"/>
    </row>
    <row r="29" spans="1:27" ht="31.5" customHeight="1">
      <c r="A29" s="1049" t="s">
        <v>27</v>
      </c>
      <c r="B29" s="1115"/>
      <c r="C29" s="1115"/>
      <c r="D29" s="1115"/>
      <c r="E29" s="1115"/>
      <c r="F29" s="1125"/>
      <c r="G29" s="1126"/>
      <c r="H29" s="1126"/>
      <c r="I29" s="1126"/>
      <c r="J29" s="1126"/>
      <c r="K29" s="1126"/>
      <c r="L29" s="360" t="s">
        <v>161</v>
      </c>
      <c r="M29" s="1125"/>
      <c r="N29" s="1126"/>
      <c r="O29" s="1126"/>
      <c r="P29" s="1126"/>
      <c r="Q29" s="1126"/>
      <c r="R29" s="1126"/>
      <c r="S29" s="360" t="s">
        <v>161</v>
      </c>
    </row>
    <row r="30" spans="1:27">
      <c r="A30" s="1149" t="s">
        <v>33</v>
      </c>
      <c r="B30" s="1133" t="s">
        <v>1231</v>
      </c>
      <c r="C30" s="1134"/>
      <c r="D30" s="1134"/>
      <c r="E30" s="1135"/>
      <c r="F30" s="1127" t="s">
        <v>1232</v>
      </c>
      <c r="G30" s="1128"/>
      <c r="H30" s="1128"/>
      <c r="I30" s="1128"/>
      <c r="J30" s="1128"/>
      <c r="K30" s="1128"/>
      <c r="L30" s="1129"/>
      <c r="M30" s="1127" t="s">
        <v>1232</v>
      </c>
      <c r="N30" s="1128"/>
      <c r="O30" s="1128"/>
      <c r="P30" s="1128"/>
      <c r="Q30" s="1128"/>
      <c r="R30" s="1128"/>
      <c r="S30" s="1129"/>
    </row>
    <row r="31" spans="1:27" ht="15.75" customHeight="1">
      <c r="A31" s="1150"/>
      <c r="B31" s="1136"/>
      <c r="C31" s="1137"/>
      <c r="D31" s="1137"/>
      <c r="E31" s="1138"/>
      <c r="F31" s="1130"/>
      <c r="G31" s="1131"/>
      <c r="H31" s="1131"/>
      <c r="I31" s="1131"/>
      <c r="J31" s="1131"/>
      <c r="K31" s="1131"/>
      <c r="L31" s="1132"/>
      <c r="M31" s="1130"/>
      <c r="N31" s="1131"/>
      <c r="O31" s="1131"/>
      <c r="P31" s="1131"/>
      <c r="Q31" s="1131"/>
      <c r="R31" s="1131"/>
      <c r="S31" s="1132"/>
    </row>
    <row r="32" spans="1:27" ht="15.75" customHeight="1">
      <c r="A32" s="1150"/>
      <c r="B32" s="982" t="s">
        <v>1235</v>
      </c>
      <c r="C32" s="1156"/>
      <c r="D32" s="1156"/>
      <c r="E32" s="983"/>
      <c r="F32" s="1127"/>
      <c r="G32" s="1128"/>
      <c r="H32" s="1128"/>
      <c r="I32" s="1128"/>
      <c r="J32" s="1128"/>
      <c r="K32" s="1128"/>
      <c r="L32" s="1129"/>
      <c r="M32" s="1127"/>
      <c r="N32" s="1128"/>
      <c r="O32" s="1128"/>
      <c r="P32" s="1128"/>
      <c r="Q32" s="1128"/>
      <c r="R32" s="1128"/>
      <c r="S32" s="1129"/>
    </row>
    <row r="33" spans="1:20" ht="15.75" customHeight="1">
      <c r="A33" s="1150"/>
      <c r="B33" s="986"/>
      <c r="C33" s="1157"/>
      <c r="D33" s="1157"/>
      <c r="E33" s="987"/>
      <c r="F33" s="1130"/>
      <c r="G33" s="1131"/>
      <c r="H33" s="1131"/>
      <c r="I33" s="1131"/>
      <c r="J33" s="1131"/>
      <c r="K33" s="1131"/>
      <c r="L33" s="1132"/>
      <c r="M33" s="1130"/>
      <c r="N33" s="1131"/>
      <c r="O33" s="1131"/>
      <c r="P33" s="1131"/>
      <c r="Q33" s="1131"/>
      <c r="R33" s="1131"/>
      <c r="S33" s="1132"/>
    </row>
    <row r="34" spans="1:20" ht="15.75" customHeight="1">
      <c r="A34" s="1150"/>
      <c r="B34" s="1033"/>
      <c r="C34" s="1034"/>
      <c r="D34" s="1034"/>
      <c r="E34" s="1035"/>
      <c r="F34" s="1127"/>
      <c r="G34" s="1128"/>
      <c r="H34" s="1128"/>
      <c r="I34" s="1128"/>
      <c r="J34" s="1128"/>
      <c r="K34" s="1128"/>
      <c r="L34" s="1129"/>
      <c r="M34" s="1127"/>
      <c r="N34" s="1128"/>
      <c r="O34" s="1128"/>
      <c r="P34" s="1128"/>
      <c r="Q34" s="1128"/>
      <c r="R34" s="1128"/>
      <c r="S34" s="1129"/>
    </row>
    <row r="35" spans="1:20" ht="15.75" customHeight="1">
      <c r="A35" s="1150"/>
      <c r="B35" s="1036"/>
      <c r="C35" s="1037"/>
      <c r="D35" s="1037"/>
      <c r="E35" s="1038"/>
      <c r="F35" s="1130"/>
      <c r="G35" s="1131"/>
      <c r="H35" s="1131"/>
      <c r="I35" s="1131"/>
      <c r="J35" s="1131"/>
      <c r="K35" s="1131"/>
      <c r="L35" s="1132"/>
      <c r="M35" s="1130"/>
      <c r="N35" s="1131"/>
      <c r="O35" s="1131"/>
      <c r="P35" s="1131"/>
      <c r="Q35" s="1131"/>
      <c r="R35" s="1131"/>
      <c r="S35" s="1132"/>
    </row>
    <row r="36" spans="1:20" ht="15.75" customHeight="1">
      <c r="A36" s="1150"/>
      <c r="B36" s="1033"/>
      <c r="C36" s="1034"/>
      <c r="D36" s="1034"/>
      <c r="E36" s="1035"/>
      <c r="F36" s="1127"/>
      <c r="G36" s="1128"/>
      <c r="H36" s="1128"/>
      <c r="I36" s="1128"/>
      <c r="J36" s="1128"/>
      <c r="K36" s="1128"/>
      <c r="L36" s="1129"/>
      <c r="M36" s="1127"/>
      <c r="N36" s="1128"/>
      <c r="O36" s="1128"/>
      <c r="P36" s="1128"/>
      <c r="Q36" s="1128"/>
      <c r="R36" s="1128"/>
      <c r="S36" s="1129"/>
    </row>
    <row r="37" spans="1:20" ht="15.75" customHeight="1">
      <c r="A37" s="1150"/>
      <c r="B37" s="1036"/>
      <c r="C37" s="1037"/>
      <c r="D37" s="1037"/>
      <c r="E37" s="1038"/>
      <c r="F37" s="1130"/>
      <c r="G37" s="1131"/>
      <c r="H37" s="1131"/>
      <c r="I37" s="1131"/>
      <c r="J37" s="1131"/>
      <c r="K37" s="1131"/>
      <c r="L37" s="1132"/>
      <c r="M37" s="1130"/>
      <c r="N37" s="1131"/>
      <c r="O37" s="1131"/>
      <c r="P37" s="1131"/>
      <c r="Q37" s="1131"/>
      <c r="R37" s="1131"/>
      <c r="S37" s="1132"/>
    </row>
    <row r="38" spans="1:20" ht="15.75" customHeight="1">
      <c r="A38" s="1150"/>
      <c r="B38" s="1033"/>
      <c r="C38" s="1034"/>
      <c r="D38" s="1034"/>
      <c r="E38" s="1035"/>
      <c r="F38" s="1127"/>
      <c r="G38" s="1128"/>
      <c r="H38" s="1128"/>
      <c r="I38" s="1128"/>
      <c r="J38" s="1128"/>
      <c r="K38" s="1128"/>
      <c r="L38" s="1129"/>
      <c r="M38" s="1127"/>
      <c r="N38" s="1128"/>
      <c r="O38" s="1128"/>
      <c r="P38" s="1128"/>
      <c r="Q38" s="1128"/>
      <c r="R38" s="1128"/>
      <c r="S38" s="1129"/>
    </row>
    <row r="39" spans="1:20" ht="15.75" customHeight="1">
      <c r="A39" s="1151"/>
      <c r="B39" s="1036"/>
      <c r="C39" s="1037"/>
      <c r="D39" s="1037"/>
      <c r="E39" s="1038"/>
      <c r="F39" s="1130"/>
      <c r="G39" s="1131"/>
      <c r="H39" s="1131"/>
      <c r="I39" s="1131"/>
      <c r="J39" s="1131"/>
      <c r="K39" s="1131"/>
      <c r="L39" s="1132"/>
      <c r="M39" s="1130"/>
      <c r="N39" s="1131"/>
      <c r="O39" s="1131"/>
      <c r="P39" s="1131"/>
      <c r="Q39" s="1131"/>
      <c r="R39" s="1131"/>
      <c r="S39" s="1132"/>
    </row>
    <row r="40" spans="1:20" ht="15.75" customHeight="1">
      <c r="A40" s="618"/>
      <c r="B40" s="90"/>
      <c r="C40" s="90"/>
      <c r="D40" s="90"/>
      <c r="E40" s="90"/>
      <c r="F40" s="199"/>
      <c r="G40" s="199"/>
      <c r="H40" s="199"/>
      <c r="I40" s="199"/>
      <c r="J40" s="199"/>
      <c r="K40" s="199"/>
      <c r="L40" s="199"/>
      <c r="M40" s="199"/>
      <c r="N40" s="199"/>
      <c r="O40" s="199"/>
      <c r="P40" s="199"/>
      <c r="Q40" s="199"/>
      <c r="R40" s="199"/>
      <c r="S40" s="199"/>
    </row>
    <row r="41" spans="1:20" ht="15.75" customHeight="1">
      <c r="A41" s="162" t="s">
        <v>754</v>
      </c>
      <c r="B41" s="997" t="s">
        <v>995</v>
      </c>
      <c r="C41" s="997"/>
      <c r="D41" s="997"/>
      <c r="E41" s="997"/>
      <c r="F41" s="997"/>
      <c r="G41" s="997"/>
      <c r="H41" s="997"/>
      <c r="I41" s="997"/>
      <c r="J41" s="997"/>
      <c r="K41" s="997"/>
      <c r="L41" s="997"/>
      <c r="M41" s="997"/>
      <c r="N41" s="997"/>
      <c r="O41" s="997"/>
      <c r="P41" s="997"/>
      <c r="Q41" s="997"/>
      <c r="R41" s="997"/>
      <c r="S41" s="997"/>
      <c r="T41" s="997"/>
    </row>
    <row r="42" spans="1:20" ht="15.75" customHeight="1">
      <c r="A42" s="162"/>
      <c r="B42" s="272" t="s">
        <v>755</v>
      </c>
      <c r="C42" s="1186" t="s">
        <v>1064</v>
      </c>
      <c r="D42" s="1186"/>
      <c r="E42" s="1186"/>
      <c r="F42" s="1186"/>
      <c r="G42" s="1186"/>
      <c r="H42" s="1186"/>
      <c r="I42" s="1186"/>
      <c r="J42" s="1186"/>
      <c r="K42" s="1186"/>
      <c r="L42" s="1186"/>
      <c r="M42" s="1186"/>
      <c r="N42" s="1186"/>
      <c r="O42" s="1186"/>
      <c r="P42" s="1186"/>
      <c r="Q42" s="1186"/>
      <c r="R42" s="1186"/>
      <c r="S42" s="1186"/>
      <c r="T42" s="1186"/>
    </row>
    <row r="43" spans="1:20" ht="13.5" customHeight="1">
      <c r="A43" s="163"/>
      <c r="B43" s="272" t="s">
        <v>756</v>
      </c>
      <c r="C43" s="997" t="s">
        <v>757</v>
      </c>
      <c r="D43" s="997"/>
      <c r="E43" s="997"/>
      <c r="F43" s="997"/>
      <c r="G43" s="997"/>
      <c r="H43" s="997"/>
      <c r="I43" s="997"/>
      <c r="J43" s="997"/>
      <c r="K43" s="997"/>
      <c r="L43" s="997"/>
      <c r="M43" s="997"/>
      <c r="N43" s="997"/>
      <c r="O43" s="997"/>
      <c r="P43" s="997"/>
      <c r="Q43" s="997"/>
      <c r="R43" s="997"/>
      <c r="S43" s="997"/>
      <c r="T43" s="997"/>
    </row>
    <row r="44" spans="1:20" ht="13.5" customHeight="1">
      <c r="A44" s="163"/>
      <c r="B44" s="272"/>
      <c r="C44" s="997"/>
      <c r="D44" s="997"/>
      <c r="E44" s="997"/>
      <c r="F44" s="997"/>
      <c r="G44" s="997"/>
      <c r="H44" s="997"/>
      <c r="I44" s="997"/>
      <c r="J44" s="997"/>
      <c r="K44" s="997"/>
      <c r="L44" s="997"/>
      <c r="M44" s="997"/>
      <c r="N44" s="997"/>
      <c r="O44" s="997"/>
      <c r="P44" s="997"/>
      <c r="Q44" s="997"/>
      <c r="R44" s="997"/>
      <c r="S44" s="997"/>
      <c r="T44" s="997"/>
    </row>
    <row r="45" spans="1:20" ht="13.5" customHeight="1">
      <c r="A45" s="163"/>
      <c r="B45" s="272"/>
      <c r="C45" s="997"/>
      <c r="D45" s="997"/>
      <c r="E45" s="997"/>
      <c r="F45" s="997"/>
      <c r="G45" s="997"/>
      <c r="H45" s="997"/>
      <c r="I45" s="997"/>
      <c r="J45" s="997"/>
      <c r="K45" s="997"/>
      <c r="L45" s="997"/>
      <c r="M45" s="997"/>
      <c r="N45" s="997"/>
      <c r="O45" s="997"/>
      <c r="P45" s="997"/>
      <c r="Q45" s="997"/>
      <c r="R45" s="997"/>
      <c r="S45" s="997"/>
      <c r="T45" s="997"/>
    </row>
    <row r="46" spans="1:20" ht="13.5" customHeight="1">
      <c r="A46" s="163"/>
      <c r="B46" s="272" t="s">
        <v>758</v>
      </c>
      <c r="C46" s="997" t="s">
        <v>759</v>
      </c>
      <c r="D46" s="997"/>
      <c r="E46" s="997"/>
      <c r="F46" s="997"/>
      <c r="G46" s="997"/>
      <c r="H46" s="997"/>
      <c r="I46" s="997"/>
      <c r="J46" s="997"/>
      <c r="K46" s="997"/>
      <c r="L46" s="997"/>
      <c r="M46" s="997"/>
      <c r="N46" s="997"/>
      <c r="O46" s="997"/>
      <c r="P46" s="997"/>
      <c r="Q46" s="997"/>
      <c r="R46" s="997"/>
      <c r="S46" s="997"/>
      <c r="T46" s="997"/>
    </row>
    <row r="47" spans="1:20">
      <c r="A47" s="163"/>
      <c r="B47" s="272" t="s">
        <v>760</v>
      </c>
      <c r="C47" s="1187" t="s">
        <v>761</v>
      </c>
      <c r="D47" s="1187"/>
      <c r="E47" s="1187"/>
      <c r="F47" s="1187"/>
      <c r="G47" s="1187"/>
      <c r="H47" s="1187"/>
      <c r="I47" s="1187"/>
      <c r="J47" s="1187"/>
      <c r="K47" s="1187"/>
      <c r="L47" s="1187"/>
      <c r="M47" s="1187"/>
      <c r="N47" s="1187"/>
      <c r="O47" s="1187"/>
      <c r="P47" s="1187"/>
      <c r="Q47" s="1187"/>
      <c r="R47" s="1187"/>
      <c r="S47" s="1187"/>
      <c r="T47" s="1187"/>
    </row>
    <row r="48" spans="1:20">
      <c r="A48" s="163"/>
      <c r="B48" s="272" t="s">
        <v>762</v>
      </c>
      <c r="C48" s="164" t="s">
        <v>763</v>
      </c>
      <c r="D48" s="164"/>
      <c r="E48" s="164"/>
      <c r="F48" s="164"/>
      <c r="G48" s="164"/>
      <c r="H48" s="164"/>
      <c r="I48" s="164"/>
      <c r="J48" s="164"/>
      <c r="K48" s="164"/>
      <c r="L48" s="164"/>
      <c r="M48" s="164"/>
      <c r="N48" s="164"/>
      <c r="O48" s="164"/>
      <c r="P48" s="164"/>
      <c r="Q48" s="164"/>
      <c r="R48" s="164"/>
      <c r="S48" s="164"/>
      <c r="T48" s="164"/>
    </row>
    <row r="49" spans="1:20">
      <c r="A49" s="163"/>
      <c r="B49" s="272" t="s">
        <v>764</v>
      </c>
      <c r="C49" s="997" t="s">
        <v>765</v>
      </c>
      <c r="D49" s="997"/>
      <c r="E49" s="997"/>
      <c r="F49" s="997"/>
      <c r="G49" s="997"/>
      <c r="H49" s="997"/>
      <c r="I49" s="997"/>
      <c r="J49" s="997"/>
      <c r="K49" s="997"/>
      <c r="L49" s="997"/>
      <c r="M49" s="997"/>
      <c r="N49" s="997"/>
      <c r="O49" s="997"/>
      <c r="P49" s="997"/>
      <c r="Q49" s="997"/>
      <c r="R49" s="997"/>
      <c r="S49" s="997"/>
      <c r="T49" s="997"/>
    </row>
    <row r="50" spans="1:20" ht="13.5" customHeight="1">
      <c r="A50" s="163"/>
      <c r="B50" s="272"/>
      <c r="C50" s="997"/>
      <c r="D50" s="997"/>
      <c r="E50" s="997"/>
      <c r="F50" s="997"/>
      <c r="G50" s="997"/>
      <c r="H50" s="997"/>
      <c r="I50" s="997"/>
      <c r="J50" s="997"/>
      <c r="K50" s="997"/>
      <c r="L50" s="997"/>
      <c r="M50" s="997"/>
      <c r="N50" s="997"/>
      <c r="O50" s="997"/>
      <c r="P50" s="997"/>
      <c r="Q50" s="997"/>
      <c r="R50" s="997"/>
      <c r="S50" s="997"/>
      <c r="T50" s="997"/>
    </row>
    <row r="51" spans="1:20">
      <c r="A51" s="163"/>
      <c r="B51" s="272"/>
      <c r="C51" s="997"/>
      <c r="D51" s="997"/>
      <c r="E51" s="997"/>
      <c r="F51" s="997"/>
      <c r="G51" s="997"/>
      <c r="H51" s="997"/>
      <c r="I51" s="997"/>
      <c r="J51" s="997"/>
      <c r="K51" s="997"/>
      <c r="L51" s="997"/>
      <c r="M51" s="997"/>
      <c r="N51" s="997"/>
      <c r="O51" s="997"/>
      <c r="P51" s="997"/>
      <c r="Q51" s="997"/>
      <c r="R51" s="997"/>
      <c r="S51" s="997"/>
      <c r="T51" s="997"/>
    </row>
    <row r="52" spans="1:20" ht="13.5" customHeight="1">
      <c r="A52" s="163"/>
      <c r="B52" s="272" t="s">
        <v>766</v>
      </c>
      <c r="C52" s="997" t="s">
        <v>767</v>
      </c>
      <c r="D52" s="997"/>
      <c r="E52" s="997"/>
      <c r="F52" s="997"/>
      <c r="G52" s="997"/>
      <c r="H52" s="997"/>
      <c r="I52" s="997"/>
      <c r="J52" s="997"/>
      <c r="K52" s="997"/>
      <c r="L52" s="997"/>
      <c r="M52" s="997"/>
      <c r="N52" s="997"/>
      <c r="O52" s="997"/>
      <c r="P52" s="997"/>
      <c r="Q52" s="997"/>
      <c r="R52" s="997"/>
      <c r="S52" s="997"/>
      <c r="T52" s="997"/>
    </row>
    <row r="53" spans="1:20" ht="13.5" customHeight="1">
      <c r="A53" s="163"/>
      <c r="B53" s="272"/>
      <c r="C53" s="997"/>
      <c r="D53" s="997"/>
      <c r="E53" s="997"/>
      <c r="F53" s="997"/>
      <c r="G53" s="997"/>
      <c r="H53" s="997"/>
      <c r="I53" s="997"/>
      <c r="J53" s="997"/>
      <c r="K53" s="997"/>
      <c r="L53" s="997"/>
      <c r="M53" s="997"/>
      <c r="N53" s="997"/>
      <c r="O53" s="997"/>
      <c r="P53" s="997"/>
      <c r="Q53" s="997"/>
      <c r="R53" s="997"/>
      <c r="S53" s="997"/>
      <c r="T53" s="997"/>
    </row>
    <row r="54" spans="1:20" ht="13.5" customHeight="1">
      <c r="A54" s="163"/>
      <c r="B54" s="272"/>
      <c r="C54" s="997"/>
      <c r="D54" s="997"/>
      <c r="E54" s="997"/>
      <c r="F54" s="997"/>
      <c r="G54" s="997"/>
      <c r="H54" s="997"/>
      <c r="I54" s="997"/>
      <c r="J54" s="997"/>
      <c r="K54" s="997"/>
      <c r="L54" s="997"/>
      <c r="M54" s="997"/>
      <c r="N54" s="997"/>
      <c r="O54" s="997"/>
      <c r="P54" s="997"/>
      <c r="Q54" s="997"/>
      <c r="R54" s="997"/>
      <c r="S54" s="997"/>
      <c r="T54" s="997"/>
    </row>
    <row r="55" spans="1:20" ht="13.5" customHeight="1">
      <c r="A55" s="163"/>
      <c r="B55" s="272"/>
      <c r="C55" s="997"/>
      <c r="D55" s="997"/>
      <c r="E55" s="997"/>
      <c r="F55" s="997"/>
      <c r="G55" s="997"/>
      <c r="H55" s="997"/>
      <c r="I55" s="997"/>
      <c r="J55" s="997"/>
      <c r="K55" s="997"/>
      <c r="L55" s="997"/>
      <c r="M55" s="997"/>
      <c r="N55" s="997"/>
      <c r="O55" s="997"/>
      <c r="P55" s="997"/>
      <c r="Q55" s="997"/>
      <c r="R55" s="997"/>
      <c r="S55" s="997"/>
      <c r="T55" s="997"/>
    </row>
    <row r="56" spans="1:20">
      <c r="A56" s="163"/>
      <c r="B56" s="272" t="s">
        <v>768</v>
      </c>
      <c r="C56" s="997" t="s">
        <v>769</v>
      </c>
      <c r="D56" s="997"/>
      <c r="E56" s="997"/>
      <c r="F56" s="997"/>
      <c r="G56" s="997"/>
      <c r="H56" s="997"/>
      <c r="I56" s="997"/>
      <c r="J56" s="997"/>
      <c r="K56" s="997"/>
      <c r="L56" s="997"/>
      <c r="M56" s="997"/>
      <c r="N56" s="997"/>
      <c r="O56" s="997"/>
      <c r="P56" s="997"/>
      <c r="Q56" s="997"/>
      <c r="R56" s="997"/>
      <c r="S56" s="997"/>
      <c r="T56" s="997"/>
    </row>
    <row r="57" spans="1:20">
      <c r="A57" s="163"/>
      <c r="B57" s="272"/>
      <c r="C57" s="997"/>
      <c r="D57" s="997"/>
      <c r="E57" s="997"/>
      <c r="F57" s="997"/>
      <c r="G57" s="997"/>
      <c r="H57" s="997"/>
      <c r="I57" s="997"/>
      <c r="J57" s="997"/>
      <c r="K57" s="997"/>
      <c r="L57" s="997"/>
      <c r="M57" s="997"/>
      <c r="N57" s="997"/>
      <c r="O57" s="997"/>
      <c r="P57" s="997"/>
      <c r="Q57" s="997"/>
      <c r="R57" s="997"/>
      <c r="S57" s="997"/>
      <c r="T57" s="997"/>
    </row>
    <row r="58" spans="1:20">
      <c r="A58" s="584"/>
      <c r="B58" s="585" t="s">
        <v>362</v>
      </c>
      <c r="C58" s="581" t="s">
        <v>930</v>
      </c>
      <c r="D58" s="586"/>
      <c r="E58" s="586"/>
      <c r="F58" s="586"/>
      <c r="G58" s="586"/>
      <c r="H58" s="586"/>
      <c r="I58" s="586"/>
      <c r="J58" s="586"/>
      <c r="K58" s="586"/>
      <c r="L58" s="586"/>
      <c r="M58" s="586"/>
      <c r="N58" s="586"/>
      <c r="O58" s="586"/>
      <c r="P58" s="586"/>
      <c r="Q58" s="586"/>
      <c r="R58" s="586"/>
      <c r="S58" s="586"/>
      <c r="T58" s="586"/>
    </row>
    <row r="59" spans="1:20">
      <c r="A59" s="587"/>
      <c r="B59" s="581" t="s">
        <v>959</v>
      </c>
      <c r="C59" s="581"/>
      <c r="D59" s="581"/>
      <c r="E59" s="581"/>
      <c r="F59" s="581"/>
      <c r="G59" s="581"/>
      <c r="H59" s="581"/>
      <c r="I59" s="581"/>
      <c r="J59" s="581"/>
      <c r="K59" s="581"/>
      <c r="L59" s="581"/>
      <c r="M59" s="581"/>
      <c r="N59" s="581"/>
      <c r="O59" s="581"/>
      <c r="P59" s="581"/>
      <c r="Q59" s="581"/>
      <c r="R59" s="581"/>
      <c r="S59" s="581"/>
      <c r="T59" s="581"/>
    </row>
    <row r="60" spans="1:20">
      <c r="A60" s="1211" t="s">
        <v>260</v>
      </c>
      <c r="B60" s="1211"/>
      <c r="C60" s="1211"/>
      <c r="D60" s="1211"/>
      <c r="E60" s="1211"/>
      <c r="F60" s="1211"/>
      <c r="G60" s="1211"/>
      <c r="H60" s="1146" t="s">
        <v>770</v>
      </c>
      <c r="I60" s="1147"/>
      <c r="J60" s="1147"/>
      <c r="K60" s="1147"/>
      <c r="L60" s="1147"/>
      <c r="M60" s="1147"/>
      <c r="N60" s="1147"/>
      <c r="O60" s="1147"/>
      <c r="P60" s="1148"/>
      <c r="Q60" s="1212" t="s">
        <v>771</v>
      </c>
      <c r="R60" s="1213"/>
      <c r="S60" s="1213"/>
      <c r="T60" s="1214"/>
    </row>
    <row r="61" spans="1:20">
      <c r="A61" s="1211"/>
      <c r="B61" s="1211"/>
      <c r="C61" s="1211"/>
      <c r="D61" s="1211"/>
      <c r="E61" s="1211"/>
      <c r="F61" s="1211"/>
      <c r="G61" s="1211"/>
      <c r="H61" s="588" t="s">
        <v>772</v>
      </c>
      <c r="I61" s="588" t="s">
        <v>773</v>
      </c>
      <c r="J61" s="588" t="s">
        <v>774</v>
      </c>
      <c r="K61" s="588" t="s">
        <v>775</v>
      </c>
      <c r="L61" s="588" t="s">
        <v>776</v>
      </c>
      <c r="M61" s="588" t="s">
        <v>777</v>
      </c>
      <c r="N61" s="588" t="s">
        <v>778</v>
      </c>
      <c r="O61" s="588" t="s">
        <v>779</v>
      </c>
      <c r="P61" s="589" t="s">
        <v>932</v>
      </c>
      <c r="Q61" s="1215"/>
      <c r="R61" s="1216"/>
      <c r="S61" s="1216"/>
      <c r="T61" s="1217"/>
    </row>
    <row r="62" spans="1:20" ht="13.5" customHeight="1">
      <c r="A62" s="1210" t="s">
        <v>780</v>
      </c>
      <c r="B62" s="1188" t="s">
        <v>138</v>
      </c>
      <c r="C62" s="1189"/>
      <c r="D62" s="1189"/>
      <c r="E62" s="1189"/>
      <c r="F62" s="1189"/>
      <c r="G62" s="1189"/>
      <c r="H62" s="590" t="s">
        <v>781</v>
      </c>
      <c r="I62" s="590" t="s">
        <v>781</v>
      </c>
      <c r="J62" s="590" t="s">
        <v>781</v>
      </c>
      <c r="K62" s="590" t="s">
        <v>781</v>
      </c>
      <c r="L62" s="590" t="s">
        <v>781</v>
      </c>
      <c r="M62" s="590" t="s">
        <v>781</v>
      </c>
      <c r="N62" s="590" t="s">
        <v>781</v>
      </c>
      <c r="O62" s="590" t="s">
        <v>781</v>
      </c>
      <c r="P62" s="590" t="s">
        <v>933</v>
      </c>
      <c r="Q62" s="1190"/>
      <c r="R62" s="1191"/>
      <c r="S62" s="1191"/>
      <c r="T62" s="1188"/>
    </row>
    <row r="63" spans="1:20">
      <c r="A63" s="1210"/>
      <c r="B63" s="1188" t="s">
        <v>782</v>
      </c>
      <c r="C63" s="1189"/>
      <c r="D63" s="1189"/>
      <c r="E63" s="1189"/>
      <c r="F63" s="1189"/>
      <c r="G63" s="1189"/>
      <c r="H63" s="590" t="s">
        <v>781</v>
      </c>
      <c r="I63" s="590"/>
      <c r="J63" s="590"/>
      <c r="K63" s="590"/>
      <c r="L63" s="590"/>
      <c r="M63" s="590"/>
      <c r="N63" s="590"/>
      <c r="O63" s="590"/>
      <c r="P63" s="590"/>
      <c r="Q63" s="591" t="s">
        <v>783</v>
      </c>
      <c r="R63" s="591"/>
      <c r="S63" s="591"/>
      <c r="T63" s="592"/>
    </row>
    <row r="64" spans="1:20">
      <c r="A64" s="1210"/>
      <c r="B64" s="1188" t="s">
        <v>784</v>
      </c>
      <c r="C64" s="1189"/>
      <c r="D64" s="1189"/>
      <c r="E64" s="1189"/>
      <c r="F64" s="1189"/>
      <c r="G64" s="1189"/>
      <c r="H64" s="590" t="s">
        <v>781</v>
      </c>
      <c r="I64" s="590" t="s">
        <v>781</v>
      </c>
      <c r="J64" s="590" t="s">
        <v>781</v>
      </c>
      <c r="K64" s="590" t="s">
        <v>781</v>
      </c>
      <c r="L64" s="590" t="s">
        <v>781</v>
      </c>
      <c r="M64" s="590" t="s">
        <v>781</v>
      </c>
      <c r="N64" s="590"/>
      <c r="O64" s="590" t="s">
        <v>781</v>
      </c>
      <c r="P64" s="590" t="s">
        <v>933</v>
      </c>
      <c r="Q64" s="1190"/>
      <c r="R64" s="1191"/>
      <c r="S64" s="1191"/>
      <c r="T64" s="1188"/>
    </row>
    <row r="65" spans="1:20">
      <c r="A65" s="1210"/>
      <c r="B65" s="1246" t="s">
        <v>931</v>
      </c>
      <c r="C65" s="1247"/>
      <c r="D65" s="1247"/>
      <c r="E65" s="1247"/>
      <c r="F65" s="1247"/>
      <c r="G65" s="1248"/>
      <c r="H65" s="590" t="s">
        <v>781</v>
      </c>
      <c r="I65" s="630"/>
      <c r="J65" s="630"/>
      <c r="K65" s="630"/>
      <c r="L65" s="630"/>
      <c r="M65" s="630"/>
      <c r="N65" s="630"/>
      <c r="O65" s="630" t="s">
        <v>1061</v>
      </c>
      <c r="P65" s="630" t="s">
        <v>781</v>
      </c>
      <c r="Q65" s="1190"/>
      <c r="R65" s="1191"/>
      <c r="S65" s="1191"/>
      <c r="T65" s="1188"/>
    </row>
    <row r="66" spans="1:20">
      <c r="A66" s="1210"/>
      <c r="B66" s="1188" t="s">
        <v>150</v>
      </c>
      <c r="C66" s="1189"/>
      <c r="D66" s="1189"/>
      <c r="E66" s="1189"/>
      <c r="F66" s="1189"/>
      <c r="G66" s="1189"/>
      <c r="H66" s="590" t="s">
        <v>781</v>
      </c>
      <c r="I66" s="590"/>
      <c r="J66" s="590" t="s">
        <v>781</v>
      </c>
      <c r="K66" s="590"/>
      <c r="L66" s="590" t="s">
        <v>781</v>
      </c>
      <c r="M66" s="590"/>
      <c r="N66" s="590"/>
      <c r="O66" s="590" t="s">
        <v>781</v>
      </c>
      <c r="P66" s="590" t="s">
        <v>934</v>
      </c>
      <c r="Q66" s="1190"/>
      <c r="R66" s="1191"/>
      <c r="S66" s="1191"/>
      <c r="T66" s="1188"/>
    </row>
    <row r="67" spans="1:20">
      <c r="A67" s="1210"/>
      <c r="B67" s="1188" t="s">
        <v>785</v>
      </c>
      <c r="C67" s="1189"/>
      <c r="D67" s="1189"/>
      <c r="E67" s="1189"/>
      <c r="F67" s="1189"/>
      <c r="G67" s="1189"/>
      <c r="H67" s="590" t="s">
        <v>781</v>
      </c>
      <c r="I67" s="590"/>
      <c r="J67" s="590" t="s">
        <v>781</v>
      </c>
      <c r="K67" s="590" t="s">
        <v>781</v>
      </c>
      <c r="L67" s="590" t="s">
        <v>781</v>
      </c>
      <c r="M67" s="590"/>
      <c r="N67" s="590"/>
      <c r="O67" s="590" t="s">
        <v>781</v>
      </c>
      <c r="P67" s="593"/>
      <c r="Q67" s="1190"/>
      <c r="R67" s="1191"/>
      <c r="S67" s="1191"/>
      <c r="T67" s="1188"/>
    </row>
    <row r="68" spans="1:20">
      <c r="A68" s="1210"/>
      <c r="B68" s="1188" t="s">
        <v>1062</v>
      </c>
      <c r="C68" s="1189"/>
      <c r="D68" s="1189"/>
      <c r="E68" s="1189"/>
      <c r="F68" s="1189"/>
      <c r="G68" s="1189"/>
      <c r="H68" s="590" t="s">
        <v>786</v>
      </c>
      <c r="I68" s="590"/>
      <c r="J68" s="590" t="s">
        <v>786</v>
      </c>
      <c r="K68" s="590" t="s">
        <v>786</v>
      </c>
      <c r="L68" s="590" t="s">
        <v>786</v>
      </c>
      <c r="M68" s="590" t="s">
        <v>786</v>
      </c>
      <c r="N68" s="590"/>
      <c r="O68" s="590" t="s">
        <v>786</v>
      </c>
      <c r="P68" s="593"/>
      <c r="Q68" s="1190"/>
      <c r="R68" s="1191"/>
      <c r="S68" s="1191"/>
      <c r="T68" s="1188"/>
    </row>
    <row r="69" spans="1:20">
      <c r="A69" s="1210"/>
      <c r="B69" s="1188" t="s">
        <v>495</v>
      </c>
      <c r="C69" s="1189"/>
      <c r="D69" s="1189"/>
      <c r="E69" s="1189"/>
      <c r="F69" s="1189"/>
      <c r="G69" s="1189"/>
      <c r="H69" s="590" t="s">
        <v>786</v>
      </c>
      <c r="I69" s="590"/>
      <c r="J69" s="590" t="s">
        <v>786</v>
      </c>
      <c r="K69" s="590" t="s">
        <v>786</v>
      </c>
      <c r="L69" s="590" t="s">
        <v>786</v>
      </c>
      <c r="M69" s="590" t="s">
        <v>786</v>
      </c>
      <c r="N69" s="590"/>
      <c r="O69" s="590" t="s">
        <v>786</v>
      </c>
      <c r="P69" s="593"/>
      <c r="Q69" s="1190"/>
      <c r="R69" s="1191"/>
      <c r="S69" s="1191"/>
      <c r="T69" s="1188"/>
    </row>
    <row r="70" spans="1:20">
      <c r="A70" s="1210"/>
      <c r="B70" s="1244" t="s">
        <v>787</v>
      </c>
      <c r="C70" s="1245"/>
      <c r="D70" s="1245"/>
      <c r="E70" s="1245"/>
      <c r="F70" s="1245"/>
      <c r="G70" s="1245"/>
      <c r="H70" s="590" t="s">
        <v>786</v>
      </c>
      <c r="I70" s="590"/>
      <c r="J70" s="590"/>
      <c r="K70" s="590"/>
      <c r="L70" s="590"/>
      <c r="M70" s="590"/>
      <c r="N70" s="590"/>
      <c r="O70" s="590" t="s">
        <v>786</v>
      </c>
      <c r="P70" s="590"/>
      <c r="Q70" s="594" t="s">
        <v>788</v>
      </c>
      <c r="R70" s="594"/>
      <c r="S70" s="594"/>
      <c r="T70" s="595"/>
    </row>
    <row r="71" spans="1:20">
      <c r="A71" s="1189" t="s">
        <v>27</v>
      </c>
      <c r="B71" s="1189"/>
      <c r="C71" s="1189"/>
      <c r="D71" s="1189"/>
      <c r="E71" s="1189"/>
      <c r="F71" s="1189"/>
      <c r="G71" s="1189"/>
      <c r="H71" s="1211"/>
      <c r="I71" s="1211"/>
      <c r="J71" s="1211"/>
      <c r="K71" s="1211" t="s">
        <v>781</v>
      </c>
      <c r="L71" s="1211"/>
      <c r="M71" s="1211" t="s">
        <v>781</v>
      </c>
      <c r="N71" s="1211"/>
      <c r="O71" s="1211" t="s">
        <v>781</v>
      </c>
      <c r="P71" s="1183"/>
      <c r="Q71" s="1192" t="s">
        <v>792</v>
      </c>
      <c r="R71" s="1193"/>
      <c r="S71" s="1193"/>
      <c r="T71" s="1194"/>
    </row>
    <row r="72" spans="1:20">
      <c r="A72" s="1189"/>
      <c r="B72" s="1189"/>
      <c r="C72" s="1189"/>
      <c r="D72" s="1189"/>
      <c r="E72" s="1189"/>
      <c r="F72" s="1189"/>
      <c r="G72" s="1189"/>
      <c r="H72" s="1211"/>
      <c r="I72" s="1211"/>
      <c r="J72" s="1211"/>
      <c r="K72" s="1211"/>
      <c r="L72" s="1211"/>
      <c r="M72" s="1211"/>
      <c r="N72" s="1211"/>
      <c r="O72" s="1211"/>
      <c r="P72" s="1184"/>
      <c r="Q72" s="1195"/>
      <c r="R72" s="1196"/>
      <c r="S72" s="1196"/>
      <c r="T72" s="1197"/>
    </row>
    <row r="73" spans="1:20">
      <c r="A73" s="1189"/>
      <c r="B73" s="1189"/>
      <c r="C73" s="1189"/>
      <c r="D73" s="1189"/>
      <c r="E73" s="1189"/>
      <c r="F73" s="1189"/>
      <c r="G73" s="1189"/>
      <c r="H73" s="1211"/>
      <c r="I73" s="1211"/>
      <c r="J73" s="1211"/>
      <c r="K73" s="1211"/>
      <c r="L73" s="1211"/>
      <c r="M73" s="1211"/>
      <c r="N73" s="1211"/>
      <c r="O73" s="1211"/>
      <c r="P73" s="1184"/>
      <c r="Q73" s="1195"/>
      <c r="R73" s="1196"/>
      <c r="S73" s="1196"/>
      <c r="T73" s="1197"/>
    </row>
    <row r="74" spans="1:20">
      <c r="A74" s="1189"/>
      <c r="B74" s="1189"/>
      <c r="C74" s="1189"/>
      <c r="D74" s="1189"/>
      <c r="E74" s="1189"/>
      <c r="F74" s="1189"/>
      <c r="G74" s="1189"/>
      <c r="H74" s="1211"/>
      <c r="I74" s="1211"/>
      <c r="J74" s="1211"/>
      <c r="K74" s="1211"/>
      <c r="L74" s="1211"/>
      <c r="M74" s="1211"/>
      <c r="N74" s="1211"/>
      <c r="O74" s="1211"/>
      <c r="P74" s="1185"/>
      <c r="Q74" s="1198"/>
      <c r="R74" s="1199"/>
      <c r="S74" s="1199"/>
      <c r="T74" s="1200"/>
    </row>
    <row r="75" spans="1:20" ht="13.5" customHeight="1">
      <c r="A75" s="1201" t="s">
        <v>789</v>
      </c>
      <c r="B75" s="1202"/>
      <c r="C75" s="1202"/>
      <c r="D75" s="1202"/>
      <c r="E75" s="1202"/>
      <c r="F75" s="1202"/>
      <c r="G75" s="1203"/>
      <c r="H75" s="1180" t="s">
        <v>790</v>
      </c>
      <c r="I75" s="1180" t="s">
        <v>790</v>
      </c>
      <c r="J75" s="1183"/>
      <c r="K75" s="1183"/>
      <c r="L75" s="1183"/>
      <c r="M75" s="1183"/>
      <c r="N75" s="1180" t="s">
        <v>790</v>
      </c>
      <c r="O75" s="1183" t="s">
        <v>786</v>
      </c>
      <c r="P75" s="1183"/>
      <c r="Q75" s="1192" t="s">
        <v>791</v>
      </c>
      <c r="R75" s="1193"/>
      <c r="S75" s="1193"/>
      <c r="T75" s="1194"/>
    </row>
    <row r="76" spans="1:20" ht="13.5" customHeight="1">
      <c r="A76" s="1204"/>
      <c r="B76" s="1205"/>
      <c r="C76" s="1205"/>
      <c r="D76" s="1205"/>
      <c r="E76" s="1205"/>
      <c r="F76" s="1205"/>
      <c r="G76" s="1206"/>
      <c r="H76" s="1181"/>
      <c r="I76" s="1181"/>
      <c r="J76" s="1184"/>
      <c r="K76" s="1184"/>
      <c r="L76" s="1184"/>
      <c r="M76" s="1184"/>
      <c r="N76" s="1181"/>
      <c r="O76" s="1184"/>
      <c r="P76" s="1184"/>
      <c r="Q76" s="1195"/>
      <c r="R76" s="1196"/>
      <c r="S76" s="1196"/>
      <c r="T76" s="1197"/>
    </row>
    <row r="77" spans="1:20">
      <c r="A77" s="1204"/>
      <c r="B77" s="1205"/>
      <c r="C77" s="1205"/>
      <c r="D77" s="1205"/>
      <c r="E77" s="1205"/>
      <c r="F77" s="1205"/>
      <c r="G77" s="1206"/>
      <c r="H77" s="1181"/>
      <c r="I77" s="1181"/>
      <c r="J77" s="1184"/>
      <c r="K77" s="1184"/>
      <c r="L77" s="1184"/>
      <c r="M77" s="1184"/>
      <c r="N77" s="1181"/>
      <c r="O77" s="1184"/>
      <c r="P77" s="1184"/>
      <c r="Q77" s="1195"/>
      <c r="R77" s="1196"/>
      <c r="S77" s="1196"/>
      <c r="T77" s="1197"/>
    </row>
    <row r="78" spans="1:20">
      <c r="A78" s="1207"/>
      <c r="B78" s="1208"/>
      <c r="C78" s="1208"/>
      <c r="D78" s="1208"/>
      <c r="E78" s="1208"/>
      <c r="F78" s="1208"/>
      <c r="G78" s="1209"/>
      <c r="H78" s="1182"/>
      <c r="I78" s="1182"/>
      <c r="J78" s="1185"/>
      <c r="K78" s="1185"/>
      <c r="L78" s="1185"/>
      <c r="M78" s="1185"/>
      <c r="N78" s="1182"/>
      <c r="O78" s="1185"/>
      <c r="P78" s="1185"/>
      <c r="Q78" s="1198"/>
      <c r="R78" s="1199"/>
      <c r="S78" s="1199"/>
      <c r="T78" s="1200"/>
    </row>
    <row r="79" spans="1:20">
      <c r="A79" s="587"/>
      <c r="B79" s="587" t="s">
        <v>793</v>
      </c>
      <c r="C79" s="587"/>
      <c r="D79" s="587"/>
      <c r="E79" s="587"/>
      <c r="F79" s="587"/>
      <c r="G79" s="587"/>
      <c r="H79" s="587"/>
      <c r="I79" s="587"/>
      <c r="J79" s="587"/>
      <c r="K79" s="587"/>
      <c r="L79" s="587"/>
      <c r="M79" s="587"/>
      <c r="N79" s="587"/>
      <c r="O79" s="587"/>
      <c r="P79" s="587"/>
      <c r="Q79" s="587"/>
      <c r="R79" s="587"/>
      <c r="S79" s="587"/>
      <c r="T79" s="587"/>
    </row>
    <row r="80" spans="1:20">
      <c r="A80" s="587"/>
      <c r="B80" s="587" t="s">
        <v>794</v>
      </c>
      <c r="C80" s="587"/>
      <c r="D80" s="587"/>
      <c r="E80" s="587"/>
      <c r="F80" s="587"/>
      <c r="G80" s="587"/>
      <c r="H80" s="587"/>
      <c r="I80" s="587"/>
      <c r="J80" s="587"/>
      <c r="K80" s="587"/>
      <c r="L80" s="587"/>
      <c r="M80" s="587"/>
      <c r="N80" s="587"/>
      <c r="O80" s="587"/>
      <c r="P80" s="587"/>
      <c r="Q80" s="587"/>
      <c r="R80" s="587"/>
      <c r="S80" s="587"/>
      <c r="T80" s="587"/>
    </row>
    <row r="81" spans="1:20">
      <c r="A81" s="587"/>
      <c r="B81" s="587"/>
      <c r="C81" s="587"/>
      <c r="D81" s="587"/>
      <c r="E81" s="587"/>
      <c r="F81" s="587"/>
      <c r="G81" s="587"/>
      <c r="H81" s="587"/>
      <c r="I81" s="587"/>
      <c r="J81" s="587"/>
      <c r="K81" s="587"/>
      <c r="L81" s="587"/>
      <c r="M81" s="587"/>
      <c r="N81" s="587"/>
      <c r="O81" s="587"/>
      <c r="P81" s="587"/>
      <c r="Q81" s="587"/>
      <c r="R81" s="587"/>
      <c r="S81" s="587"/>
      <c r="T81" s="587"/>
    </row>
    <row r="82" spans="1:20">
      <c r="A82" s="587"/>
      <c r="B82" s="3" t="s">
        <v>795</v>
      </c>
    </row>
    <row r="83" spans="1:20">
      <c r="A83" s="587"/>
      <c r="B83" s="1242" t="s">
        <v>796</v>
      </c>
      <c r="C83" s="1243"/>
      <c r="D83" s="1211" t="s">
        <v>797</v>
      </c>
      <c r="E83" s="1211"/>
      <c r="F83" s="1211"/>
      <c r="G83" s="1211"/>
      <c r="H83" s="1211"/>
      <c r="I83" s="1211" t="s">
        <v>798</v>
      </c>
      <c r="J83" s="1211"/>
      <c r="K83" s="1211"/>
      <c r="L83" s="1211"/>
      <c r="M83" s="1211"/>
      <c r="N83" s="1211"/>
      <c r="O83" s="1211"/>
      <c r="P83" s="1211" t="s">
        <v>799</v>
      </c>
      <c r="Q83" s="1211"/>
      <c r="R83" s="1211"/>
      <c r="S83" s="1211"/>
      <c r="T83" s="1211"/>
    </row>
    <row r="84" spans="1:20" ht="13.5" customHeight="1">
      <c r="A84" s="587"/>
      <c r="B84" s="1211" t="s">
        <v>1011</v>
      </c>
      <c r="C84" s="1211"/>
      <c r="D84" s="1192" t="s">
        <v>1063</v>
      </c>
      <c r="E84" s="1193"/>
      <c r="F84" s="1193"/>
      <c r="G84" s="1193"/>
      <c r="H84" s="1194"/>
      <c r="I84" s="1230" t="s">
        <v>800</v>
      </c>
      <c r="J84" s="1230"/>
      <c r="K84" s="1230"/>
      <c r="L84" s="1230"/>
      <c r="M84" s="1230"/>
      <c r="N84" s="1230"/>
      <c r="O84" s="1230"/>
      <c r="P84" s="1225" t="s">
        <v>1012</v>
      </c>
      <c r="Q84" s="1225"/>
      <c r="R84" s="1225"/>
      <c r="S84" s="1225"/>
      <c r="T84" s="1225"/>
    </row>
    <row r="85" spans="1:20">
      <c r="A85" s="587"/>
      <c r="B85" s="1211"/>
      <c r="C85" s="1211"/>
      <c r="D85" s="1195"/>
      <c r="E85" s="1196"/>
      <c r="F85" s="1196"/>
      <c r="G85" s="1196"/>
      <c r="H85" s="1197"/>
      <c r="I85" s="1230"/>
      <c r="J85" s="1230"/>
      <c r="K85" s="1230"/>
      <c r="L85" s="1230"/>
      <c r="M85" s="1230"/>
      <c r="N85" s="1230"/>
      <c r="O85" s="1230"/>
      <c r="P85" s="1228" t="s">
        <v>1013</v>
      </c>
      <c r="Q85" s="1228"/>
      <c r="R85" s="1228"/>
      <c r="S85" s="1228"/>
      <c r="T85" s="1228"/>
    </row>
    <row r="86" spans="1:20" ht="13.5" customHeight="1">
      <c r="A86" s="587"/>
      <c r="B86" s="1211" t="s">
        <v>801</v>
      </c>
      <c r="C86" s="1211"/>
      <c r="D86" s="1195"/>
      <c r="E86" s="1196"/>
      <c r="F86" s="1196"/>
      <c r="G86" s="1196"/>
      <c r="H86" s="1197"/>
      <c r="I86" s="1230" t="s">
        <v>802</v>
      </c>
      <c r="J86" s="1230"/>
      <c r="K86" s="1230"/>
      <c r="L86" s="1230"/>
      <c r="M86" s="1230"/>
      <c r="N86" s="1230"/>
      <c r="O86" s="1230"/>
      <c r="P86" s="1225" t="s">
        <v>1015</v>
      </c>
      <c r="Q86" s="1225"/>
      <c r="R86" s="1225"/>
      <c r="S86" s="1225"/>
      <c r="T86" s="1225"/>
    </row>
    <row r="87" spans="1:20">
      <c r="A87" s="587"/>
      <c r="B87" s="1211"/>
      <c r="C87" s="1211"/>
      <c r="D87" s="1195"/>
      <c r="E87" s="1196"/>
      <c r="F87" s="1196"/>
      <c r="G87" s="1196"/>
      <c r="H87" s="1197"/>
      <c r="I87" s="1230"/>
      <c r="J87" s="1230"/>
      <c r="K87" s="1230"/>
      <c r="L87" s="1230"/>
      <c r="M87" s="1230"/>
      <c r="N87" s="1230"/>
      <c r="O87" s="1230"/>
      <c r="P87" s="1226" t="s">
        <v>1016</v>
      </c>
      <c r="Q87" s="1226"/>
      <c r="R87" s="1226"/>
      <c r="S87" s="1226"/>
      <c r="T87" s="1226"/>
    </row>
    <row r="88" spans="1:20">
      <c r="A88" s="587"/>
      <c r="B88" s="1211"/>
      <c r="C88" s="1211"/>
      <c r="D88" s="1195"/>
      <c r="E88" s="1196"/>
      <c r="F88" s="1196"/>
      <c r="G88" s="1196"/>
      <c r="H88" s="1197"/>
      <c r="I88" s="1230"/>
      <c r="J88" s="1230"/>
      <c r="K88" s="1230"/>
      <c r="L88" s="1230"/>
      <c r="M88" s="1230"/>
      <c r="N88" s="1230"/>
      <c r="O88" s="1230"/>
      <c r="P88" s="1227"/>
      <c r="Q88" s="1227"/>
      <c r="R88" s="1227"/>
      <c r="S88" s="1227"/>
      <c r="T88" s="1227"/>
    </row>
    <row r="89" spans="1:20" ht="13.5" customHeight="1">
      <c r="A89" s="587"/>
      <c r="B89" s="1211" t="s">
        <v>1017</v>
      </c>
      <c r="C89" s="1211"/>
      <c r="D89" s="1195"/>
      <c r="E89" s="1196"/>
      <c r="F89" s="1196"/>
      <c r="G89" s="1196"/>
      <c r="H89" s="1197"/>
      <c r="I89" s="1230" t="s">
        <v>803</v>
      </c>
      <c r="J89" s="1230"/>
      <c r="K89" s="1230"/>
      <c r="L89" s="1230"/>
      <c r="M89" s="1230"/>
      <c r="N89" s="1230"/>
      <c r="O89" s="1230"/>
      <c r="P89" s="1225" t="s">
        <v>1019</v>
      </c>
      <c r="Q89" s="1225"/>
      <c r="R89" s="1225"/>
      <c r="S89" s="1225"/>
      <c r="T89" s="1225"/>
    </row>
    <row r="90" spans="1:20">
      <c r="A90" s="587"/>
      <c r="B90" s="1211"/>
      <c r="C90" s="1211"/>
      <c r="D90" s="1195"/>
      <c r="E90" s="1196"/>
      <c r="F90" s="1196"/>
      <c r="G90" s="1196"/>
      <c r="H90" s="1197"/>
      <c r="I90" s="1230"/>
      <c r="J90" s="1230"/>
      <c r="K90" s="1230"/>
      <c r="L90" s="1230"/>
      <c r="M90" s="1230"/>
      <c r="N90" s="1230"/>
      <c r="O90" s="1230"/>
      <c r="P90" s="1226" t="s">
        <v>1020</v>
      </c>
      <c r="Q90" s="1226"/>
      <c r="R90" s="1226"/>
      <c r="S90" s="1226"/>
      <c r="T90" s="1226"/>
    </row>
    <row r="91" spans="1:20">
      <c r="A91" s="587"/>
      <c r="B91" s="1211"/>
      <c r="C91" s="1211"/>
      <c r="D91" s="1195"/>
      <c r="E91" s="1196"/>
      <c r="F91" s="1196"/>
      <c r="G91" s="1196"/>
      <c r="H91" s="1197"/>
      <c r="I91" s="1230"/>
      <c r="J91" s="1230"/>
      <c r="K91" s="1230"/>
      <c r="L91" s="1230"/>
      <c r="M91" s="1230"/>
      <c r="N91" s="1230"/>
      <c r="O91" s="1230"/>
      <c r="P91" s="1227"/>
      <c r="Q91" s="1227"/>
      <c r="R91" s="1227"/>
      <c r="S91" s="1227"/>
      <c r="T91" s="1227"/>
    </row>
    <row r="92" spans="1:20" ht="13.5" customHeight="1">
      <c r="A92" s="587"/>
      <c r="B92" s="1212" t="s">
        <v>1022</v>
      </c>
      <c r="C92" s="1214"/>
      <c r="D92" s="1195"/>
      <c r="E92" s="1196"/>
      <c r="F92" s="1196"/>
      <c r="G92" s="1196"/>
      <c r="H92" s="1197"/>
      <c r="I92" s="1233" t="s">
        <v>1023</v>
      </c>
      <c r="J92" s="1234"/>
      <c r="K92" s="1234"/>
      <c r="L92" s="1234"/>
      <c r="M92" s="1234"/>
      <c r="N92" s="1234"/>
      <c r="O92" s="1235"/>
      <c r="P92" s="1201" t="s">
        <v>1024</v>
      </c>
      <c r="Q92" s="1202"/>
      <c r="R92" s="1202"/>
      <c r="S92" s="1202"/>
      <c r="T92" s="1203"/>
    </row>
    <row r="93" spans="1:20">
      <c r="A93" s="587"/>
      <c r="B93" s="1231"/>
      <c r="C93" s="1232"/>
      <c r="D93" s="1195"/>
      <c r="E93" s="1196"/>
      <c r="F93" s="1196"/>
      <c r="G93" s="1196"/>
      <c r="H93" s="1197"/>
      <c r="I93" s="1236"/>
      <c r="J93" s="1237"/>
      <c r="K93" s="1237"/>
      <c r="L93" s="1237"/>
      <c r="M93" s="1237"/>
      <c r="N93" s="1237"/>
      <c r="O93" s="1238"/>
      <c r="P93" s="615"/>
      <c r="Q93" s="616"/>
      <c r="R93" s="616"/>
      <c r="S93" s="616"/>
      <c r="T93" s="617"/>
    </row>
    <row r="94" spans="1:20" ht="13.5" customHeight="1">
      <c r="A94" s="587"/>
      <c r="B94" s="1215"/>
      <c r="C94" s="1217"/>
      <c r="D94" s="1198"/>
      <c r="E94" s="1199"/>
      <c r="F94" s="1199"/>
      <c r="G94" s="1199"/>
      <c r="H94" s="1200"/>
      <c r="I94" s="1239"/>
      <c r="J94" s="1240"/>
      <c r="K94" s="1240"/>
      <c r="L94" s="1240"/>
      <c r="M94" s="1240"/>
      <c r="N94" s="1240"/>
      <c r="O94" s="1241"/>
      <c r="P94" s="1207"/>
      <c r="Q94" s="1208"/>
      <c r="R94" s="1208"/>
      <c r="S94" s="1208"/>
      <c r="T94" s="1209"/>
    </row>
    <row r="95" spans="1:20" ht="13.5" customHeight="1">
      <c r="A95" s="587"/>
      <c r="B95" s="1146" t="s">
        <v>1025</v>
      </c>
      <c r="C95" s="1148"/>
      <c r="D95" s="1230" t="s">
        <v>1070</v>
      </c>
      <c r="E95" s="1230"/>
      <c r="F95" s="1230"/>
      <c r="G95" s="1230"/>
      <c r="H95" s="1230"/>
      <c r="I95" s="1230" t="s">
        <v>804</v>
      </c>
      <c r="J95" s="1230"/>
      <c r="K95" s="1230"/>
      <c r="L95" s="1230"/>
      <c r="M95" s="1230"/>
      <c r="N95" s="1230"/>
      <c r="O95" s="1230"/>
      <c r="P95" s="1225" t="s">
        <v>1026</v>
      </c>
      <c r="Q95" s="1225"/>
      <c r="R95" s="1225"/>
      <c r="S95" s="1225"/>
      <c r="T95" s="1225"/>
    </row>
    <row r="96" spans="1:20" ht="13.5" customHeight="1">
      <c r="A96" s="587"/>
      <c r="B96" s="1146"/>
      <c r="C96" s="1148"/>
      <c r="D96" s="1230"/>
      <c r="E96" s="1230"/>
      <c r="F96" s="1230"/>
      <c r="G96" s="1230"/>
      <c r="H96" s="1230"/>
      <c r="I96" s="1230"/>
      <c r="J96" s="1230"/>
      <c r="K96" s="1230"/>
      <c r="L96" s="1230"/>
      <c r="M96" s="1230"/>
      <c r="N96" s="1230"/>
      <c r="O96" s="1230"/>
      <c r="P96" s="1228" t="s">
        <v>960</v>
      </c>
      <c r="Q96" s="1228"/>
      <c r="R96" s="1228"/>
      <c r="S96" s="1228"/>
      <c r="T96" s="1228"/>
    </row>
    <row r="97" spans="1:20">
      <c r="A97" s="587"/>
      <c r="B97" s="1146" t="s">
        <v>1027</v>
      </c>
      <c r="C97" s="1148"/>
      <c r="D97" s="1230"/>
      <c r="E97" s="1230"/>
      <c r="F97" s="1230"/>
      <c r="G97" s="1230"/>
      <c r="H97" s="1230"/>
      <c r="I97" s="1192" t="s">
        <v>805</v>
      </c>
      <c r="J97" s="1193"/>
      <c r="K97" s="1193"/>
      <c r="L97" s="1193"/>
      <c r="M97" s="1193"/>
      <c r="N97" s="1193"/>
      <c r="O97" s="1194"/>
      <c r="P97" s="1225" t="s">
        <v>1028</v>
      </c>
      <c r="Q97" s="1225"/>
      <c r="R97" s="1225"/>
      <c r="S97" s="1225"/>
      <c r="T97" s="1225"/>
    </row>
    <row r="98" spans="1:20">
      <c r="A98" s="587"/>
      <c r="B98" s="1146"/>
      <c r="C98" s="1148"/>
      <c r="D98" s="1230"/>
      <c r="E98" s="1230"/>
      <c r="F98" s="1230"/>
      <c r="G98" s="1230"/>
      <c r="H98" s="1230"/>
      <c r="I98" s="1195"/>
      <c r="J98" s="1196"/>
      <c r="K98" s="1196"/>
      <c r="L98" s="1196"/>
      <c r="M98" s="1196"/>
      <c r="N98" s="1196"/>
      <c r="O98" s="1197"/>
      <c r="P98" s="1229" t="s">
        <v>1029</v>
      </c>
      <c r="Q98" s="1229"/>
      <c r="R98" s="1229"/>
      <c r="S98" s="1229"/>
      <c r="T98" s="1229"/>
    </row>
    <row r="99" spans="1:20" ht="13.5" customHeight="1">
      <c r="A99" s="587"/>
      <c r="B99" s="1146"/>
      <c r="C99" s="1148"/>
      <c r="D99" s="1230"/>
      <c r="E99" s="1230"/>
      <c r="F99" s="1230"/>
      <c r="G99" s="1230"/>
      <c r="H99" s="1230"/>
      <c r="I99" s="1198"/>
      <c r="J99" s="1199"/>
      <c r="K99" s="1199"/>
      <c r="L99" s="1199"/>
      <c r="M99" s="1199"/>
      <c r="N99" s="1199"/>
      <c r="O99" s="1200"/>
      <c r="P99" s="1228"/>
      <c r="Q99" s="1228"/>
      <c r="R99" s="1228"/>
      <c r="S99" s="1228"/>
      <c r="T99" s="1228"/>
    </row>
    <row r="100" spans="1:20" ht="13.5" customHeight="1">
      <c r="A100" s="587"/>
      <c r="B100" s="1211" t="s">
        <v>1030</v>
      </c>
      <c r="C100" s="1211"/>
      <c r="D100" s="1230"/>
      <c r="E100" s="1230"/>
      <c r="F100" s="1230"/>
      <c r="G100" s="1230"/>
      <c r="H100" s="1230"/>
      <c r="I100" s="1230" t="s">
        <v>1126</v>
      </c>
      <c r="J100" s="1230"/>
      <c r="K100" s="1230"/>
      <c r="L100" s="1230"/>
      <c r="M100" s="1230"/>
      <c r="N100" s="1230"/>
      <c r="O100" s="1230"/>
      <c r="P100" s="1225" t="s">
        <v>1031</v>
      </c>
      <c r="Q100" s="1225"/>
      <c r="R100" s="1225"/>
      <c r="S100" s="1225"/>
      <c r="T100" s="1225"/>
    </row>
    <row r="101" spans="1:20">
      <c r="B101" s="1211"/>
      <c r="C101" s="1211"/>
      <c r="D101" s="1230"/>
      <c r="E101" s="1230"/>
      <c r="F101" s="1230"/>
      <c r="G101" s="1230"/>
      <c r="H101" s="1230"/>
      <c r="I101" s="1230"/>
      <c r="J101" s="1230"/>
      <c r="K101" s="1230"/>
      <c r="L101" s="1230"/>
      <c r="M101" s="1230"/>
      <c r="N101" s="1230"/>
      <c r="O101" s="1230"/>
      <c r="P101" s="1228" t="s">
        <v>1032</v>
      </c>
      <c r="Q101" s="1228"/>
      <c r="R101" s="1228"/>
      <c r="S101" s="1228"/>
      <c r="T101" s="1228"/>
    </row>
    <row r="102" spans="1:20">
      <c r="A102" s="162" t="s">
        <v>806</v>
      </c>
      <c r="B102" s="1187" t="s">
        <v>807</v>
      </c>
      <c r="C102" s="1187"/>
      <c r="D102" s="1187"/>
      <c r="E102" s="1187"/>
      <c r="F102" s="1187"/>
      <c r="G102" s="1187"/>
      <c r="H102" s="1187"/>
      <c r="I102" s="1187"/>
      <c r="J102" s="1187"/>
      <c r="K102" s="1187"/>
      <c r="L102" s="1187"/>
      <c r="M102" s="1187"/>
      <c r="N102" s="1187"/>
      <c r="O102" s="1187"/>
      <c r="P102" s="1187"/>
      <c r="Q102" s="1187"/>
      <c r="R102" s="1187"/>
      <c r="S102" s="1187"/>
      <c r="T102" s="1187"/>
    </row>
    <row r="103" spans="1:20">
      <c r="A103" s="162" t="s">
        <v>808</v>
      </c>
      <c r="B103" s="997" t="s">
        <v>642</v>
      </c>
      <c r="C103" s="997"/>
      <c r="D103" s="997"/>
      <c r="E103" s="997"/>
      <c r="F103" s="997"/>
      <c r="G103" s="997"/>
      <c r="H103" s="997"/>
      <c r="I103" s="997"/>
      <c r="J103" s="997"/>
      <c r="K103" s="997"/>
      <c r="L103" s="997"/>
      <c r="M103" s="997"/>
      <c r="N103" s="997"/>
      <c r="O103" s="997"/>
      <c r="P103" s="997"/>
      <c r="Q103" s="997"/>
      <c r="R103" s="997"/>
      <c r="S103" s="997"/>
      <c r="T103" s="997"/>
    </row>
    <row r="104" spans="1:20">
      <c r="A104" s="162" t="s">
        <v>809</v>
      </c>
      <c r="B104" s="163" t="s">
        <v>107</v>
      </c>
      <c r="C104" s="163"/>
      <c r="D104" s="163"/>
      <c r="E104" s="163"/>
      <c r="F104" s="163"/>
      <c r="G104" s="163"/>
      <c r="H104" s="163"/>
      <c r="I104" s="163"/>
      <c r="J104" s="163"/>
      <c r="K104" s="163"/>
      <c r="L104" s="163"/>
      <c r="M104" s="163"/>
      <c r="N104" s="163"/>
      <c r="O104" s="163"/>
      <c r="P104" s="163"/>
      <c r="Q104" s="163"/>
      <c r="R104" s="163"/>
      <c r="S104" s="163"/>
      <c r="T104" s="163"/>
    </row>
    <row r="105" spans="1:20">
      <c r="A105" s="162"/>
      <c r="B105" s="163"/>
      <c r="C105" s="163"/>
      <c r="D105" s="163"/>
      <c r="E105" s="163"/>
      <c r="F105" s="163"/>
      <c r="G105" s="163"/>
      <c r="H105" s="163"/>
      <c r="I105" s="163"/>
      <c r="J105" s="163"/>
      <c r="K105" s="163"/>
      <c r="L105" s="163"/>
      <c r="M105" s="163"/>
      <c r="N105" s="163"/>
      <c r="O105" s="163"/>
      <c r="P105" s="163"/>
      <c r="Q105" s="163"/>
      <c r="R105" s="163"/>
      <c r="S105" s="163"/>
      <c r="T105" s="163"/>
    </row>
  </sheetData>
  <mergeCells count="155">
    <mergeCell ref="I97:O99"/>
    <mergeCell ref="B100:C101"/>
    <mergeCell ref="Q68:T68"/>
    <mergeCell ref="B69:G69"/>
    <mergeCell ref="Q69:T69"/>
    <mergeCell ref="B70:G70"/>
    <mergeCell ref="A29:E29"/>
    <mergeCell ref="C46:T46"/>
    <mergeCell ref="A71:G74"/>
    <mergeCell ref="H71:H74"/>
    <mergeCell ref="I71:I74"/>
    <mergeCell ref="J71:J74"/>
    <mergeCell ref="K71:K74"/>
    <mergeCell ref="L71:L74"/>
    <mergeCell ref="M71:M74"/>
    <mergeCell ref="N71:N74"/>
    <mergeCell ref="O71:O74"/>
    <mergeCell ref="B66:G66"/>
    <mergeCell ref="Q66:T66"/>
    <mergeCell ref="B67:G67"/>
    <mergeCell ref="Q67:T67"/>
    <mergeCell ref="B68:G68"/>
    <mergeCell ref="B65:G65"/>
    <mergeCell ref="H60:P60"/>
    <mergeCell ref="B83:C83"/>
    <mergeCell ref="B84:C85"/>
    <mergeCell ref="I84:O85"/>
    <mergeCell ref="P84:T84"/>
    <mergeCell ref="P85:T85"/>
    <mergeCell ref="B86:C88"/>
    <mergeCell ref="I86:O88"/>
    <mergeCell ref="D83:H83"/>
    <mergeCell ref="I83:O83"/>
    <mergeCell ref="P83:T83"/>
    <mergeCell ref="P86:T86"/>
    <mergeCell ref="P87:T87"/>
    <mergeCell ref="P88:T88"/>
    <mergeCell ref="B103:T103"/>
    <mergeCell ref="P89:T89"/>
    <mergeCell ref="P90:T90"/>
    <mergeCell ref="P91:T91"/>
    <mergeCell ref="P94:T94"/>
    <mergeCell ref="P95:T95"/>
    <mergeCell ref="P96:T96"/>
    <mergeCell ref="P97:T97"/>
    <mergeCell ref="P98:T98"/>
    <mergeCell ref="P99:T99"/>
    <mergeCell ref="P100:T100"/>
    <mergeCell ref="B89:C91"/>
    <mergeCell ref="I89:O91"/>
    <mergeCell ref="P92:T92"/>
    <mergeCell ref="P101:T101"/>
    <mergeCell ref="D84:H94"/>
    <mergeCell ref="I100:O101"/>
    <mergeCell ref="B102:T102"/>
    <mergeCell ref="B92:C94"/>
    <mergeCell ref="I92:O94"/>
    <mergeCell ref="B95:C96"/>
    <mergeCell ref="D95:H101"/>
    <mergeCell ref="I95:O96"/>
    <mergeCell ref="B97:C99"/>
    <mergeCell ref="B21:E21"/>
    <mergeCell ref="M24:R24"/>
    <mergeCell ref="M22:S23"/>
    <mergeCell ref="B22:E23"/>
    <mergeCell ref="B41:T41"/>
    <mergeCell ref="C43:T45"/>
    <mergeCell ref="F30:L31"/>
    <mergeCell ref="F32:L33"/>
    <mergeCell ref="F34:L35"/>
    <mergeCell ref="B27:E27"/>
    <mergeCell ref="B28:E28"/>
    <mergeCell ref="F28:L28"/>
    <mergeCell ref="N75:N78"/>
    <mergeCell ref="O75:O78"/>
    <mergeCell ref="Q75:T78"/>
    <mergeCell ref="A75:G78"/>
    <mergeCell ref="P71:P74"/>
    <mergeCell ref="Q71:T74"/>
    <mergeCell ref="A62:A70"/>
    <mergeCell ref="Q65:T65"/>
    <mergeCell ref="A60:G61"/>
    <mergeCell ref="Q60:T61"/>
    <mergeCell ref="L4:S4"/>
    <mergeCell ref="H75:H78"/>
    <mergeCell ref="I75:I78"/>
    <mergeCell ref="J75:J78"/>
    <mergeCell ref="K75:K78"/>
    <mergeCell ref="P75:P78"/>
    <mergeCell ref="L75:L78"/>
    <mergeCell ref="M75:M78"/>
    <mergeCell ref="F13:L13"/>
    <mergeCell ref="M13:S13"/>
    <mergeCell ref="C42:T42"/>
    <mergeCell ref="C47:T47"/>
    <mergeCell ref="C49:T51"/>
    <mergeCell ref="B62:G62"/>
    <mergeCell ref="Q62:T62"/>
    <mergeCell ref="B63:G63"/>
    <mergeCell ref="B64:G64"/>
    <mergeCell ref="Q64:T64"/>
    <mergeCell ref="F36:L37"/>
    <mergeCell ref="F38:L39"/>
    <mergeCell ref="M30:S31"/>
    <mergeCell ref="M32:S33"/>
    <mergeCell ref="F9:S9"/>
    <mergeCell ref="F10:S11"/>
    <mergeCell ref="A1:F1"/>
    <mergeCell ref="A2:E2"/>
    <mergeCell ref="A30:A39"/>
    <mergeCell ref="A14:A28"/>
    <mergeCell ref="F22:L23"/>
    <mergeCell ref="B32:E33"/>
    <mergeCell ref="B18:E18"/>
    <mergeCell ref="B24:E24"/>
    <mergeCell ref="F24:K24"/>
    <mergeCell ref="A3:S3"/>
    <mergeCell ref="M14:S17"/>
    <mergeCell ref="M18:S18"/>
    <mergeCell ref="Q1:S1"/>
    <mergeCell ref="B25:D26"/>
    <mergeCell ref="F19:L19"/>
    <mergeCell ref="M19:S19"/>
    <mergeCell ref="H4:K4"/>
    <mergeCell ref="F27:L27"/>
    <mergeCell ref="M27:S27"/>
    <mergeCell ref="A6:A11"/>
    <mergeCell ref="B6:E7"/>
    <mergeCell ref="B8:E8"/>
    <mergeCell ref="B9:E9"/>
    <mergeCell ref="B10:E11"/>
    <mergeCell ref="F6:S7"/>
    <mergeCell ref="F8:S8"/>
    <mergeCell ref="C52:T55"/>
    <mergeCell ref="C56:T57"/>
    <mergeCell ref="B36:E37"/>
    <mergeCell ref="B38:E39"/>
    <mergeCell ref="F29:K29"/>
    <mergeCell ref="M36:S37"/>
    <mergeCell ref="M38:S39"/>
    <mergeCell ref="M29:R29"/>
    <mergeCell ref="B34:E35"/>
    <mergeCell ref="B30:E31"/>
    <mergeCell ref="M34:S35"/>
    <mergeCell ref="M28:S28"/>
    <mergeCell ref="F20:L20"/>
    <mergeCell ref="M20:S20"/>
    <mergeCell ref="F21:L21"/>
    <mergeCell ref="M21:S21"/>
    <mergeCell ref="B14:E17"/>
    <mergeCell ref="F14:L17"/>
    <mergeCell ref="F18:L18"/>
    <mergeCell ref="B19:E19"/>
    <mergeCell ref="A13:E13"/>
    <mergeCell ref="B20:E20"/>
  </mergeCells>
  <phoneticPr fontId="2"/>
  <dataValidations disablePrompts="1" count="3">
    <dataValidation type="list" allowBlank="1" showInputMessage="1" showErrorMessage="1" sqref="F20:S20" xr:uid="{00000000-0002-0000-1500-000000000000}">
      <formula1>工事種別</formula1>
    </dataValidation>
    <dataValidation type="list" allowBlank="1" showInputMessage="1" showErrorMessage="1" sqref="F21:S21" xr:uid="{00000000-0002-0000-1500-000001000000}">
      <formula1>建設工事の種類</formula1>
    </dataValidation>
    <dataValidation type="list" allowBlank="1" showInputMessage="1" showErrorMessage="1" sqref="F25:F26 M25:M26" xr:uid="{00000000-0002-0000-1500-000002000000}">
      <formula1>$AA$25:$AA$27</formula1>
    </dataValidation>
  </dataValidations>
  <printOptions horizontalCentered="1"/>
  <pageMargins left="0.70866141732283472" right="0.70866141732283472" top="0.74803149606299213" bottom="0.55118110236220474" header="0.31496062992125984" footer="0.31496062992125984"/>
  <pageSetup paperSize="9" scale="91" fitToHeight="2" orientation="portrait" blackAndWhite="1" r:id="rId1"/>
  <rowBreaks count="1" manualBreakCount="1">
    <brk id="40" max="19" man="1"/>
  </rowBreaks>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66FF"/>
    <pageSetUpPr fitToPage="1"/>
  </sheetPr>
  <dimension ref="A1:T69"/>
  <sheetViews>
    <sheetView view="pageBreakPreview" zoomScaleNormal="100" zoomScaleSheetLayoutView="100" workbookViewId="0">
      <selection activeCell="E24" sqref="E24:Q24"/>
    </sheetView>
  </sheetViews>
  <sheetFormatPr defaultColWidth="9" defaultRowHeight="13"/>
  <cols>
    <col min="1" max="18" width="5.08984375" style="3" customWidth="1"/>
    <col min="19" max="16384" width="9" style="3"/>
  </cols>
  <sheetData>
    <row r="1" spans="1:20" ht="15.75" customHeight="1">
      <c r="A1" s="710" t="str">
        <f>CONCATENATE("（様式-",INDEX(発注者入力シート!$B$27:$G$31,MATCH(発注者入力シート!L8,発注者入力シート!$C$27:$C$31,0),4),"）")</f>
        <v>（様式-７）</v>
      </c>
      <c r="B1" s="710"/>
      <c r="C1" s="710"/>
      <c r="D1" s="710"/>
      <c r="E1" s="710"/>
      <c r="F1" s="710"/>
      <c r="S1" s="3" t="s">
        <v>393</v>
      </c>
    </row>
    <row r="2" spans="1:20" ht="15.75" customHeight="1">
      <c r="A2" s="710" t="str">
        <f>CONCATENATE("評価項目",INDEX(発注者入力シート!$B$27:$G$31,MATCH(発注者入力シート!L8,発注者入力シート!$C$27:$C$31,0),5),"-",INDEX(発注者入力シート!$B$27:$G$31,MATCH(発注者入力シート!L8,発注者入力シート!$C$27:$C$31,0),6))</f>
        <v>評価項目（２）-③</v>
      </c>
      <c r="B2" s="710"/>
      <c r="C2" s="710"/>
      <c r="D2" s="710"/>
      <c r="E2" s="710"/>
      <c r="S2" s="3" t="s">
        <v>394</v>
      </c>
    </row>
    <row r="3" spans="1:20" ht="15.75" customHeight="1">
      <c r="A3" s="1019" t="s">
        <v>543</v>
      </c>
      <c r="B3" s="1019"/>
      <c r="C3" s="1019"/>
      <c r="D3" s="1019"/>
      <c r="E3" s="1019"/>
      <c r="F3" s="1019"/>
      <c r="G3" s="1019"/>
      <c r="H3" s="1019"/>
      <c r="I3" s="1019"/>
      <c r="J3" s="1019"/>
      <c r="K3" s="1019"/>
      <c r="L3" s="1019"/>
      <c r="M3" s="1019"/>
      <c r="N3" s="1019"/>
      <c r="O3" s="1019"/>
      <c r="P3" s="1019"/>
      <c r="Q3" s="1019"/>
      <c r="R3" s="154"/>
      <c r="S3" s="116"/>
      <c r="T3" s="3" t="s">
        <v>401</v>
      </c>
    </row>
    <row r="4" spans="1:20" ht="15.75" customHeight="1">
      <c r="H4" s="1056" t="s">
        <v>289</v>
      </c>
      <c r="I4" s="1056"/>
      <c r="J4" s="1056"/>
      <c r="K4" s="988" t="str">
        <f>IF(企業入力シート!C7="","",企業入力シート!C7)</f>
        <v>○○建設</v>
      </c>
      <c r="L4" s="988"/>
      <c r="M4" s="988"/>
      <c r="N4" s="988"/>
      <c r="O4" s="988"/>
      <c r="P4" s="988"/>
      <c r="Q4" s="988"/>
      <c r="R4" s="2"/>
      <c r="S4" s="111"/>
      <c r="T4" s="3" t="s">
        <v>491</v>
      </c>
    </row>
    <row r="5" spans="1:20" ht="15.75" customHeight="1">
      <c r="H5" s="379"/>
      <c r="I5" s="379"/>
      <c r="J5" s="379"/>
      <c r="K5" s="2"/>
      <c r="L5" s="2"/>
      <c r="M5" s="2"/>
      <c r="N5" s="2"/>
      <c r="O5" s="2"/>
      <c r="P5" s="2"/>
      <c r="Q5" s="2"/>
      <c r="R5" s="2"/>
      <c r="S5" s="111"/>
    </row>
    <row r="6" spans="1:20" ht="15.75" customHeight="1">
      <c r="A6" s="1250" t="s">
        <v>1075</v>
      </c>
      <c r="B6" s="1252" t="s">
        <v>1076</v>
      </c>
      <c r="C6" s="1252"/>
      <c r="D6" s="1252"/>
      <c r="E6" s="1254" t="s">
        <v>1196</v>
      </c>
      <c r="F6" s="1255"/>
      <c r="G6" s="1255"/>
      <c r="H6" s="1255"/>
      <c r="I6" s="1255"/>
      <c r="J6" s="1255"/>
      <c r="K6" s="1255"/>
      <c r="L6" s="1255"/>
      <c r="M6" s="1255"/>
      <c r="N6" s="1255"/>
      <c r="O6" s="1255"/>
      <c r="P6" s="1255"/>
      <c r="Q6" s="1256"/>
    </row>
    <row r="7" spans="1:20" ht="15.75" customHeight="1">
      <c r="A7" s="1250"/>
      <c r="B7" s="1252"/>
      <c r="C7" s="1252"/>
      <c r="D7" s="1252"/>
      <c r="E7" s="1257"/>
      <c r="F7" s="1113"/>
      <c r="G7" s="1113"/>
      <c r="H7" s="1113"/>
      <c r="I7" s="1113"/>
      <c r="J7" s="1113"/>
      <c r="K7" s="1113"/>
      <c r="L7" s="1113"/>
      <c r="M7" s="1113"/>
      <c r="N7" s="1113"/>
      <c r="O7" s="1113"/>
      <c r="P7" s="1113"/>
      <c r="Q7" s="1258"/>
      <c r="R7" s="167"/>
      <c r="S7" s="3" t="s">
        <v>397</v>
      </c>
    </row>
    <row r="8" spans="1:20" ht="15.75" customHeight="1">
      <c r="A8" s="1250"/>
      <c r="B8" s="1252"/>
      <c r="C8" s="1252"/>
      <c r="D8" s="1252"/>
      <c r="E8" s="1259"/>
      <c r="F8" s="1260"/>
      <c r="G8" s="1260"/>
      <c r="H8" s="1260"/>
      <c r="I8" s="1260"/>
      <c r="J8" s="1260"/>
      <c r="K8" s="1260"/>
      <c r="L8" s="1260"/>
      <c r="M8" s="1260"/>
      <c r="N8" s="1260"/>
      <c r="O8" s="1260"/>
      <c r="P8" s="1260"/>
      <c r="Q8" s="1261"/>
      <c r="R8" s="167"/>
      <c r="S8" s="113"/>
      <c r="T8" s="3" t="s">
        <v>398</v>
      </c>
    </row>
    <row r="9" spans="1:20" ht="15.75" customHeight="1">
      <c r="A9" s="1250"/>
      <c r="B9" s="1253" t="s">
        <v>148</v>
      </c>
      <c r="C9" s="1253"/>
      <c r="D9" s="1253"/>
      <c r="E9" s="1249" t="str">
        <f>INDEX(発注者入力シート!$AX$3:$BC$31,MATCH(発注者入力シート!$AY$2,発注者入力シート!$AZ$3:$AZ$31,0),4)</f>
        <v>一般土木工事、維持修繕工事</v>
      </c>
      <c r="F9" s="1249"/>
      <c r="G9" s="1249"/>
      <c r="H9" s="1249"/>
      <c r="I9" s="1249"/>
      <c r="J9" s="1249"/>
      <c r="K9" s="1249"/>
      <c r="L9" s="1249"/>
      <c r="M9" s="1249"/>
      <c r="N9" s="1249"/>
      <c r="O9" s="1249"/>
      <c r="P9" s="1249"/>
      <c r="Q9" s="1249"/>
      <c r="R9" s="167"/>
      <c r="S9" s="113"/>
    </row>
    <row r="10" spans="1:20" ht="15.75" customHeight="1">
      <c r="A10" s="1250"/>
      <c r="B10" s="1253" t="s">
        <v>220</v>
      </c>
      <c r="C10" s="1253"/>
      <c r="D10" s="1253"/>
      <c r="E10" s="1249" t="str">
        <f>INDEX(発注者入力シート!$AX$3:$BC$31,MATCH(発注者入力シート!$AY$2,発注者入力シート!$AZ$3:$AZ$31,0),5)</f>
        <v>土木一式工事、とび・土工・ｺﾝｸﾘｰﾄ工事、しゅんせつ工事</v>
      </c>
      <c r="F10" s="1249"/>
      <c r="G10" s="1249"/>
      <c r="H10" s="1249"/>
      <c r="I10" s="1249"/>
      <c r="J10" s="1249"/>
      <c r="K10" s="1249"/>
      <c r="L10" s="1249"/>
      <c r="M10" s="1249"/>
      <c r="N10" s="1249"/>
      <c r="O10" s="1249"/>
      <c r="P10" s="1249"/>
      <c r="Q10" s="1249"/>
      <c r="R10" s="167"/>
      <c r="S10" s="113"/>
    </row>
    <row r="11" spans="1:20" ht="15.75" customHeight="1">
      <c r="A11" s="169"/>
      <c r="B11" s="169"/>
      <c r="C11" s="169"/>
      <c r="D11" s="169"/>
      <c r="E11" s="169"/>
      <c r="F11" s="169"/>
      <c r="G11" s="169"/>
      <c r="H11" s="169"/>
      <c r="I11" s="169"/>
      <c r="J11" s="169"/>
      <c r="K11" s="169"/>
      <c r="L11" s="169"/>
      <c r="M11" s="169"/>
      <c r="N11" s="169"/>
      <c r="O11" s="169"/>
      <c r="P11" s="169"/>
      <c r="Q11" s="169"/>
      <c r="R11" s="167"/>
      <c r="S11" s="113"/>
    </row>
    <row r="12" spans="1:20" ht="15.75" customHeight="1">
      <c r="A12" s="1049" t="s">
        <v>544</v>
      </c>
      <c r="B12" s="1115"/>
      <c r="C12" s="1115"/>
      <c r="D12" s="1050"/>
      <c r="E12" s="1125"/>
      <c r="F12" s="1126"/>
      <c r="G12" s="1126"/>
      <c r="H12" s="1126"/>
      <c r="I12" s="1126"/>
      <c r="J12" s="1126"/>
      <c r="K12" s="1251"/>
      <c r="L12" s="126"/>
    </row>
    <row r="13" spans="1:20" ht="15.75" customHeight="1">
      <c r="A13" s="1049" t="s">
        <v>736</v>
      </c>
      <c r="B13" s="1115"/>
      <c r="C13" s="1115"/>
      <c r="D13" s="1050"/>
      <c r="E13" s="1125"/>
      <c r="F13" s="1126"/>
      <c r="G13" s="1126"/>
      <c r="H13" s="1126"/>
      <c r="I13" s="1126"/>
      <c r="J13" s="1126"/>
      <c r="K13" s="1251"/>
      <c r="L13" s="596" t="s">
        <v>935</v>
      </c>
      <c r="M13" s="90"/>
      <c r="N13" s="90"/>
      <c r="O13" s="90"/>
      <c r="P13" s="90"/>
      <c r="S13" s="118" t="s">
        <v>399</v>
      </c>
    </row>
    <row r="14" spans="1:20" ht="15.75" customHeight="1">
      <c r="A14" s="1033" t="s">
        <v>553</v>
      </c>
      <c r="B14" s="1034"/>
      <c r="C14" s="1034"/>
      <c r="D14" s="1035"/>
      <c r="E14" s="1020"/>
      <c r="F14" s="1021"/>
      <c r="G14" s="1021"/>
      <c r="H14" s="1021"/>
      <c r="I14" s="1021"/>
      <c r="J14" s="1021"/>
      <c r="K14" s="1021"/>
      <c r="L14" s="1021"/>
      <c r="M14" s="1021"/>
      <c r="N14" s="1021"/>
      <c r="O14" s="1021"/>
      <c r="P14" s="1021"/>
      <c r="Q14" s="1022"/>
      <c r="R14" s="197"/>
      <c r="S14" s="118" t="s">
        <v>400</v>
      </c>
    </row>
    <row r="15" spans="1:20" ht="15.75" customHeight="1">
      <c r="A15" s="1036"/>
      <c r="B15" s="1037"/>
      <c r="C15" s="1037"/>
      <c r="D15" s="1038"/>
      <c r="E15" s="1026"/>
      <c r="F15" s="1027"/>
      <c r="G15" s="1027"/>
      <c r="H15" s="1027"/>
      <c r="I15" s="1027"/>
      <c r="J15" s="1027"/>
      <c r="K15" s="1027"/>
      <c r="L15" s="1027"/>
      <c r="M15" s="1027"/>
      <c r="N15" s="1027"/>
      <c r="O15" s="1027"/>
      <c r="P15" s="1027"/>
      <c r="Q15" s="1028"/>
      <c r="R15" s="197"/>
      <c r="S15" s="118" t="s">
        <v>716</v>
      </c>
    </row>
    <row r="16" spans="1:20" ht="15.75" customHeight="1">
      <c r="A16" s="1177" t="s">
        <v>148</v>
      </c>
      <c r="B16" s="1178"/>
      <c r="C16" s="1178"/>
      <c r="D16" s="1179"/>
      <c r="E16" s="1265"/>
      <c r="F16" s="1265"/>
      <c r="G16" s="1265"/>
      <c r="H16" s="1265"/>
      <c r="I16" s="1265"/>
      <c r="J16" s="1265"/>
      <c r="K16" s="1265"/>
      <c r="L16" s="1265"/>
      <c r="M16" s="1265"/>
      <c r="N16" s="1265"/>
      <c r="O16" s="1265"/>
      <c r="P16" s="1265"/>
      <c r="Q16" s="1265"/>
      <c r="R16" s="197"/>
    </row>
    <row r="17" spans="1:19" ht="15.75" customHeight="1">
      <c r="A17" s="1262" t="s">
        <v>220</v>
      </c>
      <c r="B17" s="1263"/>
      <c r="C17" s="1263"/>
      <c r="D17" s="1264"/>
      <c r="E17" s="1265"/>
      <c r="F17" s="1265"/>
      <c r="G17" s="1265"/>
      <c r="H17" s="1265"/>
      <c r="I17" s="1265"/>
      <c r="J17" s="1265"/>
      <c r="K17" s="1265"/>
      <c r="L17" s="1265"/>
      <c r="M17" s="1265"/>
      <c r="N17" s="1265"/>
      <c r="O17" s="1265"/>
      <c r="P17" s="1265"/>
      <c r="Q17" s="1265"/>
      <c r="R17" s="197"/>
    </row>
    <row r="18" spans="1:19" s="163" customFormat="1" ht="15.75" customHeight="1">
      <c r="A18" s="608"/>
      <c r="B18" s="631"/>
      <c r="C18" s="631"/>
      <c r="D18" s="631"/>
      <c r="E18" s="631"/>
      <c r="F18" s="631"/>
      <c r="G18" s="631"/>
      <c r="H18" s="631"/>
      <c r="I18" s="631"/>
      <c r="J18" s="631"/>
      <c r="K18" s="631"/>
      <c r="L18" s="631"/>
      <c r="M18" s="631"/>
      <c r="N18" s="631"/>
      <c r="O18" s="631"/>
      <c r="P18" s="631"/>
      <c r="Q18" s="631"/>
      <c r="R18" s="169"/>
    </row>
    <row r="19" spans="1:19" ht="15.75" customHeight="1">
      <c r="A19" s="1049" t="s">
        <v>544</v>
      </c>
      <c r="B19" s="1115"/>
      <c r="C19" s="1115"/>
      <c r="D19" s="1050"/>
      <c r="E19" s="1125"/>
      <c r="F19" s="1126"/>
      <c r="G19" s="1126"/>
      <c r="H19" s="1126"/>
      <c r="I19" s="1126"/>
      <c r="J19" s="1126"/>
      <c r="K19" s="1251"/>
      <c r="L19" s="126"/>
    </row>
    <row r="20" spans="1:19" ht="15.75" customHeight="1">
      <c r="A20" s="1049" t="s">
        <v>736</v>
      </c>
      <c r="B20" s="1115"/>
      <c r="C20" s="1115"/>
      <c r="D20" s="1050"/>
      <c r="E20" s="1125"/>
      <c r="F20" s="1126"/>
      <c r="G20" s="1126"/>
      <c r="H20" s="1126"/>
      <c r="I20" s="1126"/>
      <c r="J20" s="1126"/>
      <c r="K20" s="1251"/>
      <c r="L20" s="596" t="s">
        <v>935</v>
      </c>
      <c r="M20" s="90"/>
      <c r="N20" s="90"/>
      <c r="O20" s="90"/>
      <c r="P20" s="90"/>
      <c r="S20" s="118"/>
    </row>
    <row r="21" spans="1:19" ht="15.75" customHeight="1">
      <c r="A21" s="1033" t="s">
        <v>138</v>
      </c>
      <c r="B21" s="1034"/>
      <c r="C21" s="1034"/>
      <c r="D21" s="1035"/>
      <c r="E21" s="1020"/>
      <c r="F21" s="1021"/>
      <c r="G21" s="1021"/>
      <c r="H21" s="1021"/>
      <c r="I21" s="1021"/>
      <c r="J21" s="1021"/>
      <c r="K21" s="1021"/>
      <c r="L21" s="1021"/>
      <c r="M21" s="1021"/>
      <c r="N21" s="1021"/>
      <c r="O21" s="1021"/>
      <c r="P21" s="1021"/>
      <c r="Q21" s="1022"/>
      <c r="R21" s="197"/>
      <c r="S21" s="118"/>
    </row>
    <row r="22" spans="1:19" ht="15.75" customHeight="1">
      <c r="A22" s="1036"/>
      <c r="B22" s="1037"/>
      <c r="C22" s="1037"/>
      <c r="D22" s="1038"/>
      <c r="E22" s="1026"/>
      <c r="F22" s="1027"/>
      <c r="G22" s="1027"/>
      <c r="H22" s="1027"/>
      <c r="I22" s="1027"/>
      <c r="J22" s="1027"/>
      <c r="K22" s="1027"/>
      <c r="L22" s="1027"/>
      <c r="M22" s="1027"/>
      <c r="N22" s="1027"/>
      <c r="O22" s="1027"/>
      <c r="P22" s="1027"/>
      <c r="Q22" s="1028"/>
      <c r="R22" s="197"/>
      <c r="S22" s="118"/>
    </row>
    <row r="23" spans="1:19" ht="15.75" customHeight="1">
      <c r="A23" s="1177" t="s">
        <v>148</v>
      </c>
      <c r="B23" s="1178"/>
      <c r="C23" s="1178"/>
      <c r="D23" s="1179"/>
      <c r="E23" s="1265"/>
      <c r="F23" s="1265"/>
      <c r="G23" s="1265"/>
      <c r="H23" s="1265"/>
      <c r="I23" s="1265"/>
      <c r="J23" s="1265"/>
      <c r="K23" s="1265"/>
      <c r="L23" s="1265"/>
      <c r="M23" s="1265"/>
      <c r="N23" s="1265"/>
      <c r="O23" s="1265"/>
      <c r="P23" s="1265"/>
      <c r="Q23" s="1265"/>
      <c r="R23" s="197"/>
    </row>
    <row r="24" spans="1:19" ht="15.75" customHeight="1">
      <c r="A24" s="1262" t="s">
        <v>220</v>
      </c>
      <c r="B24" s="1263"/>
      <c r="C24" s="1263"/>
      <c r="D24" s="1264"/>
      <c r="E24" s="1265"/>
      <c r="F24" s="1265"/>
      <c r="G24" s="1265"/>
      <c r="H24" s="1265"/>
      <c r="I24" s="1265"/>
      <c r="J24" s="1265"/>
      <c r="K24" s="1265"/>
      <c r="L24" s="1265"/>
      <c r="M24" s="1265"/>
      <c r="N24" s="1265"/>
      <c r="O24" s="1265"/>
      <c r="P24" s="1265"/>
      <c r="Q24" s="1265"/>
      <c r="R24" s="197"/>
    </row>
    <row r="25" spans="1:19" s="163" customFormat="1" ht="13.5" customHeight="1">
      <c r="A25" s="608"/>
      <c r="B25" s="708"/>
      <c r="C25" s="708"/>
      <c r="D25" s="708"/>
      <c r="E25" s="708"/>
      <c r="F25" s="708"/>
      <c r="G25" s="708"/>
      <c r="H25" s="708"/>
      <c r="I25" s="708"/>
      <c r="J25" s="708"/>
      <c r="K25" s="708"/>
      <c r="L25" s="708"/>
      <c r="M25" s="708"/>
      <c r="N25" s="708"/>
      <c r="O25" s="708"/>
      <c r="P25" s="708"/>
      <c r="Q25" s="708"/>
      <c r="R25" s="169"/>
    </row>
    <row r="26" spans="1:19" s="163" customFormat="1" ht="13" customHeight="1">
      <c r="A26" s="162" t="s">
        <v>94</v>
      </c>
      <c r="B26" s="1266" t="s">
        <v>1159</v>
      </c>
      <c r="C26" s="1266"/>
      <c r="D26" s="1266"/>
      <c r="E26" s="1266"/>
      <c r="F26" s="1266"/>
      <c r="G26" s="1266"/>
      <c r="H26" s="1266"/>
      <c r="I26" s="1266"/>
      <c r="J26" s="1266"/>
      <c r="K26" s="1266"/>
      <c r="L26" s="1266"/>
      <c r="M26" s="1266"/>
      <c r="N26" s="1266"/>
      <c r="O26" s="1266"/>
      <c r="P26" s="1266"/>
      <c r="Q26" s="1266"/>
      <c r="R26" s="169"/>
    </row>
    <row r="27" spans="1:19" s="163" customFormat="1" ht="13.5" customHeight="1">
      <c r="A27" s="162" t="s">
        <v>100</v>
      </c>
      <c r="B27" s="1267" t="s">
        <v>1174</v>
      </c>
      <c r="C27" s="1267"/>
      <c r="D27" s="1267"/>
      <c r="E27" s="1267"/>
      <c r="F27" s="1267"/>
      <c r="G27" s="1267"/>
      <c r="H27" s="1267"/>
      <c r="I27" s="1267"/>
      <c r="J27" s="1267"/>
      <c r="K27" s="1267"/>
      <c r="L27" s="1267"/>
      <c r="M27" s="1267"/>
      <c r="N27" s="1267"/>
      <c r="O27" s="1267"/>
      <c r="P27" s="1267"/>
      <c r="Q27" s="1267"/>
      <c r="R27" s="197"/>
    </row>
    <row r="28" spans="1:19" s="163" customFormat="1">
      <c r="A28" s="162"/>
      <c r="B28" s="1267"/>
      <c r="C28" s="1267"/>
      <c r="D28" s="1267"/>
      <c r="E28" s="1267"/>
      <c r="F28" s="1267"/>
      <c r="G28" s="1267"/>
      <c r="H28" s="1267"/>
      <c r="I28" s="1267"/>
      <c r="J28" s="1267"/>
      <c r="K28" s="1267"/>
      <c r="L28" s="1267"/>
      <c r="M28" s="1267"/>
      <c r="N28" s="1267"/>
      <c r="O28" s="1267"/>
      <c r="P28" s="1267"/>
      <c r="Q28" s="1267"/>
    </row>
    <row r="29" spans="1:19" s="163" customFormat="1">
      <c r="A29" s="162" t="s">
        <v>96</v>
      </c>
      <c r="B29" s="1205" t="s">
        <v>745</v>
      </c>
      <c r="C29" s="1205"/>
      <c r="D29" s="1205"/>
      <c r="E29" s="1205"/>
      <c r="F29" s="1205"/>
      <c r="G29" s="1205"/>
      <c r="H29" s="1205"/>
      <c r="I29" s="1205"/>
      <c r="J29" s="1205"/>
      <c r="K29" s="1205"/>
      <c r="L29" s="1205"/>
      <c r="M29" s="1205"/>
      <c r="N29" s="1205"/>
      <c r="O29" s="1205"/>
      <c r="P29" s="1205"/>
      <c r="Q29" s="1205"/>
    </row>
    <row r="30" spans="1:19" s="163" customFormat="1">
      <c r="A30" s="162" t="s">
        <v>102</v>
      </c>
      <c r="B30" s="584" t="s">
        <v>1160</v>
      </c>
      <c r="C30" s="587"/>
      <c r="D30" s="587"/>
      <c r="E30" s="587"/>
      <c r="F30" s="587"/>
      <c r="G30" s="587"/>
      <c r="H30" s="587"/>
      <c r="I30" s="587"/>
      <c r="J30" s="587"/>
      <c r="K30" s="587"/>
      <c r="L30" s="587"/>
      <c r="M30" s="587"/>
      <c r="N30" s="587"/>
      <c r="O30" s="587"/>
      <c r="P30" s="587"/>
      <c r="Q30" s="587"/>
    </row>
    <row r="31" spans="1:19" s="163" customFormat="1" ht="13.5" customHeight="1">
      <c r="A31" s="162" t="s">
        <v>673</v>
      </c>
      <c r="B31" s="163" t="s">
        <v>103</v>
      </c>
    </row>
    <row r="32" spans="1:19" ht="15.75" customHeight="1">
      <c r="A32" s="162"/>
      <c r="B32" s="163"/>
      <c r="C32" s="163"/>
      <c r="D32" s="163"/>
      <c r="E32" s="163"/>
      <c r="F32" s="163"/>
      <c r="G32" s="163"/>
      <c r="H32" s="163"/>
      <c r="I32" s="163"/>
      <c r="J32" s="163"/>
      <c r="K32" s="163"/>
      <c r="L32" s="163"/>
      <c r="M32" s="163"/>
      <c r="N32" s="163"/>
      <c r="O32" s="163"/>
      <c r="P32" s="163"/>
      <c r="Q32" s="163"/>
    </row>
    <row r="33" spans="1:18" ht="15.75" customHeight="1">
      <c r="A33" s="290"/>
      <c r="B33" s="290"/>
      <c r="C33" s="290"/>
      <c r="D33" s="290"/>
      <c r="E33" s="169"/>
      <c r="F33" s="169"/>
      <c r="G33" s="169"/>
      <c r="H33" s="169"/>
      <c r="I33" s="169"/>
      <c r="J33" s="169"/>
      <c r="K33" s="169"/>
      <c r="L33" s="169"/>
      <c r="M33" s="169"/>
      <c r="N33" s="169"/>
      <c r="O33" s="169"/>
      <c r="P33" s="169"/>
      <c r="Q33" s="169"/>
      <c r="R33" s="2"/>
    </row>
    <row r="34" spans="1:18" ht="15.75" customHeight="1"/>
    <row r="35" spans="1:18" s="163" customFormat="1">
      <c r="A35" s="169"/>
      <c r="B35" s="169"/>
      <c r="C35" s="169"/>
      <c r="D35" s="169"/>
      <c r="E35" s="169"/>
      <c r="F35" s="169"/>
      <c r="G35" s="169"/>
      <c r="H35" s="169"/>
      <c r="I35" s="169"/>
      <c r="J35" s="169"/>
      <c r="K35" s="169"/>
      <c r="L35" s="169"/>
      <c r="M35" s="169"/>
      <c r="N35" s="169"/>
      <c r="O35" s="169"/>
      <c r="P35" s="169"/>
      <c r="Q35" s="169"/>
      <c r="R35" s="169"/>
    </row>
    <row r="36" spans="1:18" s="163" customFormat="1">
      <c r="A36" s="169"/>
      <c r="B36" s="169"/>
      <c r="C36" s="169"/>
      <c r="D36" s="169"/>
      <c r="E36" s="169"/>
      <c r="F36" s="169"/>
      <c r="G36" s="169"/>
      <c r="H36" s="169"/>
      <c r="I36" s="169"/>
      <c r="J36" s="169"/>
      <c r="K36" s="169"/>
      <c r="L36" s="169"/>
      <c r="M36" s="169"/>
      <c r="N36" s="169"/>
      <c r="O36" s="169"/>
      <c r="P36" s="169"/>
      <c r="Q36" s="169"/>
      <c r="R36" s="169"/>
    </row>
    <row r="37" spans="1:18" s="163" customFormat="1">
      <c r="A37" s="169"/>
      <c r="B37" s="169"/>
      <c r="C37" s="169"/>
      <c r="D37" s="169"/>
      <c r="E37" s="169"/>
      <c r="F37" s="169"/>
      <c r="G37" s="169"/>
      <c r="H37" s="169"/>
      <c r="I37" s="169"/>
      <c r="J37" s="169"/>
      <c r="K37" s="169"/>
      <c r="L37" s="169"/>
      <c r="M37" s="169"/>
      <c r="N37" s="169"/>
      <c r="O37" s="169"/>
      <c r="P37" s="169"/>
      <c r="Q37" s="169"/>
    </row>
    <row r="38" spans="1:18" s="163" customFormat="1">
      <c r="A38" s="169"/>
      <c r="B38" s="169"/>
      <c r="C38" s="169"/>
      <c r="D38" s="169"/>
      <c r="E38" s="169"/>
      <c r="F38" s="169"/>
      <c r="G38" s="169"/>
      <c r="H38" s="169"/>
      <c r="I38" s="169"/>
      <c r="J38" s="169"/>
      <c r="K38" s="169"/>
      <c r="L38" s="169"/>
      <c r="M38" s="169"/>
      <c r="N38" s="169"/>
      <c r="O38" s="169"/>
      <c r="P38" s="169"/>
      <c r="Q38" s="169"/>
    </row>
    <row r="39" spans="1:18" s="163" customFormat="1">
      <c r="A39" s="169"/>
      <c r="B39" s="169"/>
      <c r="C39" s="169"/>
      <c r="D39" s="169"/>
      <c r="E39" s="169"/>
      <c r="F39" s="169"/>
      <c r="G39" s="169"/>
      <c r="H39" s="169"/>
      <c r="I39" s="169"/>
      <c r="J39" s="169"/>
      <c r="K39" s="169"/>
      <c r="L39" s="169"/>
      <c r="M39" s="169"/>
      <c r="N39" s="169"/>
      <c r="O39" s="169"/>
      <c r="P39" s="169"/>
      <c r="Q39" s="169"/>
    </row>
    <row r="40" spans="1:18" ht="15.75" customHeight="1">
      <c r="A40" s="197"/>
      <c r="B40" s="197"/>
      <c r="C40" s="197"/>
      <c r="D40" s="197"/>
      <c r="E40" s="197"/>
      <c r="F40" s="197"/>
      <c r="G40" s="197"/>
      <c r="H40" s="197"/>
      <c r="I40" s="197"/>
      <c r="J40" s="197"/>
      <c r="K40" s="197"/>
      <c r="L40" s="197"/>
    </row>
    <row r="41" spans="1:18" ht="15.75" customHeight="1">
      <c r="A41" s="197"/>
      <c r="B41" s="197"/>
      <c r="C41" s="197"/>
      <c r="D41" s="197"/>
      <c r="E41" s="197"/>
      <c r="F41" s="197"/>
      <c r="G41" s="197"/>
      <c r="H41" s="197"/>
      <c r="I41" s="197"/>
      <c r="J41" s="197"/>
      <c r="K41" s="197"/>
      <c r="L41" s="197"/>
    </row>
    <row r="42" spans="1:18" ht="15.75" customHeight="1">
      <c r="A42" s="197"/>
      <c r="B42" s="197"/>
      <c r="C42" s="197"/>
      <c r="D42" s="197"/>
      <c r="E42" s="197"/>
      <c r="F42" s="197"/>
      <c r="G42" s="197"/>
      <c r="H42" s="197"/>
      <c r="I42" s="197"/>
      <c r="J42" s="197"/>
      <c r="K42" s="197"/>
      <c r="L42" s="197"/>
      <c r="N42" s="90"/>
      <c r="O42" s="90"/>
    </row>
    <row r="43" spans="1:18" ht="15.75" customHeight="1">
      <c r="A43" s="197"/>
      <c r="B43" s="197"/>
      <c r="C43" s="197"/>
      <c r="D43" s="197"/>
      <c r="E43" s="197"/>
      <c r="F43" s="197"/>
      <c r="G43" s="197"/>
      <c r="H43" s="197"/>
      <c r="I43" s="197"/>
      <c r="J43" s="197"/>
      <c r="K43" s="197"/>
      <c r="L43" s="197"/>
      <c r="N43" s="90"/>
      <c r="O43" s="90"/>
    </row>
    <row r="44" spans="1:18" ht="15.75" customHeight="1">
      <c r="A44" s="197"/>
      <c r="B44" s="197"/>
      <c r="C44" s="197"/>
      <c r="D44" s="197"/>
      <c r="E44" s="197"/>
      <c r="F44" s="197"/>
      <c r="G44" s="197"/>
      <c r="H44" s="197"/>
      <c r="I44" s="197"/>
      <c r="J44" s="197"/>
      <c r="K44" s="197"/>
      <c r="L44" s="197"/>
      <c r="N44" s="90"/>
      <c r="O44" s="90"/>
    </row>
    <row r="45" spans="1:18" ht="15.75" customHeight="1">
      <c r="A45" s="197"/>
      <c r="B45" s="197"/>
      <c r="C45" s="197"/>
      <c r="D45" s="197"/>
      <c r="E45" s="197"/>
      <c r="F45" s="197"/>
      <c r="G45" s="197"/>
      <c r="H45" s="197"/>
      <c r="I45" s="197"/>
      <c r="J45" s="197"/>
      <c r="K45" s="197"/>
      <c r="L45" s="197"/>
    </row>
    <row r="46" spans="1:18" ht="15.75" customHeight="1"/>
    <row r="47" spans="1:18" ht="15.75" customHeight="1"/>
    <row r="48" spans="1:1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sheetData>
  <mergeCells count="35">
    <mergeCell ref="A23:D23"/>
    <mergeCell ref="E23:Q23"/>
    <mergeCell ref="A24:D24"/>
    <mergeCell ref="E24:Q24"/>
    <mergeCell ref="A19:D19"/>
    <mergeCell ref="E19:K19"/>
    <mergeCell ref="A20:D20"/>
    <mergeCell ref="E20:K20"/>
    <mergeCell ref="A21:D22"/>
    <mergeCell ref="E21:Q22"/>
    <mergeCell ref="B29:Q29"/>
    <mergeCell ref="E6:Q8"/>
    <mergeCell ref="A1:F1"/>
    <mergeCell ref="A2:E2"/>
    <mergeCell ref="K4:Q4"/>
    <mergeCell ref="A3:Q3"/>
    <mergeCell ref="H4:J4"/>
    <mergeCell ref="A17:D17"/>
    <mergeCell ref="E16:Q16"/>
    <mergeCell ref="E17:Q17"/>
    <mergeCell ref="A16:D16"/>
    <mergeCell ref="B26:Q26"/>
    <mergeCell ref="B27:Q28"/>
    <mergeCell ref="A14:D15"/>
    <mergeCell ref="E14:Q15"/>
    <mergeCell ref="E9:Q9"/>
    <mergeCell ref="E10:Q10"/>
    <mergeCell ref="A6:A10"/>
    <mergeCell ref="A13:D13"/>
    <mergeCell ref="A12:D12"/>
    <mergeCell ref="E13:K13"/>
    <mergeCell ref="E12:K12"/>
    <mergeCell ref="B6:D8"/>
    <mergeCell ref="B9:D9"/>
    <mergeCell ref="B10:D10"/>
  </mergeCells>
  <phoneticPr fontId="2"/>
  <dataValidations count="3">
    <dataValidation type="list" showInputMessage="1" showErrorMessage="1" sqref="E12 E19" xr:uid="{00000000-0002-0000-1600-000000000000}">
      <formula1>企業回答2</formula1>
    </dataValidation>
    <dataValidation type="list" allowBlank="1" showInputMessage="1" showErrorMessage="1" sqref="E16:Q16 E23:Q23" xr:uid="{00000000-0002-0000-1600-000001000000}">
      <formula1>工事種別</formula1>
    </dataValidation>
    <dataValidation type="list" allowBlank="1" showInputMessage="1" showErrorMessage="1" sqref="E17:Q17 E24:Q24" xr:uid="{00000000-0002-0000-1600-000002000000}">
      <formula1>建設工事の種類</formula1>
    </dataValidation>
  </dataValidations>
  <printOptions horizontalCentered="1"/>
  <pageMargins left="0.70866141732283472" right="0.70866141732283472" top="0.74803149606299213" bottom="0.55118110236220474" header="0.31496062992125984" footer="0.31496062992125984"/>
  <pageSetup paperSize="9" orientation="portrait" blackAndWhite="1"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66FF"/>
    <pageSetUpPr fitToPage="1"/>
  </sheetPr>
  <dimension ref="A1:T55"/>
  <sheetViews>
    <sheetView view="pageBreakPreview" zoomScaleNormal="100" zoomScaleSheetLayoutView="100" workbookViewId="0">
      <selection activeCell="D19" sqref="D19"/>
    </sheetView>
  </sheetViews>
  <sheetFormatPr defaultColWidth="9" defaultRowHeight="13"/>
  <cols>
    <col min="1" max="1" width="5.6328125" style="3" customWidth="1"/>
    <col min="2" max="18" width="5.08984375" style="3" customWidth="1"/>
    <col min="19" max="16384" width="9" style="3"/>
  </cols>
  <sheetData>
    <row r="1" spans="1:20" ht="15.75" customHeight="1">
      <c r="A1" s="710" t="str">
        <f>CONCATENATE("（様式-",INDEX(発注者入力シート!$B$27:$G$45,MATCH(発注者入力シート!L12,発注者入力シート!$C$27:$C$45,0),4),"）")</f>
        <v>（様式-８）</v>
      </c>
      <c r="B1" s="710"/>
      <c r="C1" s="710"/>
      <c r="D1" s="710"/>
      <c r="E1" s="710"/>
      <c r="F1" s="710"/>
      <c r="G1" s="2"/>
      <c r="S1" s="3" t="s">
        <v>393</v>
      </c>
    </row>
    <row r="2" spans="1:20" ht="15.75" customHeight="1">
      <c r="A2" s="710" t="str">
        <f>CONCATENATE("評価項目",INDEX(発注者入力シート!$B$27:$G$45,MATCH(発注者入力シート!L12,発注者入力シート!$C$27:$C$45,0),5),"-",INDEX(発注者入力シート!$B$27:$G$45,MATCH(発注者入力シート!L12,発注者入力シート!$C$27:$C$45,0),6))</f>
        <v>評価項目（２）-④</v>
      </c>
      <c r="B2" s="710"/>
      <c r="C2" s="710"/>
      <c r="D2" s="710"/>
      <c r="E2" s="710"/>
      <c r="S2" s="3" t="s">
        <v>394</v>
      </c>
    </row>
    <row r="3" spans="1:20" ht="15.75" customHeight="1">
      <c r="S3" s="116"/>
      <c r="T3" s="3" t="s">
        <v>401</v>
      </c>
    </row>
    <row r="4" spans="1:20" ht="15.75" customHeight="1">
      <c r="A4" s="1019" t="s">
        <v>680</v>
      </c>
      <c r="B4" s="1019"/>
      <c r="C4" s="1019"/>
      <c r="D4" s="1019"/>
      <c r="E4" s="1019"/>
      <c r="F4" s="1019"/>
      <c r="G4" s="1019"/>
      <c r="H4" s="1019"/>
      <c r="I4" s="1019"/>
      <c r="J4" s="1019"/>
      <c r="K4" s="1019"/>
      <c r="L4" s="1019"/>
      <c r="M4" s="1019"/>
      <c r="N4" s="1019"/>
      <c r="O4" s="1019"/>
      <c r="P4" s="1019"/>
      <c r="Q4" s="1019"/>
      <c r="R4" s="154"/>
      <c r="S4" s="111"/>
      <c r="T4" s="3" t="s">
        <v>720</v>
      </c>
    </row>
    <row r="5" spans="1:20" ht="15.75" customHeight="1"/>
    <row r="6" spans="1:20" ht="15.75" customHeight="1">
      <c r="H6" s="1003" t="s">
        <v>289</v>
      </c>
      <c r="I6" s="1003"/>
      <c r="J6" s="1003"/>
      <c r="K6" s="988" t="str">
        <f>IF(企業入力シート!C7="","",企業入力シート!C7)</f>
        <v>○○建設</v>
      </c>
      <c r="L6" s="988"/>
      <c r="M6" s="988"/>
      <c r="N6" s="988"/>
      <c r="O6" s="988"/>
      <c r="P6" s="988"/>
      <c r="Q6" s="988"/>
      <c r="R6" s="2"/>
      <c r="S6" s="3" t="s">
        <v>397</v>
      </c>
    </row>
    <row r="7" spans="1:20" ht="15.75" customHeight="1">
      <c r="J7" s="6"/>
      <c r="K7" s="2"/>
      <c r="L7" s="2"/>
      <c r="M7" s="2"/>
      <c r="N7" s="2"/>
      <c r="O7" s="2"/>
      <c r="P7" s="2"/>
      <c r="Q7" s="2"/>
      <c r="R7" s="2"/>
      <c r="S7" s="113"/>
      <c r="T7" s="3" t="s">
        <v>398</v>
      </c>
    </row>
    <row r="8" spans="1:20" ht="15.75" customHeight="1">
      <c r="J8" s="6"/>
      <c r="K8" s="2"/>
      <c r="L8" s="2"/>
      <c r="M8" s="2"/>
      <c r="N8" s="2"/>
      <c r="O8" s="2"/>
      <c r="P8" s="2"/>
      <c r="Q8" s="2"/>
      <c r="R8" s="2"/>
      <c r="S8" s="114"/>
      <c r="T8" s="3" t="s">
        <v>396</v>
      </c>
    </row>
    <row r="9" spans="1:20" ht="15.75" customHeight="1">
      <c r="A9" s="272" t="s">
        <v>288</v>
      </c>
      <c r="B9" s="1269" t="s">
        <v>1237</v>
      </c>
      <c r="C9" s="1269"/>
      <c r="D9" s="1269"/>
      <c r="E9" s="1269"/>
      <c r="F9" s="1269"/>
      <c r="G9" s="1269"/>
      <c r="H9" s="1269"/>
      <c r="I9" s="1269"/>
      <c r="J9" s="1269"/>
      <c r="K9" s="1269"/>
      <c r="L9" s="1269"/>
      <c r="M9" s="1269"/>
      <c r="N9" s="1269"/>
      <c r="O9" s="1269"/>
      <c r="P9" s="1269"/>
      <c r="Q9" s="1269"/>
    </row>
    <row r="10" spans="1:20" ht="41.25" customHeight="1">
      <c r="A10" s="1001" t="s">
        <v>986</v>
      </c>
      <c r="B10" s="1001"/>
      <c r="C10" s="1001"/>
      <c r="D10" s="1001"/>
      <c r="E10" s="1268"/>
      <c r="F10" s="1268"/>
      <c r="G10" s="1268"/>
      <c r="H10" s="1268"/>
      <c r="I10" s="1268"/>
      <c r="S10" s="118" t="s">
        <v>399</v>
      </c>
    </row>
    <row r="11" spans="1:20">
      <c r="A11" s="162" t="s">
        <v>500</v>
      </c>
      <c r="B11" s="997" t="s">
        <v>924</v>
      </c>
      <c r="C11" s="997"/>
      <c r="D11" s="997"/>
      <c r="E11" s="997"/>
      <c r="F11" s="997"/>
      <c r="G11" s="997"/>
      <c r="H11" s="997"/>
      <c r="I11" s="997"/>
      <c r="J11" s="997"/>
      <c r="K11" s="997"/>
      <c r="L11" s="997"/>
      <c r="M11" s="997"/>
      <c r="N11" s="997"/>
      <c r="O11" s="997"/>
      <c r="P11" s="997"/>
      <c r="Q11" s="997"/>
      <c r="R11" s="90"/>
      <c r="S11" s="118" t="s">
        <v>400</v>
      </c>
    </row>
    <row r="12" spans="1:20">
      <c r="A12" s="162"/>
      <c r="B12" s="997"/>
      <c r="C12" s="997"/>
      <c r="D12" s="997"/>
      <c r="E12" s="997"/>
      <c r="F12" s="997"/>
      <c r="G12" s="997"/>
      <c r="H12" s="997"/>
      <c r="I12" s="997"/>
      <c r="J12" s="997"/>
      <c r="K12" s="997"/>
      <c r="L12" s="997"/>
      <c r="M12" s="997"/>
      <c r="N12" s="997"/>
      <c r="O12" s="997"/>
      <c r="P12" s="997"/>
      <c r="Q12" s="997"/>
      <c r="R12" s="203"/>
      <c r="S12" s="118" t="s">
        <v>716</v>
      </c>
    </row>
    <row r="13" spans="1:20" ht="15.75" customHeight="1">
      <c r="A13" s="162"/>
      <c r="B13" s="163"/>
      <c r="C13" s="163"/>
      <c r="D13" s="163"/>
      <c r="E13" s="163"/>
      <c r="F13" s="163"/>
      <c r="G13" s="163"/>
      <c r="H13" s="163"/>
      <c r="I13" s="163"/>
      <c r="J13" s="163"/>
      <c r="K13" s="163"/>
      <c r="L13" s="163"/>
      <c r="M13" s="163"/>
      <c r="N13" s="163"/>
      <c r="O13" s="163"/>
      <c r="P13" s="163"/>
      <c r="Q13" s="163"/>
      <c r="R13" s="164"/>
    </row>
    <row r="14" spans="1:20" ht="15.75" customHeight="1">
      <c r="A14" s="162"/>
      <c r="C14" s="169"/>
      <c r="D14" s="169"/>
      <c r="E14" s="169"/>
      <c r="F14" s="169"/>
      <c r="G14" s="169"/>
      <c r="H14" s="169"/>
      <c r="I14" s="169"/>
      <c r="J14" s="169"/>
      <c r="K14" s="169"/>
      <c r="L14" s="169"/>
      <c r="M14" s="169"/>
      <c r="N14" s="169"/>
      <c r="O14" s="169"/>
      <c r="P14" s="169"/>
      <c r="Q14" s="169"/>
      <c r="R14" s="163"/>
    </row>
    <row r="15" spans="1:20" ht="15.75" customHeight="1">
      <c r="A15" s="162"/>
      <c r="B15" s="163"/>
      <c r="C15" s="163"/>
      <c r="D15" s="163"/>
      <c r="E15" s="163"/>
      <c r="F15" s="163"/>
      <c r="G15" s="163"/>
      <c r="H15" s="163"/>
      <c r="I15" s="163"/>
      <c r="J15" s="163"/>
      <c r="K15" s="163"/>
      <c r="L15" s="163"/>
      <c r="M15" s="163"/>
      <c r="N15" s="163"/>
      <c r="O15" s="163"/>
      <c r="P15" s="163"/>
      <c r="Q15" s="163"/>
      <c r="R15" s="164"/>
    </row>
    <row r="16" spans="1:20" ht="15.75" customHeight="1">
      <c r="A16" s="162"/>
      <c r="B16" s="163"/>
      <c r="C16" s="163"/>
      <c r="D16" s="163"/>
      <c r="E16" s="163"/>
      <c r="F16" s="163"/>
      <c r="G16" s="163"/>
      <c r="H16" s="163"/>
      <c r="I16" s="163"/>
      <c r="J16" s="163"/>
      <c r="K16" s="163"/>
      <c r="L16" s="163"/>
      <c r="M16" s="163"/>
      <c r="N16" s="163"/>
      <c r="O16" s="163"/>
      <c r="P16" s="163"/>
      <c r="Q16" s="163"/>
      <c r="R16" s="169"/>
    </row>
    <row r="17" spans="1:18" ht="15.75" customHeight="1">
      <c r="A17" s="162"/>
      <c r="R17" s="163"/>
    </row>
    <row r="18" spans="1:18" ht="15.75" customHeight="1">
      <c r="R18" s="163"/>
    </row>
    <row r="20" spans="1:18" ht="15.75" customHeight="1"/>
    <row r="21" spans="1:18" ht="15.75" customHeight="1"/>
    <row r="22" spans="1:18" ht="15.75" customHeight="1"/>
    <row r="23" spans="1:18" ht="15.75" customHeight="1"/>
    <row r="24" spans="1:18" ht="15.75" customHeight="1"/>
    <row r="25" spans="1:18" ht="15.75" customHeight="1"/>
    <row r="26" spans="1:18" ht="15.75" customHeight="1"/>
    <row r="27" spans="1:18" ht="15.75" customHeight="1"/>
    <row r="28" spans="1:18" ht="15.75" customHeight="1"/>
    <row r="29" spans="1:18" ht="15.75" customHeight="1"/>
    <row r="30" spans="1:18" ht="15.75" customHeight="1"/>
    <row r="31" spans="1:18" ht="15.75" customHeight="1"/>
    <row r="32" spans="1:18"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sheetData>
  <mergeCells count="9">
    <mergeCell ref="B11:Q12"/>
    <mergeCell ref="E10:I10"/>
    <mergeCell ref="A10:D10"/>
    <mergeCell ref="A1:F1"/>
    <mergeCell ref="A2:E2"/>
    <mergeCell ref="A4:Q4"/>
    <mergeCell ref="K6:Q6"/>
    <mergeCell ref="H6:J6"/>
    <mergeCell ref="B9:Q9"/>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9"/>
    <pageSetUpPr fitToPage="1"/>
  </sheetPr>
  <dimension ref="A1:T53"/>
  <sheetViews>
    <sheetView view="pageBreakPreview" zoomScaleNormal="100" zoomScaleSheetLayoutView="100" workbookViewId="0">
      <selection activeCell="S8" sqref="S8"/>
    </sheetView>
  </sheetViews>
  <sheetFormatPr defaultColWidth="9" defaultRowHeight="13"/>
  <cols>
    <col min="1" max="1" width="5.6328125" style="3" customWidth="1"/>
    <col min="2" max="18" width="5.08984375" style="3" customWidth="1"/>
    <col min="19" max="16384" width="9" style="3"/>
  </cols>
  <sheetData>
    <row r="1" spans="1:20" ht="15.75" customHeight="1">
      <c r="A1" s="710" t="str">
        <f>CONCATENATE("（様式-",INDEX(発注者入力シート!$B$32:$G$35,MATCH(発注者入力シート!M9,発注者入力シート!$C$32:$C$35,0),4),"）")</f>
        <v>（様式-９）</v>
      </c>
      <c r="B1" s="710"/>
      <c r="C1" s="710"/>
      <c r="D1" s="710"/>
      <c r="E1" s="710"/>
      <c r="F1" s="710"/>
      <c r="Q1" s="6" t="s">
        <v>558</v>
      </c>
      <c r="R1" s="6"/>
      <c r="S1" s="3" t="s">
        <v>393</v>
      </c>
    </row>
    <row r="2" spans="1:20" ht="15.75" customHeight="1">
      <c r="A2" s="710" t="str">
        <f>CONCATENATE("評価項目",INDEX(発注者入力シート!$B$32:$G$35,MATCH(発注者入力シート!M9,発注者入力シート!$C$32:$C$35,0),5),"-",INDEX(発注者入力シート!$B$32:$G$35,MATCH(発注者入力シート!M9,発注者入力シート!$C$32:$C$35,0),6))</f>
        <v>評価項目（３）-①</v>
      </c>
      <c r="B2" s="710"/>
      <c r="C2" s="710"/>
      <c r="D2" s="710"/>
      <c r="E2" s="710"/>
      <c r="S2" s="3" t="s">
        <v>394</v>
      </c>
    </row>
    <row r="3" spans="1:20" ht="15.75" customHeight="1">
      <c r="A3" s="1019" t="s">
        <v>99</v>
      </c>
      <c r="B3" s="1019"/>
      <c r="C3" s="1019"/>
      <c r="D3" s="1019"/>
      <c r="E3" s="1019"/>
      <c r="F3" s="1019"/>
      <c r="G3" s="1019"/>
      <c r="H3" s="1019"/>
      <c r="I3" s="1019"/>
      <c r="J3" s="1019"/>
      <c r="K3" s="1019"/>
      <c r="L3" s="1019"/>
      <c r="M3" s="1019"/>
      <c r="N3" s="1019"/>
      <c r="O3" s="1019"/>
      <c r="P3" s="1019"/>
      <c r="Q3" s="1019"/>
      <c r="R3" s="154"/>
      <c r="S3" s="116"/>
      <c r="T3" s="3" t="s">
        <v>401</v>
      </c>
    </row>
    <row r="4" spans="1:20" ht="15.75" customHeight="1">
      <c r="A4" s="154"/>
      <c r="B4" s="154"/>
      <c r="C4" s="154"/>
      <c r="D4" s="154"/>
      <c r="E4" s="154"/>
      <c r="F4" s="154"/>
      <c r="G4" s="154"/>
      <c r="H4" s="154"/>
      <c r="I4" s="154"/>
      <c r="J4" s="154"/>
      <c r="K4" s="154"/>
      <c r="L4" s="154"/>
      <c r="M4" s="154"/>
      <c r="N4" s="154"/>
      <c r="O4" s="154"/>
      <c r="P4" s="154"/>
      <c r="Q4" s="154"/>
      <c r="R4" s="154"/>
      <c r="S4" s="111"/>
      <c r="T4" s="3" t="s">
        <v>396</v>
      </c>
    </row>
    <row r="5" spans="1:20" ht="15.75" customHeight="1">
      <c r="H5" s="1056" t="s">
        <v>289</v>
      </c>
      <c r="I5" s="1056"/>
      <c r="J5" s="1056"/>
      <c r="K5" s="988" t="str">
        <f>IF(企業入力シート!C7="","",企業入力シート!C7)</f>
        <v>○○建設</v>
      </c>
      <c r="L5" s="988"/>
      <c r="M5" s="988"/>
      <c r="N5" s="988"/>
      <c r="O5" s="988"/>
      <c r="P5" s="988"/>
      <c r="Q5" s="988"/>
      <c r="R5" s="2"/>
    </row>
    <row r="6" spans="1:20" ht="15.75" customHeight="1">
      <c r="S6" s="3" t="s">
        <v>397</v>
      </c>
    </row>
    <row r="7" spans="1:20" ht="15.75" customHeight="1">
      <c r="S7" s="113"/>
      <c r="T7" s="3" t="s">
        <v>398</v>
      </c>
    </row>
    <row r="8" spans="1:20" ht="15.75" customHeight="1">
      <c r="A8" s="645" t="s">
        <v>262</v>
      </c>
      <c r="B8" s="271" t="s">
        <v>562</v>
      </c>
      <c r="C8" s="124"/>
      <c r="D8" s="124"/>
      <c r="E8" s="124"/>
      <c r="F8" s="124"/>
      <c r="G8" s="124"/>
      <c r="H8" s="124"/>
      <c r="I8" s="124"/>
      <c r="J8" s="124"/>
      <c r="K8" s="124"/>
      <c r="L8" s="124"/>
      <c r="M8" s="124"/>
      <c r="N8" s="124"/>
      <c r="O8" s="124"/>
      <c r="P8" s="124"/>
      <c r="Q8" s="124"/>
      <c r="S8" s="114"/>
      <c r="T8" s="3" t="s">
        <v>396</v>
      </c>
    </row>
    <row r="9" spans="1:20" ht="15.75" customHeight="1">
      <c r="A9" s="1033" t="s">
        <v>34</v>
      </c>
      <c r="B9" s="1034"/>
      <c r="C9" s="1034"/>
      <c r="D9" s="1034"/>
      <c r="E9" s="1034"/>
      <c r="F9" s="1033" t="s">
        <v>563</v>
      </c>
      <c r="G9" s="1034"/>
      <c r="H9" s="1034"/>
      <c r="I9" s="1034"/>
      <c r="J9" s="1034"/>
      <c r="K9" s="1035"/>
      <c r="L9" s="1034" t="s">
        <v>35</v>
      </c>
      <c r="M9" s="1034"/>
      <c r="N9" s="1034"/>
      <c r="O9" s="1034"/>
      <c r="P9" s="1034"/>
      <c r="Q9" s="1035"/>
      <c r="R9" s="90"/>
    </row>
    <row r="10" spans="1:20" ht="15.75" customHeight="1">
      <c r="A10" s="1036"/>
      <c r="B10" s="1037"/>
      <c r="C10" s="1037"/>
      <c r="D10" s="1037"/>
      <c r="E10" s="1037"/>
      <c r="F10" s="1036"/>
      <c r="G10" s="1037"/>
      <c r="H10" s="1037"/>
      <c r="I10" s="1037"/>
      <c r="J10" s="1037"/>
      <c r="K10" s="1038"/>
      <c r="L10" s="1037" t="s">
        <v>6</v>
      </c>
      <c r="M10" s="1037"/>
      <c r="N10" s="1037"/>
      <c r="O10" s="1037"/>
      <c r="P10" s="1037"/>
      <c r="Q10" s="1038"/>
      <c r="R10" s="90"/>
      <c r="S10" s="118" t="s">
        <v>399</v>
      </c>
    </row>
    <row r="11" spans="1:20" ht="15.75" customHeight="1">
      <c r="A11" s="1039" t="s">
        <v>8</v>
      </c>
      <c r="B11" s="1270" t="str">
        <f>IF(企業入力シート!C18="","",企業入力シート!C18)</f>
        <v/>
      </c>
      <c r="C11" s="1271"/>
      <c r="D11" s="1271"/>
      <c r="E11" s="1272"/>
      <c r="F11" s="1097"/>
      <c r="G11" s="1282"/>
      <c r="H11" s="1282"/>
      <c r="I11" s="1282"/>
      <c r="J11" s="1278" t="s">
        <v>164</v>
      </c>
      <c r="K11" s="1035"/>
      <c r="L11" s="982"/>
      <c r="M11" s="1156"/>
      <c r="N11" s="1156"/>
      <c r="O11" s="1156"/>
      <c r="P11" s="1156"/>
      <c r="Q11" s="983"/>
      <c r="R11" s="90"/>
      <c r="S11" s="118" t="s">
        <v>400</v>
      </c>
    </row>
    <row r="12" spans="1:20" ht="15.75" customHeight="1">
      <c r="A12" s="1039"/>
      <c r="B12" s="1273"/>
      <c r="C12" s="1274"/>
      <c r="D12" s="1274"/>
      <c r="E12" s="1275"/>
      <c r="F12" s="1002"/>
      <c r="G12" s="1000"/>
      <c r="H12" s="1000"/>
      <c r="I12" s="1000"/>
      <c r="J12" s="1279"/>
      <c r="K12" s="1038"/>
      <c r="L12" s="986"/>
      <c r="M12" s="1157"/>
      <c r="N12" s="1157"/>
      <c r="O12" s="1157"/>
      <c r="P12" s="1157"/>
      <c r="Q12" s="987"/>
      <c r="R12" s="90"/>
    </row>
    <row r="13" spans="1:20" ht="15.75" customHeight="1">
      <c r="A13" s="1033" t="s">
        <v>9</v>
      </c>
      <c r="B13" s="1270" t="str">
        <f>IF(企業入力シート!C19="","",企業入力シート!C19)</f>
        <v/>
      </c>
      <c r="C13" s="1271"/>
      <c r="D13" s="1271"/>
      <c r="E13" s="1272"/>
      <c r="F13" s="1097"/>
      <c r="G13" s="1282"/>
      <c r="H13" s="1282"/>
      <c r="I13" s="1282"/>
      <c r="J13" s="1278" t="s">
        <v>164</v>
      </c>
      <c r="K13" s="1035"/>
      <c r="L13" s="982"/>
      <c r="M13" s="1156"/>
      <c r="N13" s="1156"/>
      <c r="O13" s="1156"/>
      <c r="P13" s="1156"/>
      <c r="Q13" s="983"/>
      <c r="R13" s="90"/>
    </row>
    <row r="14" spans="1:20" ht="15.75" customHeight="1">
      <c r="A14" s="1036"/>
      <c r="B14" s="1273"/>
      <c r="C14" s="1274"/>
      <c r="D14" s="1274"/>
      <c r="E14" s="1275"/>
      <c r="F14" s="1002"/>
      <c r="G14" s="1000"/>
      <c r="H14" s="1000"/>
      <c r="I14" s="1000"/>
      <c r="J14" s="1279"/>
      <c r="K14" s="1038"/>
      <c r="L14" s="986"/>
      <c r="M14" s="1157"/>
      <c r="N14" s="1157"/>
      <c r="O14" s="1157"/>
      <c r="P14" s="1157"/>
      <c r="Q14" s="987"/>
      <c r="R14" s="90"/>
    </row>
    <row r="15" spans="1:20" ht="15.75" customHeight="1">
      <c r="A15" s="1039" t="s">
        <v>10</v>
      </c>
      <c r="B15" s="1270" t="str">
        <f>IF(企業入力シート!C20="","",企業入力シート!C20)</f>
        <v/>
      </c>
      <c r="C15" s="1271"/>
      <c r="D15" s="1271"/>
      <c r="E15" s="1272"/>
      <c r="F15" s="1097"/>
      <c r="G15" s="1282"/>
      <c r="H15" s="1282"/>
      <c r="I15" s="1282"/>
      <c r="J15" s="1278" t="s">
        <v>164</v>
      </c>
      <c r="K15" s="1035"/>
      <c r="L15" s="982"/>
      <c r="M15" s="1156"/>
      <c r="N15" s="1156"/>
      <c r="O15" s="1156"/>
      <c r="P15" s="1156"/>
      <c r="Q15" s="983"/>
      <c r="R15" s="90"/>
    </row>
    <row r="16" spans="1:20" ht="15.75" customHeight="1">
      <c r="A16" s="1036"/>
      <c r="B16" s="1273"/>
      <c r="C16" s="1274"/>
      <c r="D16" s="1274"/>
      <c r="E16" s="1275"/>
      <c r="F16" s="1002"/>
      <c r="G16" s="1000"/>
      <c r="H16" s="1000"/>
      <c r="I16" s="1000"/>
      <c r="J16" s="1279"/>
      <c r="K16" s="1038"/>
      <c r="L16" s="986"/>
      <c r="M16" s="1157"/>
      <c r="N16" s="1157"/>
      <c r="O16" s="1157"/>
      <c r="P16" s="1157"/>
      <c r="Q16" s="987"/>
      <c r="R16" s="90"/>
    </row>
    <row r="17" spans="1:20" s="163" customFormat="1">
      <c r="A17" s="162" t="s">
        <v>94</v>
      </c>
      <c r="B17" s="1280" t="s">
        <v>131</v>
      </c>
      <c r="C17" s="1280"/>
      <c r="D17" s="1280"/>
      <c r="E17" s="1280"/>
      <c r="F17" s="1280"/>
      <c r="G17" s="1280"/>
      <c r="H17" s="1280"/>
      <c r="I17" s="1280"/>
      <c r="J17" s="1280"/>
      <c r="K17" s="1280"/>
      <c r="L17" s="1280"/>
      <c r="M17" s="1280"/>
      <c r="N17" s="1280"/>
      <c r="O17" s="1280"/>
      <c r="P17" s="1280"/>
      <c r="Q17" s="1280"/>
      <c r="R17" s="169"/>
    </row>
    <row r="18" spans="1:20" s="163" customFormat="1">
      <c r="A18" s="162"/>
      <c r="B18" s="1057"/>
      <c r="C18" s="1057"/>
      <c r="D18" s="1057"/>
      <c r="E18" s="1057"/>
      <c r="F18" s="1057"/>
      <c r="G18" s="1057"/>
      <c r="H18" s="1057"/>
      <c r="I18" s="1057"/>
      <c r="J18" s="1057"/>
      <c r="K18" s="1057"/>
      <c r="L18" s="1057"/>
      <c r="M18" s="1057"/>
      <c r="N18" s="1057"/>
      <c r="O18" s="1057"/>
      <c r="P18" s="1057"/>
      <c r="Q18" s="1057"/>
      <c r="R18" s="169"/>
    </row>
    <row r="19" spans="1:20" s="163" customFormat="1" ht="13.5" thickBot="1">
      <c r="A19" s="162" t="s">
        <v>130</v>
      </c>
      <c r="B19" s="1281" t="str">
        <f>CONCATENATE("「継続学習制度（CPDS）学習履歴証明書」は、",S20,"から入札公告日前日時点（令和",(YEAR(発注者入力シート!H7)-2018),"年",MONTH(発注者入力シート!H7),"月",DAY(発注者入力シート!H7),"日時点）までに取得している保有CPDSユニットが確認できるものを添付すること。")</f>
        <v>「継続学習制度（CPDS）学習履歴証明書」は、令和２年度から入札公告日前日時点（令和8年9月29日時点）までに取得している保有CPDSユニットが確認できるものを添付すること。</v>
      </c>
      <c r="C19" s="1281"/>
      <c r="D19" s="1281"/>
      <c r="E19" s="1281"/>
      <c r="F19" s="1281"/>
      <c r="G19" s="1281"/>
      <c r="H19" s="1281"/>
      <c r="I19" s="1281"/>
      <c r="J19" s="1281"/>
      <c r="K19" s="1281"/>
      <c r="L19" s="1281"/>
      <c r="M19" s="1281"/>
      <c r="N19" s="1281"/>
      <c r="O19" s="1281"/>
      <c r="P19" s="1281"/>
      <c r="Q19" s="1281"/>
      <c r="R19" s="169"/>
      <c r="S19" s="359" t="s">
        <v>1161</v>
      </c>
    </row>
    <row r="20" spans="1:20" s="163" customFormat="1" ht="13.5" thickBot="1">
      <c r="A20" s="162"/>
      <c r="B20" s="1281"/>
      <c r="C20" s="1281"/>
      <c r="D20" s="1281"/>
      <c r="E20" s="1281"/>
      <c r="F20" s="1281"/>
      <c r="G20" s="1281"/>
      <c r="H20" s="1281"/>
      <c r="I20" s="1281"/>
      <c r="J20" s="1281"/>
      <c r="K20" s="1281"/>
      <c r="L20" s="1281"/>
      <c r="M20" s="1281"/>
      <c r="N20" s="1281"/>
      <c r="O20" s="1281"/>
      <c r="P20" s="1281"/>
      <c r="Q20" s="1281"/>
      <c r="R20" s="169"/>
      <c r="S20" s="1276" t="s">
        <v>1156</v>
      </c>
      <c r="T20" s="1277"/>
    </row>
    <row r="21" spans="1:20" s="163" customFormat="1">
      <c r="A21" s="162" t="s">
        <v>127</v>
      </c>
      <c r="B21" s="1057" t="s">
        <v>506</v>
      </c>
      <c r="C21" s="1057"/>
      <c r="D21" s="1057"/>
      <c r="E21" s="1057"/>
      <c r="F21" s="1057"/>
      <c r="G21" s="1057"/>
      <c r="H21" s="1057"/>
      <c r="I21" s="1057"/>
      <c r="J21" s="1057"/>
      <c r="K21" s="1057"/>
      <c r="L21" s="1057"/>
      <c r="M21" s="1057"/>
      <c r="N21" s="1057"/>
      <c r="O21" s="1057"/>
      <c r="P21" s="1057"/>
      <c r="Q21" s="1057"/>
      <c r="R21" s="169"/>
    </row>
    <row r="22" spans="1:20" s="163" customFormat="1">
      <c r="A22" s="162"/>
      <c r="B22" s="1057"/>
      <c r="C22" s="1057"/>
      <c r="D22" s="1057"/>
      <c r="E22" s="1057"/>
      <c r="F22" s="1057"/>
      <c r="G22" s="1057"/>
      <c r="H22" s="1057"/>
      <c r="I22" s="1057"/>
      <c r="J22" s="1057"/>
      <c r="K22" s="1057"/>
      <c r="L22" s="1057"/>
      <c r="M22" s="1057"/>
      <c r="N22" s="1057"/>
      <c r="O22" s="1057"/>
      <c r="P22" s="1057"/>
      <c r="Q22" s="1057"/>
      <c r="R22" s="169"/>
    </row>
    <row r="23" spans="1:20" s="163" customFormat="1">
      <c r="A23" s="162" t="s">
        <v>129</v>
      </c>
      <c r="B23" s="163" t="s">
        <v>128</v>
      </c>
    </row>
    <row r="24" spans="1:20" ht="15.75" customHeight="1"/>
    <row r="25" spans="1:20" ht="15.75" customHeight="1"/>
    <row r="26" spans="1:20" ht="15.75" customHeight="1"/>
    <row r="27" spans="1:20" ht="15.75" customHeight="1"/>
    <row r="28" spans="1:20" ht="15.75" customHeight="1">
      <c r="R28" s="2"/>
    </row>
    <row r="29" spans="1:20" ht="15.75" customHeight="1"/>
    <row r="30" spans="1:20" ht="15.75" customHeight="1">
      <c r="R30" s="2"/>
    </row>
    <row r="31" spans="1:20" ht="15.75" customHeight="1"/>
    <row r="32" spans="1:20" ht="15.75" customHeight="1">
      <c r="R32" s="2"/>
    </row>
    <row r="33" spans="1:18" ht="15.75" customHeight="1"/>
    <row r="34" spans="1:18" ht="15.75" customHeight="1">
      <c r="R34" s="2"/>
    </row>
    <row r="35" spans="1:18" ht="15.75" customHeight="1"/>
    <row r="36" spans="1:18" ht="15.75" customHeight="1"/>
    <row r="37" spans="1:18" s="163" customFormat="1">
      <c r="A37" s="169"/>
      <c r="B37" s="169"/>
      <c r="C37" s="169"/>
      <c r="D37" s="169"/>
      <c r="E37" s="169"/>
      <c r="F37" s="169"/>
      <c r="G37" s="169"/>
      <c r="H37" s="169"/>
      <c r="I37" s="169"/>
      <c r="J37" s="169"/>
      <c r="K37" s="169"/>
      <c r="L37" s="169"/>
      <c r="M37" s="169"/>
      <c r="N37" s="169"/>
      <c r="O37" s="169"/>
      <c r="P37" s="169"/>
      <c r="Q37" s="169"/>
      <c r="R37" s="169"/>
    </row>
    <row r="38" spans="1:18" s="163" customFormat="1">
      <c r="A38" s="169"/>
      <c r="B38" s="169"/>
      <c r="C38" s="169"/>
      <c r="D38" s="169"/>
      <c r="E38" s="169"/>
      <c r="F38" s="169"/>
      <c r="G38" s="169"/>
      <c r="H38" s="169"/>
      <c r="I38" s="169"/>
      <c r="J38" s="169"/>
      <c r="K38" s="169"/>
      <c r="L38" s="169"/>
      <c r="M38" s="169"/>
      <c r="N38" s="169"/>
      <c r="O38" s="169"/>
      <c r="P38" s="169"/>
      <c r="Q38" s="169"/>
      <c r="R38" s="169"/>
    </row>
    <row r="39" spans="1:18" s="163" customFormat="1">
      <c r="A39" s="169"/>
      <c r="B39" s="169"/>
      <c r="C39" s="169"/>
      <c r="D39" s="169"/>
      <c r="E39" s="169"/>
      <c r="F39" s="169"/>
      <c r="G39" s="169"/>
      <c r="H39" s="169"/>
      <c r="I39" s="169"/>
      <c r="J39" s="169"/>
      <c r="K39" s="169"/>
      <c r="L39" s="169"/>
      <c r="M39" s="169"/>
      <c r="N39" s="169"/>
      <c r="O39" s="169"/>
      <c r="P39" s="169"/>
      <c r="Q39" s="169"/>
    </row>
    <row r="40" spans="1:18" s="163" customFormat="1">
      <c r="A40" s="169"/>
      <c r="B40" s="169"/>
      <c r="C40" s="169"/>
      <c r="D40" s="169"/>
      <c r="E40" s="169"/>
      <c r="F40" s="169"/>
      <c r="G40" s="169"/>
      <c r="H40" s="169"/>
      <c r="I40" s="169"/>
      <c r="J40" s="169"/>
      <c r="K40" s="169"/>
      <c r="L40" s="169"/>
      <c r="M40" s="169"/>
      <c r="N40" s="169"/>
      <c r="O40" s="169"/>
      <c r="P40" s="169"/>
      <c r="Q40" s="169"/>
    </row>
    <row r="41" spans="1:18" ht="15.75" customHeight="1"/>
    <row r="42" spans="1:18" ht="15.75" customHeight="1"/>
    <row r="43" spans="1:18" ht="15.75" customHeight="1"/>
    <row r="44" spans="1:18" ht="15.75" customHeight="1"/>
    <row r="45" spans="1:18" ht="15.75" customHeight="1"/>
    <row r="46" spans="1:18" ht="15.75" customHeight="1"/>
    <row r="47" spans="1:18" ht="15.75" customHeight="1"/>
    <row r="48" spans="1:18" ht="15.75" customHeight="1"/>
    <row r="49" ht="15.75" customHeight="1"/>
    <row r="50" ht="15.75" customHeight="1"/>
    <row r="51" ht="15.75" customHeight="1"/>
    <row r="52" ht="15.75" customHeight="1"/>
    <row r="53" ht="15.75" customHeight="1"/>
  </sheetData>
  <mergeCells count="28">
    <mergeCell ref="S20:T20"/>
    <mergeCell ref="H5:J5"/>
    <mergeCell ref="J11:K12"/>
    <mergeCell ref="J13:K14"/>
    <mergeCell ref="B17:Q18"/>
    <mergeCell ref="B19:Q20"/>
    <mergeCell ref="J15:K16"/>
    <mergeCell ref="F11:I12"/>
    <mergeCell ref="F13:I14"/>
    <mergeCell ref="F15:I16"/>
    <mergeCell ref="L11:Q12"/>
    <mergeCell ref="L13:Q14"/>
    <mergeCell ref="B21:Q22"/>
    <mergeCell ref="A1:F1"/>
    <mergeCell ref="A2:E2"/>
    <mergeCell ref="B13:E14"/>
    <mergeCell ref="B15:E16"/>
    <mergeCell ref="L15:Q16"/>
    <mergeCell ref="A3:Q3"/>
    <mergeCell ref="A9:E10"/>
    <mergeCell ref="F9:K10"/>
    <mergeCell ref="L9:Q9"/>
    <mergeCell ref="L10:Q10"/>
    <mergeCell ref="A11:A12"/>
    <mergeCell ref="A13:A14"/>
    <mergeCell ref="A15:A16"/>
    <mergeCell ref="B11:E12"/>
    <mergeCell ref="K5:Q5"/>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9"/>
  </sheetPr>
  <dimension ref="A1:Z233"/>
  <sheetViews>
    <sheetView view="pageBreakPreview" zoomScaleNormal="100" zoomScaleSheetLayoutView="100" workbookViewId="0">
      <selection activeCell="F11" sqref="F11:S11"/>
    </sheetView>
  </sheetViews>
  <sheetFormatPr defaultColWidth="9" defaultRowHeight="13"/>
  <cols>
    <col min="1" max="5" width="5.08984375" style="3" customWidth="1"/>
    <col min="6" max="20" width="4.453125" style="3" customWidth="1"/>
    <col min="21" max="21" width="9.453125" style="3" bestFit="1" customWidth="1"/>
    <col min="22" max="16384" width="9" style="3"/>
  </cols>
  <sheetData>
    <row r="1" spans="1:22">
      <c r="A1" s="710" t="str">
        <f>CONCATENATE("（様式-",INDEX(発注者入力シート!$B$32:$G$35,MATCH(発注者入力シート!M7,発注者入力シート!$C$32:$C$35,0),4),"）")</f>
        <v>（様式-１０）</v>
      </c>
      <c r="B1" s="710"/>
      <c r="C1" s="710"/>
      <c r="D1" s="710"/>
      <c r="E1" s="710"/>
      <c r="F1" s="710"/>
      <c r="S1" s="6" t="s">
        <v>559</v>
      </c>
      <c r="T1" s="6"/>
      <c r="U1" s="3" t="s">
        <v>393</v>
      </c>
    </row>
    <row r="2" spans="1:22">
      <c r="A2" s="710" t="str">
        <f>CONCATENATE("評価項目",INDEX(発注者入力シート!$B$32:$G$35,MATCH(発注者入力シート!M7,発注者入力シート!$C$32:$C$35,0),5),"-",INDEX(発注者入力シート!$B$32:$G$35,MATCH(発注者入力シート!M7,発注者入力シート!$C$32:$C$35,0),6))</f>
        <v>評価項目（３）-②</v>
      </c>
      <c r="B2" s="710"/>
      <c r="C2" s="710"/>
      <c r="D2" s="710"/>
      <c r="E2" s="710"/>
      <c r="Q2" s="1160" t="str">
        <f>IF(INDEX(発注者入力シート!$B$20:$G$47,MATCH(発注者入力シート!M7,発注者入力シート!$C$20:$C$47,0),3)="","",INDEX(発注者入力シート!$B$20:$G$47,MATCH(発注者入力シート!M7,発注者入力シート!$C$20:$C$47,0),3))</f>
        <v/>
      </c>
      <c r="R2" s="1160"/>
      <c r="S2" s="1160"/>
      <c r="T2" s="90"/>
      <c r="U2" s="3" t="s">
        <v>394</v>
      </c>
    </row>
    <row r="3" spans="1:22" ht="14">
      <c r="A3" s="1019" t="s">
        <v>457</v>
      </c>
      <c r="B3" s="1019"/>
      <c r="C3" s="1019"/>
      <c r="D3" s="1019"/>
      <c r="E3" s="1019"/>
      <c r="F3" s="1019"/>
      <c r="G3" s="1019"/>
      <c r="H3" s="1019"/>
      <c r="I3" s="1019"/>
      <c r="J3" s="1019"/>
      <c r="K3" s="1019"/>
      <c r="L3" s="1019"/>
      <c r="M3" s="1019"/>
      <c r="N3" s="1019"/>
      <c r="O3" s="1019"/>
      <c r="P3" s="1019"/>
      <c r="Q3" s="1019"/>
      <c r="R3" s="1019"/>
      <c r="S3" s="1019"/>
      <c r="T3" s="154"/>
      <c r="U3" s="116"/>
      <c r="V3" s="3" t="s">
        <v>401</v>
      </c>
    </row>
    <row r="4" spans="1:22">
      <c r="A4" s="3" t="s">
        <v>152</v>
      </c>
      <c r="H4" s="1003" t="s">
        <v>289</v>
      </c>
      <c r="I4" s="1003"/>
      <c r="J4" s="1003"/>
      <c r="K4" s="1003"/>
      <c r="L4" s="988" t="str">
        <f>IF(企業入力シート!C7="","",企業入力シート!C7)</f>
        <v>○○建設</v>
      </c>
      <c r="M4" s="988"/>
      <c r="N4" s="988"/>
      <c r="O4" s="988"/>
      <c r="P4" s="988"/>
      <c r="Q4" s="988"/>
      <c r="R4" s="988"/>
      <c r="S4" s="988"/>
      <c r="T4" s="2"/>
      <c r="U4" s="111"/>
      <c r="V4" s="3" t="s">
        <v>491</v>
      </c>
    </row>
    <row r="6" spans="1:22" ht="13.5" customHeight="1">
      <c r="A6" s="1149" t="s">
        <v>1075</v>
      </c>
      <c r="B6" s="1288" t="s">
        <v>1077</v>
      </c>
      <c r="C6" s="1288"/>
      <c r="D6" s="1288"/>
      <c r="E6" s="1288"/>
      <c r="F6" s="1323" t="s">
        <v>1234</v>
      </c>
      <c r="G6" s="1323"/>
      <c r="H6" s="1323"/>
      <c r="I6" s="1323"/>
      <c r="J6" s="1323"/>
      <c r="K6" s="1323"/>
      <c r="L6" s="1323"/>
      <c r="M6" s="1323"/>
      <c r="N6" s="1323"/>
      <c r="O6" s="1323"/>
      <c r="P6" s="1323"/>
      <c r="Q6" s="1323"/>
      <c r="R6" s="1323"/>
      <c r="S6" s="1323"/>
      <c r="T6" s="2"/>
      <c r="U6" s="3" t="s">
        <v>397</v>
      </c>
    </row>
    <row r="7" spans="1:22">
      <c r="A7" s="1150"/>
      <c r="B7" s="1288"/>
      <c r="C7" s="1288"/>
      <c r="D7" s="1288"/>
      <c r="E7" s="1288"/>
      <c r="F7" s="1323"/>
      <c r="G7" s="1323"/>
      <c r="H7" s="1323"/>
      <c r="I7" s="1323"/>
      <c r="J7" s="1323"/>
      <c r="K7" s="1323"/>
      <c r="L7" s="1323"/>
      <c r="M7" s="1323"/>
      <c r="N7" s="1323"/>
      <c r="O7" s="1323"/>
      <c r="P7" s="1323"/>
      <c r="Q7" s="1323"/>
      <c r="R7" s="1323"/>
      <c r="S7" s="1323"/>
      <c r="T7" s="2"/>
      <c r="U7" s="113"/>
      <c r="V7" s="3" t="s">
        <v>398</v>
      </c>
    </row>
    <row r="8" spans="1:22" ht="13.5" customHeight="1">
      <c r="A8" s="1150"/>
      <c r="B8" s="1001" t="s">
        <v>1078</v>
      </c>
      <c r="C8" s="1001"/>
      <c r="D8" s="1001"/>
      <c r="E8" s="1001"/>
      <c r="F8" s="1323" t="s">
        <v>1239</v>
      </c>
      <c r="G8" s="1323"/>
      <c r="H8" s="1323"/>
      <c r="I8" s="1323"/>
      <c r="J8" s="1323"/>
      <c r="K8" s="1323"/>
      <c r="L8" s="1323"/>
      <c r="M8" s="1323"/>
      <c r="N8" s="1323"/>
      <c r="O8" s="1323"/>
      <c r="P8" s="1323"/>
      <c r="Q8" s="1323"/>
      <c r="R8" s="1323"/>
      <c r="S8" s="1323"/>
      <c r="U8" s="114"/>
      <c r="V8" s="3" t="s">
        <v>396</v>
      </c>
    </row>
    <row r="9" spans="1:22">
      <c r="A9" s="1150"/>
      <c r="B9" s="1001"/>
      <c r="C9" s="1001"/>
      <c r="D9" s="1001"/>
      <c r="E9" s="1001"/>
      <c r="F9" s="1323"/>
      <c r="G9" s="1323"/>
      <c r="H9" s="1323"/>
      <c r="I9" s="1323"/>
      <c r="J9" s="1323"/>
      <c r="K9" s="1323"/>
      <c r="L9" s="1323"/>
      <c r="M9" s="1323"/>
      <c r="N9" s="1323"/>
      <c r="O9" s="1323"/>
      <c r="P9" s="1323"/>
      <c r="Q9" s="1323"/>
      <c r="R9" s="1323"/>
      <c r="S9" s="1323"/>
      <c r="U9" s="165"/>
      <c r="V9" s="3" t="s">
        <v>403</v>
      </c>
    </row>
    <row r="10" spans="1:22">
      <c r="A10" s="1150"/>
      <c r="B10" s="1001"/>
      <c r="C10" s="1001"/>
      <c r="D10" s="1001"/>
      <c r="E10" s="1001"/>
      <c r="F10" s="1323"/>
      <c r="G10" s="1323"/>
      <c r="H10" s="1323"/>
      <c r="I10" s="1323"/>
      <c r="J10" s="1323"/>
      <c r="K10" s="1323"/>
      <c r="L10" s="1323"/>
      <c r="M10" s="1323"/>
      <c r="N10" s="1323"/>
      <c r="O10" s="1323"/>
      <c r="P10" s="1323"/>
      <c r="Q10" s="1323"/>
      <c r="R10" s="1323"/>
      <c r="S10" s="1323"/>
      <c r="T10" s="90"/>
    </row>
    <row r="11" spans="1:22" ht="13.5" customHeight="1">
      <c r="A11" s="1150"/>
      <c r="B11" s="1211" t="s">
        <v>148</v>
      </c>
      <c r="C11" s="1211"/>
      <c r="D11" s="1211"/>
      <c r="E11" s="1211"/>
      <c r="F11" s="1324" t="str">
        <f>INDEX(発注者入力シート!$AX$3:$BC$31,MATCH(発注者入力シート!$AY$2,発注者入力シート!$AZ$3:$AZ$31,0),4)</f>
        <v>一般土木工事、維持修繕工事</v>
      </c>
      <c r="G11" s="1324"/>
      <c r="H11" s="1324"/>
      <c r="I11" s="1324"/>
      <c r="J11" s="1324"/>
      <c r="K11" s="1324"/>
      <c r="L11" s="1324"/>
      <c r="M11" s="1324"/>
      <c r="N11" s="1324"/>
      <c r="O11" s="1324"/>
      <c r="P11" s="1324"/>
      <c r="Q11" s="1324"/>
      <c r="R11" s="1324"/>
      <c r="S11" s="1324"/>
      <c r="T11" s="90"/>
      <c r="U11" s="118" t="s">
        <v>399</v>
      </c>
    </row>
    <row r="12" spans="1:22" ht="13.5" customHeight="1">
      <c r="A12" s="1151"/>
      <c r="B12" s="1211" t="s">
        <v>220</v>
      </c>
      <c r="C12" s="1211"/>
      <c r="D12" s="1211"/>
      <c r="E12" s="1211"/>
      <c r="F12" s="1324" t="str">
        <f>INDEX(発注者入力シート!$AX$3:$BC$31,MATCH(発注者入力シート!$AY$2,発注者入力シート!$AZ$3:$AZ$31,0),5)</f>
        <v>土木一式工事、とび・土工・ｺﾝｸﾘｰﾄ工事、しゅんせつ工事</v>
      </c>
      <c r="G12" s="1324"/>
      <c r="H12" s="1324"/>
      <c r="I12" s="1324"/>
      <c r="J12" s="1324"/>
      <c r="K12" s="1324"/>
      <c r="L12" s="1324"/>
      <c r="M12" s="1324"/>
      <c r="N12" s="1324"/>
      <c r="O12" s="1324"/>
      <c r="P12" s="1324"/>
      <c r="Q12" s="1324"/>
      <c r="R12" s="1324"/>
      <c r="S12" s="1324"/>
      <c r="T12" s="90"/>
      <c r="U12" s="118" t="s">
        <v>400</v>
      </c>
    </row>
    <row r="13" spans="1:22">
      <c r="A13" s="1049" t="s">
        <v>37</v>
      </c>
      <c r="B13" s="1115"/>
      <c r="C13" s="1115"/>
      <c r="D13" s="1115"/>
      <c r="E13" s="1050"/>
      <c r="F13" s="178" t="s">
        <v>165</v>
      </c>
      <c r="G13" s="1298" t="str">
        <f>IF(企業入力シート!C18="","",企業入力シート!C18)</f>
        <v/>
      </c>
      <c r="H13" s="1299"/>
      <c r="I13" s="1299"/>
      <c r="J13" s="1299"/>
      <c r="K13" s="1299"/>
      <c r="L13" s="1300"/>
      <c r="M13" s="126"/>
      <c r="T13" s="90"/>
      <c r="U13" s="118" t="s">
        <v>716</v>
      </c>
    </row>
    <row r="14" spans="1:22">
      <c r="A14" s="1049" t="s">
        <v>747</v>
      </c>
      <c r="B14" s="1115"/>
      <c r="C14" s="1115"/>
      <c r="D14" s="1115"/>
      <c r="E14" s="1050"/>
      <c r="F14" s="1049" t="s">
        <v>750</v>
      </c>
      <c r="G14" s="1115"/>
      <c r="H14" s="1115"/>
      <c r="I14" s="1115"/>
      <c r="J14" s="1115"/>
      <c r="K14" s="1115"/>
      <c r="L14" s="1115"/>
      <c r="M14" s="1001" t="s">
        <v>751</v>
      </c>
      <c r="N14" s="1001"/>
      <c r="O14" s="1001"/>
      <c r="P14" s="1001"/>
      <c r="Q14" s="1001"/>
      <c r="R14" s="1001"/>
      <c r="S14" s="1001"/>
      <c r="T14" s="90"/>
    </row>
    <row r="15" spans="1:22" ht="13.5" customHeight="1">
      <c r="A15" s="1152" t="s">
        <v>29</v>
      </c>
      <c r="B15" s="1033" t="s">
        <v>30</v>
      </c>
      <c r="C15" s="1034"/>
      <c r="D15" s="1034"/>
      <c r="E15" s="1035"/>
      <c r="F15" s="1020"/>
      <c r="G15" s="1021"/>
      <c r="H15" s="1021"/>
      <c r="I15" s="1021"/>
      <c r="J15" s="1021"/>
      <c r="K15" s="1021"/>
      <c r="L15" s="1022"/>
      <c r="M15" s="1020"/>
      <c r="N15" s="1021"/>
      <c r="O15" s="1021"/>
      <c r="P15" s="1021"/>
      <c r="Q15" s="1021"/>
      <c r="R15" s="1021"/>
      <c r="S15" s="1022"/>
      <c r="T15" s="197"/>
    </row>
    <row r="16" spans="1:22">
      <c r="A16" s="1153"/>
      <c r="B16" s="1039"/>
      <c r="C16" s="1040"/>
      <c r="D16" s="1040"/>
      <c r="E16" s="1041"/>
      <c r="F16" s="1023"/>
      <c r="G16" s="1024"/>
      <c r="H16" s="1024"/>
      <c r="I16" s="1024"/>
      <c r="J16" s="1024"/>
      <c r="K16" s="1024"/>
      <c r="L16" s="1025"/>
      <c r="M16" s="1023"/>
      <c r="N16" s="1024"/>
      <c r="O16" s="1024"/>
      <c r="P16" s="1024"/>
      <c r="Q16" s="1024"/>
      <c r="R16" s="1024"/>
      <c r="S16" s="1025"/>
      <c r="T16" s="197"/>
    </row>
    <row r="17" spans="1:26">
      <c r="A17" s="1153"/>
      <c r="B17" s="1039"/>
      <c r="C17" s="1040"/>
      <c r="D17" s="1040"/>
      <c r="E17" s="1041"/>
      <c r="F17" s="1023"/>
      <c r="G17" s="1024"/>
      <c r="H17" s="1024"/>
      <c r="I17" s="1024"/>
      <c r="J17" s="1024"/>
      <c r="K17" s="1024"/>
      <c r="L17" s="1025"/>
      <c r="M17" s="1023"/>
      <c r="N17" s="1024"/>
      <c r="O17" s="1024"/>
      <c r="P17" s="1024"/>
      <c r="Q17" s="1024"/>
      <c r="R17" s="1024"/>
      <c r="S17" s="1025"/>
      <c r="T17" s="197"/>
    </row>
    <row r="18" spans="1:26">
      <c r="A18" s="1153"/>
      <c r="B18" s="1036"/>
      <c r="C18" s="1037"/>
      <c r="D18" s="1037"/>
      <c r="E18" s="1038"/>
      <c r="F18" s="1026"/>
      <c r="G18" s="1027"/>
      <c r="H18" s="1027"/>
      <c r="I18" s="1027"/>
      <c r="J18" s="1027"/>
      <c r="K18" s="1027"/>
      <c r="L18" s="1028"/>
      <c r="M18" s="1026"/>
      <c r="N18" s="1027"/>
      <c r="O18" s="1027"/>
      <c r="P18" s="1027"/>
      <c r="Q18" s="1027"/>
      <c r="R18" s="1027"/>
      <c r="S18" s="1028"/>
      <c r="T18" s="197"/>
    </row>
    <row r="19" spans="1:26" ht="20.149999999999999" customHeight="1">
      <c r="A19" s="1153"/>
      <c r="B19" s="1036" t="s">
        <v>1058</v>
      </c>
      <c r="C19" s="1037"/>
      <c r="D19" s="1037"/>
      <c r="E19" s="1038"/>
      <c r="F19" s="1002"/>
      <c r="G19" s="1000"/>
      <c r="H19" s="1000"/>
      <c r="I19" s="1000"/>
      <c r="J19" s="1000"/>
      <c r="K19" s="1000"/>
      <c r="L19" s="1145"/>
      <c r="M19" s="1002"/>
      <c r="N19" s="1000"/>
      <c r="O19" s="1000"/>
      <c r="P19" s="1000"/>
      <c r="Q19" s="1000"/>
      <c r="R19" s="1000"/>
      <c r="S19" s="1145"/>
      <c r="T19" s="118"/>
      <c r="U19" s="118"/>
    </row>
    <row r="20" spans="1:26" ht="20.149999999999999" customHeight="1">
      <c r="A20" s="1153"/>
      <c r="B20" s="1049" t="s">
        <v>24</v>
      </c>
      <c r="C20" s="1115"/>
      <c r="D20" s="1115"/>
      <c r="E20" s="1050"/>
      <c r="F20" s="1328"/>
      <c r="G20" s="1329"/>
      <c r="H20" s="1329"/>
      <c r="I20" s="1329"/>
      <c r="J20" s="1329"/>
      <c r="K20" s="1329"/>
      <c r="L20" s="1330"/>
      <c r="M20" s="1328"/>
      <c r="N20" s="1329"/>
      <c r="O20" s="1329"/>
      <c r="P20" s="1329"/>
      <c r="Q20" s="1329"/>
      <c r="R20" s="1329"/>
      <c r="S20" s="1330"/>
      <c r="T20" s="3" t="s">
        <v>997</v>
      </c>
      <c r="U20" s="3" t="s">
        <v>998</v>
      </c>
    </row>
    <row r="21" spans="1:26">
      <c r="A21" s="1153"/>
      <c r="B21" s="1033" t="s">
        <v>31</v>
      </c>
      <c r="C21" s="1034"/>
      <c r="D21" s="1034"/>
      <c r="E21" s="1035"/>
      <c r="F21" s="1328"/>
      <c r="G21" s="1329"/>
      <c r="H21" s="1329"/>
      <c r="I21" s="1329"/>
      <c r="J21" s="1329"/>
      <c r="K21" s="1329"/>
      <c r="L21" s="1329"/>
      <c r="M21" s="1328"/>
      <c r="N21" s="1329"/>
      <c r="O21" s="1329"/>
      <c r="P21" s="1329"/>
      <c r="Q21" s="1329"/>
      <c r="R21" s="1329"/>
      <c r="S21" s="1330"/>
      <c r="T21" s="167"/>
    </row>
    <row r="22" spans="1:26">
      <c r="A22" s="1153"/>
      <c r="B22" s="1036"/>
      <c r="C22" s="1037"/>
      <c r="D22" s="1037"/>
      <c r="E22" s="1038"/>
      <c r="F22" s="1331"/>
      <c r="G22" s="1332"/>
      <c r="H22" s="1332"/>
      <c r="I22" s="1332"/>
      <c r="J22" s="1332"/>
      <c r="K22" s="1332"/>
      <c r="L22" s="1332"/>
      <c r="M22" s="1331"/>
      <c r="N22" s="1332"/>
      <c r="O22" s="1332"/>
      <c r="P22" s="1332"/>
      <c r="Q22" s="1332"/>
      <c r="R22" s="1332"/>
      <c r="S22" s="1333"/>
      <c r="T22" s="167"/>
    </row>
    <row r="23" spans="1:26" ht="20.149999999999999" customHeight="1">
      <c r="A23" s="1153"/>
      <c r="B23" s="1070" t="s">
        <v>810</v>
      </c>
      <c r="C23" s="1071"/>
      <c r="D23" s="1071"/>
      <c r="E23" s="1072"/>
      <c r="F23" s="1158"/>
      <c r="G23" s="1159"/>
      <c r="H23" s="1159"/>
      <c r="I23" s="1159"/>
      <c r="J23" s="1159"/>
      <c r="K23" s="1159"/>
      <c r="L23" s="361" t="s">
        <v>162</v>
      </c>
      <c r="M23" s="1158"/>
      <c r="N23" s="1159"/>
      <c r="O23" s="1159"/>
      <c r="P23" s="1159"/>
      <c r="Q23" s="1159"/>
      <c r="R23" s="1159"/>
      <c r="S23" s="361" t="s">
        <v>936</v>
      </c>
      <c r="T23" s="90"/>
      <c r="U23" s="375" t="s">
        <v>908</v>
      </c>
    </row>
    <row r="24" spans="1:26" ht="20.149999999999999" customHeight="1">
      <c r="A24" s="1153"/>
      <c r="B24" s="1161" t="s">
        <v>914</v>
      </c>
      <c r="C24" s="1162"/>
      <c r="D24" s="1162"/>
      <c r="E24" s="160" t="s">
        <v>273</v>
      </c>
      <c r="F24" s="633"/>
      <c r="G24" s="279"/>
      <c r="H24" s="281" t="s">
        <v>481</v>
      </c>
      <c r="I24" s="279"/>
      <c r="J24" s="281" t="s">
        <v>484</v>
      </c>
      <c r="K24" s="279"/>
      <c r="L24" s="284" t="s">
        <v>482</v>
      </c>
      <c r="M24" s="633"/>
      <c r="N24" s="279"/>
      <c r="O24" s="281" t="s">
        <v>481</v>
      </c>
      <c r="P24" s="279"/>
      <c r="Q24" s="281" t="s">
        <v>484</v>
      </c>
      <c r="R24" s="279"/>
      <c r="S24" s="284" t="s">
        <v>482</v>
      </c>
      <c r="T24" s="198"/>
      <c r="U24" s="3" t="s">
        <v>909</v>
      </c>
    </row>
    <row r="25" spans="1:26" ht="20.149999999999999" customHeight="1">
      <c r="A25" s="1153"/>
      <c r="B25" s="1163"/>
      <c r="C25" s="1164"/>
      <c r="D25" s="1164"/>
      <c r="E25" s="161" t="s">
        <v>274</v>
      </c>
      <c r="F25" s="634"/>
      <c r="G25" s="280"/>
      <c r="H25" s="282" t="s">
        <v>481</v>
      </c>
      <c r="I25" s="280"/>
      <c r="J25" s="282" t="s">
        <v>485</v>
      </c>
      <c r="K25" s="280"/>
      <c r="L25" s="285" t="s">
        <v>482</v>
      </c>
      <c r="M25" s="634"/>
      <c r="N25" s="280"/>
      <c r="O25" s="282" t="s">
        <v>481</v>
      </c>
      <c r="P25" s="280"/>
      <c r="Q25" s="282" t="s">
        <v>485</v>
      </c>
      <c r="R25" s="280"/>
      <c r="S25" s="285" t="s">
        <v>482</v>
      </c>
      <c r="T25" s="198"/>
      <c r="U25" s="376">
        <v>46235</v>
      </c>
      <c r="V25" s="377" t="s">
        <v>910</v>
      </c>
      <c r="Z25" s="3" t="s">
        <v>480</v>
      </c>
    </row>
    <row r="26" spans="1:26" ht="20.149999999999999" customHeight="1">
      <c r="A26" s="1153"/>
      <c r="B26" s="1033" t="s">
        <v>38</v>
      </c>
      <c r="C26" s="1034"/>
      <c r="D26" s="1034"/>
      <c r="E26" s="160" t="s">
        <v>273</v>
      </c>
      <c r="F26" s="635"/>
      <c r="G26" s="279"/>
      <c r="H26" s="281" t="s">
        <v>481</v>
      </c>
      <c r="I26" s="279"/>
      <c r="J26" s="281" t="s">
        <v>484</v>
      </c>
      <c r="K26" s="279"/>
      <c r="L26" s="284" t="s">
        <v>482</v>
      </c>
      <c r="M26" s="635"/>
      <c r="N26" s="279"/>
      <c r="O26" s="281" t="s">
        <v>481</v>
      </c>
      <c r="P26" s="279"/>
      <c r="Q26" s="281" t="s">
        <v>484</v>
      </c>
      <c r="R26" s="279"/>
      <c r="S26" s="284" t="s">
        <v>482</v>
      </c>
      <c r="T26" s="198"/>
      <c r="U26" s="3" t="s">
        <v>911</v>
      </c>
      <c r="Z26" s="3" t="s">
        <v>994</v>
      </c>
    </row>
    <row r="27" spans="1:26" ht="20.149999999999999" customHeight="1">
      <c r="A27" s="1153"/>
      <c r="B27" s="1036"/>
      <c r="C27" s="1037"/>
      <c r="D27" s="1037"/>
      <c r="E27" s="161" t="s">
        <v>274</v>
      </c>
      <c r="F27" s="636"/>
      <c r="G27" s="280"/>
      <c r="H27" s="282" t="s">
        <v>481</v>
      </c>
      <c r="I27" s="280"/>
      <c r="J27" s="282" t="s">
        <v>485</v>
      </c>
      <c r="K27" s="280"/>
      <c r="L27" s="285" t="s">
        <v>482</v>
      </c>
      <c r="M27" s="636"/>
      <c r="N27" s="280"/>
      <c r="O27" s="282" t="s">
        <v>481</v>
      </c>
      <c r="P27" s="280"/>
      <c r="Q27" s="282" t="s">
        <v>485</v>
      </c>
      <c r="R27" s="280"/>
      <c r="S27" s="285" t="s">
        <v>482</v>
      </c>
      <c r="T27" s="198"/>
      <c r="U27" s="378">
        <f>U25</f>
        <v>46235</v>
      </c>
    </row>
    <row r="28" spans="1:26" ht="20.149999999999999" customHeight="1">
      <c r="A28" s="1153"/>
      <c r="B28" s="1049" t="s">
        <v>39</v>
      </c>
      <c r="C28" s="1115"/>
      <c r="D28" s="1115"/>
      <c r="E28" s="1050"/>
      <c r="F28" s="1285"/>
      <c r="G28" s="1286"/>
      <c r="H28" s="1286"/>
      <c r="I28" s="1286"/>
      <c r="J28" s="1286"/>
      <c r="K28" s="1286"/>
      <c r="L28" s="1287"/>
      <c r="M28" s="1285"/>
      <c r="N28" s="1286"/>
      <c r="O28" s="1286"/>
      <c r="P28" s="1286"/>
      <c r="Q28" s="1286"/>
      <c r="R28" s="1286"/>
      <c r="S28" s="1287"/>
      <c r="T28" s="199"/>
    </row>
    <row r="29" spans="1:26" ht="20.149999999999999" customHeight="1">
      <c r="A29" s="1153"/>
      <c r="B29" s="1033" t="s">
        <v>32</v>
      </c>
      <c r="C29" s="1034"/>
      <c r="D29" s="1034"/>
      <c r="E29" s="1035"/>
      <c r="F29" s="1318"/>
      <c r="G29" s="1319"/>
      <c r="H29" s="1319"/>
      <c r="I29" s="1319"/>
      <c r="J29" s="1319"/>
      <c r="K29" s="1319"/>
      <c r="L29" s="1320"/>
      <c r="M29" s="1318"/>
      <c r="N29" s="1319"/>
      <c r="O29" s="1319"/>
      <c r="P29" s="1319"/>
      <c r="Q29" s="1319"/>
      <c r="R29" s="1319"/>
      <c r="S29" s="1320"/>
      <c r="T29" s="90"/>
    </row>
    <row r="30" spans="1:26" ht="20.149999999999999" customHeight="1">
      <c r="A30" s="1153"/>
      <c r="B30" s="1222" t="s">
        <v>641</v>
      </c>
      <c r="C30" s="1223"/>
      <c r="D30" s="1223"/>
      <c r="E30" s="1224"/>
      <c r="F30" s="1318"/>
      <c r="G30" s="1319"/>
      <c r="H30" s="1319"/>
      <c r="I30" s="1319"/>
      <c r="J30" s="1319"/>
      <c r="K30" s="1319"/>
      <c r="L30" s="1320"/>
      <c r="M30" s="1318"/>
      <c r="N30" s="1319"/>
      <c r="O30" s="1319"/>
      <c r="P30" s="1319"/>
      <c r="Q30" s="1319"/>
      <c r="R30" s="1319"/>
      <c r="S30" s="1320"/>
      <c r="T30" s="90"/>
    </row>
    <row r="31" spans="1:26" ht="20.149999999999999" customHeight="1">
      <c r="A31" s="1153"/>
      <c r="B31" s="1294" t="s">
        <v>148</v>
      </c>
      <c r="C31" s="1294"/>
      <c r="D31" s="1294"/>
      <c r="E31" s="1294"/>
      <c r="F31" s="1142"/>
      <c r="G31" s="1143"/>
      <c r="H31" s="1143"/>
      <c r="I31" s="1143"/>
      <c r="J31" s="1143"/>
      <c r="K31" s="1143"/>
      <c r="L31" s="1144"/>
      <c r="M31" s="1142"/>
      <c r="N31" s="1143"/>
      <c r="O31" s="1143"/>
      <c r="P31" s="1143"/>
      <c r="Q31" s="1143"/>
      <c r="R31" s="1143"/>
      <c r="S31" s="1144"/>
      <c r="T31" s="90"/>
    </row>
    <row r="32" spans="1:26" ht="20.149999999999999" customHeight="1">
      <c r="A32" s="1338"/>
      <c r="B32" s="1294" t="s">
        <v>220</v>
      </c>
      <c r="C32" s="1294"/>
      <c r="D32" s="1294"/>
      <c r="E32" s="1294"/>
      <c r="F32" s="1142"/>
      <c r="G32" s="1143"/>
      <c r="H32" s="1143"/>
      <c r="I32" s="1143"/>
      <c r="J32" s="1143"/>
      <c r="K32" s="1143"/>
      <c r="L32" s="1144"/>
      <c r="M32" s="1142"/>
      <c r="N32" s="1143"/>
      <c r="O32" s="1143"/>
      <c r="P32" s="1143"/>
      <c r="Q32" s="1143"/>
      <c r="R32" s="1143"/>
      <c r="S32" s="1144"/>
      <c r="T32" s="90"/>
    </row>
    <row r="33" spans="1:20" ht="31.5" customHeight="1">
      <c r="A33" s="1049" t="s">
        <v>27</v>
      </c>
      <c r="B33" s="1115"/>
      <c r="C33" s="1115"/>
      <c r="D33" s="1115"/>
      <c r="E33" s="1050"/>
      <c r="F33" s="1125"/>
      <c r="G33" s="1126"/>
      <c r="H33" s="1126"/>
      <c r="I33" s="1126"/>
      <c r="J33" s="1126"/>
      <c r="K33" s="1126"/>
      <c r="L33" s="131" t="s">
        <v>161</v>
      </c>
      <c r="M33" s="1125"/>
      <c r="N33" s="1126"/>
      <c r="O33" s="1126"/>
      <c r="P33" s="1126"/>
      <c r="Q33" s="1126"/>
      <c r="R33" s="1126"/>
      <c r="S33" s="131" t="s">
        <v>161</v>
      </c>
    </row>
    <row r="34" spans="1:20">
      <c r="A34" s="1339" t="s">
        <v>33</v>
      </c>
      <c r="B34" s="1133" t="s">
        <v>1231</v>
      </c>
      <c r="C34" s="1134"/>
      <c r="D34" s="1134"/>
      <c r="E34" s="1135"/>
      <c r="F34" s="1325" t="s">
        <v>1232</v>
      </c>
      <c r="G34" s="1326"/>
      <c r="H34" s="1326"/>
      <c r="I34" s="1326"/>
      <c r="J34" s="1326"/>
      <c r="K34" s="1326"/>
      <c r="L34" s="1327"/>
      <c r="M34" s="1325" t="s">
        <v>1232</v>
      </c>
      <c r="N34" s="1326"/>
      <c r="O34" s="1326"/>
      <c r="P34" s="1326"/>
      <c r="Q34" s="1326"/>
      <c r="R34" s="1326"/>
      <c r="S34" s="1327"/>
      <c r="T34" s="199"/>
    </row>
    <row r="35" spans="1:20">
      <c r="A35" s="1339"/>
      <c r="B35" s="1136"/>
      <c r="C35" s="1137"/>
      <c r="D35" s="1137"/>
      <c r="E35" s="1138"/>
      <c r="F35" s="1130"/>
      <c r="G35" s="1131"/>
      <c r="H35" s="1131"/>
      <c r="I35" s="1131"/>
      <c r="J35" s="1131"/>
      <c r="K35" s="1131"/>
      <c r="L35" s="1132"/>
      <c r="M35" s="1130"/>
      <c r="N35" s="1131"/>
      <c r="O35" s="1131"/>
      <c r="P35" s="1131"/>
      <c r="Q35" s="1131"/>
      <c r="R35" s="1131"/>
      <c r="S35" s="1132"/>
      <c r="T35" s="199"/>
    </row>
    <row r="36" spans="1:20">
      <c r="A36" s="1339"/>
      <c r="B36" s="982" t="s">
        <v>1235</v>
      </c>
      <c r="C36" s="1156"/>
      <c r="D36" s="1156"/>
      <c r="E36" s="983"/>
      <c r="F36" s="1127"/>
      <c r="G36" s="1128"/>
      <c r="H36" s="1128"/>
      <c r="I36" s="1128"/>
      <c r="J36" s="1128"/>
      <c r="K36" s="1128"/>
      <c r="L36" s="1129"/>
      <c r="M36" s="1127"/>
      <c r="N36" s="1128"/>
      <c r="O36" s="1128"/>
      <c r="P36" s="1128"/>
      <c r="Q36" s="1128"/>
      <c r="R36" s="1128"/>
      <c r="S36" s="1129"/>
      <c r="T36" s="199"/>
    </row>
    <row r="37" spans="1:20">
      <c r="A37" s="1339"/>
      <c r="B37" s="986"/>
      <c r="C37" s="1157"/>
      <c r="D37" s="1157"/>
      <c r="E37" s="987"/>
      <c r="F37" s="1130"/>
      <c r="G37" s="1131"/>
      <c r="H37" s="1131"/>
      <c r="I37" s="1131"/>
      <c r="J37" s="1131"/>
      <c r="K37" s="1131"/>
      <c r="L37" s="1132"/>
      <c r="M37" s="1130"/>
      <c r="N37" s="1131"/>
      <c r="O37" s="1131"/>
      <c r="P37" s="1131"/>
      <c r="Q37" s="1131"/>
      <c r="R37" s="1131"/>
      <c r="S37" s="1132"/>
      <c r="T37" s="199"/>
    </row>
    <row r="38" spans="1:20">
      <c r="A38" s="1339"/>
      <c r="B38" s="1033"/>
      <c r="C38" s="1034"/>
      <c r="D38" s="1034"/>
      <c r="E38" s="1035"/>
      <c r="F38" s="1127"/>
      <c r="G38" s="1128"/>
      <c r="H38" s="1128"/>
      <c r="I38" s="1128"/>
      <c r="J38" s="1128"/>
      <c r="K38" s="1128"/>
      <c r="L38" s="1129"/>
      <c r="M38" s="1127"/>
      <c r="N38" s="1128"/>
      <c r="O38" s="1128"/>
      <c r="P38" s="1128"/>
      <c r="Q38" s="1128"/>
      <c r="R38" s="1128"/>
      <c r="S38" s="1129"/>
      <c r="T38" s="199"/>
    </row>
    <row r="39" spans="1:20">
      <c r="A39" s="1339"/>
      <c r="B39" s="1036"/>
      <c r="C39" s="1037"/>
      <c r="D39" s="1037"/>
      <c r="E39" s="1038"/>
      <c r="F39" s="1130"/>
      <c r="G39" s="1131"/>
      <c r="H39" s="1131"/>
      <c r="I39" s="1131"/>
      <c r="J39" s="1131"/>
      <c r="K39" s="1131"/>
      <c r="L39" s="1132"/>
      <c r="M39" s="1130"/>
      <c r="N39" s="1131"/>
      <c r="O39" s="1131"/>
      <c r="P39" s="1131"/>
      <c r="Q39" s="1131"/>
      <c r="R39" s="1131"/>
      <c r="S39" s="1132"/>
      <c r="T39" s="199"/>
    </row>
    <row r="40" spans="1:20">
      <c r="A40" s="1339"/>
      <c r="B40" s="1033"/>
      <c r="C40" s="1034"/>
      <c r="D40" s="1034"/>
      <c r="E40" s="1035"/>
      <c r="F40" s="1127"/>
      <c r="G40" s="1128"/>
      <c r="H40" s="1128"/>
      <c r="I40" s="1128"/>
      <c r="J40" s="1128"/>
      <c r="K40" s="1128"/>
      <c r="L40" s="1129"/>
      <c r="M40" s="1127"/>
      <c r="N40" s="1128"/>
      <c r="O40" s="1128"/>
      <c r="P40" s="1128"/>
      <c r="Q40" s="1128"/>
      <c r="R40" s="1128"/>
      <c r="S40" s="1129"/>
      <c r="T40" s="199"/>
    </row>
    <row r="41" spans="1:20">
      <c r="A41" s="1340"/>
      <c r="B41" s="1036"/>
      <c r="C41" s="1037"/>
      <c r="D41" s="1037"/>
      <c r="E41" s="1038"/>
      <c r="F41" s="1130"/>
      <c r="G41" s="1131"/>
      <c r="H41" s="1131"/>
      <c r="I41" s="1131"/>
      <c r="J41" s="1131"/>
      <c r="K41" s="1131"/>
      <c r="L41" s="1132"/>
      <c r="M41" s="1130"/>
      <c r="N41" s="1131"/>
      <c r="O41" s="1131"/>
      <c r="P41" s="1131"/>
      <c r="Q41" s="1131"/>
      <c r="R41" s="1131"/>
      <c r="S41" s="1132"/>
      <c r="T41" s="199"/>
    </row>
    <row r="42" spans="1:20">
      <c r="A42" s="619"/>
      <c r="B42" s="90"/>
      <c r="C42" s="90"/>
      <c r="D42" s="90"/>
      <c r="E42" s="90"/>
      <c r="F42" s="199"/>
      <c r="G42" s="199"/>
      <c r="H42" s="199"/>
      <c r="I42" s="199"/>
      <c r="J42" s="199"/>
      <c r="K42" s="199"/>
      <c r="L42" s="199"/>
      <c r="M42" s="199"/>
      <c r="N42" s="199"/>
      <c r="O42" s="199"/>
      <c r="P42" s="199"/>
      <c r="Q42" s="199"/>
      <c r="R42" s="199"/>
      <c r="S42" s="199"/>
      <c r="T42" s="199"/>
    </row>
    <row r="43" spans="1:20">
      <c r="A43" s="162" t="s">
        <v>812</v>
      </c>
      <c r="B43" s="997" t="s">
        <v>999</v>
      </c>
      <c r="C43" s="997"/>
      <c r="D43" s="997"/>
      <c r="E43" s="997"/>
      <c r="F43" s="997"/>
      <c r="G43" s="997"/>
      <c r="H43" s="997"/>
      <c r="I43" s="997"/>
      <c r="J43" s="997"/>
      <c r="K43" s="997"/>
      <c r="L43" s="997"/>
      <c r="M43" s="997"/>
      <c r="N43" s="997"/>
      <c r="O43" s="997"/>
      <c r="P43" s="997"/>
      <c r="Q43" s="997"/>
      <c r="R43" s="997"/>
      <c r="S43" s="997"/>
    </row>
    <row r="44" spans="1:20">
      <c r="A44" s="162"/>
      <c r="B44" s="997"/>
      <c r="C44" s="997"/>
      <c r="D44" s="997"/>
      <c r="E44" s="997"/>
      <c r="F44" s="997"/>
      <c r="G44" s="997"/>
      <c r="H44" s="997"/>
      <c r="I44" s="997"/>
      <c r="J44" s="997"/>
      <c r="K44" s="997"/>
      <c r="L44" s="997"/>
      <c r="M44" s="997"/>
      <c r="N44" s="997"/>
      <c r="O44" s="997"/>
      <c r="P44" s="997"/>
      <c r="Q44" s="997"/>
      <c r="R44" s="997"/>
      <c r="S44" s="997"/>
    </row>
    <row r="45" spans="1:20">
      <c r="A45" s="163"/>
      <c r="B45" s="272" t="s">
        <v>813</v>
      </c>
      <c r="C45" s="997" t="s">
        <v>1064</v>
      </c>
      <c r="D45" s="997"/>
      <c r="E45" s="997"/>
      <c r="F45" s="997"/>
      <c r="G45" s="997"/>
      <c r="H45" s="997"/>
      <c r="I45" s="997"/>
      <c r="J45" s="997"/>
      <c r="K45" s="997"/>
      <c r="L45" s="997"/>
      <c r="M45" s="997"/>
      <c r="N45" s="997"/>
      <c r="O45" s="997"/>
      <c r="P45" s="997"/>
      <c r="Q45" s="997"/>
      <c r="R45" s="997"/>
      <c r="S45" s="997"/>
    </row>
    <row r="46" spans="1:20">
      <c r="B46" s="272" t="s">
        <v>814</v>
      </c>
      <c r="C46" s="997" t="s">
        <v>815</v>
      </c>
      <c r="D46" s="997"/>
      <c r="E46" s="997"/>
      <c r="F46" s="997"/>
      <c r="G46" s="997"/>
      <c r="H46" s="997"/>
      <c r="I46" s="997"/>
      <c r="J46" s="997"/>
      <c r="K46" s="997"/>
      <c r="L46" s="997"/>
      <c r="M46" s="997"/>
      <c r="N46" s="997"/>
      <c r="O46" s="997"/>
      <c r="P46" s="997"/>
      <c r="Q46" s="997"/>
      <c r="R46" s="997"/>
      <c r="S46" s="997"/>
      <c r="T46" s="362"/>
    </row>
    <row r="47" spans="1:20">
      <c r="B47" s="272"/>
      <c r="C47" s="997"/>
      <c r="D47" s="997"/>
      <c r="E47" s="997"/>
      <c r="F47" s="997"/>
      <c r="G47" s="997"/>
      <c r="H47" s="997"/>
      <c r="I47" s="997"/>
      <c r="J47" s="997"/>
      <c r="K47" s="997"/>
      <c r="L47" s="997"/>
      <c r="M47" s="997"/>
      <c r="N47" s="997"/>
      <c r="O47" s="997"/>
      <c r="P47" s="997"/>
      <c r="Q47" s="997"/>
      <c r="R47" s="997"/>
      <c r="S47" s="997"/>
      <c r="T47" s="362"/>
    </row>
    <row r="48" spans="1:20">
      <c r="B48" s="272"/>
      <c r="C48" s="997"/>
      <c r="D48" s="997"/>
      <c r="E48" s="997"/>
      <c r="F48" s="997"/>
      <c r="G48" s="997"/>
      <c r="H48" s="997"/>
      <c r="I48" s="997"/>
      <c r="J48" s="997"/>
      <c r="K48" s="997"/>
      <c r="L48" s="997"/>
      <c r="M48" s="997"/>
      <c r="N48" s="997"/>
      <c r="O48" s="997"/>
      <c r="P48" s="997"/>
      <c r="Q48" s="997"/>
      <c r="R48" s="997"/>
      <c r="S48" s="997"/>
      <c r="T48" s="362"/>
    </row>
    <row r="49" spans="2:20">
      <c r="C49" s="997"/>
      <c r="D49" s="997"/>
      <c r="E49" s="997"/>
      <c r="F49" s="997"/>
      <c r="G49" s="997"/>
      <c r="H49" s="997"/>
      <c r="I49" s="997"/>
      <c r="J49" s="997"/>
      <c r="K49" s="997"/>
      <c r="L49" s="997"/>
      <c r="M49" s="997"/>
      <c r="N49" s="997"/>
      <c r="O49" s="997"/>
      <c r="P49" s="997"/>
      <c r="Q49" s="997"/>
      <c r="R49" s="997"/>
      <c r="S49" s="997"/>
    </row>
    <row r="50" spans="2:20">
      <c r="B50" s="272" t="s">
        <v>816</v>
      </c>
      <c r="C50" s="997" t="s">
        <v>817</v>
      </c>
      <c r="D50" s="997"/>
      <c r="E50" s="997"/>
      <c r="F50" s="997"/>
      <c r="G50" s="997"/>
      <c r="H50" s="997"/>
      <c r="I50" s="997"/>
      <c r="J50" s="997"/>
      <c r="K50" s="997"/>
      <c r="L50" s="997"/>
      <c r="M50" s="997"/>
      <c r="N50" s="997"/>
      <c r="O50" s="997"/>
      <c r="P50" s="997"/>
      <c r="Q50" s="997"/>
      <c r="R50" s="997"/>
      <c r="S50" s="997"/>
      <c r="T50" s="362"/>
    </row>
    <row r="51" spans="2:20">
      <c r="B51" s="272" t="s">
        <v>818</v>
      </c>
      <c r="C51" s="1187" t="s">
        <v>819</v>
      </c>
      <c r="D51" s="1187"/>
      <c r="E51" s="1187"/>
      <c r="F51" s="1187"/>
      <c r="G51" s="1187"/>
      <c r="H51" s="1187"/>
      <c r="I51" s="1187"/>
      <c r="J51" s="1187"/>
      <c r="K51" s="1187"/>
      <c r="L51" s="1187"/>
      <c r="M51" s="1187"/>
      <c r="N51" s="1187"/>
      <c r="O51" s="1187"/>
      <c r="P51" s="1187"/>
      <c r="Q51" s="1187"/>
      <c r="R51" s="1187"/>
      <c r="S51" s="1187"/>
      <c r="T51" s="163"/>
    </row>
    <row r="52" spans="2:20">
      <c r="B52" s="272" t="s">
        <v>820</v>
      </c>
      <c r="C52" s="1187" t="s">
        <v>763</v>
      </c>
      <c r="D52" s="1187"/>
      <c r="E52" s="1187"/>
      <c r="F52" s="1187"/>
      <c r="G52" s="1187"/>
      <c r="H52" s="1187"/>
      <c r="I52" s="1187"/>
      <c r="J52" s="1187"/>
      <c r="K52" s="1187"/>
      <c r="L52" s="1187"/>
      <c r="M52" s="1187"/>
      <c r="N52" s="1187"/>
      <c r="O52" s="1187"/>
      <c r="P52" s="1187"/>
      <c r="Q52" s="1187"/>
      <c r="R52" s="1187"/>
      <c r="S52" s="1187"/>
      <c r="T52" s="164"/>
    </row>
    <row r="53" spans="2:20">
      <c r="B53" s="272" t="s">
        <v>821</v>
      </c>
      <c r="C53" s="997" t="s">
        <v>1089</v>
      </c>
      <c r="D53" s="997"/>
      <c r="E53" s="997"/>
      <c r="F53" s="997"/>
      <c r="G53" s="997"/>
      <c r="H53" s="997"/>
      <c r="I53" s="997"/>
      <c r="J53" s="997"/>
      <c r="K53" s="997"/>
      <c r="L53" s="997"/>
      <c r="M53" s="997"/>
      <c r="N53" s="997"/>
      <c r="O53" s="997"/>
      <c r="P53" s="997"/>
      <c r="Q53" s="997"/>
      <c r="R53" s="997"/>
      <c r="S53" s="997"/>
      <c r="T53" s="169"/>
    </row>
    <row r="54" spans="2:20">
      <c r="B54" s="272"/>
      <c r="C54" s="997"/>
      <c r="D54" s="997"/>
      <c r="E54" s="997"/>
      <c r="F54" s="997"/>
      <c r="G54" s="997"/>
      <c r="H54" s="997"/>
      <c r="I54" s="997"/>
      <c r="J54" s="997"/>
      <c r="K54" s="997"/>
      <c r="L54" s="997"/>
      <c r="M54" s="997"/>
      <c r="N54" s="997"/>
      <c r="O54" s="997"/>
      <c r="P54" s="997"/>
      <c r="Q54" s="997"/>
      <c r="R54" s="997"/>
      <c r="S54" s="997"/>
      <c r="T54" s="169"/>
    </row>
    <row r="55" spans="2:20">
      <c r="B55" s="272"/>
      <c r="C55" s="997"/>
      <c r="D55" s="997"/>
      <c r="E55" s="997"/>
      <c r="F55" s="997"/>
      <c r="G55" s="997"/>
      <c r="H55" s="997"/>
      <c r="I55" s="997"/>
      <c r="J55" s="997"/>
      <c r="K55" s="997"/>
      <c r="L55" s="997"/>
      <c r="M55" s="997"/>
      <c r="N55" s="997"/>
      <c r="O55" s="997"/>
      <c r="P55" s="997"/>
      <c r="Q55" s="997"/>
      <c r="R55" s="997"/>
      <c r="S55" s="997"/>
      <c r="T55" s="169"/>
    </row>
    <row r="56" spans="2:20">
      <c r="B56" s="272" t="s">
        <v>822</v>
      </c>
      <c r="C56" s="997" t="s">
        <v>767</v>
      </c>
      <c r="D56" s="997"/>
      <c r="E56" s="997"/>
      <c r="F56" s="997"/>
      <c r="G56" s="997"/>
      <c r="H56" s="997"/>
      <c r="I56" s="997"/>
      <c r="J56" s="997"/>
      <c r="K56" s="997"/>
      <c r="L56" s="997"/>
      <c r="M56" s="997"/>
      <c r="N56" s="997"/>
      <c r="O56" s="997"/>
      <c r="P56" s="997"/>
      <c r="Q56" s="997"/>
      <c r="R56" s="997"/>
      <c r="S56" s="997"/>
      <c r="T56" s="169"/>
    </row>
    <row r="57" spans="2:20">
      <c r="C57" s="997"/>
      <c r="D57" s="997"/>
      <c r="E57" s="997"/>
      <c r="F57" s="997"/>
      <c r="G57" s="997"/>
      <c r="H57" s="997"/>
      <c r="I57" s="997"/>
      <c r="J57" s="997"/>
      <c r="K57" s="997"/>
      <c r="L57" s="997"/>
      <c r="M57" s="997"/>
      <c r="N57" s="997"/>
      <c r="O57" s="997"/>
      <c r="P57" s="997"/>
      <c r="Q57" s="997"/>
      <c r="R57" s="997"/>
      <c r="S57" s="997"/>
      <c r="T57" s="169"/>
    </row>
    <row r="58" spans="2:20">
      <c r="C58" s="997"/>
      <c r="D58" s="997"/>
      <c r="E58" s="997"/>
      <c r="F58" s="997"/>
      <c r="G58" s="997"/>
      <c r="H58" s="997"/>
      <c r="I58" s="997"/>
      <c r="J58" s="997"/>
      <c r="K58" s="997"/>
      <c r="L58" s="997"/>
      <c r="M58" s="997"/>
      <c r="N58" s="997"/>
      <c r="O58" s="997"/>
      <c r="P58" s="997"/>
      <c r="Q58" s="997"/>
      <c r="R58" s="997"/>
      <c r="S58" s="997"/>
      <c r="T58" s="169"/>
    </row>
    <row r="59" spans="2:20">
      <c r="C59" s="997"/>
      <c r="D59" s="997"/>
      <c r="E59" s="997"/>
      <c r="F59" s="997"/>
      <c r="G59" s="997"/>
      <c r="H59" s="997"/>
      <c r="I59" s="997"/>
      <c r="J59" s="997"/>
      <c r="K59" s="997"/>
      <c r="L59" s="997"/>
      <c r="M59" s="997"/>
      <c r="N59" s="997"/>
      <c r="O59" s="997"/>
      <c r="P59" s="997"/>
      <c r="Q59" s="997"/>
      <c r="R59" s="997"/>
      <c r="S59" s="997"/>
      <c r="T59" s="169"/>
    </row>
    <row r="60" spans="2:20" ht="13.5" customHeight="1">
      <c r="B60" s="272" t="s">
        <v>823</v>
      </c>
      <c r="C60" s="1337" t="s">
        <v>915</v>
      </c>
      <c r="D60" s="1337"/>
      <c r="E60" s="1337"/>
      <c r="F60" s="1337"/>
      <c r="G60" s="1337"/>
      <c r="H60" s="1337"/>
      <c r="I60" s="1337"/>
      <c r="J60" s="1337"/>
      <c r="K60" s="1337"/>
      <c r="L60" s="1337"/>
      <c r="M60" s="1337"/>
      <c r="N60" s="1337"/>
      <c r="O60" s="1337"/>
      <c r="P60" s="1337"/>
      <c r="Q60" s="1337"/>
      <c r="R60" s="1337"/>
      <c r="S60" s="1337"/>
    </row>
    <row r="61" spans="2:20">
      <c r="C61" s="1337"/>
      <c r="D61" s="1337"/>
      <c r="E61" s="1337"/>
      <c r="F61" s="1337"/>
      <c r="G61" s="1337"/>
      <c r="H61" s="1337"/>
      <c r="I61" s="1337"/>
      <c r="J61" s="1337"/>
      <c r="K61" s="1337"/>
      <c r="L61" s="1337"/>
      <c r="M61" s="1337"/>
      <c r="N61" s="1337"/>
      <c r="O61" s="1337"/>
      <c r="P61" s="1337"/>
      <c r="Q61" s="1337"/>
      <c r="R61" s="1337"/>
      <c r="S61" s="1337"/>
    </row>
    <row r="62" spans="2:20">
      <c r="B62" s="272" t="s">
        <v>824</v>
      </c>
      <c r="C62" s="1337" t="s">
        <v>825</v>
      </c>
      <c r="D62" s="1337"/>
      <c r="E62" s="1337"/>
      <c r="F62" s="1337"/>
      <c r="G62" s="1337"/>
      <c r="H62" s="1337"/>
      <c r="I62" s="1337"/>
      <c r="J62" s="1337"/>
      <c r="K62" s="1337"/>
      <c r="L62" s="1337"/>
      <c r="M62" s="1337"/>
      <c r="N62" s="1337"/>
      <c r="O62" s="1337"/>
      <c r="P62" s="1337"/>
      <c r="Q62" s="1337"/>
      <c r="R62" s="1337"/>
      <c r="S62" s="1337"/>
    </row>
    <row r="63" spans="2:20">
      <c r="C63" s="1337"/>
      <c r="D63" s="1337"/>
      <c r="E63" s="1337"/>
      <c r="F63" s="1337"/>
      <c r="G63" s="1337"/>
      <c r="H63" s="1337"/>
      <c r="I63" s="1337"/>
      <c r="J63" s="1337"/>
      <c r="K63" s="1337"/>
      <c r="L63" s="1337"/>
      <c r="M63" s="1337"/>
      <c r="N63" s="1337"/>
      <c r="O63" s="1337"/>
      <c r="P63" s="1337"/>
      <c r="Q63" s="1337"/>
      <c r="R63" s="1337"/>
      <c r="S63" s="1337"/>
    </row>
    <row r="64" spans="2:20">
      <c r="B64" s="272" t="s">
        <v>826</v>
      </c>
      <c r="C64" s="997" t="s">
        <v>827</v>
      </c>
      <c r="D64" s="997"/>
      <c r="E64" s="997"/>
      <c r="F64" s="997"/>
      <c r="G64" s="997"/>
      <c r="H64" s="997"/>
      <c r="I64" s="997"/>
      <c r="J64" s="997"/>
      <c r="K64" s="997"/>
      <c r="L64" s="997"/>
      <c r="M64" s="997"/>
      <c r="N64" s="997"/>
      <c r="O64" s="997"/>
      <c r="P64" s="997"/>
      <c r="Q64" s="997"/>
      <c r="R64" s="997"/>
      <c r="S64" s="997"/>
    </row>
    <row r="65" spans="1:22">
      <c r="A65" s="163"/>
      <c r="B65" s="272"/>
      <c r="C65" s="997"/>
      <c r="D65" s="997"/>
      <c r="E65" s="997"/>
      <c r="F65" s="997"/>
      <c r="G65" s="997"/>
      <c r="H65" s="997"/>
      <c r="I65" s="997"/>
      <c r="J65" s="997"/>
      <c r="K65" s="997"/>
      <c r="L65" s="997"/>
      <c r="M65" s="997"/>
      <c r="N65" s="997"/>
      <c r="O65" s="997"/>
      <c r="P65" s="997"/>
      <c r="Q65" s="997"/>
      <c r="R65" s="997"/>
      <c r="S65" s="997"/>
    </row>
    <row r="66" spans="1:22">
      <c r="A66" s="584"/>
      <c r="B66" s="585" t="s">
        <v>937</v>
      </c>
      <c r="C66" s="1267" t="s">
        <v>938</v>
      </c>
      <c r="D66" s="1267"/>
      <c r="E66" s="1267"/>
      <c r="F66" s="1267"/>
      <c r="G66" s="1267"/>
      <c r="H66" s="1267"/>
      <c r="I66" s="1267"/>
      <c r="J66" s="1267"/>
      <c r="K66" s="1267"/>
      <c r="L66" s="1267"/>
      <c r="M66" s="1267"/>
      <c r="N66" s="1267"/>
      <c r="O66" s="1267"/>
      <c r="P66" s="1267"/>
      <c r="Q66" s="1267"/>
      <c r="R66" s="1267"/>
      <c r="S66" s="1267"/>
    </row>
    <row r="67" spans="1:22">
      <c r="A67" s="584"/>
      <c r="B67" s="585"/>
      <c r="C67" s="1267"/>
      <c r="D67" s="1267"/>
      <c r="E67" s="1267"/>
      <c r="F67" s="1267"/>
      <c r="G67" s="1267"/>
      <c r="H67" s="1267"/>
      <c r="I67" s="1267"/>
      <c r="J67" s="1267"/>
      <c r="K67" s="1267"/>
      <c r="L67" s="1267"/>
      <c r="M67" s="1267"/>
      <c r="N67" s="1267"/>
      <c r="O67" s="1267"/>
      <c r="P67" s="1267"/>
      <c r="Q67" s="1267"/>
      <c r="R67" s="1267"/>
      <c r="S67" s="1267"/>
    </row>
    <row r="68" spans="1:22">
      <c r="A68" s="581" t="s">
        <v>961</v>
      </c>
      <c r="B68" s="581"/>
      <c r="C68" s="581"/>
      <c r="D68" s="581"/>
      <c r="E68" s="581"/>
      <c r="F68" s="581"/>
      <c r="G68" s="581"/>
      <c r="H68" s="581"/>
      <c r="I68" s="581"/>
      <c r="J68" s="581"/>
      <c r="K68" s="581"/>
      <c r="L68" s="581"/>
      <c r="M68" s="581"/>
      <c r="N68" s="581"/>
      <c r="O68" s="581"/>
      <c r="P68" s="581"/>
      <c r="Q68" s="581"/>
      <c r="R68" s="581"/>
      <c r="S68" s="581"/>
      <c r="T68" s="164"/>
      <c r="U68" s="164"/>
      <c r="V68" s="164"/>
    </row>
    <row r="69" spans="1:22">
      <c r="A69" s="1212" t="s">
        <v>260</v>
      </c>
      <c r="B69" s="1213"/>
      <c r="C69" s="1213"/>
      <c r="D69" s="1213"/>
      <c r="E69" s="1214"/>
      <c r="F69" s="1146" t="s">
        <v>770</v>
      </c>
      <c r="G69" s="1147"/>
      <c r="H69" s="1147"/>
      <c r="I69" s="1147"/>
      <c r="J69" s="1147"/>
      <c r="K69" s="1147"/>
      <c r="L69" s="1147"/>
      <c r="M69" s="1147"/>
      <c r="N69" s="1147"/>
      <c r="O69" s="1147"/>
      <c r="P69" s="1148"/>
      <c r="Q69" s="1212" t="s">
        <v>771</v>
      </c>
      <c r="R69" s="1213"/>
      <c r="S69" s="1214"/>
    </row>
    <row r="70" spans="1:22">
      <c r="A70" s="1215"/>
      <c r="B70" s="1216"/>
      <c r="C70" s="1216"/>
      <c r="D70" s="1216"/>
      <c r="E70" s="1217"/>
      <c r="F70" s="590" t="s">
        <v>354</v>
      </c>
      <c r="G70" s="590" t="s">
        <v>206</v>
      </c>
      <c r="H70" s="590" t="s">
        <v>205</v>
      </c>
      <c r="I70" s="590" t="s">
        <v>760</v>
      </c>
      <c r="J70" s="590" t="s">
        <v>1065</v>
      </c>
      <c r="K70" s="590" t="s">
        <v>359</v>
      </c>
      <c r="L70" s="590" t="s">
        <v>360</v>
      </c>
      <c r="M70" s="590" t="s">
        <v>361</v>
      </c>
      <c r="N70" s="590" t="s">
        <v>824</v>
      </c>
      <c r="O70" s="590" t="s">
        <v>363</v>
      </c>
      <c r="P70" s="590" t="s">
        <v>937</v>
      </c>
      <c r="Q70" s="1215"/>
      <c r="R70" s="1216"/>
      <c r="S70" s="1217"/>
    </row>
    <row r="71" spans="1:22" ht="13.5" customHeight="1">
      <c r="A71" s="1306" t="s">
        <v>780</v>
      </c>
      <c r="B71" s="1190" t="s">
        <v>138</v>
      </c>
      <c r="C71" s="1191"/>
      <c r="D71" s="1191"/>
      <c r="E71" s="1188"/>
      <c r="F71" s="590" t="s">
        <v>781</v>
      </c>
      <c r="G71" s="590" t="s">
        <v>781</v>
      </c>
      <c r="H71" s="590" t="s">
        <v>1066</v>
      </c>
      <c r="I71" s="590" t="s">
        <v>781</v>
      </c>
      <c r="J71" s="590" t="s">
        <v>781</v>
      </c>
      <c r="K71" s="590" t="s">
        <v>781</v>
      </c>
      <c r="L71" s="590" t="s">
        <v>781</v>
      </c>
      <c r="M71" s="590" t="s">
        <v>781</v>
      </c>
      <c r="N71" s="590" t="s">
        <v>781</v>
      </c>
      <c r="O71" s="590" t="s">
        <v>781</v>
      </c>
      <c r="P71" s="590" t="s">
        <v>1066</v>
      </c>
      <c r="Q71" s="1242"/>
      <c r="R71" s="1304"/>
      <c r="S71" s="1243"/>
    </row>
    <row r="72" spans="1:22">
      <c r="A72" s="1307"/>
      <c r="B72" s="1190" t="s">
        <v>782</v>
      </c>
      <c r="C72" s="1191"/>
      <c r="D72" s="1191"/>
      <c r="E72" s="1188"/>
      <c r="F72" s="590" t="s">
        <v>1066</v>
      </c>
      <c r="G72" s="590"/>
      <c r="H72" s="590"/>
      <c r="I72" s="590"/>
      <c r="J72" s="590"/>
      <c r="K72" s="590"/>
      <c r="L72" s="590"/>
      <c r="M72" s="590"/>
      <c r="N72" s="590"/>
      <c r="O72" s="590"/>
      <c r="P72" s="597"/>
      <c r="Q72" s="1309" t="s">
        <v>783</v>
      </c>
      <c r="R72" s="1310"/>
      <c r="S72" s="1311"/>
    </row>
    <row r="73" spans="1:22">
      <c r="A73" s="1307"/>
      <c r="B73" s="1190" t="s">
        <v>784</v>
      </c>
      <c r="C73" s="1191"/>
      <c r="D73" s="1191"/>
      <c r="E73" s="1188"/>
      <c r="F73" s="590" t="s">
        <v>1066</v>
      </c>
      <c r="G73" s="590" t="s">
        <v>1066</v>
      </c>
      <c r="H73" s="590" t="s">
        <v>1066</v>
      </c>
      <c r="I73" s="590" t="s">
        <v>1066</v>
      </c>
      <c r="J73" s="590" t="s">
        <v>1066</v>
      </c>
      <c r="K73" s="590" t="s">
        <v>1066</v>
      </c>
      <c r="L73" s="590"/>
      <c r="M73" s="590" t="s">
        <v>1066</v>
      </c>
      <c r="N73" s="590" t="s">
        <v>1066</v>
      </c>
      <c r="O73" s="590" t="s">
        <v>1066</v>
      </c>
      <c r="P73" s="590" t="s">
        <v>1066</v>
      </c>
      <c r="Q73" s="1242"/>
      <c r="R73" s="1304"/>
      <c r="S73" s="1243"/>
    </row>
    <row r="74" spans="1:22">
      <c r="A74" s="1307"/>
      <c r="B74" s="1190" t="s">
        <v>150</v>
      </c>
      <c r="C74" s="1191"/>
      <c r="D74" s="1191"/>
      <c r="E74" s="1188"/>
      <c r="F74" s="590" t="s">
        <v>1066</v>
      </c>
      <c r="G74" s="590"/>
      <c r="H74" s="590" t="s">
        <v>1066</v>
      </c>
      <c r="I74" s="590"/>
      <c r="J74" s="590" t="s">
        <v>1066</v>
      </c>
      <c r="K74" s="590"/>
      <c r="L74" s="590"/>
      <c r="M74" s="590" t="s">
        <v>1066</v>
      </c>
      <c r="N74" s="590" t="s">
        <v>1066</v>
      </c>
      <c r="O74" s="590" t="s">
        <v>1066</v>
      </c>
      <c r="P74" s="590" t="s">
        <v>1066</v>
      </c>
      <c r="Q74" s="1242"/>
      <c r="R74" s="1304"/>
      <c r="S74" s="1243"/>
    </row>
    <row r="75" spans="1:22">
      <c r="A75" s="1307"/>
      <c r="B75" s="1190" t="s">
        <v>785</v>
      </c>
      <c r="C75" s="1191"/>
      <c r="D75" s="1191"/>
      <c r="E75" s="1188"/>
      <c r="F75" s="590" t="s">
        <v>1066</v>
      </c>
      <c r="G75" s="590"/>
      <c r="H75" s="590" t="s">
        <v>1066</v>
      </c>
      <c r="I75" s="590" t="s">
        <v>1066</v>
      </c>
      <c r="J75" s="590" t="s">
        <v>1066</v>
      </c>
      <c r="K75" s="590"/>
      <c r="L75" s="590"/>
      <c r="M75" s="590"/>
      <c r="N75" s="590" t="s">
        <v>1066</v>
      </c>
      <c r="O75" s="590" t="s">
        <v>1066</v>
      </c>
      <c r="P75" s="597"/>
      <c r="Q75" s="1242"/>
      <c r="R75" s="1304"/>
      <c r="S75" s="1243"/>
    </row>
    <row r="76" spans="1:22">
      <c r="A76" s="1307"/>
      <c r="B76" s="1190" t="s">
        <v>914</v>
      </c>
      <c r="C76" s="1191"/>
      <c r="D76" s="1191"/>
      <c r="E76" s="1188"/>
      <c r="F76" s="590" t="s">
        <v>1066</v>
      </c>
      <c r="G76" s="590"/>
      <c r="H76" s="590" t="s">
        <v>1066</v>
      </c>
      <c r="I76" s="590" t="s">
        <v>1066</v>
      </c>
      <c r="J76" s="590" t="s">
        <v>1066</v>
      </c>
      <c r="K76" s="590" t="s">
        <v>1066</v>
      </c>
      <c r="L76" s="590"/>
      <c r="M76" s="590" t="s">
        <v>1067</v>
      </c>
      <c r="N76" s="590" t="s">
        <v>1066</v>
      </c>
      <c r="O76" s="590" t="s">
        <v>1066</v>
      </c>
      <c r="P76" s="597"/>
      <c r="Q76" s="1246" t="s">
        <v>828</v>
      </c>
      <c r="R76" s="1247"/>
      <c r="S76" s="1248"/>
    </row>
    <row r="77" spans="1:22" ht="13.5" customHeight="1">
      <c r="A77" s="1307"/>
      <c r="B77" s="1190" t="s">
        <v>487</v>
      </c>
      <c r="C77" s="1191"/>
      <c r="D77" s="1191"/>
      <c r="E77" s="1188"/>
      <c r="F77" s="590" t="s">
        <v>1066</v>
      </c>
      <c r="G77" s="590"/>
      <c r="H77" s="590"/>
      <c r="I77" s="590"/>
      <c r="J77" s="590"/>
      <c r="K77" s="590"/>
      <c r="L77" s="590"/>
      <c r="M77" s="590" t="s">
        <v>1067</v>
      </c>
      <c r="N77" s="590" t="s">
        <v>1067</v>
      </c>
      <c r="O77" s="590" t="s">
        <v>1066</v>
      </c>
      <c r="P77" s="597"/>
      <c r="Q77" s="1312" t="s">
        <v>829</v>
      </c>
      <c r="R77" s="1313"/>
      <c r="S77" s="1314"/>
    </row>
    <row r="78" spans="1:22">
      <c r="A78" s="1307"/>
      <c r="B78" s="1321" t="s">
        <v>830</v>
      </c>
      <c r="C78" s="1322"/>
      <c r="D78" s="1322"/>
      <c r="E78" s="1244"/>
      <c r="F78" s="590" t="s">
        <v>1066</v>
      </c>
      <c r="G78" s="630"/>
      <c r="H78" s="630"/>
      <c r="I78" s="590"/>
      <c r="J78" s="630"/>
      <c r="K78" s="630"/>
      <c r="L78" s="630"/>
      <c r="M78" s="590" t="s">
        <v>1067</v>
      </c>
      <c r="N78" s="590" t="s">
        <v>1067</v>
      </c>
      <c r="O78" s="590" t="s">
        <v>1066</v>
      </c>
      <c r="P78" s="597"/>
      <c r="Q78" s="1315"/>
      <c r="R78" s="1316"/>
      <c r="S78" s="1317"/>
    </row>
    <row r="79" spans="1:22">
      <c r="A79" s="1307"/>
      <c r="B79" s="1190" t="s">
        <v>495</v>
      </c>
      <c r="C79" s="1191"/>
      <c r="D79" s="1191"/>
      <c r="E79" s="1188"/>
      <c r="F79" s="590" t="s">
        <v>1066</v>
      </c>
      <c r="G79" s="590"/>
      <c r="H79" s="590" t="s">
        <v>1066</v>
      </c>
      <c r="I79" s="590" t="s">
        <v>1066</v>
      </c>
      <c r="J79" s="590" t="s">
        <v>1066</v>
      </c>
      <c r="K79" s="590" t="s">
        <v>1066</v>
      </c>
      <c r="L79" s="590"/>
      <c r="M79" s="590" t="s">
        <v>1066</v>
      </c>
      <c r="N79" s="590" t="s">
        <v>1066</v>
      </c>
      <c r="O79" s="590" t="s">
        <v>1066</v>
      </c>
      <c r="P79" s="597"/>
      <c r="Q79" s="1242"/>
      <c r="R79" s="1304"/>
      <c r="S79" s="1243"/>
    </row>
    <row r="80" spans="1:22">
      <c r="A80" s="1307"/>
      <c r="B80" s="1321" t="s">
        <v>787</v>
      </c>
      <c r="C80" s="1322"/>
      <c r="D80" s="1322"/>
      <c r="E80" s="1244"/>
      <c r="F80" s="590" t="s">
        <v>1066</v>
      </c>
      <c r="G80" s="590"/>
      <c r="H80" s="590"/>
      <c r="I80" s="590"/>
      <c r="J80" s="590"/>
      <c r="K80" s="590"/>
      <c r="L80" s="590"/>
      <c r="M80" s="590"/>
      <c r="N80" s="590"/>
      <c r="O80" s="590" t="s">
        <v>1066</v>
      </c>
      <c r="P80" s="597"/>
      <c r="Q80" s="1309" t="s">
        <v>788</v>
      </c>
      <c r="R80" s="1310"/>
      <c r="S80" s="1311"/>
    </row>
    <row r="81" spans="1:19">
      <c r="A81" s="1307"/>
      <c r="B81" s="1305" t="s">
        <v>148</v>
      </c>
      <c r="C81" s="1305"/>
      <c r="D81" s="1305"/>
      <c r="E81" s="1305"/>
      <c r="F81" s="590" t="s">
        <v>1066</v>
      </c>
      <c r="G81" s="630"/>
      <c r="H81" s="630"/>
      <c r="I81" s="630"/>
      <c r="J81" s="630"/>
      <c r="K81" s="630"/>
      <c r="L81" s="630"/>
      <c r="M81" s="590"/>
      <c r="N81" s="590"/>
      <c r="O81" s="590" t="s">
        <v>1066</v>
      </c>
      <c r="P81" s="590" t="s">
        <v>1066</v>
      </c>
      <c r="Q81" s="1242"/>
      <c r="R81" s="1304"/>
      <c r="S81" s="1243"/>
    </row>
    <row r="82" spans="1:19">
      <c r="A82" s="1308"/>
      <c r="B82" s="1305" t="s">
        <v>220</v>
      </c>
      <c r="C82" s="1305"/>
      <c r="D82" s="1305"/>
      <c r="E82" s="1305"/>
      <c r="F82" s="590" t="s">
        <v>1066</v>
      </c>
      <c r="G82" s="630"/>
      <c r="H82" s="630"/>
      <c r="I82" s="630"/>
      <c r="J82" s="630"/>
      <c r="K82" s="630"/>
      <c r="L82" s="630"/>
      <c r="M82" s="590"/>
      <c r="N82" s="590"/>
      <c r="O82" s="590" t="s">
        <v>1066</v>
      </c>
      <c r="P82" s="590" t="s">
        <v>1066</v>
      </c>
      <c r="Q82" s="1242"/>
      <c r="R82" s="1304"/>
      <c r="S82" s="1243"/>
    </row>
    <row r="83" spans="1:19" ht="13.5" customHeight="1">
      <c r="A83" s="1201" t="s">
        <v>27</v>
      </c>
      <c r="B83" s="1202"/>
      <c r="C83" s="1202"/>
      <c r="D83" s="1202"/>
      <c r="E83" s="1203"/>
      <c r="F83" s="1211"/>
      <c r="G83" s="1211"/>
      <c r="H83" s="1211"/>
      <c r="I83" s="1211" t="s">
        <v>1066</v>
      </c>
      <c r="J83" s="1211"/>
      <c r="K83" s="1211" t="s">
        <v>1066</v>
      </c>
      <c r="L83" s="1211"/>
      <c r="M83" s="1211"/>
      <c r="N83" s="1211"/>
      <c r="O83" s="1211" t="s">
        <v>1066</v>
      </c>
      <c r="P83" s="1180"/>
      <c r="Q83" s="1233" t="s">
        <v>832</v>
      </c>
      <c r="R83" s="1234"/>
      <c r="S83" s="1235"/>
    </row>
    <row r="84" spans="1:19">
      <c r="A84" s="1204"/>
      <c r="B84" s="1205"/>
      <c r="C84" s="1205"/>
      <c r="D84" s="1205"/>
      <c r="E84" s="1206"/>
      <c r="F84" s="1211"/>
      <c r="G84" s="1211"/>
      <c r="H84" s="1211"/>
      <c r="I84" s="1211"/>
      <c r="J84" s="1211"/>
      <c r="K84" s="1211"/>
      <c r="L84" s="1211"/>
      <c r="M84" s="1211"/>
      <c r="N84" s="1211"/>
      <c r="O84" s="1211"/>
      <c r="P84" s="1181"/>
      <c r="Q84" s="1236"/>
      <c r="R84" s="1237"/>
      <c r="S84" s="1238"/>
    </row>
    <row r="85" spans="1:19">
      <c r="A85" s="1204"/>
      <c r="B85" s="1205"/>
      <c r="C85" s="1205"/>
      <c r="D85" s="1205"/>
      <c r="E85" s="1206"/>
      <c r="F85" s="1211"/>
      <c r="G85" s="1211"/>
      <c r="H85" s="1211"/>
      <c r="I85" s="1211"/>
      <c r="J85" s="1211"/>
      <c r="K85" s="1211"/>
      <c r="L85" s="1211"/>
      <c r="M85" s="1211"/>
      <c r="N85" s="1211"/>
      <c r="O85" s="1211"/>
      <c r="P85" s="1181"/>
      <c r="Q85" s="1236"/>
      <c r="R85" s="1237"/>
      <c r="S85" s="1238"/>
    </row>
    <row r="86" spans="1:19" ht="13.5" customHeight="1">
      <c r="A86" s="1207"/>
      <c r="B86" s="1208"/>
      <c r="C86" s="1208"/>
      <c r="D86" s="1208"/>
      <c r="E86" s="1209"/>
      <c r="F86" s="1211"/>
      <c r="G86" s="1211"/>
      <c r="H86" s="1211"/>
      <c r="I86" s="1211"/>
      <c r="J86" s="1211"/>
      <c r="K86" s="1211"/>
      <c r="L86" s="1211"/>
      <c r="M86" s="1211"/>
      <c r="N86" s="1211"/>
      <c r="O86" s="1211"/>
      <c r="P86" s="1182"/>
      <c r="Q86" s="1239"/>
      <c r="R86" s="1240"/>
      <c r="S86" s="1241"/>
    </row>
    <row r="87" spans="1:19">
      <c r="A87" s="1201" t="s">
        <v>789</v>
      </c>
      <c r="B87" s="1202"/>
      <c r="C87" s="1202"/>
      <c r="D87" s="1202"/>
      <c r="E87" s="1203"/>
      <c r="F87" s="1180" t="s">
        <v>1068</v>
      </c>
      <c r="G87" s="1180" t="s">
        <v>1068</v>
      </c>
      <c r="H87" s="1183"/>
      <c r="I87" s="1183"/>
      <c r="J87" s="1183"/>
      <c r="K87" s="1183"/>
      <c r="L87" s="1180" t="s">
        <v>1068</v>
      </c>
      <c r="M87" s="1211"/>
      <c r="N87" s="1211"/>
      <c r="O87" s="1183" t="s">
        <v>1066</v>
      </c>
      <c r="P87" s="1180"/>
      <c r="Q87" s="1233" t="s">
        <v>831</v>
      </c>
      <c r="R87" s="1234"/>
      <c r="S87" s="1235"/>
    </row>
    <row r="88" spans="1:19">
      <c r="A88" s="1204"/>
      <c r="B88" s="1205"/>
      <c r="C88" s="1205"/>
      <c r="D88" s="1205"/>
      <c r="E88" s="1206"/>
      <c r="F88" s="1181"/>
      <c r="G88" s="1181"/>
      <c r="H88" s="1184"/>
      <c r="I88" s="1184"/>
      <c r="J88" s="1184"/>
      <c r="K88" s="1184"/>
      <c r="L88" s="1181"/>
      <c r="M88" s="1211"/>
      <c r="N88" s="1211"/>
      <c r="O88" s="1184"/>
      <c r="P88" s="1181"/>
      <c r="Q88" s="1236"/>
      <c r="R88" s="1237"/>
      <c r="S88" s="1238"/>
    </row>
    <row r="89" spans="1:19">
      <c r="A89" s="1207"/>
      <c r="B89" s="1208"/>
      <c r="C89" s="1208"/>
      <c r="D89" s="1208"/>
      <c r="E89" s="1209"/>
      <c r="F89" s="1182"/>
      <c r="G89" s="1182"/>
      <c r="H89" s="1185"/>
      <c r="I89" s="1185"/>
      <c r="J89" s="1185"/>
      <c r="K89" s="1185"/>
      <c r="L89" s="1182"/>
      <c r="M89" s="1211"/>
      <c r="N89" s="1211"/>
      <c r="O89" s="1185"/>
      <c r="P89" s="1182"/>
      <c r="Q89" s="1239"/>
      <c r="R89" s="1240"/>
      <c r="S89" s="1241"/>
    </row>
    <row r="90" spans="1:19">
      <c r="A90" s="587" t="s">
        <v>793</v>
      </c>
      <c r="B90" s="587"/>
      <c r="C90" s="587"/>
      <c r="D90" s="587"/>
      <c r="E90" s="587"/>
      <c r="F90" s="587"/>
      <c r="G90" s="587"/>
      <c r="H90" s="587"/>
      <c r="I90" s="587"/>
      <c r="J90" s="587"/>
      <c r="K90" s="587"/>
      <c r="L90" s="587"/>
      <c r="M90" s="587"/>
      <c r="N90" s="587"/>
      <c r="O90" s="587"/>
      <c r="P90" s="587"/>
      <c r="Q90" s="587"/>
      <c r="R90" s="587"/>
      <c r="S90" s="587"/>
    </row>
    <row r="91" spans="1:19">
      <c r="A91" s="587" t="s">
        <v>794</v>
      </c>
      <c r="B91" s="587"/>
      <c r="C91" s="587"/>
      <c r="D91" s="587"/>
      <c r="E91" s="587"/>
      <c r="F91" s="587"/>
      <c r="G91" s="587"/>
      <c r="H91" s="587"/>
      <c r="I91" s="587"/>
      <c r="J91" s="587"/>
      <c r="K91" s="587"/>
      <c r="L91" s="587"/>
      <c r="M91" s="587"/>
      <c r="N91" s="587"/>
      <c r="O91" s="587"/>
      <c r="P91" s="587"/>
      <c r="Q91" s="587"/>
      <c r="R91" s="587"/>
      <c r="S91" s="587"/>
    </row>
    <row r="92" spans="1:19">
      <c r="A92" s="587"/>
      <c r="B92" s="587"/>
      <c r="C92" s="587"/>
      <c r="D92" s="587"/>
      <c r="E92" s="587"/>
      <c r="F92" s="587"/>
      <c r="G92" s="587"/>
      <c r="H92" s="587"/>
      <c r="I92" s="587"/>
      <c r="J92" s="587"/>
      <c r="K92" s="587"/>
      <c r="L92" s="587"/>
      <c r="M92" s="587"/>
      <c r="N92" s="587"/>
      <c r="O92" s="587"/>
      <c r="P92" s="587"/>
      <c r="Q92" s="587"/>
      <c r="R92" s="587"/>
      <c r="S92" s="587"/>
    </row>
    <row r="93" spans="1:19">
      <c r="A93" s="3" t="s">
        <v>795</v>
      </c>
    </row>
    <row r="94" spans="1:19">
      <c r="A94" s="1350" t="s">
        <v>796</v>
      </c>
      <c r="B94" s="1350"/>
      <c r="C94" s="1049" t="s">
        <v>797</v>
      </c>
      <c r="D94" s="1050"/>
      <c r="E94" s="1001" t="s">
        <v>798</v>
      </c>
      <c r="F94" s="1001"/>
      <c r="G94" s="1001"/>
      <c r="H94" s="1001"/>
      <c r="I94" s="1001"/>
      <c r="J94" s="1001"/>
      <c r="K94" s="1001" t="s">
        <v>833</v>
      </c>
      <c r="L94" s="1001"/>
      <c r="M94" s="1001"/>
      <c r="N94" s="1001"/>
      <c r="O94" s="1049" t="s">
        <v>799</v>
      </c>
      <c r="P94" s="1115"/>
      <c r="Q94" s="1115"/>
      <c r="R94" s="1115"/>
      <c r="S94" s="1050"/>
    </row>
    <row r="95" spans="1:19" ht="13.5" customHeight="1">
      <c r="A95" s="1001" t="s">
        <v>1033</v>
      </c>
      <c r="B95" s="1001"/>
      <c r="C95" s="1230" t="s">
        <v>1069</v>
      </c>
      <c r="D95" s="1230"/>
      <c r="E95" s="999" t="s">
        <v>800</v>
      </c>
      <c r="F95" s="999"/>
      <c r="G95" s="999"/>
      <c r="H95" s="999"/>
      <c r="I95" s="999"/>
      <c r="J95" s="999"/>
      <c r="K95" s="999" t="s">
        <v>834</v>
      </c>
      <c r="L95" s="999"/>
      <c r="M95" s="999"/>
      <c r="N95" s="999"/>
      <c r="O95" s="620" t="s">
        <v>1034</v>
      </c>
      <c r="P95" s="621"/>
      <c r="Q95" s="621"/>
      <c r="R95" s="621"/>
      <c r="S95" s="268"/>
    </row>
    <row r="96" spans="1:19">
      <c r="A96" s="1001"/>
      <c r="B96" s="1001"/>
      <c r="C96" s="1230"/>
      <c r="D96" s="1230"/>
      <c r="E96" s="999"/>
      <c r="F96" s="999"/>
      <c r="G96" s="999"/>
      <c r="H96" s="999"/>
      <c r="I96" s="999"/>
      <c r="J96" s="999"/>
      <c r="K96" s="999"/>
      <c r="L96" s="999"/>
      <c r="M96" s="999"/>
      <c r="N96" s="999"/>
      <c r="O96" s="286" t="s">
        <v>1013</v>
      </c>
      <c r="P96" s="622"/>
      <c r="Q96" s="622"/>
      <c r="R96" s="622"/>
      <c r="S96" s="623"/>
    </row>
    <row r="97" spans="1:19" ht="13.5" customHeight="1">
      <c r="A97" s="1001" t="s">
        <v>801</v>
      </c>
      <c r="B97" s="1001"/>
      <c r="C97" s="1230"/>
      <c r="D97" s="1230"/>
      <c r="E97" s="999" t="s">
        <v>802</v>
      </c>
      <c r="F97" s="999"/>
      <c r="G97" s="999"/>
      <c r="H97" s="999"/>
      <c r="I97" s="999"/>
      <c r="J97" s="999"/>
      <c r="K97" s="999"/>
      <c r="L97" s="999"/>
      <c r="M97" s="999"/>
      <c r="N97" s="999"/>
      <c r="O97" s="620" t="s">
        <v>1014</v>
      </c>
      <c r="P97" s="621"/>
      <c r="Q97" s="621"/>
      <c r="R97" s="621"/>
      <c r="S97" s="268"/>
    </row>
    <row r="98" spans="1:19">
      <c r="A98" s="1001"/>
      <c r="B98" s="1001"/>
      <c r="C98" s="1230"/>
      <c r="D98" s="1230"/>
      <c r="E98" s="999"/>
      <c r="F98" s="999"/>
      <c r="G98" s="999"/>
      <c r="H98" s="999"/>
      <c r="I98" s="999"/>
      <c r="J98" s="999"/>
      <c r="K98" s="999"/>
      <c r="L98" s="999"/>
      <c r="M98" s="999"/>
      <c r="N98" s="999"/>
      <c r="O98" s="624" t="s">
        <v>841</v>
      </c>
      <c r="P98" s="625"/>
      <c r="Q98" s="625"/>
      <c r="R98" s="625"/>
      <c r="S98" s="626"/>
    </row>
    <row r="99" spans="1:19">
      <c r="A99" s="1001"/>
      <c r="B99" s="1001"/>
      <c r="C99" s="1230"/>
      <c r="D99" s="1230"/>
      <c r="E99" s="999"/>
      <c r="F99" s="999"/>
      <c r="G99" s="999"/>
      <c r="H99" s="999"/>
      <c r="I99" s="999"/>
      <c r="J99" s="999"/>
      <c r="K99" s="999"/>
      <c r="L99" s="999"/>
      <c r="M99" s="999"/>
      <c r="N99" s="999"/>
      <c r="O99" s="286"/>
      <c r="P99" s="622"/>
      <c r="Q99" s="622"/>
      <c r="R99" s="622"/>
      <c r="S99" s="623"/>
    </row>
    <row r="100" spans="1:19" ht="13.5" customHeight="1">
      <c r="A100" s="1001" t="s">
        <v>1035</v>
      </c>
      <c r="B100" s="1001"/>
      <c r="C100" s="1230"/>
      <c r="D100" s="1230"/>
      <c r="E100" s="999" t="s">
        <v>803</v>
      </c>
      <c r="F100" s="999"/>
      <c r="G100" s="999"/>
      <c r="H100" s="999"/>
      <c r="I100" s="999"/>
      <c r="J100" s="999"/>
      <c r="K100" s="999"/>
      <c r="L100" s="999"/>
      <c r="M100" s="999"/>
      <c r="N100" s="999"/>
      <c r="O100" s="620" t="s">
        <v>1018</v>
      </c>
      <c r="P100" s="621"/>
      <c r="Q100" s="621"/>
      <c r="R100" s="621"/>
      <c r="S100" s="268"/>
    </row>
    <row r="101" spans="1:19">
      <c r="A101" s="1001"/>
      <c r="B101" s="1001"/>
      <c r="C101" s="1230"/>
      <c r="D101" s="1230"/>
      <c r="E101" s="999"/>
      <c r="F101" s="999"/>
      <c r="G101" s="999"/>
      <c r="H101" s="999"/>
      <c r="I101" s="999"/>
      <c r="J101" s="999"/>
      <c r="K101" s="999"/>
      <c r="L101" s="999"/>
      <c r="M101" s="999"/>
      <c r="N101" s="999"/>
      <c r="O101" s="624" t="s">
        <v>1036</v>
      </c>
      <c r="P101" s="625"/>
      <c r="Q101" s="625"/>
      <c r="R101" s="625"/>
      <c r="S101" s="626"/>
    </row>
    <row r="102" spans="1:19">
      <c r="A102" s="1001"/>
      <c r="B102" s="1001"/>
      <c r="C102" s="1230"/>
      <c r="D102" s="1230"/>
      <c r="E102" s="999"/>
      <c r="F102" s="999"/>
      <c r="G102" s="999"/>
      <c r="H102" s="999"/>
      <c r="I102" s="999"/>
      <c r="J102" s="999"/>
      <c r="K102" s="999"/>
      <c r="L102" s="999"/>
      <c r="M102" s="999"/>
      <c r="N102" s="999"/>
      <c r="O102" s="286"/>
      <c r="P102" s="622"/>
      <c r="Q102" s="622"/>
      <c r="R102" s="622"/>
      <c r="S102" s="623"/>
    </row>
    <row r="103" spans="1:19" ht="13.5" customHeight="1">
      <c r="A103" s="1001" t="s">
        <v>1021</v>
      </c>
      <c r="B103" s="1001"/>
      <c r="C103" s="1230"/>
      <c r="D103" s="1230"/>
      <c r="E103" s="999" t="s">
        <v>835</v>
      </c>
      <c r="F103" s="999"/>
      <c r="G103" s="999"/>
      <c r="H103" s="999"/>
      <c r="I103" s="999"/>
      <c r="J103" s="999"/>
      <c r="K103" s="999" t="s">
        <v>836</v>
      </c>
      <c r="L103" s="999"/>
      <c r="M103" s="999"/>
      <c r="N103" s="999"/>
      <c r="O103" s="121" t="s">
        <v>1037</v>
      </c>
      <c r="P103" s="122"/>
      <c r="Q103" s="122"/>
      <c r="R103" s="122"/>
      <c r="S103" s="123"/>
    </row>
    <row r="104" spans="1:19">
      <c r="A104" s="1001"/>
      <c r="B104" s="1001"/>
      <c r="C104" s="1230"/>
      <c r="D104" s="1230"/>
      <c r="E104" s="999"/>
      <c r="F104" s="999"/>
      <c r="G104" s="999"/>
      <c r="H104" s="999"/>
      <c r="I104" s="999"/>
      <c r="J104" s="999"/>
      <c r="K104" s="999"/>
      <c r="L104" s="999"/>
      <c r="M104" s="999"/>
      <c r="N104" s="999"/>
      <c r="O104" s="624" t="s">
        <v>1038</v>
      </c>
      <c r="P104" s="625"/>
      <c r="Q104" s="625"/>
      <c r="R104" s="625"/>
      <c r="S104" s="626"/>
    </row>
    <row r="105" spans="1:19">
      <c r="A105" s="1001"/>
      <c r="B105" s="1001"/>
      <c r="C105" s="1230"/>
      <c r="D105" s="1230"/>
      <c r="E105" s="999"/>
      <c r="F105" s="999"/>
      <c r="G105" s="999"/>
      <c r="H105" s="999"/>
      <c r="I105" s="999"/>
      <c r="J105" s="999"/>
      <c r="K105" s="999"/>
      <c r="L105" s="999"/>
      <c r="M105" s="999"/>
      <c r="N105" s="999"/>
      <c r="O105" s="627" t="s">
        <v>939</v>
      </c>
      <c r="P105" s="628"/>
      <c r="Q105" s="628"/>
      <c r="R105" s="628"/>
      <c r="S105" s="629"/>
    </row>
    <row r="106" spans="1:19" ht="13.5" customHeight="1">
      <c r="A106" s="1001" t="s">
        <v>1039</v>
      </c>
      <c r="B106" s="1001"/>
      <c r="C106" s="1230" t="s">
        <v>1070</v>
      </c>
      <c r="D106" s="1230"/>
      <c r="E106" s="999" t="s">
        <v>804</v>
      </c>
      <c r="F106" s="999"/>
      <c r="G106" s="999"/>
      <c r="H106" s="999"/>
      <c r="I106" s="999"/>
      <c r="J106" s="999"/>
      <c r="K106" s="999" t="s">
        <v>837</v>
      </c>
      <c r="L106" s="999"/>
      <c r="M106" s="999"/>
      <c r="N106" s="999"/>
      <c r="O106" s="1334" t="s">
        <v>1040</v>
      </c>
      <c r="P106" s="1335"/>
      <c r="Q106" s="1335"/>
      <c r="R106" s="1335"/>
      <c r="S106" s="1336"/>
    </row>
    <row r="107" spans="1:19">
      <c r="A107" s="1001"/>
      <c r="B107" s="1001"/>
      <c r="C107" s="1230"/>
      <c r="D107" s="1230"/>
      <c r="E107" s="999"/>
      <c r="F107" s="999"/>
      <c r="G107" s="999"/>
      <c r="H107" s="999"/>
      <c r="I107" s="999"/>
      <c r="J107" s="999"/>
      <c r="K107" s="999"/>
      <c r="L107" s="999"/>
      <c r="M107" s="999"/>
      <c r="N107" s="999"/>
      <c r="O107" s="1341" t="s">
        <v>1041</v>
      </c>
      <c r="P107" s="1342"/>
      <c r="Q107" s="1342"/>
      <c r="R107" s="1342"/>
      <c r="S107" s="1343"/>
    </row>
    <row r="108" spans="1:19" ht="13.5" customHeight="1">
      <c r="A108" s="1033" t="s">
        <v>1027</v>
      </c>
      <c r="B108" s="1035"/>
      <c r="C108" s="1230"/>
      <c r="D108" s="1230"/>
      <c r="E108" s="999" t="s">
        <v>805</v>
      </c>
      <c r="F108" s="999"/>
      <c r="G108" s="999"/>
      <c r="H108" s="999"/>
      <c r="I108" s="999"/>
      <c r="J108" s="999"/>
      <c r="K108" s="999"/>
      <c r="L108" s="999"/>
      <c r="M108" s="999"/>
      <c r="N108" s="999"/>
      <c r="O108" s="1334" t="s">
        <v>1042</v>
      </c>
      <c r="P108" s="1335"/>
      <c r="Q108" s="1335"/>
      <c r="R108" s="1335"/>
      <c r="S108" s="1336"/>
    </row>
    <row r="109" spans="1:19">
      <c r="A109" s="1039"/>
      <c r="B109" s="1041"/>
      <c r="C109" s="1230"/>
      <c r="D109" s="1230"/>
      <c r="E109" s="999"/>
      <c r="F109" s="999"/>
      <c r="G109" s="999"/>
      <c r="H109" s="999"/>
      <c r="I109" s="999"/>
      <c r="J109" s="999"/>
      <c r="K109" s="999"/>
      <c r="L109" s="999"/>
      <c r="M109" s="999"/>
      <c r="N109" s="999"/>
      <c r="O109" s="1344" t="s">
        <v>1043</v>
      </c>
      <c r="P109" s="1345"/>
      <c r="Q109" s="1345"/>
      <c r="R109" s="1345"/>
      <c r="S109" s="1346"/>
    </row>
    <row r="110" spans="1:19">
      <c r="A110" s="1036"/>
      <c r="B110" s="1038"/>
      <c r="C110" s="1230"/>
      <c r="D110" s="1230"/>
      <c r="E110" s="999"/>
      <c r="F110" s="999"/>
      <c r="G110" s="999"/>
      <c r="H110" s="999"/>
      <c r="I110" s="999"/>
      <c r="J110" s="999"/>
      <c r="K110" s="999"/>
      <c r="L110" s="999"/>
      <c r="M110" s="999"/>
      <c r="N110" s="999"/>
      <c r="O110" s="601"/>
      <c r="P110" s="602"/>
      <c r="Q110" s="602"/>
      <c r="R110" s="602"/>
      <c r="S110" s="603"/>
    </row>
    <row r="111" spans="1:19" ht="13.5" customHeight="1">
      <c r="A111" s="1001" t="s">
        <v>1030</v>
      </c>
      <c r="B111" s="1001"/>
      <c r="C111" s="1230"/>
      <c r="D111" s="1230"/>
      <c r="E111" s="1230" t="s">
        <v>1044</v>
      </c>
      <c r="F111" s="1230"/>
      <c r="G111" s="1230"/>
      <c r="H111" s="1230"/>
      <c r="I111" s="1230"/>
      <c r="J111" s="1230"/>
      <c r="K111" s="1353"/>
      <c r="L111" s="1353"/>
      <c r="M111" s="1353"/>
      <c r="N111" s="1353"/>
      <c r="O111" s="598" t="s">
        <v>1045</v>
      </c>
      <c r="P111" s="599"/>
      <c r="Q111" s="599"/>
      <c r="R111" s="599"/>
      <c r="S111" s="600"/>
    </row>
    <row r="112" spans="1:19">
      <c r="A112" s="1001"/>
      <c r="B112" s="1001"/>
      <c r="C112" s="1230"/>
      <c r="D112" s="1230"/>
      <c r="E112" s="1230"/>
      <c r="F112" s="1230"/>
      <c r="G112" s="1230"/>
      <c r="H112" s="1230"/>
      <c r="I112" s="1230"/>
      <c r="J112" s="1230"/>
      <c r="K112" s="1353"/>
      <c r="L112" s="1353"/>
      <c r="M112" s="1353"/>
      <c r="N112" s="1353"/>
      <c r="O112" s="601" t="s">
        <v>1047</v>
      </c>
      <c r="P112" s="602"/>
      <c r="Q112" s="602"/>
      <c r="R112" s="602"/>
      <c r="S112" s="603"/>
    </row>
    <row r="113" spans="1:19" ht="13.5" customHeight="1">
      <c r="A113" s="1033" t="s">
        <v>1048</v>
      </c>
      <c r="B113" s="1035"/>
      <c r="C113" s="1230"/>
      <c r="D113" s="1230"/>
      <c r="E113" s="1354"/>
      <c r="F113" s="1354"/>
      <c r="G113" s="1354"/>
      <c r="H113" s="1354"/>
      <c r="I113" s="1354"/>
      <c r="J113" s="1354"/>
      <c r="K113" s="999" t="s">
        <v>838</v>
      </c>
      <c r="L113" s="999"/>
      <c r="M113" s="999"/>
      <c r="N113" s="999"/>
      <c r="O113" s="598" t="s">
        <v>1049</v>
      </c>
      <c r="P113" s="599"/>
      <c r="Q113" s="599"/>
      <c r="R113" s="599"/>
      <c r="S113" s="600"/>
    </row>
    <row r="114" spans="1:19">
      <c r="A114" s="1039"/>
      <c r="B114" s="1041"/>
      <c r="C114" s="1230"/>
      <c r="D114" s="1230"/>
      <c r="E114" s="1354"/>
      <c r="F114" s="1354"/>
      <c r="G114" s="1354"/>
      <c r="H114" s="1354"/>
      <c r="I114" s="1354"/>
      <c r="J114" s="1354"/>
      <c r="K114" s="999"/>
      <c r="L114" s="999"/>
      <c r="M114" s="999"/>
      <c r="N114" s="999"/>
      <c r="O114" s="604" t="s">
        <v>1046</v>
      </c>
      <c r="P114" s="605"/>
      <c r="Q114" s="605"/>
      <c r="R114" s="605"/>
      <c r="S114" s="606"/>
    </row>
    <row r="115" spans="1:19">
      <c r="A115" s="1036"/>
      <c r="B115" s="1038"/>
      <c r="C115" s="1230"/>
      <c r="D115" s="1230"/>
      <c r="E115" s="1354"/>
      <c r="F115" s="1354"/>
      <c r="G115" s="1354"/>
      <c r="H115" s="1354"/>
      <c r="I115" s="1354"/>
      <c r="J115" s="1354"/>
      <c r="K115" s="999"/>
      <c r="L115" s="999"/>
      <c r="M115" s="999"/>
      <c r="N115" s="999"/>
      <c r="O115" s="601"/>
      <c r="P115" s="602"/>
      <c r="Q115" s="602"/>
      <c r="R115" s="602"/>
      <c r="S115" s="603"/>
    </row>
    <row r="117" spans="1:19">
      <c r="A117" s="162" t="s">
        <v>1050</v>
      </c>
      <c r="B117" s="163" t="s">
        <v>1051</v>
      </c>
      <c r="C117" s="163"/>
      <c r="D117" s="163"/>
      <c r="E117" s="163"/>
      <c r="F117" s="163"/>
      <c r="G117" s="163"/>
      <c r="H117" s="163"/>
      <c r="I117" s="163"/>
      <c r="J117" s="163"/>
      <c r="K117" s="163"/>
      <c r="L117" s="163"/>
      <c r="M117" s="163"/>
      <c r="N117" s="163"/>
      <c r="O117" s="163"/>
      <c r="P117" s="163"/>
      <c r="Q117" s="163"/>
      <c r="R117" s="163"/>
      <c r="S117" s="163"/>
    </row>
    <row r="118" spans="1:19" ht="13.5" customHeight="1">
      <c r="A118" s="162" t="s">
        <v>1052</v>
      </c>
      <c r="B118" s="997" t="s">
        <v>839</v>
      </c>
      <c r="C118" s="997"/>
      <c r="D118" s="997"/>
      <c r="E118" s="997"/>
      <c r="F118" s="997"/>
      <c r="G118" s="997"/>
      <c r="H118" s="997"/>
      <c r="I118" s="997"/>
      <c r="J118" s="997"/>
      <c r="K118" s="997"/>
      <c r="L118" s="997"/>
      <c r="M118" s="997"/>
      <c r="N118" s="997"/>
      <c r="O118" s="997"/>
      <c r="P118" s="997"/>
      <c r="Q118" s="997"/>
      <c r="R118" s="997"/>
      <c r="S118" s="997"/>
    </row>
    <row r="119" spans="1:19">
      <c r="A119" s="163"/>
      <c r="B119" s="997"/>
      <c r="C119" s="997"/>
      <c r="D119" s="997"/>
      <c r="E119" s="997"/>
      <c r="F119" s="997"/>
      <c r="G119" s="997"/>
      <c r="H119" s="997"/>
      <c r="I119" s="997"/>
      <c r="J119" s="997"/>
      <c r="K119" s="997"/>
      <c r="L119" s="997"/>
      <c r="M119" s="997"/>
      <c r="N119" s="997"/>
      <c r="O119" s="997"/>
      <c r="P119" s="997"/>
      <c r="Q119" s="997"/>
      <c r="R119" s="997"/>
      <c r="S119" s="997"/>
    </row>
    <row r="120" spans="1:19">
      <c r="A120" s="162" t="s">
        <v>1053</v>
      </c>
      <c r="B120" s="274" t="s">
        <v>1054</v>
      </c>
      <c r="C120" s="163"/>
      <c r="D120" s="163"/>
      <c r="E120" s="163"/>
      <c r="F120" s="163"/>
      <c r="G120" s="163"/>
      <c r="H120" s="163"/>
      <c r="I120" s="163"/>
      <c r="J120" s="163"/>
      <c r="K120" s="163"/>
      <c r="L120" s="163"/>
      <c r="M120" s="163"/>
      <c r="N120" s="163"/>
      <c r="O120" s="163"/>
      <c r="P120" s="163"/>
      <c r="Q120" s="163"/>
      <c r="R120" s="163"/>
      <c r="S120" s="163"/>
    </row>
    <row r="121" spans="1:19" ht="13.5" customHeight="1">
      <c r="A121" s="162" t="s">
        <v>1055</v>
      </c>
      <c r="B121" s="997" t="s">
        <v>642</v>
      </c>
      <c r="C121" s="997"/>
      <c r="D121" s="997"/>
      <c r="E121" s="997"/>
      <c r="F121" s="997"/>
      <c r="G121" s="997"/>
      <c r="H121" s="997"/>
      <c r="I121" s="997"/>
      <c r="J121" s="997"/>
      <c r="K121" s="997"/>
      <c r="L121" s="997"/>
      <c r="M121" s="997"/>
      <c r="N121" s="997"/>
      <c r="O121" s="997"/>
      <c r="P121" s="997"/>
      <c r="Q121" s="997"/>
      <c r="R121" s="997"/>
      <c r="S121" s="997"/>
    </row>
    <row r="122" spans="1:19">
      <c r="A122" s="163"/>
      <c r="B122" s="997"/>
      <c r="C122" s="997"/>
      <c r="D122" s="997"/>
      <c r="E122" s="997"/>
      <c r="F122" s="997"/>
      <c r="G122" s="997"/>
      <c r="H122" s="997"/>
      <c r="I122" s="997"/>
      <c r="J122" s="997"/>
      <c r="K122" s="997"/>
      <c r="L122" s="997"/>
      <c r="M122" s="997"/>
      <c r="N122" s="997"/>
      <c r="O122" s="997"/>
      <c r="P122" s="997"/>
      <c r="Q122" s="997"/>
      <c r="R122" s="997"/>
      <c r="S122" s="997"/>
    </row>
    <row r="123" spans="1:19">
      <c r="A123" s="162" t="s">
        <v>106</v>
      </c>
      <c r="B123" s="997" t="s">
        <v>1056</v>
      </c>
      <c r="C123" s="997"/>
      <c r="D123" s="997"/>
      <c r="E123" s="997"/>
      <c r="F123" s="997"/>
      <c r="G123" s="997"/>
      <c r="H123" s="997"/>
      <c r="I123" s="997"/>
      <c r="J123" s="997"/>
      <c r="K123" s="997"/>
      <c r="L123" s="997"/>
      <c r="M123" s="997"/>
      <c r="N123" s="997"/>
      <c r="O123" s="997"/>
      <c r="P123" s="997"/>
      <c r="Q123" s="997"/>
      <c r="R123" s="997"/>
      <c r="S123" s="997"/>
    </row>
    <row r="124" spans="1:19">
      <c r="A124" s="163"/>
      <c r="B124" s="997"/>
      <c r="C124" s="997"/>
      <c r="D124" s="997"/>
      <c r="E124" s="997"/>
      <c r="F124" s="997"/>
      <c r="G124" s="997"/>
      <c r="H124" s="997"/>
      <c r="I124" s="997"/>
      <c r="J124" s="997"/>
      <c r="K124" s="997"/>
      <c r="L124" s="997"/>
      <c r="M124" s="997"/>
      <c r="N124" s="997"/>
      <c r="O124" s="997"/>
      <c r="P124" s="997"/>
      <c r="Q124" s="997"/>
      <c r="R124" s="997"/>
      <c r="S124" s="997"/>
    </row>
    <row r="125" spans="1:19">
      <c r="A125" s="163"/>
      <c r="B125" s="997"/>
      <c r="C125" s="997"/>
      <c r="D125" s="997"/>
      <c r="E125" s="997"/>
      <c r="F125" s="997"/>
      <c r="G125" s="997"/>
      <c r="H125" s="997"/>
      <c r="I125" s="997"/>
      <c r="J125" s="997"/>
      <c r="K125" s="997"/>
      <c r="L125" s="997"/>
      <c r="M125" s="997"/>
      <c r="N125" s="997"/>
      <c r="O125" s="997"/>
      <c r="P125" s="997"/>
      <c r="Q125" s="997"/>
      <c r="R125" s="997"/>
      <c r="S125" s="997"/>
    </row>
    <row r="126" spans="1:19">
      <c r="A126" s="162" t="s">
        <v>840</v>
      </c>
      <c r="B126" s="163" t="s">
        <v>107</v>
      </c>
      <c r="C126" s="163"/>
      <c r="D126" s="163"/>
      <c r="E126" s="163"/>
      <c r="F126" s="163"/>
      <c r="G126" s="163"/>
      <c r="H126" s="163"/>
      <c r="I126" s="163"/>
      <c r="J126" s="163"/>
      <c r="K126" s="163"/>
      <c r="L126" s="163"/>
      <c r="M126" s="163"/>
      <c r="N126" s="163"/>
      <c r="O126" s="163"/>
      <c r="P126" s="163"/>
      <c r="Q126" s="163"/>
      <c r="R126" s="163"/>
      <c r="S126" s="163"/>
    </row>
    <row r="127" spans="1:19">
      <c r="A127" s="162"/>
      <c r="B127" s="163"/>
      <c r="C127" s="163"/>
      <c r="D127" s="163"/>
      <c r="E127" s="163"/>
      <c r="F127" s="163"/>
      <c r="G127" s="163"/>
      <c r="H127" s="163"/>
      <c r="I127" s="163"/>
      <c r="J127" s="163"/>
      <c r="K127" s="163"/>
      <c r="L127" s="163"/>
      <c r="M127" s="163"/>
      <c r="N127" s="163"/>
      <c r="O127" s="163"/>
      <c r="P127" s="163"/>
      <c r="Q127" s="163"/>
      <c r="R127" s="163"/>
      <c r="S127" s="163"/>
    </row>
    <row r="129" spans="1:22">
      <c r="A129" s="710" t="str">
        <f>CONCATENATE("（様式-",INDEX(発注者入力シート!$B$32:$G$35,MATCH(発注者入力シート!M7,発注者入力シート!$C$32:$C$35,0),4),"）")</f>
        <v>（様式-１０）</v>
      </c>
      <c r="B129" s="710"/>
      <c r="C129" s="710"/>
      <c r="D129" s="710"/>
      <c r="E129" s="710"/>
      <c r="F129" s="710"/>
      <c r="S129" s="6" t="s">
        <v>560</v>
      </c>
      <c r="T129" s="6"/>
      <c r="U129" s="3" t="s">
        <v>393</v>
      </c>
    </row>
    <row r="130" spans="1:22">
      <c r="A130" s="710" t="str">
        <f>CONCATENATE("評価項目",INDEX(発注者入力シート!$B$32:$G$35,MATCH(発注者入力シート!M7,発注者入力シート!$C$32:$C$35,0),5),"-",INDEX(発注者入力シート!$B$32:$G$35,MATCH(発注者入力シート!M7,発注者入力シート!$C$32:$C$35,0),6))</f>
        <v>評価項目（３）-②</v>
      </c>
      <c r="B130" s="710"/>
      <c r="C130" s="710"/>
      <c r="D130" s="710"/>
      <c r="E130" s="710"/>
      <c r="Q130" s="1160" t="str">
        <f>IF(INDEX(発注者入力シート!$B$20:$G$47,MATCH(発注者入力シート!M7,発注者入力シート!$C$20:$C$47,0),3)="","",INDEX(発注者入力シート!$B$20:$G$47,MATCH(発注者入力シート!M7,発注者入力シート!$C$20:$C$47,0),3))</f>
        <v/>
      </c>
      <c r="R130" s="1160"/>
      <c r="S130" s="1160"/>
      <c r="T130" s="90"/>
      <c r="U130" s="3" t="s">
        <v>394</v>
      </c>
    </row>
    <row r="131" spans="1:22" ht="14">
      <c r="A131" s="1019" t="s">
        <v>36</v>
      </c>
      <c r="B131" s="1019"/>
      <c r="C131" s="1019"/>
      <c r="D131" s="1019"/>
      <c r="E131" s="1019"/>
      <c r="F131" s="1019"/>
      <c r="G131" s="1019"/>
      <c r="H131" s="1019"/>
      <c r="I131" s="1019"/>
      <c r="J131" s="1019"/>
      <c r="K131" s="1019"/>
      <c r="L131" s="1019"/>
      <c r="M131" s="1019"/>
      <c r="N131" s="1019"/>
      <c r="O131" s="1019"/>
      <c r="P131" s="1019"/>
      <c r="Q131" s="1019"/>
      <c r="R131" s="1019"/>
      <c r="S131" s="1019"/>
      <c r="T131" s="154"/>
      <c r="U131" s="116"/>
      <c r="V131" s="3" t="s">
        <v>401</v>
      </c>
    </row>
    <row r="132" spans="1:22">
      <c r="A132" s="3" t="s">
        <v>152</v>
      </c>
      <c r="H132" s="1003" t="s">
        <v>289</v>
      </c>
      <c r="I132" s="1003"/>
      <c r="J132" s="1003"/>
      <c r="K132" s="1003"/>
      <c r="L132" s="988" t="str">
        <f>IF(企業入力シート!C7="","",企業入力シート!C7)</f>
        <v>○○建設</v>
      </c>
      <c r="M132" s="988"/>
      <c r="N132" s="988"/>
      <c r="O132" s="988"/>
      <c r="P132" s="988"/>
      <c r="Q132" s="988"/>
      <c r="R132" s="988"/>
      <c r="S132" s="988"/>
      <c r="T132" s="2"/>
      <c r="U132" s="111"/>
      <c r="V132" s="3" t="s">
        <v>396</v>
      </c>
    </row>
    <row r="134" spans="1:22" ht="13.5" customHeight="1">
      <c r="A134" s="1149" t="s">
        <v>1075</v>
      </c>
      <c r="B134" s="1288" t="s">
        <v>1077</v>
      </c>
      <c r="C134" s="1288"/>
      <c r="D134" s="1288"/>
      <c r="E134" s="1288"/>
      <c r="F134" s="1289" t="str">
        <f>$F$6</f>
        <v>平成２８年度から入札公告日前日までに完成及び引き渡しが完了した島根県発注工事</v>
      </c>
      <c r="G134" s="1289"/>
      <c r="H134" s="1289"/>
      <c r="I134" s="1289"/>
      <c r="J134" s="1289"/>
      <c r="K134" s="1289"/>
      <c r="L134" s="1289"/>
      <c r="M134" s="1289"/>
      <c r="N134" s="1289"/>
      <c r="O134" s="1289"/>
      <c r="P134" s="1289"/>
      <c r="Q134" s="1289"/>
      <c r="R134" s="1289"/>
      <c r="S134" s="1289"/>
      <c r="T134" s="2"/>
      <c r="U134" s="3" t="s">
        <v>397</v>
      </c>
    </row>
    <row r="135" spans="1:22">
      <c r="A135" s="1150"/>
      <c r="B135" s="1288"/>
      <c r="C135" s="1288"/>
      <c r="D135" s="1288"/>
      <c r="E135" s="1288"/>
      <c r="F135" s="1289"/>
      <c r="G135" s="1289"/>
      <c r="H135" s="1289"/>
      <c r="I135" s="1289"/>
      <c r="J135" s="1289"/>
      <c r="K135" s="1289"/>
      <c r="L135" s="1289"/>
      <c r="M135" s="1289"/>
      <c r="N135" s="1289"/>
      <c r="O135" s="1289"/>
      <c r="P135" s="1289"/>
      <c r="Q135" s="1289"/>
      <c r="R135" s="1289"/>
      <c r="S135" s="1289"/>
      <c r="T135" s="2"/>
      <c r="U135" s="113"/>
      <c r="V135" s="3" t="s">
        <v>398</v>
      </c>
    </row>
    <row r="136" spans="1:22" ht="13.5" customHeight="1">
      <c r="A136" s="1150"/>
      <c r="B136" s="1001" t="s">
        <v>1078</v>
      </c>
      <c r="C136" s="1001"/>
      <c r="D136" s="1001"/>
      <c r="E136" s="1001"/>
      <c r="F136" s="1289" t="str">
        <f>$F$8</f>
        <v>１契約で１構造物種別あたり単体で最終数量１３０㎥以上のコンクリートを打設した現場打ＲＣ構造物を含む完成及び引き渡しが完了した工事</v>
      </c>
      <c r="G136" s="1289"/>
      <c r="H136" s="1289"/>
      <c r="I136" s="1289"/>
      <c r="J136" s="1289"/>
      <c r="K136" s="1289"/>
      <c r="L136" s="1289"/>
      <c r="M136" s="1289"/>
      <c r="N136" s="1289"/>
      <c r="O136" s="1289"/>
      <c r="P136" s="1289"/>
      <c r="Q136" s="1289"/>
      <c r="R136" s="1289"/>
      <c r="S136" s="1289"/>
      <c r="U136" s="114"/>
      <c r="V136" s="3" t="s">
        <v>396</v>
      </c>
    </row>
    <row r="137" spans="1:22">
      <c r="A137" s="1150"/>
      <c r="B137" s="1001"/>
      <c r="C137" s="1001"/>
      <c r="D137" s="1001"/>
      <c r="E137" s="1001"/>
      <c r="F137" s="1289"/>
      <c r="G137" s="1289"/>
      <c r="H137" s="1289"/>
      <c r="I137" s="1289"/>
      <c r="J137" s="1289"/>
      <c r="K137" s="1289"/>
      <c r="L137" s="1289"/>
      <c r="M137" s="1289"/>
      <c r="N137" s="1289"/>
      <c r="O137" s="1289"/>
      <c r="P137" s="1289"/>
      <c r="Q137" s="1289"/>
      <c r="R137" s="1289"/>
      <c r="S137" s="1289"/>
      <c r="U137" s="165"/>
      <c r="V137" s="3" t="s">
        <v>403</v>
      </c>
    </row>
    <row r="138" spans="1:22">
      <c r="A138" s="1150"/>
      <c r="B138" s="1001"/>
      <c r="C138" s="1001"/>
      <c r="D138" s="1001"/>
      <c r="E138" s="1001"/>
      <c r="F138" s="1289"/>
      <c r="G138" s="1289"/>
      <c r="H138" s="1289"/>
      <c r="I138" s="1289"/>
      <c r="J138" s="1289"/>
      <c r="K138" s="1289"/>
      <c r="L138" s="1289"/>
      <c r="M138" s="1289"/>
      <c r="N138" s="1289"/>
      <c r="O138" s="1289"/>
      <c r="P138" s="1289"/>
      <c r="Q138" s="1289"/>
      <c r="R138" s="1289"/>
      <c r="S138" s="1289"/>
      <c r="T138" s="90"/>
    </row>
    <row r="139" spans="1:22">
      <c r="A139" s="1150"/>
      <c r="B139" s="1211" t="s">
        <v>148</v>
      </c>
      <c r="C139" s="1211"/>
      <c r="D139" s="1211"/>
      <c r="E139" s="1211"/>
      <c r="F139" s="1290" t="str">
        <f>$F$11</f>
        <v>一般土木工事、維持修繕工事</v>
      </c>
      <c r="G139" s="1290"/>
      <c r="H139" s="1290"/>
      <c r="I139" s="1290"/>
      <c r="J139" s="1290"/>
      <c r="K139" s="1290"/>
      <c r="L139" s="1290"/>
      <c r="M139" s="1290"/>
      <c r="N139" s="1290"/>
      <c r="O139" s="1290"/>
      <c r="P139" s="1290"/>
      <c r="Q139" s="1290"/>
      <c r="R139" s="1290"/>
      <c r="S139" s="1290"/>
      <c r="T139" s="90"/>
    </row>
    <row r="140" spans="1:22">
      <c r="A140" s="1151"/>
      <c r="B140" s="1211" t="s">
        <v>220</v>
      </c>
      <c r="C140" s="1211"/>
      <c r="D140" s="1211"/>
      <c r="E140" s="1211"/>
      <c r="F140" s="1290" t="str">
        <f>$F$12</f>
        <v>土木一式工事、とび・土工・ｺﾝｸﾘｰﾄ工事、しゅんせつ工事</v>
      </c>
      <c r="G140" s="1290"/>
      <c r="H140" s="1290"/>
      <c r="I140" s="1290"/>
      <c r="J140" s="1290"/>
      <c r="K140" s="1290"/>
      <c r="L140" s="1290"/>
      <c r="M140" s="1290"/>
      <c r="N140" s="1290"/>
      <c r="O140" s="1290"/>
      <c r="P140" s="1290"/>
      <c r="Q140" s="1290"/>
      <c r="R140" s="1290"/>
      <c r="S140" s="1290"/>
      <c r="T140" s="90"/>
    </row>
    <row r="141" spans="1:22">
      <c r="A141" s="1049" t="s">
        <v>37</v>
      </c>
      <c r="B141" s="1115"/>
      <c r="C141" s="1115"/>
      <c r="D141" s="1115"/>
      <c r="E141" s="1050"/>
      <c r="F141" s="178" t="s">
        <v>206</v>
      </c>
      <c r="G141" s="1298" t="str">
        <f>IF(企業入力シート!C19="","",企業入力シート!C19)</f>
        <v/>
      </c>
      <c r="H141" s="1299"/>
      <c r="I141" s="1299"/>
      <c r="J141" s="1299"/>
      <c r="K141" s="1299"/>
      <c r="L141" s="1300"/>
      <c r="M141" s="126"/>
      <c r="T141" s="90"/>
    </row>
    <row r="142" spans="1:22">
      <c r="A142" s="1049" t="s">
        <v>747</v>
      </c>
      <c r="B142" s="1115"/>
      <c r="C142" s="1115"/>
      <c r="D142" s="1115"/>
      <c r="E142" s="1050"/>
      <c r="F142" s="1049" t="s">
        <v>750</v>
      </c>
      <c r="G142" s="1115"/>
      <c r="H142" s="1115"/>
      <c r="I142" s="1115"/>
      <c r="J142" s="1115"/>
      <c r="K142" s="1115"/>
      <c r="L142" s="1115"/>
      <c r="M142" s="1001" t="s">
        <v>751</v>
      </c>
      <c r="N142" s="1001"/>
      <c r="O142" s="1001"/>
      <c r="P142" s="1001"/>
      <c r="Q142" s="1001"/>
      <c r="R142" s="1001"/>
      <c r="S142" s="1001"/>
      <c r="T142" s="197"/>
      <c r="U142" s="118" t="s">
        <v>399</v>
      </c>
    </row>
    <row r="143" spans="1:22" ht="13.5" customHeight="1">
      <c r="A143" s="1149" t="s">
        <v>29</v>
      </c>
      <c r="B143" s="1033" t="s">
        <v>30</v>
      </c>
      <c r="C143" s="1034"/>
      <c r="D143" s="1034"/>
      <c r="E143" s="1035"/>
      <c r="F143" s="1020"/>
      <c r="G143" s="1021"/>
      <c r="H143" s="1021"/>
      <c r="I143" s="1021"/>
      <c r="J143" s="1021"/>
      <c r="K143" s="1021"/>
      <c r="L143" s="1022"/>
      <c r="M143" s="1020"/>
      <c r="N143" s="1021"/>
      <c r="O143" s="1021"/>
      <c r="P143" s="1021"/>
      <c r="Q143" s="1021"/>
      <c r="R143" s="1021"/>
      <c r="S143" s="1022"/>
      <c r="T143" s="197"/>
      <c r="U143" s="118" t="s">
        <v>400</v>
      </c>
    </row>
    <row r="144" spans="1:22">
      <c r="A144" s="1150"/>
      <c r="B144" s="1039"/>
      <c r="C144" s="1040"/>
      <c r="D144" s="1040"/>
      <c r="E144" s="1041"/>
      <c r="F144" s="1023"/>
      <c r="G144" s="1024"/>
      <c r="H144" s="1024"/>
      <c r="I144" s="1024"/>
      <c r="J144" s="1024"/>
      <c r="K144" s="1024"/>
      <c r="L144" s="1025"/>
      <c r="M144" s="1023"/>
      <c r="N144" s="1024"/>
      <c r="O144" s="1024"/>
      <c r="P144" s="1024"/>
      <c r="Q144" s="1024"/>
      <c r="R144" s="1024"/>
      <c r="S144" s="1025"/>
      <c r="T144" s="197"/>
      <c r="U144" s="118" t="s">
        <v>716</v>
      </c>
    </row>
    <row r="145" spans="1:26">
      <c r="A145" s="1150"/>
      <c r="B145" s="1039"/>
      <c r="C145" s="1040"/>
      <c r="D145" s="1040"/>
      <c r="E145" s="1041"/>
      <c r="F145" s="1023"/>
      <c r="G145" s="1024"/>
      <c r="H145" s="1024"/>
      <c r="I145" s="1024"/>
      <c r="J145" s="1024"/>
      <c r="K145" s="1024"/>
      <c r="L145" s="1025"/>
      <c r="M145" s="1023"/>
      <c r="N145" s="1024"/>
      <c r="O145" s="1024"/>
      <c r="P145" s="1024"/>
      <c r="Q145" s="1024"/>
      <c r="R145" s="1024"/>
      <c r="S145" s="1025"/>
      <c r="T145" s="2"/>
    </row>
    <row r="146" spans="1:26">
      <c r="A146" s="1150"/>
      <c r="B146" s="1036"/>
      <c r="C146" s="1037"/>
      <c r="D146" s="1037"/>
      <c r="E146" s="1038"/>
      <c r="F146" s="1026"/>
      <c r="G146" s="1027"/>
      <c r="H146" s="1027"/>
      <c r="I146" s="1027"/>
      <c r="J146" s="1027"/>
      <c r="K146" s="1027"/>
      <c r="L146" s="1028"/>
      <c r="M146" s="1026"/>
      <c r="N146" s="1027"/>
      <c r="O146" s="1027"/>
      <c r="P146" s="1027"/>
      <c r="Q146" s="1027"/>
      <c r="R146" s="1027"/>
      <c r="S146" s="1028"/>
      <c r="T146" s="167"/>
    </row>
    <row r="147" spans="1:26" ht="20.149999999999999" customHeight="1">
      <c r="A147" s="1150"/>
      <c r="B147" s="1036" t="s">
        <v>1058</v>
      </c>
      <c r="C147" s="1037"/>
      <c r="D147" s="1037"/>
      <c r="E147" s="1038"/>
      <c r="F147" s="1002"/>
      <c r="G147" s="1000"/>
      <c r="H147" s="1000"/>
      <c r="I147" s="1000"/>
      <c r="J147" s="1000"/>
      <c r="K147" s="1000"/>
      <c r="L147" s="1145"/>
      <c r="M147" s="1002"/>
      <c r="N147" s="1000"/>
      <c r="O147" s="1000"/>
      <c r="P147" s="1000"/>
      <c r="Q147" s="1000"/>
      <c r="R147" s="1000"/>
      <c r="S147" s="1145"/>
      <c r="T147" s="118"/>
      <c r="U147" s="118"/>
    </row>
    <row r="148" spans="1:26" ht="20.149999999999999" customHeight="1">
      <c r="A148" s="1150"/>
      <c r="B148" s="1049" t="s">
        <v>24</v>
      </c>
      <c r="C148" s="1115"/>
      <c r="D148" s="1115"/>
      <c r="E148" s="1050"/>
      <c r="F148" s="1295"/>
      <c r="G148" s="1296"/>
      <c r="H148" s="1296"/>
      <c r="I148" s="1296"/>
      <c r="J148" s="1296"/>
      <c r="K148" s="1296"/>
      <c r="L148" s="1297"/>
      <c r="M148" s="1295"/>
      <c r="N148" s="1296"/>
      <c r="O148" s="1296"/>
      <c r="P148" s="1296"/>
      <c r="Q148" s="1296"/>
      <c r="R148" s="1296"/>
      <c r="S148" s="1297"/>
      <c r="T148" s="3" t="s">
        <v>996</v>
      </c>
      <c r="U148" s="3" t="s">
        <v>1000</v>
      </c>
    </row>
    <row r="149" spans="1:26">
      <c r="A149" s="1150"/>
      <c r="B149" s="1033" t="s">
        <v>31</v>
      </c>
      <c r="C149" s="1034"/>
      <c r="D149" s="1034"/>
      <c r="E149" s="1035"/>
      <c r="F149" s="1165"/>
      <c r="G149" s="1166"/>
      <c r="H149" s="1166"/>
      <c r="I149" s="1166"/>
      <c r="J149" s="1166"/>
      <c r="K149" s="1166"/>
      <c r="L149" s="1166"/>
      <c r="M149" s="1165"/>
      <c r="N149" s="1166"/>
      <c r="O149" s="1166"/>
      <c r="P149" s="1166"/>
      <c r="Q149" s="1166"/>
      <c r="R149" s="1166"/>
      <c r="S149" s="1167"/>
      <c r="T149" s="90"/>
    </row>
    <row r="150" spans="1:26">
      <c r="A150" s="1150"/>
      <c r="B150" s="1036"/>
      <c r="C150" s="1037"/>
      <c r="D150" s="1037"/>
      <c r="E150" s="1038"/>
      <c r="F150" s="1219"/>
      <c r="G150" s="1220"/>
      <c r="H150" s="1220"/>
      <c r="I150" s="1220"/>
      <c r="J150" s="1220"/>
      <c r="K150" s="1220"/>
      <c r="L150" s="1220"/>
      <c r="M150" s="1219"/>
      <c r="N150" s="1220"/>
      <c r="O150" s="1220"/>
      <c r="P150" s="1220"/>
      <c r="Q150" s="1220"/>
      <c r="R150" s="1220"/>
      <c r="S150" s="1221"/>
      <c r="T150" s="90"/>
      <c r="U150" s="375" t="s">
        <v>908</v>
      </c>
    </row>
    <row r="151" spans="1:26" ht="20.149999999999999" customHeight="1">
      <c r="A151" s="1150"/>
      <c r="B151" s="1070" t="s">
        <v>810</v>
      </c>
      <c r="C151" s="1071"/>
      <c r="D151" s="1071"/>
      <c r="E151" s="1072"/>
      <c r="F151" s="1158"/>
      <c r="G151" s="1159"/>
      <c r="H151" s="1159"/>
      <c r="I151" s="1159"/>
      <c r="J151" s="1159"/>
      <c r="K151" s="1159"/>
      <c r="L151" s="343" t="s">
        <v>940</v>
      </c>
      <c r="M151" s="1158"/>
      <c r="N151" s="1159"/>
      <c r="O151" s="1159"/>
      <c r="P151" s="1159"/>
      <c r="Q151" s="1159"/>
      <c r="R151" s="1159"/>
      <c r="S151" s="343" t="s">
        <v>941</v>
      </c>
      <c r="T151" s="198"/>
      <c r="U151" s="3" t="s">
        <v>909</v>
      </c>
    </row>
    <row r="152" spans="1:26" ht="20.149999999999999" customHeight="1">
      <c r="A152" s="1150"/>
      <c r="B152" s="1161" t="s">
        <v>914</v>
      </c>
      <c r="C152" s="1162"/>
      <c r="D152" s="1162"/>
      <c r="E152" s="160" t="s">
        <v>273</v>
      </c>
      <c r="F152" s="633"/>
      <c r="G152" s="279"/>
      <c r="H152" s="281" t="s">
        <v>481</v>
      </c>
      <c r="I152" s="279"/>
      <c r="J152" s="281" t="s">
        <v>484</v>
      </c>
      <c r="K152" s="279"/>
      <c r="L152" s="284" t="s">
        <v>482</v>
      </c>
      <c r="M152" s="633"/>
      <c r="N152" s="279"/>
      <c r="O152" s="281" t="s">
        <v>481</v>
      </c>
      <c r="P152" s="279"/>
      <c r="Q152" s="281" t="s">
        <v>484</v>
      </c>
      <c r="R152" s="279"/>
      <c r="S152" s="284" t="s">
        <v>482</v>
      </c>
      <c r="T152" s="198"/>
      <c r="U152" s="376">
        <v>46235</v>
      </c>
      <c r="V152" s="377" t="s">
        <v>910</v>
      </c>
      <c r="Z152" s="3" t="s">
        <v>480</v>
      </c>
    </row>
    <row r="153" spans="1:26" ht="20.149999999999999" customHeight="1">
      <c r="A153" s="1150"/>
      <c r="B153" s="1163"/>
      <c r="C153" s="1164"/>
      <c r="D153" s="1164"/>
      <c r="E153" s="161" t="s">
        <v>274</v>
      </c>
      <c r="F153" s="638"/>
      <c r="G153" s="280"/>
      <c r="H153" s="282" t="s">
        <v>481</v>
      </c>
      <c r="I153" s="280"/>
      <c r="J153" s="282" t="s">
        <v>485</v>
      </c>
      <c r="K153" s="280"/>
      <c r="L153" s="285" t="s">
        <v>482</v>
      </c>
      <c r="M153" s="638"/>
      <c r="N153" s="280"/>
      <c r="O153" s="282" t="s">
        <v>481</v>
      </c>
      <c r="P153" s="280"/>
      <c r="Q153" s="282" t="s">
        <v>485</v>
      </c>
      <c r="R153" s="280"/>
      <c r="S153" s="285" t="s">
        <v>482</v>
      </c>
      <c r="T153" s="198"/>
      <c r="U153" s="3" t="s">
        <v>911</v>
      </c>
      <c r="Z153" s="3" t="s">
        <v>994</v>
      </c>
    </row>
    <row r="154" spans="1:26" ht="20.149999999999999" customHeight="1">
      <c r="A154" s="1150"/>
      <c r="B154" s="1033" t="s">
        <v>38</v>
      </c>
      <c r="C154" s="1034"/>
      <c r="D154" s="1034"/>
      <c r="E154" s="160" t="s">
        <v>273</v>
      </c>
      <c r="F154" s="635"/>
      <c r="G154" s="279"/>
      <c r="H154" s="281" t="s">
        <v>481</v>
      </c>
      <c r="I154" s="279"/>
      <c r="J154" s="281" t="s">
        <v>484</v>
      </c>
      <c r="K154" s="279"/>
      <c r="L154" s="284" t="s">
        <v>482</v>
      </c>
      <c r="M154" s="635"/>
      <c r="N154" s="279"/>
      <c r="O154" s="281" t="s">
        <v>481</v>
      </c>
      <c r="P154" s="279"/>
      <c r="Q154" s="281" t="s">
        <v>484</v>
      </c>
      <c r="R154" s="279"/>
      <c r="S154" s="284" t="s">
        <v>482</v>
      </c>
      <c r="T154" s="198"/>
      <c r="U154" s="378">
        <f>U152</f>
        <v>46235</v>
      </c>
    </row>
    <row r="155" spans="1:26" ht="20.149999999999999" customHeight="1">
      <c r="A155" s="1150"/>
      <c r="B155" s="1036"/>
      <c r="C155" s="1037"/>
      <c r="D155" s="1037"/>
      <c r="E155" s="161" t="s">
        <v>274</v>
      </c>
      <c r="F155" s="637"/>
      <c r="G155" s="280"/>
      <c r="H155" s="282" t="s">
        <v>481</v>
      </c>
      <c r="I155" s="280"/>
      <c r="J155" s="282" t="s">
        <v>485</v>
      </c>
      <c r="K155" s="280"/>
      <c r="L155" s="285" t="s">
        <v>482</v>
      </c>
      <c r="M155" s="637"/>
      <c r="N155" s="280"/>
      <c r="O155" s="282" t="s">
        <v>481</v>
      </c>
      <c r="P155" s="280"/>
      <c r="Q155" s="282" t="s">
        <v>485</v>
      </c>
      <c r="R155" s="280"/>
      <c r="S155" s="285" t="s">
        <v>482</v>
      </c>
      <c r="T155" s="198"/>
    </row>
    <row r="156" spans="1:26" ht="20.149999999999999" customHeight="1">
      <c r="A156" s="1150"/>
      <c r="B156" s="1049" t="s">
        <v>39</v>
      </c>
      <c r="C156" s="1115"/>
      <c r="D156" s="1115"/>
      <c r="E156" s="1050"/>
      <c r="F156" s="1285"/>
      <c r="G156" s="1286"/>
      <c r="H156" s="1286"/>
      <c r="I156" s="1286"/>
      <c r="J156" s="1286"/>
      <c r="K156" s="1286"/>
      <c r="L156" s="1287"/>
      <c r="M156" s="1285"/>
      <c r="N156" s="1286"/>
      <c r="O156" s="1286"/>
      <c r="P156" s="1286"/>
      <c r="Q156" s="1286"/>
      <c r="R156" s="1286"/>
      <c r="S156" s="1287"/>
      <c r="T156" s="199"/>
    </row>
    <row r="157" spans="1:26" ht="20.149999999999999" customHeight="1">
      <c r="A157" s="1150"/>
      <c r="B157" s="1033" t="s">
        <v>32</v>
      </c>
      <c r="C157" s="1034"/>
      <c r="D157" s="1034"/>
      <c r="E157" s="1035"/>
      <c r="F157" s="1348"/>
      <c r="G157" s="1349"/>
      <c r="H157" s="1349"/>
      <c r="I157" s="1349"/>
      <c r="J157" s="1349"/>
      <c r="K157" s="1349"/>
      <c r="L157" s="268"/>
      <c r="M157" s="1348"/>
      <c r="N157" s="1349"/>
      <c r="O157" s="1349"/>
      <c r="P157" s="1349"/>
      <c r="Q157" s="1349"/>
      <c r="R157" s="1349"/>
      <c r="S157" s="268"/>
      <c r="T157" s="199"/>
    </row>
    <row r="158" spans="1:26" ht="20.149999999999999" customHeight="1">
      <c r="A158" s="1150"/>
      <c r="B158" s="1222" t="s">
        <v>641</v>
      </c>
      <c r="C158" s="1223"/>
      <c r="D158" s="1223"/>
      <c r="E158" s="1224"/>
      <c r="F158" s="1351"/>
      <c r="G158" s="1352"/>
      <c r="H158" s="1352"/>
      <c r="I158" s="1352"/>
      <c r="J158" s="1352"/>
      <c r="K158" s="1352"/>
      <c r="L158" s="166" t="s">
        <v>163</v>
      </c>
      <c r="M158" s="1351"/>
      <c r="N158" s="1352"/>
      <c r="O158" s="1352"/>
      <c r="P158" s="1352"/>
      <c r="Q158" s="1352"/>
      <c r="R158" s="1352"/>
      <c r="S158" s="166" t="s">
        <v>163</v>
      </c>
      <c r="T158" s="199"/>
    </row>
    <row r="159" spans="1:26" ht="20.149999999999999" customHeight="1">
      <c r="A159" s="1150"/>
      <c r="B159" s="1294" t="s">
        <v>148</v>
      </c>
      <c r="C159" s="1294"/>
      <c r="D159" s="1294"/>
      <c r="E159" s="1294"/>
      <c r="F159" s="1291"/>
      <c r="G159" s="1292"/>
      <c r="H159" s="1292"/>
      <c r="I159" s="1292"/>
      <c r="J159" s="1292"/>
      <c r="K159" s="1292"/>
      <c r="L159" s="1293"/>
      <c r="M159" s="1291"/>
      <c r="N159" s="1292"/>
      <c r="O159" s="1292"/>
      <c r="P159" s="1292"/>
      <c r="Q159" s="1292"/>
      <c r="R159" s="1292"/>
      <c r="S159" s="1293"/>
      <c r="T159" s="199"/>
    </row>
    <row r="160" spans="1:26" ht="20.149999999999999" customHeight="1">
      <c r="A160" s="1151"/>
      <c r="B160" s="1294" t="s">
        <v>220</v>
      </c>
      <c r="C160" s="1294"/>
      <c r="D160" s="1294"/>
      <c r="E160" s="1294"/>
      <c r="F160" s="1291"/>
      <c r="G160" s="1292"/>
      <c r="H160" s="1292"/>
      <c r="I160" s="1292"/>
      <c r="J160" s="1292"/>
      <c r="K160" s="1292"/>
      <c r="L160" s="1293"/>
      <c r="M160" s="1291"/>
      <c r="N160" s="1292"/>
      <c r="O160" s="1292"/>
      <c r="P160" s="1292"/>
      <c r="Q160" s="1292"/>
      <c r="R160" s="1292"/>
      <c r="S160" s="1293"/>
      <c r="T160" s="199"/>
    </row>
    <row r="161" spans="1:20" s="163" customFormat="1" ht="31.5" customHeight="1">
      <c r="A161" s="1049" t="s">
        <v>27</v>
      </c>
      <c r="B161" s="1115"/>
      <c r="C161" s="1115"/>
      <c r="D161" s="1115"/>
      <c r="E161" s="1050"/>
      <c r="F161" s="1125"/>
      <c r="G161" s="1126"/>
      <c r="H161" s="1126"/>
      <c r="I161" s="1126"/>
      <c r="J161" s="1126"/>
      <c r="K161" s="1126"/>
      <c r="L161" s="131" t="s">
        <v>161</v>
      </c>
      <c r="M161" s="1125"/>
      <c r="N161" s="1126"/>
      <c r="O161" s="1126"/>
      <c r="P161" s="1126"/>
      <c r="Q161" s="1126"/>
      <c r="R161" s="1126"/>
      <c r="S161" s="131" t="s">
        <v>161</v>
      </c>
      <c r="T161" s="169"/>
    </row>
    <row r="162" spans="1:20">
      <c r="A162" s="1301" t="s">
        <v>33</v>
      </c>
      <c r="B162" s="1133" t="s">
        <v>1231</v>
      </c>
      <c r="C162" s="1134"/>
      <c r="D162" s="1134"/>
      <c r="E162" s="1135"/>
      <c r="F162" s="1325" t="s">
        <v>1232</v>
      </c>
      <c r="G162" s="1326"/>
      <c r="H162" s="1326"/>
      <c r="I162" s="1326"/>
      <c r="J162" s="1326"/>
      <c r="K162" s="1326"/>
      <c r="L162" s="1327"/>
      <c r="M162" s="1325" t="s">
        <v>1232</v>
      </c>
      <c r="N162" s="1326"/>
      <c r="O162" s="1326"/>
      <c r="P162" s="1326"/>
      <c r="Q162" s="1326"/>
      <c r="R162" s="1326"/>
      <c r="S162" s="1327"/>
      <c r="T162" s="199"/>
    </row>
    <row r="163" spans="1:20">
      <c r="A163" s="1302"/>
      <c r="B163" s="1136"/>
      <c r="C163" s="1137"/>
      <c r="D163" s="1137"/>
      <c r="E163" s="1138"/>
      <c r="F163" s="1130"/>
      <c r="G163" s="1131"/>
      <c r="H163" s="1131"/>
      <c r="I163" s="1131"/>
      <c r="J163" s="1131"/>
      <c r="K163" s="1131"/>
      <c r="L163" s="1132"/>
      <c r="M163" s="1130"/>
      <c r="N163" s="1131"/>
      <c r="O163" s="1131"/>
      <c r="P163" s="1131"/>
      <c r="Q163" s="1131"/>
      <c r="R163" s="1131"/>
      <c r="S163" s="1132"/>
      <c r="T163" s="199"/>
    </row>
    <row r="164" spans="1:20">
      <c r="A164" s="1302"/>
      <c r="B164" s="982" t="s">
        <v>1235</v>
      </c>
      <c r="C164" s="1156"/>
      <c r="D164" s="1156"/>
      <c r="E164" s="983"/>
      <c r="F164" s="1127"/>
      <c r="G164" s="1128"/>
      <c r="H164" s="1128"/>
      <c r="I164" s="1128"/>
      <c r="J164" s="1128"/>
      <c r="K164" s="1128"/>
      <c r="L164" s="1129"/>
      <c r="M164" s="1127"/>
      <c r="N164" s="1128"/>
      <c r="O164" s="1128"/>
      <c r="P164" s="1128"/>
      <c r="Q164" s="1128"/>
      <c r="R164" s="1128"/>
      <c r="S164" s="1129"/>
      <c r="T164" s="199"/>
    </row>
    <row r="165" spans="1:20">
      <c r="A165" s="1302"/>
      <c r="B165" s="986"/>
      <c r="C165" s="1157"/>
      <c r="D165" s="1157"/>
      <c r="E165" s="987"/>
      <c r="F165" s="1130"/>
      <c r="G165" s="1131"/>
      <c r="H165" s="1131"/>
      <c r="I165" s="1131"/>
      <c r="J165" s="1131"/>
      <c r="K165" s="1131"/>
      <c r="L165" s="1132"/>
      <c r="M165" s="1130"/>
      <c r="N165" s="1131"/>
      <c r="O165" s="1131"/>
      <c r="P165" s="1131"/>
      <c r="Q165" s="1131"/>
      <c r="R165" s="1131"/>
      <c r="S165" s="1132"/>
      <c r="T165" s="199"/>
    </row>
    <row r="166" spans="1:20">
      <c r="A166" s="1302"/>
      <c r="B166" s="1033"/>
      <c r="C166" s="1034"/>
      <c r="D166" s="1034"/>
      <c r="E166" s="1035"/>
      <c r="F166" s="1127"/>
      <c r="G166" s="1128"/>
      <c r="H166" s="1128"/>
      <c r="I166" s="1128"/>
      <c r="J166" s="1128"/>
      <c r="K166" s="1128"/>
      <c r="L166" s="1129"/>
      <c r="M166" s="1127"/>
      <c r="N166" s="1128"/>
      <c r="O166" s="1128"/>
      <c r="P166" s="1128"/>
      <c r="Q166" s="1128"/>
      <c r="R166" s="1128"/>
      <c r="S166" s="1129"/>
      <c r="T166" s="199"/>
    </row>
    <row r="167" spans="1:20">
      <c r="A167" s="1302"/>
      <c r="B167" s="1036"/>
      <c r="C167" s="1037"/>
      <c r="D167" s="1037"/>
      <c r="E167" s="1038"/>
      <c r="F167" s="1130"/>
      <c r="G167" s="1131"/>
      <c r="H167" s="1131"/>
      <c r="I167" s="1131"/>
      <c r="J167" s="1131"/>
      <c r="K167" s="1131"/>
      <c r="L167" s="1132"/>
      <c r="M167" s="1130"/>
      <c r="N167" s="1131"/>
      <c r="O167" s="1131"/>
      <c r="P167" s="1131"/>
      <c r="Q167" s="1131"/>
      <c r="R167" s="1131"/>
      <c r="S167" s="1132"/>
      <c r="T167" s="199"/>
    </row>
    <row r="168" spans="1:20">
      <c r="A168" s="1302"/>
      <c r="B168" s="1033"/>
      <c r="C168" s="1034"/>
      <c r="D168" s="1034"/>
      <c r="E168" s="1035"/>
      <c r="F168" s="1127"/>
      <c r="G168" s="1128"/>
      <c r="H168" s="1128"/>
      <c r="I168" s="1128"/>
      <c r="J168" s="1128"/>
      <c r="K168" s="1128"/>
      <c r="L168" s="1129"/>
      <c r="M168" s="1127"/>
      <c r="N168" s="1128"/>
      <c r="O168" s="1128"/>
      <c r="P168" s="1128"/>
      <c r="Q168" s="1128"/>
      <c r="R168" s="1128"/>
      <c r="S168" s="1129"/>
    </row>
    <row r="169" spans="1:20" s="163" customFormat="1">
      <c r="A169" s="1303"/>
      <c r="B169" s="1036"/>
      <c r="C169" s="1037"/>
      <c r="D169" s="1037"/>
      <c r="E169" s="1038"/>
      <c r="F169" s="1130"/>
      <c r="G169" s="1131"/>
      <c r="H169" s="1131"/>
      <c r="I169" s="1131"/>
      <c r="J169" s="1131"/>
      <c r="K169" s="1131"/>
      <c r="L169" s="1132"/>
      <c r="M169" s="1130"/>
      <c r="N169" s="1131"/>
      <c r="O169" s="1131"/>
      <c r="P169" s="1131"/>
      <c r="Q169" s="1131"/>
      <c r="R169" s="1131"/>
      <c r="S169" s="1132"/>
    </row>
    <row r="170" spans="1:20" s="163" customFormat="1">
      <c r="A170" s="162" t="s">
        <v>711</v>
      </c>
      <c r="B170" s="1347" t="s">
        <v>811</v>
      </c>
      <c r="C170" s="1347"/>
      <c r="D170" s="1347"/>
      <c r="E170" s="1347"/>
      <c r="F170" s="1347"/>
      <c r="G170" s="1347"/>
      <c r="H170" s="1347"/>
      <c r="I170" s="1347"/>
      <c r="J170" s="1347"/>
      <c r="K170" s="1347"/>
      <c r="L170" s="1347"/>
      <c r="M170" s="1347"/>
      <c r="N170" s="1347"/>
      <c r="O170" s="1347"/>
      <c r="P170" s="1347"/>
      <c r="Q170" s="1347"/>
      <c r="R170" s="1347"/>
      <c r="S170" s="1347"/>
      <c r="T170" s="169"/>
    </row>
    <row r="171" spans="1:20" s="163" customFormat="1">
      <c r="A171" s="162"/>
      <c r="B171" s="118"/>
      <c r="C171" s="169"/>
      <c r="D171" s="169"/>
      <c r="E171" s="169"/>
      <c r="F171" s="169"/>
      <c r="G171" s="169"/>
      <c r="H171" s="169"/>
      <c r="I171" s="169"/>
      <c r="J171" s="169"/>
      <c r="K171" s="169"/>
      <c r="L171" s="169"/>
      <c r="M171" s="169"/>
      <c r="N171" s="169"/>
      <c r="O171" s="169"/>
      <c r="P171" s="169"/>
      <c r="Q171" s="169"/>
      <c r="R171" s="169"/>
      <c r="S171" s="169"/>
      <c r="T171" s="169"/>
    </row>
    <row r="172" spans="1:20" s="163" customFormat="1">
      <c r="A172" s="162"/>
      <c r="B172" s="169"/>
      <c r="C172" s="169"/>
      <c r="D172" s="169"/>
      <c r="E172" s="169"/>
      <c r="F172" s="169"/>
      <c r="G172" s="169"/>
      <c r="H172" s="169"/>
      <c r="I172" s="169"/>
      <c r="J172" s="169"/>
      <c r="K172" s="169"/>
      <c r="L172" s="169"/>
      <c r="M172" s="169"/>
      <c r="N172" s="169"/>
      <c r="O172" s="169"/>
      <c r="P172" s="169"/>
      <c r="Q172" s="169"/>
      <c r="R172" s="169"/>
      <c r="S172" s="169"/>
      <c r="T172" s="169"/>
    </row>
    <row r="173" spans="1:20" s="163" customFormat="1">
      <c r="A173" s="162"/>
      <c r="B173" s="169"/>
      <c r="C173" s="169"/>
      <c r="D173" s="169"/>
      <c r="E173" s="169"/>
      <c r="F173" s="169"/>
      <c r="G173" s="169"/>
      <c r="H173" s="169"/>
      <c r="I173" s="169"/>
      <c r="J173" s="169"/>
      <c r="K173" s="169"/>
      <c r="L173" s="169"/>
      <c r="M173" s="169"/>
      <c r="N173" s="169"/>
      <c r="O173" s="169"/>
      <c r="P173" s="169"/>
      <c r="Q173" s="169"/>
      <c r="R173" s="169"/>
      <c r="S173" s="169"/>
      <c r="T173" s="169"/>
    </row>
    <row r="174" spans="1:20" s="163" customFormat="1">
      <c r="A174" s="162"/>
      <c r="B174" s="169"/>
      <c r="C174" s="169"/>
      <c r="D174" s="169"/>
      <c r="E174" s="169"/>
      <c r="F174" s="169"/>
      <c r="G174" s="169"/>
      <c r="H174" s="169"/>
      <c r="I174" s="169"/>
      <c r="J174" s="169"/>
      <c r="K174" s="169"/>
      <c r="L174" s="169"/>
      <c r="M174" s="169"/>
      <c r="N174" s="169"/>
      <c r="O174" s="169"/>
      <c r="P174" s="169"/>
      <c r="Q174" s="169"/>
      <c r="R174" s="169"/>
      <c r="S174" s="169"/>
      <c r="T174" s="169"/>
    </row>
    <row r="175" spans="1:20" s="163" customFormat="1">
      <c r="A175" s="162"/>
      <c r="B175" s="169"/>
      <c r="C175" s="169"/>
      <c r="D175" s="169"/>
      <c r="E175" s="169"/>
      <c r="F175" s="169"/>
      <c r="G175" s="169"/>
      <c r="H175" s="169"/>
      <c r="I175" s="169"/>
      <c r="J175" s="169"/>
      <c r="K175" s="169"/>
      <c r="L175" s="169"/>
      <c r="M175" s="169"/>
      <c r="N175" s="169"/>
      <c r="O175" s="169"/>
      <c r="P175" s="169"/>
      <c r="Q175" s="169"/>
      <c r="R175" s="169"/>
      <c r="S175" s="169"/>
      <c r="T175" s="169"/>
    </row>
    <row r="176" spans="1:20" s="163" customFormat="1">
      <c r="A176" s="162"/>
      <c r="B176" s="169"/>
      <c r="C176" s="169"/>
      <c r="D176" s="169"/>
      <c r="E176" s="169"/>
      <c r="F176" s="169"/>
      <c r="G176" s="169"/>
      <c r="H176" s="169"/>
      <c r="I176" s="169"/>
      <c r="J176" s="169"/>
      <c r="K176" s="169"/>
      <c r="L176" s="169"/>
      <c r="M176" s="169"/>
      <c r="N176" s="169"/>
      <c r="O176" s="169"/>
      <c r="P176" s="169"/>
      <c r="Q176" s="169"/>
      <c r="R176" s="169"/>
      <c r="S176" s="169"/>
      <c r="T176" s="169"/>
    </row>
    <row r="177" spans="1:22" s="163" customFormat="1">
      <c r="A177" s="162"/>
      <c r="B177" s="169"/>
      <c r="C177" s="169"/>
      <c r="D177" s="169"/>
      <c r="E177" s="169"/>
      <c r="F177" s="169"/>
      <c r="G177" s="169"/>
      <c r="H177" s="169"/>
      <c r="I177" s="169"/>
      <c r="J177" s="169"/>
      <c r="K177" s="169"/>
      <c r="L177" s="169"/>
      <c r="M177" s="169"/>
      <c r="N177" s="169"/>
      <c r="O177" s="169"/>
      <c r="P177" s="169"/>
      <c r="Q177" s="169"/>
      <c r="R177" s="169"/>
      <c r="S177" s="169"/>
      <c r="T177" s="169"/>
    </row>
    <row r="178" spans="1:22" s="163" customFormat="1">
      <c r="A178" s="162"/>
      <c r="B178" s="169"/>
      <c r="C178" s="169"/>
      <c r="D178" s="169"/>
      <c r="E178" s="169"/>
      <c r="F178" s="169"/>
      <c r="G178" s="169"/>
      <c r="H178" s="169"/>
      <c r="I178" s="169"/>
      <c r="J178" s="169"/>
      <c r="K178" s="169"/>
      <c r="L178" s="169"/>
      <c r="M178" s="169"/>
      <c r="N178" s="169"/>
      <c r="O178" s="169"/>
      <c r="P178" s="169"/>
      <c r="Q178" s="169"/>
      <c r="R178" s="169"/>
      <c r="S178" s="169"/>
    </row>
    <row r="179" spans="1:22" s="163" customFormat="1">
      <c r="A179" s="273"/>
      <c r="B179" s="169"/>
      <c r="C179" s="169"/>
      <c r="D179" s="169"/>
      <c r="E179" s="169"/>
      <c r="F179" s="169"/>
      <c r="G179" s="169"/>
      <c r="H179" s="169"/>
      <c r="I179" s="169"/>
      <c r="J179" s="169"/>
      <c r="K179" s="169"/>
      <c r="L179" s="169"/>
      <c r="M179" s="169"/>
      <c r="N179" s="169"/>
      <c r="O179" s="169"/>
      <c r="P179" s="169"/>
      <c r="Q179" s="169"/>
      <c r="R179" s="169"/>
      <c r="S179" s="169"/>
      <c r="T179" s="272"/>
    </row>
    <row r="180" spans="1:22">
      <c r="A180" s="162"/>
      <c r="B180" s="163"/>
      <c r="C180" s="163"/>
      <c r="D180" s="163"/>
      <c r="E180" s="163"/>
      <c r="F180" s="163"/>
      <c r="G180" s="163"/>
      <c r="H180" s="163"/>
      <c r="I180" s="163"/>
      <c r="J180" s="163"/>
      <c r="K180" s="163"/>
      <c r="L180" s="163"/>
      <c r="M180" s="163"/>
      <c r="N180" s="163"/>
      <c r="O180" s="163"/>
      <c r="P180" s="163"/>
      <c r="Q180" s="163"/>
      <c r="R180" s="163"/>
      <c r="S180" s="163"/>
      <c r="T180" s="90"/>
    </row>
    <row r="181" spans="1:22">
      <c r="A181" s="162"/>
      <c r="B181" s="163"/>
      <c r="C181" s="163"/>
      <c r="D181" s="163"/>
      <c r="E181" s="163"/>
      <c r="F181" s="163"/>
      <c r="G181" s="163"/>
      <c r="H181" s="163"/>
      <c r="I181" s="163"/>
      <c r="J181" s="163"/>
      <c r="K181" s="163"/>
      <c r="L181" s="163"/>
      <c r="M181" s="163"/>
      <c r="N181" s="163"/>
      <c r="O181" s="163"/>
      <c r="P181" s="163"/>
      <c r="Q181" s="163"/>
      <c r="R181" s="163"/>
      <c r="S181" s="163"/>
      <c r="T181" s="90"/>
    </row>
    <row r="182" spans="1:22" ht="14">
      <c r="A182" s="1284" t="str">
        <f>CONCATENATE("（様式-",INDEX(発注者入力シート!$B$32:$G$35,MATCH(発注者入力シート!M7,発注者入力シート!$C$32:$C$35,0),4),"）")</f>
        <v>（様式-１０）</v>
      </c>
      <c r="B182" s="1284"/>
      <c r="C182" s="1284"/>
      <c r="D182" s="1284"/>
      <c r="E182" s="1284"/>
      <c r="F182" s="1284"/>
      <c r="G182" s="163"/>
      <c r="H182" s="163"/>
      <c r="I182" s="163"/>
      <c r="J182" s="163"/>
      <c r="K182" s="163"/>
      <c r="L182" s="163"/>
      <c r="M182" s="163"/>
      <c r="N182" s="163"/>
      <c r="O182" s="163"/>
      <c r="P182" s="163"/>
      <c r="Q182" s="163"/>
      <c r="R182" s="163"/>
      <c r="S182" s="272" t="s">
        <v>561</v>
      </c>
      <c r="T182" s="154"/>
      <c r="U182" s="163" t="s">
        <v>393</v>
      </c>
    </row>
    <row r="183" spans="1:22">
      <c r="A183" s="710" t="str">
        <f>CONCATENATE("評価項目",INDEX(発注者入力シート!$B$32:$G$35,MATCH(発注者入力シート!M7,発注者入力シート!$C$32:$C$35,0),5),"-",INDEX(発注者入力シート!$B$32:$G$35,MATCH(発注者入力シート!M7,発注者入力シート!$C$32:$C$35,0),6))</f>
        <v>評価項目（３）-②</v>
      </c>
      <c r="B183" s="710"/>
      <c r="C183" s="710"/>
      <c r="D183" s="710"/>
      <c r="E183" s="710"/>
      <c r="Q183" s="1160" t="str">
        <f>IF(INDEX(発注者入力シート!$B$20:$G$47,MATCH(発注者入力シート!M7,発注者入力シート!$C$20:$C$47,0),3)="","",INDEX(発注者入力シート!$B$20:$G$47,MATCH(発注者入力シート!M7,発注者入力シート!$C$20:$C$47,0),3))</f>
        <v/>
      </c>
      <c r="R183" s="1160"/>
      <c r="S183" s="1160"/>
      <c r="T183" s="2"/>
      <c r="U183" s="3" t="s">
        <v>394</v>
      </c>
    </row>
    <row r="184" spans="1:22" ht="14">
      <c r="A184" s="1019" t="s">
        <v>36</v>
      </c>
      <c r="B184" s="1019"/>
      <c r="C184" s="1019"/>
      <c r="D184" s="1019"/>
      <c r="E184" s="1019"/>
      <c r="F184" s="1019"/>
      <c r="G184" s="1019"/>
      <c r="H184" s="1019"/>
      <c r="I184" s="1019"/>
      <c r="J184" s="1019"/>
      <c r="K184" s="1019"/>
      <c r="L184" s="1019"/>
      <c r="M184" s="1019"/>
      <c r="N184" s="1019"/>
      <c r="O184" s="1019"/>
      <c r="P184" s="1019"/>
      <c r="Q184" s="1019"/>
      <c r="R184" s="1019"/>
      <c r="S184" s="1019"/>
      <c r="U184" s="116"/>
      <c r="V184" s="3" t="s">
        <v>401</v>
      </c>
    </row>
    <row r="185" spans="1:22">
      <c r="A185" s="3" t="s">
        <v>152</v>
      </c>
      <c r="H185" s="1003" t="s">
        <v>289</v>
      </c>
      <c r="I185" s="1003"/>
      <c r="J185" s="1003"/>
      <c r="K185" s="1003"/>
      <c r="L185" s="988" t="str">
        <f>IF(企業入力シート!C7="","",企業入力シート!C7)</f>
        <v>○○建設</v>
      </c>
      <c r="M185" s="988"/>
      <c r="N185" s="988"/>
      <c r="O185" s="988"/>
      <c r="P185" s="988"/>
      <c r="Q185" s="988"/>
      <c r="R185" s="988"/>
      <c r="S185" s="988"/>
      <c r="T185" s="2"/>
      <c r="U185" s="111"/>
      <c r="V185" s="3" t="s">
        <v>396</v>
      </c>
    </row>
    <row r="186" spans="1:22">
      <c r="T186" s="2"/>
    </row>
    <row r="187" spans="1:22" ht="13.5" customHeight="1">
      <c r="A187" s="1149" t="s">
        <v>1075</v>
      </c>
      <c r="B187" s="1288" t="s">
        <v>1077</v>
      </c>
      <c r="C187" s="1288"/>
      <c r="D187" s="1288"/>
      <c r="E187" s="1288"/>
      <c r="F187" s="1289" t="str">
        <f>$F$6</f>
        <v>平成２８年度から入札公告日前日までに完成及び引き渡しが完了した島根県発注工事</v>
      </c>
      <c r="G187" s="1289"/>
      <c r="H187" s="1289"/>
      <c r="I187" s="1289"/>
      <c r="J187" s="1289"/>
      <c r="K187" s="1289"/>
      <c r="L187" s="1289"/>
      <c r="M187" s="1289"/>
      <c r="N187" s="1289"/>
      <c r="O187" s="1289"/>
      <c r="P187" s="1289"/>
      <c r="Q187" s="1289"/>
      <c r="R187" s="1289"/>
      <c r="S187" s="1289"/>
      <c r="U187" s="3" t="s">
        <v>397</v>
      </c>
    </row>
    <row r="188" spans="1:22">
      <c r="A188" s="1150"/>
      <c r="B188" s="1288"/>
      <c r="C188" s="1288"/>
      <c r="D188" s="1288"/>
      <c r="E188" s="1288"/>
      <c r="F188" s="1289"/>
      <c r="G188" s="1289"/>
      <c r="H188" s="1289"/>
      <c r="I188" s="1289"/>
      <c r="J188" s="1289"/>
      <c r="K188" s="1289"/>
      <c r="L188" s="1289"/>
      <c r="M188" s="1289"/>
      <c r="N188" s="1289"/>
      <c r="O188" s="1289"/>
      <c r="P188" s="1289"/>
      <c r="Q188" s="1289"/>
      <c r="R188" s="1289"/>
      <c r="S188" s="1289"/>
      <c r="T188" s="90"/>
      <c r="U188" s="113"/>
      <c r="V188" s="3" t="s">
        <v>398</v>
      </c>
    </row>
    <row r="189" spans="1:22" ht="13.5" customHeight="1">
      <c r="A189" s="1150"/>
      <c r="B189" s="1001" t="s">
        <v>1078</v>
      </c>
      <c r="C189" s="1001"/>
      <c r="D189" s="1001"/>
      <c r="E189" s="1001"/>
      <c r="F189" s="1289" t="str">
        <f>$F$8</f>
        <v>１契約で１構造物種別あたり単体で最終数量１３０㎥以上のコンクリートを打設した現場打ＲＣ構造物を含む完成及び引き渡しが完了した工事</v>
      </c>
      <c r="G189" s="1289"/>
      <c r="H189" s="1289"/>
      <c r="I189" s="1289"/>
      <c r="J189" s="1289"/>
      <c r="K189" s="1289"/>
      <c r="L189" s="1289"/>
      <c r="M189" s="1289"/>
      <c r="N189" s="1289"/>
      <c r="O189" s="1289"/>
      <c r="P189" s="1289"/>
      <c r="Q189" s="1289"/>
      <c r="R189" s="1289"/>
      <c r="S189" s="1289"/>
      <c r="T189" s="90"/>
      <c r="U189" s="114"/>
      <c r="V189" s="3" t="s">
        <v>396</v>
      </c>
    </row>
    <row r="190" spans="1:22">
      <c r="A190" s="1150"/>
      <c r="B190" s="1001"/>
      <c r="C190" s="1001"/>
      <c r="D190" s="1001"/>
      <c r="E190" s="1001"/>
      <c r="F190" s="1289"/>
      <c r="G190" s="1289"/>
      <c r="H190" s="1289"/>
      <c r="I190" s="1289"/>
      <c r="J190" s="1289"/>
      <c r="K190" s="1289"/>
      <c r="L190" s="1289"/>
      <c r="M190" s="1289"/>
      <c r="N190" s="1289"/>
      <c r="O190" s="1289"/>
      <c r="P190" s="1289"/>
      <c r="Q190" s="1289"/>
      <c r="R190" s="1289"/>
      <c r="S190" s="1289"/>
      <c r="T190" s="90"/>
      <c r="U190" s="165"/>
      <c r="V190" s="3" t="s">
        <v>403</v>
      </c>
    </row>
    <row r="191" spans="1:22">
      <c r="A191" s="1150"/>
      <c r="B191" s="1001"/>
      <c r="C191" s="1001"/>
      <c r="D191" s="1001"/>
      <c r="E191" s="1001"/>
      <c r="F191" s="1289"/>
      <c r="G191" s="1289"/>
      <c r="H191" s="1289"/>
      <c r="I191" s="1289"/>
      <c r="J191" s="1289"/>
      <c r="K191" s="1289"/>
      <c r="L191" s="1289"/>
      <c r="M191" s="1289"/>
      <c r="N191" s="1289"/>
      <c r="O191" s="1289"/>
      <c r="P191" s="1289"/>
      <c r="Q191" s="1289"/>
      <c r="R191" s="1289"/>
      <c r="S191" s="1289"/>
      <c r="T191" s="90"/>
    </row>
    <row r="192" spans="1:22" ht="13.5" customHeight="1">
      <c r="A192" s="1150"/>
      <c r="B192" s="1211" t="s">
        <v>148</v>
      </c>
      <c r="C192" s="1211"/>
      <c r="D192" s="1211"/>
      <c r="E192" s="1211"/>
      <c r="F192" s="1290" t="str">
        <f>$F$11</f>
        <v>一般土木工事、維持修繕工事</v>
      </c>
      <c r="G192" s="1290"/>
      <c r="H192" s="1290"/>
      <c r="I192" s="1290"/>
      <c r="J192" s="1290"/>
      <c r="K192" s="1290"/>
      <c r="L192" s="1290"/>
      <c r="M192" s="1290"/>
      <c r="N192" s="1290"/>
      <c r="O192" s="1290"/>
      <c r="P192" s="1290"/>
      <c r="Q192" s="1290"/>
      <c r="R192" s="1290"/>
      <c r="S192" s="1290"/>
      <c r="T192" s="90"/>
    </row>
    <row r="193" spans="1:26" ht="13.5" customHeight="1">
      <c r="A193" s="1151"/>
      <c r="B193" s="1211" t="s">
        <v>220</v>
      </c>
      <c r="C193" s="1211"/>
      <c r="D193" s="1211"/>
      <c r="E193" s="1211"/>
      <c r="F193" s="1290" t="str">
        <f>$F$12</f>
        <v>土木一式工事、とび・土工・ｺﾝｸﾘｰﾄ工事、しゅんせつ工事</v>
      </c>
      <c r="G193" s="1290"/>
      <c r="H193" s="1290"/>
      <c r="I193" s="1290"/>
      <c r="J193" s="1290"/>
      <c r="K193" s="1290"/>
      <c r="L193" s="1290"/>
      <c r="M193" s="1290"/>
      <c r="N193" s="1290"/>
      <c r="O193" s="1290"/>
      <c r="P193" s="1290"/>
      <c r="Q193" s="1290"/>
      <c r="R193" s="1290"/>
      <c r="S193" s="1290"/>
      <c r="T193" s="90"/>
    </row>
    <row r="194" spans="1:26">
      <c r="A194" s="1049" t="s">
        <v>37</v>
      </c>
      <c r="B194" s="1115"/>
      <c r="C194" s="1115"/>
      <c r="D194" s="1115"/>
      <c r="E194" s="1050"/>
      <c r="F194" s="178" t="s">
        <v>205</v>
      </c>
      <c r="G194" s="1298" t="str">
        <f>IF(企業入力シート!C20="","",企業入力シート!C20)</f>
        <v/>
      </c>
      <c r="H194" s="1299"/>
      <c r="I194" s="1299"/>
      <c r="J194" s="1299"/>
      <c r="K194" s="1299"/>
      <c r="L194" s="1300"/>
      <c r="M194" s="126"/>
      <c r="T194" s="90"/>
    </row>
    <row r="195" spans="1:26">
      <c r="A195" s="1049" t="s">
        <v>747</v>
      </c>
      <c r="B195" s="1115"/>
      <c r="C195" s="1115"/>
      <c r="D195" s="1115"/>
      <c r="E195" s="1050"/>
      <c r="F195" s="1049" t="s">
        <v>750</v>
      </c>
      <c r="G195" s="1115"/>
      <c r="H195" s="1115"/>
      <c r="I195" s="1115"/>
      <c r="J195" s="1115"/>
      <c r="K195" s="1115"/>
      <c r="L195" s="1115"/>
      <c r="M195" s="1001" t="s">
        <v>751</v>
      </c>
      <c r="N195" s="1001"/>
      <c r="O195" s="1001"/>
      <c r="P195" s="1001"/>
      <c r="Q195" s="1001"/>
      <c r="R195" s="1001"/>
      <c r="S195" s="1001"/>
      <c r="T195" s="197"/>
    </row>
    <row r="196" spans="1:26" ht="13.5" customHeight="1">
      <c r="A196" s="1149" t="s">
        <v>29</v>
      </c>
      <c r="B196" s="1033" t="s">
        <v>30</v>
      </c>
      <c r="C196" s="1034"/>
      <c r="D196" s="1034"/>
      <c r="E196" s="1035"/>
      <c r="F196" s="1020"/>
      <c r="G196" s="1021"/>
      <c r="H196" s="1021"/>
      <c r="I196" s="1021"/>
      <c r="J196" s="1021"/>
      <c r="K196" s="1021"/>
      <c r="L196" s="1022"/>
      <c r="M196" s="1020"/>
      <c r="N196" s="1021"/>
      <c r="O196" s="1021"/>
      <c r="P196" s="1021"/>
      <c r="Q196" s="1021"/>
      <c r="R196" s="1021"/>
      <c r="S196" s="1022"/>
      <c r="T196" s="197"/>
      <c r="U196" s="118" t="s">
        <v>399</v>
      </c>
    </row>
    <row r="197" spans="1:26">
      <c r="A197" s="1150"/>
      <c r="B197" s="1039"/>
      <c r="C197" s="1040"/>
      <c r="D197" s="1040"/>
      <c r="E197" s="1041"/>
      <c r="F197" s="1023"/>
      <c r="G197" s="1024"/>
      <c r="H197" s="1024"/>
      <c r="I197" s="1024"/>
      <c r="J197" s="1024"/>
      <c r="K197" s="1024"/>
      <c r="L197" s="1025"/>
      <c r="M197" s="1023"/>
      <c r="N197" s="1024"/>
      <c r="O197" s="1024"/>
      <c r="P197" s="1024"/>
      <c r="Q197" s="1024"/>
      <c r="R197" s="1024"/>
      <c r="S197" s="1025"/>
      <c r="T197" s="197"/>
      <c r="U197" s="118" t="s">
        <v>400</v>
      </c>
    </row>
    <row r="198" spans="1:26">
      <c r="A198" s="1150"/>
      <c r="B198" s="1039"/>
      <c r="C198" s="1040"/>
      <c r="D198" s="1040"/>
      <c r="E198" s="1041"/>
      <c r="F198" s="1023"/>
      <c r="G198" s="1024"/>
      <c r="H198" s="1024"/>
      <c r="I198" s="1024"/>
      <c r="J198" s="1024"/>
      <c r="K198" s="1024"/>
      <c r="L198" s="1025"/>
      <c r="M198" s="1023"/>
      <c r="N198" s="1024"/>
      <c r="O198" s="1024"/>
      <c r="P198" s="1024"/>
      <c r="Q198" s="1024"/>
      <c r="R198" s="1024"/>
      <c r="S198" s="1025"/>
      <c r="T198" s="2"/>
      <c r="U198" s="118" t="s">
        <v>716</v>
      </c>
    </row>
    <row r="199" spans="1:26">
      <c r="A199" s="1150"/>
      <c r="B199" s="1036"/>
      <c r="C199" s="1037"/>
      <c r="D199" s="1037"/>
      <c r="E199" s="1038"/>
      <c r="F199" s="1026"/>
      <c r="G199" s="1027"/>
      <c r="H199" s="1027"/>
      <c r="I199" s="1027"/>
      <c r="J199" s="1027"/>
      <c r="K199" s="1027"/>
      <c r="L199" s="1028"/>
      <c r="M199" s="1026"/>
      <c r="N199" s="1027"/>
      <c r="O199" s="1027"/>
      <c r="P199" s="1027"/>
      <c r="Q199" s="1027"/>
      <c r="R199" s="1027"/>
      <c r="S199" s="1028"/>
      <c r="T199" s="167"/>
    </row>
    <row r="200" spans="1:26" ht="20.149999999999999" customHeight="1">
      <c r="A200" s="1150"/>
      <c r="B200" s="1036" t="s">
        <v>1058</v>
      </c>
      <c r="C200" s="1037"/>
      <c r="D200" s="1037"/>
      <c r="E200" s="1038"/>
      <c r="F200" s="1002"/>
      <c r="G200" s="1000"/>
      <c r="H200" s="1000"/>
      <c r="I200" s="1000"/>
      <c r="J200" s="1000"/>
      <c r="K200" s="1000"/>
      <c r="L200" s="1145"/>
      <c r="M200" s="1002"/>
      <c r="N200" s="1000"/>
      <c r="O200" s="1000"/>
      <c r="P200" s="1000"/>
      <c r="Q200" s="1000"/>
      <c r="R200" s="1000"/>
      <c r="S200" s="1145"/>
      <c r="T200" s="118"/>
      <c r="U200" s="118"/>
    </row>
    <row r="201" spans="1:26" ht="20.149999999999999" customHeight="1">
      <c r="A201" s="1150"/>
      <c r="B201" s="1049" t="s">
        <v>24</v>
      </c>
      <c r="C201" s="1115"/>
      <c r="D201" s="1115"/>
      <c r="E201" s="1050"/>
      <c r="F201" s="1295"/>
      <c r="G201" s="1296"/>
      <c r="H201" s="1296"/>
      <c r="I201" s="1296"/>
      <c r="J201" s="1296"/>
      <c r="K201" s="1296"/>
      <c r="L201" s="1297"/>
      <c r="M201" s="1295"/>
      <c r="N201" s="1296"/>
      <c r="O201" s="1296"/>
      <c r="P201" s="1296"/>
      <c r="Q201" s="1296"/>
      <c r="R201" s="1296"/>
      <c r="S201" s="1297"/>
      <c r="T201" s="3" t="s">
        <v>996</v>
      </c>
      <c r="U201" s="3" t="s">
        <v>993</v>
      </c>
    </row>
    <row r="202" spans="1:26">
      <c r="A202" s="1150"/>
      <c r="B202" s="1033" t="s">
        <v>31</v>
      </c>
      <c r="C202" s="1034"/>
      <c r="D202" s="1034"/>
      <c r="E202" s="1035"/>
      <c r="F202" s="1165"/>
      <c r="G202" s="1166"/>
      <c r="H202" s="1166"/>
      <c r="I202" s="1166"/>
      <c r="J202" s="1166"/>
      <c r="K202" s="1166"/>
      <c r="L202" s="1166"/>
      <c r="M202" s="1165"/>
      <c r="N202" s="1166"/>
      <c r="O202" s="1166"/>
      <c r="P202" s="1166"/>
      <c r="Q202" s="1166"/>
      <c r="R202" s="1166"/>
      <c r="S202" s="1167"/>
      <c r="T202" s="90"/>
    </row>
    <row r="203" spans="1:26">
      <c r="A203" s="1150"/>
      <c r="B203" s="1036"/>
      <c r="C203" s="1037"/>
      <c r="D203" s="1037"/>
      <c r="E203" s="1038"/>
      <c r="F203" s="1219"/>
      <c r="G203" s="1220"/>
      <c r="H203" s="1220"/>
      <c r="I203" s="1220"/>
      <c r="J203" s="1220"/>
      <c r="K203" s="1220"/>
      <c r="L203" s="1220"/>
      <c r="M203" s="1219"/>
      <c r="N203" s="1220"/>
      <c r="O203" s="1220"/>
      <c r="P203" s="1220"/>
      <c r="Q203" s="1220"/>
      <c r="R203" s="1220"/>
      <c r="S203" s="1221"/>
      <c r="T203" s="90"/>
      <c r="U203" s="375" t="s">
        <v>908</v>
      </c>
    </row>
    <row r="204" spans="1:26" ht="20.149999999999999" customHeight="1">
      <c r="A204" s="1150"/>
      <c r="B204" s="1070" t="s">
        <v>810</v>
      </c>
      <c r="C204" s="1071"/>
      <c r="D204" s="1071"/>
      <c r="E204" s="1072"/>
      <c r="F204" s="1158"/>
      <c r="G204" s="1159"/>
      <c r="H204" s="1159"/>
      <c r="I204" s="1159"/>
      <c r="J204" s="1159"/>
      <c r="K204" s="1159"/>
      <c r="L204" s="343" t="s">
        <v>942</v>
      </c>
      <c r="M204" s="1158"/>
      <c r="N204" s="1159"/>
      <c r="O204" s="1159"/>
      <c r="P204" s="1159"/>
      <c r="Q204" s="1159"/>
      <c r="R204" s="1159"/>
      <c r="S204" s="343" t="s">
        <v>943</v>
      </c>
      <c r="T204" s="198"/>
      <c r="U204" s="3" t="s">
        <v>909</v>
      </c>
    </row>
    <row r="205" spans="1:26" ht="20.149999999999999" customHeight="1">
      <c r="A205" s="1150"/>
      <c r="B205" s="1161" t="s">
        <v>914</v>
      </c>
      <c r="C205" s="1162"/>
      <c r="D205" s="1162"/>
      <c r="E205" s="160" t="s">
        <v>273</v>
      </c>
      <c r="F205" s="639"/>
      <c r="G205" s="279"/>
      <c r="H205" s="281" t="s">
        <v>481</v>
      </c>
      <c r="I205" s="279"/>
      <c r="J205" s="281" t="s">
        <v>484</v>
      </c>
      <c r="K205" s="279"/>
      <c r="L205" s="284" t="s">
        <v>482</v>
      </c>
      <c r="M205" s="639"/>
      <c r="N205" s="279"/>
      <c r="O205" s="281" t="s">
        <v>481</v>
      </c>
      <c r="P205" s="279"/>
      <c r="Q205" s="281" t="s">
        <v>484</v>
      </c>
      <c r="R205" s="279"/>
      <c r="S205" s="284" t="s">
        <v>482</v>
      </c>
      <c r="T205" s="198"/>
      <c r="U205" s="376">
        <v>46235</v>
      </c>
      <c r="V205" s="377" t="s">
        <v>910</v>
      </c>
      <c r="Z205" s="3" t="s">
        <v>480</v>
      </c>
    </row>
    <row r="206" spans="1:26" ht="20.149999999999999" customHeight="1">
      <c r="A206" s="1150"/>
      <c r="B206" s="1163"/>
      <c r="C206" s="1164"/>
      <c r="D206" s="1164"/>
      <c r="E206" s="161" t="s">
        <v>274</v>
      </c>
      <c r="F206" s="642"/>
      <c r="G206" s="280"/>
      <c r="H206" s="282" t="s">
        <v>481</v>
      </c>
      <c r="I206" s="280"/>
      <c r="J206" s="282" t="s">
        <v>485</v>
      </c>
      <c r="K206" s="280"/>
      <c r="L206" s="285" t="s">
        <v>482</v>
      </c>
      <c r="M206" s="642"/>
      <c r="N206" s="280"/>
      <c r="O206" s="282" t="s">
        <v>481</v>
      </c>
      <c r="P206" s="280"/>
      <c r="Q206" s="282" t="s">
        <v>485</v>
      </c>
      <c r="R206" s="280"/>
      <c r="S206" s="285" t="s">
        <v>482</v>
      </c>
      <c r="T206" s="198"/>
      <c r="U206" s="3" t="s">
        <v>911</v>
      </c>
      <c r="Z206" s="3" t="s">
        <v>994</v>
      </c>
    </row>
    <row r="207" spans="1:26" ht="20.149999999999999" customHeight="1">
      <c r="A207" s="1150"/>
      <c r="B207" s="1033" t="s">
        <v>38</v>
      </c>
      <c r="C207" s="1034"/>
      <c r="D207" s="1034"/>
      <c r="E207" s="160" t="s">
        <v>273</v>
      </c>
      <c r="F207" s="640"/>
      <c r="G207" s="279"/>
      <c r="H207" s="281" t="s">
        <v>481</v>
      </c>
      <c r="I207" s="279"/>
      <c r="J207" s="281" t="s">
        <v>484</v>
      </c>
      <c r="K207" s="279"/>
      <c r="L207" s="284" t="s">
        <v>482</v>
      </c>
      <c r="M207" s="640"/>
      <c r="N207" s="279"/>
      <c r="O207" s="281" t="s">
        <v>481</v>
      </c>
      <c r="P207" s="279"/>
      <c r="Q207" s="281" t="s">
        <v>484</v>
      </c>
      <c r="R207" s="279"/>
      <c r="S207" s="284" t="s">
        <v>482</v>
      </c>
      <c r="T207" s="198"/>
      <c r="U207" s="378">
        <f>U205</f>
        <v>46235</v>
      </c>
    </row>
    <row r="208" spans="1:26" ht="20.149999999999999" customHeight="1">
      <c r="A208" s="1150"/>
      <c r="B208" s="1036"/>
      <c r="C208" s="1037"/>
      <c r="D208" s="1037"/>
      <c r="E208" s="161" t="s">
        <v>274</v>
      </c>
      <c r="F208" s="641"/>
      <c r="G208" s="280"/>
      <c r="H208" s="282" t="s">
        <v>481</v>
      </c>
      <c r="I208" s="280"/>
      <c r="J208" s="282" t="s">
        <v>485</v>
      </c>
      <c r="K208" s="280"/>
      <c r="L208" s="285" t="s">
        <v>482</v>
      </c>
      <c r="M208" s="641"/>
      <c r="N208" s="280"/>
      <c r="O208" s="282" t="s">
        <v>481</v>
      </c>
      <c r="P208" s="280"/>
      <c r="Q208" s="282" t="s">
        <v>485</v>
      </c>
      <c r="R208" s="280"/>
      <c r="S208" s="285" t="s">
        <v>482</v>
      </c>
      <c r="T208" s="90"/>
    </row>
    <row r="209" spans="1:20" ht="20.149999999999999" customHeight="1">
      <c r="A209" s="1150"/>
      <c r="B209" s="1049" t="s">
        <v>39</v>
      </c>
      <c r="C209" s="1115"/>
      <c r="D209" s="1115"/>
      <c r="E209" s="1050"/>
      <c r="F209" s="1285"/>
      <c r="G209" s="1286"/>
      <c r="H209" s="1286"/>
      <c r="I209" s="1286"/>
      <c r="J209" s="1286"/>
      <c r="K209" s="1286"/>
      <c r="L209" s="1287"/>
      <c r="M209" s="1285"/>
      <c r="N209" s="1286"/>
      <c r="O209" s="1286"/>
      <c r="P209" s="1286"/>
      <c r="Q209" s="1286"/>
      <c r="R209" s="1286"/>
      <c r="S209" s="1287"/>
      <c r="T209" s="199"/>
    </row>
    <row r="210" spans="1:20" ht="20.149999999999999" customHeight="1">
      <c r="A210" s="1150"/>
      <c r="B210" s="1033" t="s">
        <v>32</v>
      </c>
      <c r="C210" s="1034"/>
      <c r="D210" s="1034"/>
      <c r="E210" s="1035"/>
      <c r="F210" s="1318"/>
      <c r="G210" s="1319"/>
      <c r="H210" s="1319"/>
      <c r="I210" s="1319"/>
      <c r="J210" s="1319"/>
      <c r="K210" s="1319"/>
      <c r="L210" s="1320"/>
      <c r="M210" s="1318"/>
      <c r="N210" s="1319"/>
      <c r="O210" s="1319"/>
      <c r="P210" s="1319"/>
      <c r="Q210" s="1319"/>
      <c r="R210" s="1319"/>
      <c r="S210" s="1320"/>
      <c r="T210" s="199"/>
    </row>
    <row r="211" spans="1:20" ht="20.149999999999999" customHeight="1">
      <c r="A211" s="1150"/>
      <c r="B211" s="1222" t="s">
        <v>641</v>
      </c>
      <c r="C211" s="1223"/>
      <c r="D211" s="1223"/>
      <c r="E211" s="1224"/>
      <c r="F211" s="1318"/>
      <c r="G211" s="1319"/>
      <c r="H211" s="1319"/>
      <c r="I211" s="1319"/>
      <c r="J211" s="1319"/>
      <c r="K211" s="1319"/>
      <c r="L211" s="1320"/>
      <c r="M211" s="1318"/>
      <c r="N211" s="1319"/>
      <c r="O211" s="1319"/>
      <c r="P211" s="1319"/>
      <c r="Q211" s="1319"/>
      <c r="R211" s="1319"/>
      <c r="S211" s="1320"/>
      <c r="T211" s="199"/>
    </row>
    <row r="212" spans="1:20" ht="20.149999999999999" customHeight="1">
      <c r="A212" s="1150"/>
      <c r="B212" s="1294" t="s">
        <v>148</v>
      </c>
      <c r="C212" s="1294"/>
      <c r="D212" s="1294"/>
      <c r="E212" s="1294"/>
      <c r="F212" s="1291"/>
      <c r="G212" s="1292"/>
      <c r="H212" s="1292"/>
      <c r="I212" s="1292"/>
      <c r="J212" s="1292"/>
      <c r="K212" s="1292"/>
      <c r="L212" s="1293"/>
      <c r="M212" s="1291"/>
      <c r="N212" s="1292"/>
      <c r="O212" s="1292"/>
      <c r="P212" s="1292"/>
      <c r="Q212" s="1292"/>
      <c r="R212" s="1292"/>
      <c r="S212" s="1293"/>
      <c r="T212" s="199"/>
    </row>
    <row r="213" spans="1:20" ht="20.149999999999999" customHeight="1">
      <c r="A213" s="1151"/>
      <c r="B213" s="1294" t="s">
        <v>220</v>
      </c>
      <c r="C213" s="1294"/>
      <c r="D213" s="1294"/>
      <c r="E213" s="1294"/>
      <c r="F213" s="1291"/>
      <c r="G213" s="1292"/>
      <c r="H213" s="1292"/>
      <c r="I213" s="1292"/>
      <c r="J213" s="1292"/>
      <c r="K213" s="1292"/>
      <c r="L213" s="1293"/>
      <c r="M213" s="1291"/>
      <c r="N213" s="1292"/>
      <c r="O213" s="1292"/>
      <c r="P213" s="1292"/>
      <c r="Q213" s="1292"/>
      <c r="R213" s="1292"/>
      <c r="S213" s="1293"/>
      <c r="T213" s="199"/>
    </row>
    <row r="214" spans="1:20" s="163" customFormat="1" ht="31.5" customHeight="1">
      <c r="A214" s="1049" t="s">
        <v>27</v>
      </c>
      <c r="B214" s="1115"/>
      <c r="C214" s="1115"/>
      <c r="D214" s="1115"/>
      <c r="E214" s="1050"/>
      <c r="F214" s="1125"/>
      <c r="G214" s="1126"/>
      <c r="H214" s="1126"/>
      <c r="I214" s="1126"/>
      <c r="J214" s="1126"/>
      <c r="K214" s="1126"/>
      <c r="L214" s="131" t="s">
        <v>161</v>
      </c>
      <c r="M214" s="1125"/>
      <c r="N214" s="1126"/>
      <c r="O214" s="1126"/>
      <c r="P214" s="1126"/>
      <c r="Q214" s="1126"/>
      <c r="R214" s="1126"/>
      <c r="S214" s="131" t="s">
        <v>161</v>
      </c>
      <c r="T214" s="169"/>
    </row>
    <row r="215" spans="1:20">
      <c r="A215" s="1301" t="s">
        <v>33</v>
      </c>
      <c r="B215" s="1133" t="s">
        <v>1231</v>
      </c>
      <c r="C215" s="1134"/>
      <c r="D215" s="1134"/>
      <c r="E215" s="1135"/>
      <c r="F215" s="1325" t="s">
        <v>1232</v>
      </c>
      <c r="G215" s="1326"/>
      <c r="H215" s="1326"/>
      <c r="I215" s="1326"/>
      <c r="J215" s="1326"/>
      <c r="K215" s="1326"/>
      <c r="L215" s="1327"/>
      <c r="M215" s="1325" t="s">
        <v>1232</v>
      </c>
      <c r="N215" s="1326"/>
      <c r="O215" s="1326"/>
      <c r="P215" s="1326"/>
      <c r="Q215" s="1326"/>
      <c r="R215" s="1326"/>
      <c r="S215" s="1327"/>
      <c r="T215" s="199"/>
    </row>
    <row r="216" spans="1:20">
      <c r="A216" s="1302"/>
      <c r="B216" s="1136"/>
      <c r="C216" s="1137"/>
      <c r="D216" s="1137"/>
      <c r="E216" s="1138"/>
      <c r="F216" s="1130"/>
      <c r="G216" s="1131"/>
      <c r="H216" s="1131"/>
      <c r="I216" s="1131"/>
      <c r="J216" s="1131"/>
      <c r="K216" s="1131"/>
      <c r="L216" s="1132"/>
      <c r="M216" s="1130"/>
      <c r="N216" s="1131"/>
      <c r="O216" s="1131"/>
      <c r="P216" s="1131"/>
      <c r="Q216" s="1131"/>
      <c r="R216" s="1131"/>
      <c r="S216" s="1132"/>
      <c r="T216" s="199"/>
    </row>
    <row r="217" spans="1:20">
      <c r="A217" s="1302"/>
      <c r="B217" s="982" t="s">
        <v>1235</v>
      </c>
      <c r="C217" s="1156"/>
      <c r="D217" s="1156"/>
      <c r="E217" s="983"/>
      <c r="F217" s="1127"/>
      <c r="G217" s="1128"/>
      <c r="H217" s="1128"/>
      <c r="I217" s="1128"/>
      <c r="J217" s="1128"/>
      <c r="K217" s="1128"/>
      <c r="L217" s="1129"/>
      <c r="M217" s="1127"/>
      <c r="N217" s="1128"/>
      <c r="O217" s="1128"/>
      <c r="P217" s="1128"/>
      <c r="Q217" s="1128"/>
      <c r="R217" s="1128"/>
      <c r="S217" s="1129"/>
      <c r="T217" s="199"/>
    </row>
    <row r="218" spans="1:20">
      <c r="A218" s="1302"/>
      <c r="B218" s="986"/>
      <c r="C218" s="1157"/>
      <c r="D218" s="1157"/>
      <c r="E218" s="987"/>
      <c r="F218" s="1130"/>
      <c r="G218" s="1131"/>
      <c r="H218" s="1131"/>
      <c r="I218" s="1131"/>
      <c r="J218" s="1131"/>
      <c r="K218" s="1131"/>
      <c r="L218" s="1132"/>
      <c r="M218" s="1130"/>
      <c r="N218" s="1131"/>
      <c r="O218" s="1131"/>
      <c r="P218" s="1131"/>
      <c r="Q218" s="1131"/>
      <c r="R218" s="1131"/>
      <c r="S218" s="1132"/>
      <c r="T218" s="199"/>
    </row>
    <row r="219" spans="1:20">
      <c r="A219" s="1302"/>
      <c r="B219" s="1033"/>
      <c r="C219" s="1034"/>
      <c r="D219" s="1034"/>
      <c r="E219" s="1035"/>
      <c r="F219" s="1127"/>
      <c r="G219" s="1128"/>
      <c r="H219" s="1128"/>
      <c r="I219" s="1128"/>
      <c r="J219" s="1128"/>
      <c r="K219" s="1128"/>
      <c r="L219" s="1129"/>
      <c r="M219" s="1127"/>
      <c r="N219" s="1128"/>
      <c r="O219" s="1128"/>
      <c r="P219" s="1128"/>
      <c r="Q219" s="1128"/>
      <c r="R219" s="1128"/>
      <c r="S219" s="1129"/>
      <c r="T219" s="199"/>
    </row>
    <row r="220" spans="1:20">
      <c r="A220" s="1302"/>
      <c r="B220" s="1036"/>
      <c r="C220" s="1037"/>
      <c r="D220" s="1037"/>
      <c r="E220" s="1038"/>
      <c r="F220" s="1130"/>
      <c r="G220" s="1131"/>
      <c r="H220" s="1131"/>
      <c r="I220" s="1131"/>
      <c r="J220" s="1131"/>
      <c r="K220" s="1131"/>
      <c r="L220" s="1132"/>
      <c r="M220" s="1130"/>
      <c r="N220" s="1131"/>
      <c r="O220" s="1131"/>
      <c r="P220" s="1131"/>
      <c r="Q220" s="1131"/>
      <c r="R220" s="1131"/>
      <c r="S220" s="1132"/>
      <c r="T220" s="199"/>
    </row>
    <row r="221" spans="1:20">
      <c r="A221" s="1302"/>
      <c r="B221" s="1033"/>
      <c r="C221" s="1034"/>
      <c r="D221" s="1034"/>
      <c r="E221" s="1035"/>
      <c r="F221" s="1127"/>
      <c r="G221" s="1128"/>
      <c r="H221" s="1128"/>
      <c r="I221" s="1128"/>
      <c r="J221" s="1128"/>
      <c r="K221" s="1128"/>
      <c r="L221" s="1129"/>
      <c r="M221" s="1127"/>
      <c r="N221" s="1128"/>
      <c r="O221" s="1128"/>
      <c r="P221" s="1128"/>
      <c r="Q221" s="1128"/>
      <c r="R221" s="1128"/>
      <c r="S221" s="1129"/>
    </row>
    <row r="222" spans="1:20" s="163" customFormat="1">
      <c r="A222" s="1303"/>
      <c r="B222" s="1036"/>
      <c r="C222" s="1037"/>
      <c r="D222" s="1037"/>
      <c r="E222" s="1038"/>
      <c r="F222" s="1130"/>
      <c r="G222" s="1131"/>
      <c r="H222" s="1131"/>
      <c r="I222" s="1131"/>
      <c r="J222" s="1131"/>
      <c r="K222" s="1131"/>
      <c r="L222" s="1132"/>
      <c r="M222" s="1130"/>
      <c r="N222" s="1131"/>
      <c r="O222" s="1131"/>
      <c r="P222" s="1131"/>
      <c r="Q222" s="1131"/>
      <c r="R222" s="1131"/>
      <c r="S222" s="1132"/>
    </row>
    <row r="223" spans="1:20" s="163" customFormat="1">
      <c r="A223" s="162" t="s">
        <v>94</v>
      </c>
      <c r="B223" s="1347" t="s">
        <v>811</v>
      </c>
      <c r="C223" s="1347"/>
      <c r="D223" s="1347"/>
      <c r="E223" s="1347"/>
      <c r="F223" s="1347"/>
      <c r="G223" s="1347"/>
      <c r="H223" s="1347"/>
      <c r="I223" s="1347"/>
      <c r="J223" s="1347"/>
      <c r="K223" s="1347"/>
      <c r="L223" s="1347"/>
      <c r="M223" s="1347"/>
      <c r="N223" s="1347"/>
      <c r="O223" s="1347"/>
      <c r="P223" s="1347"/>
      <c r="Q223" s="1347"/>
      <c r="R223" s="1347"/>
      <c r="S223" s="1347"/>
      <c r="T223" s="169"/>
    </row>
    <row r="224" spans="1:20" s="163" customFormat="1">
      <c r="A224" s="162"/>
      <c r="B224" s="118"/>
      <c r="C224" s="169"/>
      <c r="D224" s="169"/>
      <c r="E224" s="169"/>
      <c r="F224" s="169"/>
      <c r="G224" s="169"/>
      <c r="H224" s="169"/>
      <c r="I224" s="169"/>
      <c r="J224" s="169"/>
      <c r="K224" s="169"/>
      <c r="L224" s="169"/>
      <c r="M224" s="169"/>
      <c r="N224" s="169"/>
      <c r="O224" s="169"/>
      <c r="P224" s="169"/>
      <c r="Q224" s="169"/>
      <c r="R224" s="169"/>
      <c r="S224" s="169"/>
      <c r="T224" s="169"/>
    </row>
    <row r="225" spans="1:20" s="163" customFormat="1">
      <c r="A225" s="162"/>
      <c r="B225" s="169"/>
      <c r="C225" s="169"/>
      <c r="D225" s="169"/>
      <c r="E225" s="169"/>
      <c r="F225" s="169"/>
      <c r="G225" s="169"/>
      <c r="H225" s="169"/>
      <c r="I225" s="169"/>
      <c r="J225" s="169"/>
      <c r="K225" s="169"/>
      <c r="L225" s="169"/>
      <c r="M225" s="169"/>
      <c r="N225" s="169"/>
      <c r="O225" s="169"/>
      <c r="P225" s="169"/>
      <c r="Q225" s="169"/>
      <c r="R225" s="169"/>
      <c r="S225" s="169"/>
      <c r="T225" s="169"/>
    </row>
    <row r="226" spans="1:20" s="163" customFormat="1">
      <c r="A226" s="162"/>
      <c r="B226" s="169"/>
      <c r="C226" s="169"/>
      <c r="D226" s="169"/>
      <c r="E226" s="169"/>
      <c r="F226" s="169"/>
      <c r="G226" s="169"/>
      <c r="H226" s="169"/>
      <c r="I226" s="169"/>
      <c r="J226" s="169"/>
      <c r="K226" s="169"/>
      <c r="L226" s="169"/>
      <c r="M226" s="169"/>
      <c r="N226" s="169"/>
      <c r="O226" s="169"/>
      <c r="P226" s="169"/>
      <c r="Q226" s="169"/>
      <c r="R226" s="169"/>
      <c r="S226" s="169"/>
      <c r="T226" s="169"/>
    </row>
    <row r="227" spans="1:20" s="163" customFormat="1">
      <c r="A227" s="162"/>
      <c r="B227" s="169"/>
      <c r="C227" s="169"/>
      <c r="D227" s="169"/>
      <c r="E227" s="169"/>
      <c r="F227" s="169"/>
      <c r="G227" s="169"/>
      <c r="H227" s="169"/>
      <c r="I227" s="169"/>
      <c r="J227" s="169"/>
      <c r="K227" s="169"/>
      <c r="L227" s="169"/>
      <c r="M227" s="169"/>
      <c r="N227" s="169"/>
      <c r="O227" s="169"/>
      <c r="P227" s="169"/>
      <c r="Q227" s="169"/>
      <c r="R227" s="169"/>
      <c r="S227" s="169"/>
      <c r="T227" s="169"/>
    </row>
    <row r="228" spans="1:20" s="163" customFormat="1">
      <c r="A228" s="162"/>
      <c r="B228" s="169"/>
      <c r="C228" s="169"/>
      <c r="D228" s="169"/>
      <c r="E228" s="169"/>
      <c r="F228" s="169"/>
      <c r="G228" s="169"/>
      <c r="H228" s="169"/>
      <c r="I228" s="169"/>
      <c r="J228" s="169"/>
      <c r="K228" s="169"/>
      <c r="L228" s="169"/>
      <c r="M228" s="169"/>
      <c r="N228" s="169"/>
      <c r="O228" s="169"/>
      <c r="P228" s="169"/>
      <c r="Q228" s="169"/>
      <c r="R228" s="169"/>
      <c r="S228" s="169"/>
      <c r="T228" s="169"/>
    </row>
    <row r="229" spans="1:20" s="163" customFormat="1">
      <c r="A229" s="162"/>
    </row>
    <row r="230" spans="1:20">
      <c r="A230" s="162"/>
      <c r="B230" s="169"/>
      <c r="C230" s="169"/>
      <c r="D230" s="169"/>
      <c r="E230" s="169"/>
      <c r="F230" s="169"/>
      <c r="G230" s="169"/>
      <c r="H230" s="169"/>
      <c r="I230" s="169"/>
      <c r="J230" s="169"/>
      <c r="K230" s="169"/>
      <c r="L230" s="169"/>
      <c r="M230" s="169"/>
      <c r="N230" s="169"/>
      <c r="O230" s="169"/>
      <c r="P230" s="169"/>
      <c r="Q230" s="169"/>
      <c r="R230" s="169"/>
      <c r="S230" s="169"/>
    </row>
    <row r="231" spans="1:20">
      <c r="A231" s="273"/>
      <c r="B231" s="169"/>
      <c r="C231" s="169"/>
      <c r="D231" s="169"/>
      <c r="E231" s="169"/>
      <c r="F231" s="169"/>
      <c r="G231" s="169"/>
      <c r="H231" s="169"/>
      <c r="I231" s="169"/>
      <c r="J231" s="169"/>
      <c r="K231" s="169"/>
      <c r="L231" s="169"/>
      <c r="M231" s="169"/>
      <c r="N231" s="169"/>
      <c r="O231" s="169"/>
      <c r="P231" s="169"/>
      <c r="Q231" s="169"/>
      <c r="R231" s="169"/>
      <c r="S231" s="169"/>
    </row>
    <row r="232" spans="1:20">
      <c r="A232" s="162"/>
      <c r="B232" s="163"/>
      <c r="C232" s="163"/>
      <c r="D232" s="163"/>
      <c r="E232" s="163"/>
      <c r="F232" s="163"/>
      <c r="G232" s="163"/>
      <c r="H232" s="163"/>
      <c r="I232" s="163"/>
      <c r="J232" s="163"/>
      <c r="K232" s="163"/>
      <c r="L232" s="163"/>
      <c r="M232" s="163"/>
      <c r="N232" s="163"/>
      <c r="O232" s="163"/>
      <c r="P232" s="163"/>
      <c r="Q232" s="163"/>
      <c r="R232" s="163"/>
      <c r="S232" s="163"/>
    </row>
    <row r="233" spans="1:20">
      <c r="A233" s="162"/>
      <c r="B233" s="163"/>
      <c r="C233" s="163"/>
      <c r="D233" s="163"/>
      <c r="E233" s="163"/>
      <c r="F233" s="163"/>
      <c r="G233" s="163"/>
      <c r="H233" s="163"/>
      <c r="I233" s="163"/>
      <c r="J233" s="163"/>
      <c r="K233" s="163"/>
      <c r="L233" s="163"/>
      <c r="M233" s="163"/>
      <c r="N233" s="163"/>
      <c r="O233" s="163"/>
      <c r="P233" s="163"/>
      <c r="Q233" s="163"/>
      <c r="R233" s="163"/>
      <c r="S233" s="163"/>
    </row>
  </sheetData>
  <mergeCells count="309">
    <mergeCell ref="F211:L211"/>
    <mergeCell ref="M211:S211"/>
    <mergeCell ref="H87:H89"/>
    <mergeCell ref="I87:I89"/>
    <mergeCell ref="J87:J89"/>
    <mergeCell ref="K87:K89"/>
    <mergeCell ref="L87:L89"/>
    <mergeCell ref="M87:M89"/>
    <mergeCell ref="N87:N89"/>
    <mergeCell ref="O87:O89"/>
    <mergeCell ref="P87:P89"/>
    <mergeCell ref="E97:J99"/>
    <mergeCell ref="M168:S169"/>
    <mergeCell ref="E100:J102"/>
    <mergeCell ref="B209:E209"/>
    <mergeCell ref="B202:E203"/>
    <mergeCell ref="F202:L203"/>
    <mergeCell ref="A195:E195"/>
    <mergeCell ref="B204:E204"/>
    <mergeCell ref="F204:K204"/>
    <mergeCell ref="F162:L163"/>
    <mergeCell ref="A95:B96"/>
    <mergeCell ref="C95:D105"/>
    <mergeCell ref="E95:J96"/>
    <mergeCell ref="N83:N86"/>
    <mergeCell ref="O83:O86"/>
    <mergeCell ref="P83:P86"/>
    <mergeCell ref="Q83:S86"/>
    <mergeCell ref="Q87:S89"/>
    <mergeCell ref="M33:R33"/>
    <mergeCell ref="C46:S49"/>
    <mergeCell ref="F210:L210"/>
    <mergeCell ref="M210:S210"/>
    <mergeCell ref="A83:E86"/>
    <mergeCell ref="F83:F86"/>
    <mergeCell ref="G83:G86"/>
    <mergeCell ref="H83:H86"/>
    <mergeCell ref="I83:I86"/>
    <mergeCell ref="J83:J86"/>
    <mergeCell ref="K83:K86"/>
    <mergeCell ref="L83:L86"/>
    <mergeCell ref="M83:M86"/>
    <mergeCell ref="E111:J112"/>
    <mergeCell ref="K111:N112"/>
    <mergeCell ref="A113:B115"/>
    <mergeCell ref="E113:J115"/>
    <mergeCell ref="K113:N115"/>
    <mergeCell ref="B147:E147"/>
    <mergeCell ref="A183:E183"/>
    <mergeCell ref="B152:D153"/>
    <mergeCell ref="B154:D155"/>
    <mergeCell ref="B164:E165"/>
    <mergeCell ref="B166:E167"/>
    <mergeCell ref="B151:E151"/>
    <mergeCell ref="A141:E141"/>
    <mergeCell ref="M147:S147"/>
    <mergeCell ref="F147:L147"/>
    <mergeCell ref="M151:R151"/>
    <mergeCell ref="A142:E142"/>
    <mergeCell ref="M149:S150"/>
    <mergeCell ref="B149:E150"/>
    <mergeCell ref="B157:E157"/>
    <mergeCell ref="B158:E158"/>
    <mergeCell ref="B168:E169"/>
    <mergeCell ref="B148:E148"/>
    <mergeCell ref="B162:E163"/>
    <mergeCell ref="M200:S200"/>
    <mergeCell ref="F200:L200"/>
    <mergeCell ref="M202:S203"/>
    <mergeCell ref="F201:L201"/>
    <mergeCell ref="F168:L169"/>
    <mergeCell ref="H132:K132"/>
    <mergeCell ref="M143:S146"/>
    <mergeCell ref="F151:K151"/>
    <mergeCell ref="F148:L148"/>
    <mergeCell ref="F149:L150"/>
    <mergeCell ref="F166:L167"/>
    <mergeCell ref="M158:R158"/>
    <mergeCell ref="F142:L142"/>
    <mergeCell ref="L185:S185"/>
    <mergeCell ref="M148:S148"/>
    <mergeCell ref="H185:K185"/>
    <mergeCell ref="M166:S167"/>
    <mergeCell ref="M162:S163"/>
    <mergeCell ref="F158:K158"/>
    <mergeCell ref="B78:E78"/>
    <mergeCell ref="Q79:S79"/>
    <mergeCell ref="Q80:S80"/>
    <mergeCell ref="B223:S223"/>
    <mergeCell ref="A106:B107"/>
    <mergeCell ref="C106:D115"/>
    <mergeCell ref="E106:J107"/>
    <mergeCell ref="K106:N110"/>
    <mergeCell ref="F143:L146"/>
    <mergeCell ref="B170:S170"/>
    <mergeCell ref="A215:A222"/>
    <mergeCell ref="F217:L218"/>
    <mergeCell ref="B143:E146"/>
    <mergeCell ref="F157:K157"/>
    <mergeCell ref="B201:E201"/>
    <mergeCell ref="F221:L222"/>
    <mergeCell ref="M221:S222"/>
    <mergeCell ref="G141:L141"/>
    <mergeCell ref="M142:S142"/>
    <mergeCell ref="M157:R157"/>
    <mergeCell ref="F195:L195"/>
    <mergeCell ref="B156:E156"/>
    <mergeCell ref="A94:B94"/>
    <mergeCell ref="C94:D94"/>
    <mergeCell ref="E94:J94"/>
    <mergeCell ref="K94:N94"/>
    <mergeCell ref="A100:B102"/>
    <mergeCell ref="A130:E130"/>
    <mergeCell ref="F136:S138"/>
    <mergeCell ref="B139:E139"/>
    <mergeCell ref="F139:S139"/>
    <mergeCell ref="K95:N102"/>
    <mergeCell ref="A97:B99"/>
    <mergeCell ref="A103:B105"/>
    <mergeCell ref="E103:J105"/>
    <mergeCell ref="K103:N105"/>
    <mergeCell ref="B140:E140"/>
    <mergeCell ref="F140:S140"/>
    <mergeCell ref="O107:S107"/>
    <mergeCell ref="O108:S108"/>
    <mergeCell ref="B123:S125"/>
    <mergeCell ref="B118:S119"/>
    <mergeCell ref="B121:S122"/>
    <mergeCell ref="A108:B110"/>
    <mergeCell ref="E108:J110"/>
    <mergeCell ref="O109:S109"/>
    <mergeCell ref="A111:B112"/>
    <mergeCell ref="A13:E13"/>
    <mergeCell ref="B31:E31"/>
    <mergeCell ref="B32:E32"/>
    <mergeCell ref="C50:S50"/>
    <mergeCell ref="O106:S106"/>
    <mergeCell ref="C60:S61"/>
    <mergeCell ref="C62:S63"/>
    <mergeCell ref="C52:S52"/>
    <mergeCell ref="A15:A32"/>
    <mergeCell ref="F32:L32"/>
    <mergeCell ref="M32:S32"/>
    <mergeCell ref="B75:E75"/>
    <mergeCell ref="B76:E76"/>
    <mergeCell ref="B77:E77"/>
    <mergeCell ref="F38:L39"/>
    <mergeCell ref="B71:E71"/>
    <mergeCell ref="B72:E72"/>
    <mergeCell ref="B73:E73"/>
    <mergeCell ref="B74:E74"/>
    <mergeCell ref="A33:E33"/>
    <mergeCell ref="A34:A41"/>
    <mergeCell ref="F33:K33"/>
    <mergeCell ref="M23:R23"/>
    <mergeCell ref="F34:L35"/>
    <mergeCell ref="B212:E212"/>
    <mergeCell ref="F69:P69"/>
    <mergeCell ref="Q130:S130"/>
    <mergeCell ref="H4:K4"/>
    <mergeCell ref="G13:L13"/>
    <mergeCell ref="A3:S3"/>
    <mergeCell ref="L4:S4"/>
    <mergeCell ref="M38:S39"/>
    <mergeCell ref="M40:S41"/>
    <mergeCell ref="B29:E29"/>
    <mergeCell ref="B30:E30"/>
    <mergeCell ref="A14:E14"/>
    <mergeCell ref="B23:E23"/>
    <mergeCell ref="B19:E19"/>
    <mergeCell ref="F20:L20"/>
    <mergeCell ref="B15:E18"/>
    <mergeCell ref="M19:S19"/>
    <mergeCell ref="B21:E22"/>
    <mergeCell ref="F21:L22"/>
    <mergeCell ref="B36:E37"/>
    <mergeCell ref="F19:L19"/>
    <mergeCell ref="F14:L14"/>
    <mergeCell ref="M14:S14"/>
    <mergeCell ref="M15:S18"/>
    <mergeCell ref="B217:E218"/>
    <mergeCell ref="F215:L216"/>
    <mergeCell ref="M215:S216"/>
    <mergeCell ref="M217:S218"/>
    <mergeCell ref="B219:E220"/>
    <mergeCell ref="F219:L220"/>
    <mergeCell ref="M219:S220"/>
    <mergeCell ref="B221:E222"/>
    <mergeCell ref="A214:E214"/>
    <mergeCell ref="F214:K214"/>
    <mergeCell ref="M214:R214"/>
    <mergeCell ref="B215:E216"/>
    <mergeCell ref="A1:F1"/>
    <mergeCell ref="A2:E2"/>
    <mergeCell ref="A129:F129"/>
    <mergeCell ref="B80:E80"/>
    <mergeCell ref="F6:S7"/>
    <mergeCell ref="F8:S10"/>
    <mergeCell ref="F11:S11"/>
    <mergeCell ref="F12:S12"/>
    <mergeCell ref="A6:A12"/>
    <mergeCell ref="B6:E7"/>
    <mergeCell ref="B8:E10"/>
    <mergeCell ref="B11:E11"/>
    <mergeCell ref="B12:E12"/>
    <mergeCell ref="F28:L28"/>
    <mergeCell ref="M28:S28"/>
    <mergeCell ref="Q2:S2"/>
    <mergeCell ref="B28:E28"/>
    <mergeCell ref="M34:S35"/>
    <mergeCell ref="F36:L37"/>
    <mergeCell ref="M36:S37"/>
    <mergeCell ref="M21:S22"/>
    <mergeCell ref="M20:S20"/>
    <mergeCell ref="B20:E20"/>
    <mergeCell ref="F23:K23"/>
    <mergeCell ref="C45:S45"/>
    <mergeCell ref="F31:L31"/>
    <mergeCell ref="M31:S31"/>
    <mergeCell ref="F15:L18"/>
    <mergeCell ref="C64:S65"/>
    <mergeCell ref="A69:E70"/>
    <mergeCell ref="B43:S44"/>
    <mergeCell ref="C66:S67"/>
    <mergeCell ref="Q69:S70"/>
    <mergeCell ref="B24:D25"/>
    <mergeCell ref="B26:D27"/>
    <mergeCell ref="F40:L41"/>
    <mergeCell ref="B38:E39"/>
    <mergeCell ref="B40:E41"/>
    <mergeCell ref="C53:S55"/>
    <mergeCell ref="C56:S59"/>
    <mergeCell ref="F29:L29"/>
    <mergeCell ref="M29:S29"/>
    <mergeCell ref="F30:L30"/>
    <mergeCell ref="M30:S30"/>
    <mergeCell ref="B34:E35"/>
    <mergeCell ref="Q82:S82"/>
    <mergeCell ref="A87:E89"/>
    <mergeCell ref="C51:S51"/>
    <mergeCell ref="F87:F89"/>
    <mergeCell ref="G87:G89"/>
    <mergeCell ref="B79:E79"/>
    <mergeCell ref="A134:A140"/>
    <mergeCell ref="B134:E135"/>
    <mergeCell ref="F134:S135"/>
    <mergeCell ref="B136:E138"/>
    <mergeCell ref="Q73:S73"/>
    <mergeCell ref="Q74:S74"/>
    <mergeCell ref="Q75:S75"/>
    <mergeCell ref="B81:E81"/>
    <mergeCell ref="B82:E82"/>
    <mergeCell ref="Q81:S81"/>
    <mergeCell ref="A71:A82"/>
    <mergeCell ref="Q71:S71"/>
    <mergeCell ref="Q72:S72"/>
    <mergeCell ref="Q76:S76"/>
    <mergeCell ref="A131:S131"/>
    <mergeCell ref="L132:S132"/>
    <mergeCell ref="O94:S94"/>
    <mergeCell ref="Q77:S78"/>
    <mergeCell ref="M212:S212"/>
    <mergeCell ref="B213:E213"/>
    <mergeCell ref="F213:L213"/>
    <mergeCell ref="M213:S213"/>
    <mergeCell ref="B159:E159"/>
    <mergeCell ref="F159:L159"/>
    <mergeCell ref="M159:S159"/>
    <mergeCell ref="B160:E160"/>
    <mergeCell ref="F160:L160"/>
    <mergeCell ref="M160:S160"/>
    <mergeCell ref="M201:S201"/>
    <mergeCell ref="Q183:S183"/>
    <mergeCell ref="A194:E194"/>
    <mergeCell ref="G194:L194"/>
    <mergeCell ref="A161:E161"/>
    <mergeCell ref="F161:K161"/>
    <mergeCell ref="M161:R161"/>
    <mergeCell ref="A184:S184"/>
    <mergeCell ref="A162:A169"/>
    <mergeCell ref="F164:L165"/>
    <mergeCell ref="M164:S165"/>
    <mergeCell ref="M195:S195"/>
    <mergeCell ref="F209:L209"/>
    <mergeCell ref="A182:F182"/>
    <mergeCell ref="M209:S209"/>
    <mergeCell ref="F156:L156"/>
    <mergeCell ref="M156:S156"/>
    <mergeCell ref="A187:A193"/>
    <mergeCell ref="B187:E188"/>
    <mergeCell ref="F187:S188"/>
    <mergeCell ref="B189:E191"/>
    <mergeCell ref="F189:S191"/>
    <mergeCell ref="B192:E192"/>
    <mergeCell ref="F192:S192"/>
    <mergeCell ref="B193:E193"/>
    <mergeCell ref="F193:S193"/>
    <mergeCell ref="A143:A160"/>
    <mergeCell ref="A196:A213"/>
    <mergeCell ref="B211:E211"/>
    <mergeCell ref="M204:R204"/>
    <mergeCell ref="B210:E210"/>
    <mergeCell ref="B200:E200"/>
    <mergeCell ref="B205:D206"/>
    <mergeCell ref="B207:D208"/>
    <mergeCell ref="F196:L199"/>
    <mergeCell ref="M196:S199"/>
    <mergeCell ref="B196:E199"/>
    <mergeCell ref="F212:L212"/>
  </mergeCells>
  <phoneticPr fontId="2"/>
  <dataValidations count="7">
    <dataValidation type="list" showInputMessage="1" showErrorMessage="1" sqref="M157:R157 F157:K157" xr:uid="{00000000-0002-0000-1A00-000000000000}">
      <formula1>企業回答5</formula1>
    </dataValidation>
    <dataValidation type="list" showInputMessage="1" showErrorMessage="1" sqref="F209 M28 F28 M209 F156 M156" xr:uid="{00000000-0002-0000-1A00-000001000000}">
      <formula1>企業回答6</formula1>
    </dataValidation>
    <dataValidation type="list" allowBlank="1" showInputMessage="1" showErrorMessage="1" sqref="F31:S31 F159:S159 F212:S212" xr:uid="{00000000-0002-0000-1A00-000002000000}">
      <formula1>工事種別</formula1>
    </dataValidation>
    <dataValidation type="list" allowBlank="1" showInputMessage="1" showErrorMessage="1" sqref="F32:S32 F160:S160 F213:S213" xr:uid="{00000000-0002-0000-1A00-000003000000}">
      <formula1>建設工事の種類</formula1>
    </dataValidation>
    <dataValidation type="list" allowBlank="1" showInputMessage="1" showErrorMessage="1" sqref="F24:F27 M24:M27" xr:uid="{00000000-0002-0000-1A00-000004000000}">
      <formula1>$Z$24:$Z$26</formula1>
    </dataValidation>
    <dataValidation type="list" allowBlank="1" showInputMessage="1" showErrorMessage="1" sqref="F152:F155 M152:M155" xr:uid="{00000000-0002-0000-1A00-000005000000}">
      <formula1>$Z$152:$Z$154</formula1>
    </dataValidation>
    <dataValidation type="list" allowBlank="1" showInputMessage="1" showErrorMessage="1" sqref="F205:F208 M205:M208" xr:uid="{00000000-0002-0000-1A00-000006000000}">
      <formula1>$Z$205:$Z$207</formula1>
    </dataValidation>
  </dataValidations>
  <printOptions horizontalCentered="1"/>
  <pageMargins left="0.70866141732283472" right="0.70866141732283472" top="0.74803149606299213" bottom="0.55118110236220474" header="0.31496062992125984" footer="0.31496062992125984"/>
  <pageSetup paperSize="9" scale="99" orientation="portrait" blackAndWhite="1" r:id="rId1"/>
  <rowBreaks count="4" manualBreakCount="4">
    <brk id="42" max="18" man="1"/>
    <brk id="92" max="18" man="1"/>
    <brk id="128" max="18" man="1"/>
    <brk id="181" max="18" man="1"/>
  </rowBreaks>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9"/>
  </sheetPr>
  <dimension ref="A1:Z81"/>
  <sheetViews>
    <sheetView view="pageBreakPreview" zoomScaleNormal="100" zoomScaleSheetLayoutView="100" workbookViewId="0">
      <selection activeCell="U61" sqref="U61"/>
    </sheetView>
  </sheetViews>
  <sheetFormatPr defaultColWidth="9" defaultRowHeight="13"/>
  <cols>
    <col min="1" max="18" width="5.08984375" style="3" customWidth="1"/>
    <col min="19" max="16384" width="9" style="3"/>
  </cols>
  <sheetData>
    <row r="1" spans="1:20" ht="15.75" customHeight="1">
      <c r="A1" s="710" t="str">
        <f>CONCATENATE("（様式-",INDEX(発注者入力シート!$B$32:$G$35,MATCH(発注者入力シート!M8,発注者入力シート!$C$32:$C$35,0),4),"）")</f>
        <v>（様式-１１）</v>
      </c>
      <c r="B1" s="710"/>
      <c r="C1" s="710"/>
      <c r="D1" s="710"/>
      <c r="E1" s="710"/>
      <c r="F1" s="710"/>
      <c r="Q1" s="6"/>
      <c r="R1" s="6"/>
      <c r="S1" s="3" t="s">
        <v>393</v>
      </c>
    </row>
    <row r="2" spans="1:20" ht="15.75" customHeight="1">
      <c r="A2" s="710" t="str">
        <f>CONCATENATE("評価項目",INDEX(発注者入力シート!$B$32:$G$35,MATCH(発注者入力シート!M8,発注者入力シート!$C$32:$C$35,0),5),"-",INDEX(発注者入力シート!$B$32:$G$35,MATCH(発注者入力シート!M8,発注者入力シート!$C$32:$C$35,0),6))</f>
        <v>評価項目（３）-③</v>
      </c>
      <c r="B2" s="710"/>
      <c r="C2" s="710"/>
      <c r="D2" s="710"/>
      <c r="E2" s="710"/>
      <c r="S2" s="3" t="s">
        <v>394</v>
      </c>
    </row>
    <row r="3" spans="1:20" ht="15.75" customHeight="1">
      <c r="A3" s="1019" t="s">
        <v>564</v>
      </c>
      <c r="B3" s="1019"/>
      <c r="C3" s="1019"/>
      <c r="D3" s="1019"/>
      <c r="E3" s="1019"/>
      <c r="F3" s="1019"/>
      <c r="G3" s="1019"/>
      <c r="H3" s="1019"/>
      <c r="I3" s="1019"/>
      <c r="J3" s="1019"/>
      <c r="K3" s="1019"/>
      <c r="L3" s="1019"/>
      <c r="M3" s="1019"/>
      <c r="N3" s="1019"/>
      <c r="O3" s="1019"/>
      <c r="P3" s="1019"/>
      <c r="Q3" s="1019"/>
      <c r="R3" s="154"/>
      <c r="S3" s="116"/>
      <c r="T3" s="3" t="s">
        <v>401</v>
      </c>
    </row>
    <row r="4" spans="1:20" ht="15.75" customHeight="1">
      <c r="H4" s="1003" t="s">
        <v>289</v>
      </c>
      <c r="I4" s="1003"/>
      <c r="J4" s="1003"/>
      <c r="K4" s="988" t="str">
        <f>IF(企業入力シート!C7="","",企業入力シート!C7)</f>
        <v>○○建設</v>
      </c>
      <c r="L4" s="988"/>
      <c r="M4" s="988"/>
      <c r="N4" s="988"/>
      <c r="O4" s="988"/>
      <c r="P4" s="988"/>
      <c r="Q4" s="988"/>
      <c r="R4" s="2"/>
      <c r="S4" s="111"/>
      <c r="T4" s="3" t="s">
        <v>491</v>
      </c>
    </row>
    <row r="5" spans="1:20" ht="15.75" customHeight="1"/>
    <row r="6" spans="1:20" ht="15.75" customHeight="1">
      <c r="A6" s="1250" t="s">
        <v>1075</v>
      </c>
      <c r="B6" s="1252" t="s">
        <v>1079</v>
      </c>
      <c r="C6" s="1001"/>
      <c r="D6" s="1001"/>
      <c r="E6" s="1001"/>
      <c r="F6" s="1356" t="s">
        <v>1233</v>
      </c>
      <c r="G6" s="1356"/>
      <c r="H6" s="1356"/>
      <c r="I6" s="1356"/>
      <c r="J6" s="1356"/>
      <c r="K6" s="1356"/>
      <c r="L6" s="1356"/>
      <c r="M6" s="1356"/>
      <c r="N6" s="1356"/>
      <c r="O6" s="1356"/>
      <c r="P6" s="1356"/>
      <c r="Q6" s="1356"/>
      <c r="S6" s="3" t="s">
        <v>397</v>
      </c>
    </row>
    <row r="7" spans="1:20" ht="15.75" customHeight="1">
      <c r="A7" s="1250"/>
      <c r="B7" s="1001"/>
      <c r="C7" s="1001"/>
      <c r="D7" s="1001"/>
      <c r="E7" s="1001"/>
      <c r="F7" s="1356"/>
      <c r="G7" s="1356"/>
      <c r="H7" s="1356"/>
      <c r="I7" s="1356"/>
      <c r="J7" s="1356"/>
      <c r="K7" s="1356"/>
      <c r="L7" s="1356"/>
      <c r="M7" s="1356"/>
      <c r="N7" s="1356"/>
      <c r="O7" s="1356"/>
      <c r="P7" s="1356"/>
      <c r="Q7" s="1356"/>
      <c r="R7" s="167"/>
      <c r="S7" s="113"/>
      <c r="T7" s="3" t="s">
        <v>398</v>
      </c>
    </row>
    <row r="8" spans="1:20" ht="15.75" customHeight="1">
      <c r="A8" s="1250"/>
      <c r="B8" s="1001"/>
      <c r="C8" s="1001"/>
      <c r="D8" s="1001"/>
      <c r="E8" s="1001"/>
      <c r="F8" s="1356"/>
      <c r="G8" s="1356"/>
      <c r="H8" s="1356"/>
      <c r="I8" s="1356"/>
      <c r="J8" s="1356"/>
      <c r="K8" s="1356"/>
      <c r="L8" s="1356"/>
      <c r="M8" s="1356"/>
      <c r="N8" s="1356"/>
      <c r="O8" s="1356"/>
      <c r="P8" s="1356"/>
      <c r="Q8" s="1356"/>
      <c r="R8" s="167"/>
      <c r="S8" s="114"/>
      <c r="T8" s="3" t="s">
        <v>396</v>
      </c>
    </row>
    <row r="9" spans="1:20" ht="15.75" customHeight="1">
      <c r="A9" s="1250"/>
      <c r="B9" s="1211" t="s">
        <v>1080</v>
      </c>
      <c r="C9" s="1211"/>
      <c r="D9" s="1211"/>
      <c r="E9" s="1211"/>
      <c r="F9" s="1357" t="str">
        <f>INDEX(発注者入力シート!$AX$3:$BC$31,MATCH(発注者入力シート!$AY$2,発注者入力シート!$AZ$3:$AZ$31,0),4)</f>
        <v>一般土木工事、維持修繕工事</v>
      </c>
      <c r="G9" s="1357"/>
      <c r="H9" s="1357"/>
      <c r="I9" s="1357"/>
      <c r="J9" s="1357"/>
      <c r="K9" s="1357"/>
      <c r="L9" s="1357"/>
      <c r="M9" s="1357"/>
      <c r="N9" s="1357"/>
      <c r="O9" s="1357"/>
      <c r="P9" s="1357"/>
      <c r="Q9" s="1357"/>
      <c r="R9" s="167"/>
    </row>
    <row r="10" spans="1:20" ht="15.75" customHeight="1">
      <c r="A10" s="1250"/>
      <c r="B10" s="1211" t="s">
        <v>1081</v>
      </c>
      <c r="C10" s="1211"/>
      <c r="D10" s="1211"/>
      <c r="E10" s="1211"/>
      <c r="F10" s="1357" t="str">
        <f>INDEX(発注者入力シート!$AX$3:$BC$31,MATCH(発注者入力シート!$AY$2,発注者入力シート!$AZ$3:$AZ$31,0),5)</f>
        <v>土木一式工事、とび・土工・ｺﾝｸﾘｰﾄ工事、しゅんせつ工事</v>
      </c>
      <c r="G10" s="1357"/>
      <c r="H10" s="1357"/>
      <c r="I10" s="1357"/>
      <c r="J10" s="1357"/>
      <c r="K10" s="1357"/>
      <c r="L10" s="1357"/>
      <c r="M10" s="1357"/>
      <c r="N10" s="1357"/>
      <c r="O10" s="1357"/>
      <c r="P10" s="1357"/>
      <c r="Q10" s="1357"/>
      <c r="R10" s="167"/>
    </row>
    <row r="11" spans="1:20" ht="15.75" customHeight="1">
      <c r="A11" s="167"/>
      <c r="B11" s="167"/>
      <c r="C11" s="167"/>
      <c r="D11" s="167"/>
      <c r="E11" s="167"/>
      <c r="F11" s="167"/>
      <c r="G11" s="167"/>
      <c r="H11" s="167"/>
      <c r="I11" s="167"/>
      <c r="J11" s="167"/>
      <c r="K11" s="167"/>
      <c r="L11" s="167"/>
      <c r="M11" s="167"/>
      <c r="N11" s="167"/>
      <c r="O11" s="167"/>
      <c r="P11" s="167"/>
      <c r="Q11" s="167"/>
      <c r="R11" s="167"/>
    </row>
    <row r="12" spans="1:20" ht="15.75" customHeight="1">
      <c r="A12" s="167"/>
      <c r="B12" s="167"/>
      <c r="C12" s="167"/>
      <c r="D12" s="167"/>
      <c r="E12" s="167"/>
      <c r="F12" s="167"/>
      <c r="G12" s="167"/>
      <c r="H12" s="167"/>
      <c r="I12" s="167"/>
      <c r="J12" s="167"/>
      <c r="K12" s="167"/>
      <c r="L12" s="167"/>
      <c r="M12" s="167"/>
      <c r="N12" s="167"/>
      <c r="O12" s="167"/>
      <c r="P12" s="167"/>
      <c r="Q12" s="167"/>
      <c r="R12" s="167"/>
    </row>
    <row r="13" spans="1:20" ht="15.75" customHeight="1">
      <c r="A13" s="1049" t="s">
        <v>37</v>
      </c>
      <c r="B13" s="1115"/>
      <c r="C13" s="1115"/>
      <c r="D13" s="1115"/>
      <c r="E13" s="1050"/>
      <c r="F13" s="269" t="s">
        <v>645</v>
      </c>
      <c r="G13" s="1298" t="str">
        <f>IF(企業入力シート!C18="","",企業入力シート!C18)</f>
        <v/>
      </c>
      <c r="H13" s="1299"/>
      <c r="I13" s="1299"/>
      <c r="J13" s="1299"/>
      <c r="K13" s="1300"/>
      <c r="L13" s="126"/>
      <c r="S13" s="118" t="s">
        <v>399</v>
      </c>
    </row>
    <row r="14" spans="1:20" ht="15.75" customHeight="1">
      <c r="A14" s="1049" t="s">
        <v>1169</v>
      </c>
      <c r="B14" s="1115"/>
      <c r="C14" s="1115"/>
      <c r="D14" s="1115"/>
      <c r="E14" s="1050"/>
      <c r="F14" s="1285"/>
      <c r="G14" s="1286"/>
      <c r="H14" s="1286"/>
      <c r="I14" s="1286"/>
      <c r="J14" s="1286"/>
      <c r="K14" s="1287"/>
      <c r="L14" s="126"/>
      <c r="S14" s="118" t="s">
        <v>400</v>
      </c>
    </row>
    <row r="15" spans="1:20" ht="15.75" customHeight="1">
      <c r="A15" s="1049" t="s">
        <v>737</v>
      </c>
      <c r="B15" s="1115"/>
      <c r="C15" s="1115"/>
      <c r="D15" s="1115"/>
      <c r="E15" s="1050"/>
      <c r="F15" s="1125"/>
      <c r="G15" s="1126"/>
      <c r="H15" s="1126"/>
      <c r="I15" s="1126"/>
      <c r="J15" s="1126"/>
      <c r="K15" s="1251"/>
      <c r="L15" s="126"/>
      <c r="S15" s="118" t="s">
        <v>716</v>
      </c>
    </row>
    <row r="16" spans="1:20" ht="15.75" customHeight="1">
      <c r="A16" s="1033" t="s">
        <v>553</v>
      </c>
      <c r="B16" s="1034"/>
      <c r="C16" s="1034"/>
      <c r="D16" s="1034"/>
      <c r="E16" s="1035"/>
      <c r="F16" s="1020"/>
      <c r="G16" s="1021"/>
      <c r="H16" s="1021"/>
      <c r="I16" s="1021"/>
      <c r="J16" s="1021"/>
      <c r="K16" s="1021"/>
      <c r="L16" s="1021"/>
      <c r="M16" s="1021"/>
      <c r="N16" s="1021"/>
      <c r="O16" s="1021"/>
      <c r="P16" s="1021"/>
      <c r="Q16" s="1022"/>
      <c r="R16" s="197"/>
    </row>
    <row r="17" spans="1:19" ht="15.75" customHeight="1">
      <c r="A17" s="1036"/>
      <c r="B17" s="1037"/>
      <c r="C17" s="1037"/>
      <c r="D17" s="1037"/>
      <c r="E17" s="1038"/>
      <c r="F17" s="1026"/>
      <c r="G17" s="1027"/>
      <c r="H17" s="1027"/>
      <c r="I17" s="1027"/>
      <c r="J17" s="1027"/>
      <c r="K17" s="1027"/>
      <c r="L17" s="1027"/>
      <c r="M17" s="1027"/>
      <c r="N17" s="1027"/>
      <c r="O17" s="1027"/>
      <c r="P17" s="1027"/>
      <c r="Q17" s="1028"/>
      <c r="R17" s="197"/>
    </row>
    <row r="18" spans="1:19" ht="15.75" customHeight="1">
      <c r="A18" s="1211" t="s">
        <v>148</v>
      </c>
      <c r="B18" s="1211"/>
      <c r="C18" s="1211"/>
      <c r="D18" s="1211"/>
      <c r="E18" s="1211"/>
      <c r="F18" s="1358"/>
      <c r="G18" s="1358"/>
      <c r="H18" s="1358"/>
      <c r="I18" s="1358"/>
      <c r="J18" s="1358"/>
      <c r="K18" s="1358"/>
      <c r="L18" s="1358"/>
      <c r="M18" s="1358"/>
      <c r="N18" s="1358"/>
      <c r="O18" s="1358"/>
      <c r="P18" s="1358"/>
      <c r="Q18" s="1358"/>
      <c r="R18" s="197"/>
    </row>
    <row r="19" spans="1:19" ht="15.75" customHeight="1">
      <c r="A19" s="1211" t="s">
        <v>220</v>
      </c>
      <c r="B19" s="1211"/>
      <c r="C19" s="1211"/>
      <c r="D19" s="1211"/>
      <c r="E19" s="1211"/>
      <c r="F19" s="1358"/>
      <c r="G19" s="1358"/>
      <c r="H19" s="1358"/>
      <c r="I19" s="1358"/>
      <c r="J19" s="1358"/>
      <c r="K19" s="1358"/>
      <c r="L19" s="1358"/>
      <c r="M19" s="1358"/>
      <c r="N19" s="1358"/>
      <c r="O19" s="1358"/>
      <c r="P19" s="1358"/>
      <c r="Q19" s="1358"/>
      <c r="R19" s="197"/>
    </row>
    <row r="20" spans="1:19" ht="15.75" customHeight="1">
      <c r="A20" s="607"/>
      <c r="B20" s="607"/>
      <c r="C20" s="607"/>
      <c r="D20" s="607"/>
      <c r="E20" s="607"/>
      <c r="F20" s="291"/>
      <c r="G20" s="291"/>
      <c r="H20" s="291"/>
      <c r="I20" s="291"/>
      <c r="J20" s="291"/>
      <c r="K20" s="291"/>
      <c r="L20" s="288"/>
      <c r="M20" s="288"/>
      <c r="N20" s="288"/>
      <c r="O20" s="288"/>
      <c r="P20" s="288"/>
      <c r="Q20" s="288"/>
      <c r="R20" s="197"/>
    </row>
    <row r="21" spans="1:19" ht="15.75" customHeight="1">
      <c r="A21" s="1049" t="s">
        <v>37</v>
      </c>
      <c r="B21" s="1115"/>
      <c r="C21" s="1115"/>
      <c r="D21" s="1115"/>
      <c r="E21" s="1050"/>
      <c r="F21" s="269" t="s">
        <v>120</v>
      </c>
      <c r="G21" s="1298" t="str">
        <f>IF(企業入力シート!C18="","",企業入力シート!C18)</f>
        <v/>
      </c>
      <c r="H21" s="1299"/>
      <c r="I21" s="1299"/>
      <c r="J21" s="1299"/>
      <c r="K21" s="1300"/>
      <c r="L21" s="126"/>
      <c r="S21" s="118"/>
    </row>
    <row r="22" spans="1:19" ht="15.75" customHeight="1">
      <c r="A22" s="1049" t="s">
        <v>1169</v>
      </c>
      <c r="B22" s="1115"/>
      <c r="C22" s="1115"/>
      <c r="D22" s="1115"/>
      <c r="E22" s="1050"/>
      <c r="F22" s="1285"/>
      <c r="G22" s="1286"/>
      <c r="H22" s="1286"/>
      <c r="I22" s="1286"/>
      <c r="J22" s="1286"/>
      <c r="K22" s="1287"/>
      <c r="L22" s="126"/>
      <c r="S22" s="118"/>
    </row>
    <row r="23" spans="1:19" ht="15.75" customHeight="1">
      <c r="A23" s="1049" t="s">
        <v>736</v>
      </c>
      <c r="B23" s="1115"/>
      <c r="C23" s="1115"/>
      <c r="D23" s="1115"/>
      <c r="E23" s="1050"/>
      <c r="F23" s="1125"/>
      <c r="G23" s="1126"/>
      <c r="H23" s="1126"/>
      <c r="I23" s="1126"/>
      <c r="J23" s="1126"/>
      <c r="K23" s="1251"/>
      <c r="L23" s="126"/>
      <c r="S23" s="118"/>
    </row>
    <row r="24" spans="1:19" ht="15.75" customHeight="1">
      <c r="A24" s="1033" t="s">
        <v>138</v>
      </c>
      <c r="B24" s="1034"/>
      <c r="C24" s="1034"/>
      <c r="D24" s="1034"/>
      <c r="E24" s="1035"/>
      <c r="F24" s="1020"/>
      <c r="G24" s="1021"/>
      <c r="H24" s="1021"/>
      <c r="I24" s="1021"/>
      <c r="J24" s="1021"/>
      <c r="K24" s="1021"/>
      <c r="L24" s="1021"/>
      <c r="M24" s="1021"/>
      <c r="N24" s="1021"/>
      <c r="O24" s="1021"/>
      <c r="P24" s="1021"/>
      <c r="Q24" s="1022"/>
      <c r="R24" s="197"/>
    </row>
    <row r="25" spans="1:19" ht="15.75" customHeight="1">
      <c r="A25" s="1036"/>
      <c r="B25" s="1037"/>
      <c r="C25" s="1037"/>
      <c r="D25" s="1037"/>
      <c r="E25" s="1038"/>
      <c r="F25" s="1026"/>
      <c r="G25" s="1027"/>
      <c r="H25" s="1027"/>
      <c r="I25" s="1027"/>
      <c r="J25" s="1027"/>
      <c r="K25" s="1027"/>
      <c r="L25" s="1027"/>
      <c r="M25" s="1027"/>
      <c r="N25" s="1027"/>
      <c r="O25" s="1027"/>
      <c r="P25" s="1027"/>
      <c r="Q25" s="1028"/>
      <c r="R25" s="197"/>
    </row>
    <row r="26" spans="1:19" ht="15.75" customHeight="1">
      <c r="A26" s="1211" t="s">
        <v>148</v>
      </c>
      <c r="B26" s="1211"/>
      <c r="C26" s="1211"/>
      <c r="D26" s="1211"/>
      <c r="E26" s="1211"/>
      <c r="F26" s="1358"/>
      <c r="G26" s="1358"/>
      <c r="H26" s="1358"/>
      <c r="I26" s="1358"/>
      <c r="J26" s="1358"/>
      <c r="K26" s="1358"/>
      <c r="L26" s="1358"/>
      <c r="M26" s="1358"/>
      <c r="N26" s="1358"/>
      <c r="O26" s="1358"/>
      <c r="P26" s="1358"/>
      <c r="Q26" s="1358"/>
      <c r="R26" s="197"/>
    </row>
    <row r="27" spans="1:19" ht="15.75" customHeight="1">
      <c r="A27" s="1211" t="s">
        <v>220</v>
      </c>
      <c r="B27" s="1211"/>
      <c r="C27" s="1211"/>
      <c r="D27" s="1211"/>
      <c r="E27" s="1211"/>
      <c r="F27" s="1358"/>
      <c r="G27" s="1358"/>
      <c r="H27" s="1358"/>
      <c r="I27" s="1358"/>
      <c r="J27" s="1358"/>
      <c r="K27" s="1358"/>
      <c r="L27" s="1358"/>
      <c r="M27" s="1358"/>
      <c r="N27" s="1358"/>
      <c r="O27" s="1358"/>
      <c r="P27" s="1358"/>
      <c r="Q27" s="1358"/>
      <c r="R27" s="197"/>
    </row>
    <row r="28" spans="1:19" ht="15.75" customHeight="1">
      <c r="A28" s="607"/>
      <c r="B28" s="607"/>
      <c r="C28" s="607"/>
      <c r="D28" s="607"/>
      <c r="E28" s="607"/>
      <c r="F28" s="291"/>
      <c r="G28" s="291"/>
      <c r="H28" s="291"/>
      <c r="I28" s="291"/>
      <c r="J28" s="291"/>
      <c r="K28" s="291"/>
      <c r="L28" s="197"/>
      <c r="M28" s="197"/>
      <c r="N28" s="197"/>
      <c r="O28" s="197"/>
      <c r="P28" s="197"/>
      <c r="Q28" s="197"/>
      <c r="R28" s="197"/>
    </row>
    <row r="29" spans="1:19" ht="15.75" customHeight="1">
      <c r="A29" s="1146" t="s">
        <v>37</v>
      </c>
      <c r="B29" s="1147"/>
      <c r="C29" s="1147"/>
      <c r="D29" s="1147"/>
      <c r="E29" s="1148"/>
      <c r="F29" s="269" t="s">
        <v>646</v>
      </c>
      <c r="G29" s="1299" t="str">
        <f>IF(企業入力シート!C19="","",企業入力シート!C19)</f>
        <v/>
      </c>
      <c r="H29" s="1299"/>
      <c r="I29" s="1299"/>
      <c r="J29" s="1299"/>
      <c r="K29" s="1300"/>
      <c r="S29" s="118"/>
    </row>
    <row r="30" spans="1:19" ht="15.75" customHeight="1">
      <c r="A30" s="1049" t="s">
        <v>1169</v>
      </c>
      <c r="B30" s="1115"/>
      <c r="C30" s="1115"/>
      <c r="D30" s="1115"/>
      <c r="E30" s="1050"/>
      <c r="F30" s="1285"/>
      <c r="G30" s="1286"/>
      <c r="H30" s="1286"/>
      <c r="I30" s="1286"/>
      <c r="J30" s="1286"/>
      <c r="K30" s="1287"/>
    </row>
    <row r="31" spans="1:19" ht="15.75" customHeight="1">
      <c r="A31" s="1146" t="s">
        <v>737</v>
      </c>
      <c r="B31" s="1147"/>
      <c r="C31" s="1147"/>
      <c r="D31" s="1147"/>
      <c r="E31" s="1148"/>
      <c r="F31" s="1125"/>
      <c r="G31" s="1126"/>
      <c r="H31" s="1126"/>
      <c r="I31" s="1126"/>
      <c r="J31" s="1126"/>
      <c r="K31" s="1251"/>
    </row>
    <row r="32" spans="1:19" ht="15.75" customHeight="1">
      <c r="A32" s="1212" t="s">
        <v>553</v>
      </c>
      <c r="B32" s="1213"/>
      <c r="C32" s="1213"/>
      <c r="D32" s="1213"/>
      <c r="E32" s="1214"/>
      <c r="F32" s="1020"/>
      <c r="G32" s="1021"/>
      <c r="H32" s="1021"/>
      <c r="I32" s="1021"/>
      <c r="J32" s="1021"/>
      <c r="K32" s="1021"/>
      <c r="L32" s="1021"/>
      <c r="M32" s="1021"/>
      <c r="N32" s="1021"/>
      <c r="O32" s="1021"/>
      <c r="P32" s="1021"/>
      <c r="Q32" s="1022"/>
      <c r="R32" s="197"/>
    </row>
    <row r="33" spans="1:19" ht="15.75" customHeight="1">
      <c r="A33" s="1215"/>
      <c r="B33" s="1216"/>
      <c r="C33" s="1216"/>
      <c r="D33" s="1216"/>
      <c r="E33" s="1217"/>
      <c r="F33" s="1026"/>
      <c r="G33" s="1027"/>
      <c r="H33" s="1027"/>
      <c r="I33" s="1027"/>
      <c r="J33" s="1027"/>
      <c r="K33" s="1027"/>
      <c r="L33" s="1027"/>
      <c r="M33" s="1027"/>
      <c r="N33" s="1027"/>
      <c r="O33" s="1027"/>
      <c r="P33" s="1027"/>
      <c r="Q33" s="1028"/>
      <c r="R33" s="197"/>
    </row>
    <row r="34" spans="1:19" ht="15.75" customHeight="1">
      <c r="A34" s="1211" t="s">
        <v>148</v>
      </c>
      <c r="B34" s="1211"/>
      <c r="C34" s="1211"/>
      <c r="D34" s="1211"/>
      <c r="E34" s="1211"/>
      <c r="F34" s="1358"/>
      <c r="G34" s="1358"/>
      <c r="H34" s="1358"/>
      <c r="I34" s="1358"/>
      <c r="J34" s="1358"/>
      <c r="K34" s="1358"/>
      <c r="L34" s="1358"/>
      <c r="M34" s="1358"/>
      <c r="N34" s="1358"/>
      <c r="O34" s="1358"/>
      <c r="P34" s="1358"/>
      <c r="Q34" s="1358"/>
      <c r="R34" s="197"/>
    </row>
    <row r="35" spans="1:19" ht="15.75" customHeight="1">
      <c r="A35" s="1211" t="s">
        <v>220</v>
      </c>
      <c r="B35" s="1211"/>
      <c r="C35" s="1211"/>
      <c r="D35" s="1211"/>
      <c r="E35" s="1211"/>
      <c r="F35" s="1358"/>
      <c r="G35" s="1358"/>
      <c r="H35" s="1358"/>
      <c r="I35" s="1358"/>
      <c r="J35" s="1358"/>
      <c r="K35" s="1358"/>
      <c r="L35" s="1358"/>
      <c r="M35" s="1358"/>
      <c r="N35" s="1358"/>
      <c r="O35" s="1358"/>
      <c r="P35" s="1358"/>
      <c r="Q35" s="1358"/>
      <c r="R35" s="197"/>
    </row>
    <row r="36" spans="1:19" ht="15.75" customHeight="1">
      <c r="A36" s="607"/>
      <c r="B36" s="607"/>
      <c r="C36" s="607"/>
      <c r="D36" s="607"/>
      <c r="E36" s="607"/>
      <c r="F36" s="291"/>
      <c r="G36" s="291"/>
      <c r="H36" s="291"/>
      <c r="I36" s="291"/>
      <c r="J36" s="291"/>
      <c r="K36" s="291"/>
      <c r="L36" s="288"/>
      <c r="M36" s="288"/>
      <c r="N36" s="288"/>
      <c r="O36" s="288"/>
      <c r="P36" s="288"/>
      <c r="Q36" s="288"/>
      <c r="R36" s="197"/>
    </row>
    <row r="37" spans="1:19" ht="15.75" customHeight="1">
      <c r="A37" s="1146" t="s">
        <v>37</v>
      </c>
      <c r="B37" s="1147"/>
      <c r="C37" s="1147"/>
      <c r="D37" s="1147"/>
      <c r="E37" s="1148"/>
      <c r="F37" s="269" t="s">
        <v>121</v>
      </c>
      <c r="G37" s="1299" t="str">
        <f>IF(企業入力シート!C19="","",企業入力シート!C19)</f>
        <v/>
      </c>
      <c r="H37" s="1299"/>
      <c r="I37" s="1299"/>
      <c r="J37" s="1299"/>
      <c r="K37" s="1300"/>
      <c r="S37" s="118"/>
    </row>
    <row r="38" spans="1:19" ht="15.75" customHeight="1">
      <c r="A38" s="1049" t="s">
        <v>1169</v>
      </c>
      <c r="B38" s="1115"/>
      <c r="C38" s="1115"/>
      <c r="D38" s="1115"/>
      <c r="E38" s="1050"/>
      <c r="F38" s="1285"/>
      <c r="G38" s="1286"/>
      <c r="H38" s="1286"/>
      <c r="I38" s="1286"/>
      <c r="J38" s="1286"/>
      <c r="K38" s="1287"/>
    </row>
    <row r="39" spans="1:19" ht="15.75" customHeight="1">
      <c r="A39" s="1146" t="s">
        <v>736</v>
      </c>
      <c r="B39" s="1147"/>
      <c r="C39" s="1147"/>
      <c r="D39" s="1147"/>
      <c r="E39" s="1148"/>
      <c r="F39" s="1125"/>
      <c r="G39" s="1126"/>
      <c r="H39" s="1126"/>
      <c r="I39" s="1126"/>
      <c r="J39" s="1126"/>
      <c r="K39" s="1251"/>
    </row>
    <row r="40" spans="1:19" ht="15.75" customHeight="1">
      <c r="A40" s="1212" t="s">
        <v>138</v>
      </c>
      <c r="B40" s="1213"/>
      <c r="C40" s="1213"/>
      <c r="D40" s="1213"/>
      <c r="E40" s="1214"/>
      <c r="F40" s="1020"/>
      <c r="G40" s="1021"/>
      <c r="H40" s="1021"/>
      <c r="I40" s="1021"/>
      <c r="J40" s="1021"/>
      <c r="K40" s="1021"/>
      <c r="L40" s="1021"/>
      <c r="M40" s="1021"/>
      <c r="N40" s="1021"/>
      <c r="O40" s="1021"/>
      <c r="P40" s="1021"/>
      <c r="Q40" s="1022"/>
      <c r="R40" s="197"/>
    </row>
    <row r="41" spans="1:19" ht="15.75" customHeight="1">
      <c r="A41" s="1215"/>
      <c r="B41" s="1216"/>
      <c r="C41" s="1216"/>
      <c r="D41" s="1216"/>
      <c r="E41" s="1217"/>
      <c r="F41" s="1026"/>
      <c r="G41" s="1027"/>
      <c r="H41" s="1027"/>
      <c r="I41" s="1027"/>
      <c r="J41" s="1027"/>
      <c r="K41" s="1027"/>
      <c r="L41" s="1027"/>
      <c r="M41" s="1027"/>
      <c r="N41" s="1027"/>
      <c r="O41" s="1027"/>
      <c r="P41" s="1027"/>
      <c r="Q41" s="1028"/>
      <c r="R41" s="197"/>
    </row>
    <row r="42" spans="1:19" ht="15.75" customHeight="1">
      <c r="A42" s="1211" t="s">
        <v>148</v>
      </c>
      <c r="B42" s="1211"/>
      <c r="C42" s="1211"/>
      <c r="D42" s="1211"/>
      <c r="E42" s="1211"/>
      <c r="F42" s="1358"/>
      <c r="G42" s="1358"/>
      <c r="H42" s="1358"/>
      <c r="I42" s="1358"/>
      <c r="J42" s="1358"/>
      <c r="K42" s="1358"/>
      <c r="L42" s="1358"/>
      <c r="M42" s="1358"/>
      <c r="N42" s="1358"/>
      <c r="O42" s="1358"/>
      <c r="P42" s="1358"/>
      <c r="Q42" s="1358"/>
      <c r="R42" s="197"/>
    </row>
    <row r="43" spans="1:19" ht="15.75" customHeight="1">
      <c r="A43" s="1211" t="s">
        <v>220</v>
      </c>
      <c r="B43" s="1211"/>
      <c r="C43" s="1211"/>
      <c r="D43" s="1211"/>
      <c r="E43" s="1211"/>
      <c r="F43" s="1358"/>
      <c r="G43" s="1358"/>
      <c r="H43" s="1358"/>
      <c r="I43" s="1358"/>
      <c r="J43" s="1358"/>
      <c r="K43" s="1358"/>
      <c r="L43" s="1358"/>
      <c r="M43" s="1358"/>
      <c r="N43" s="1358"/>
      <c r="O43" s="1358"/>
      <c r="P43" s="1358"/>
      <c r="Q43" s="1358"/>
      <c r="R43" s="197"/>
    </row>
    <row r="44" spans="1:19" ht="15.75" customHeight="1">
      <c r="A44" s="707"/>
      <c r="B44" s="707"/>
      <c r="C44" s="707"/>
      <c r="D44" s="707"/>
      <c r="E44" s="707"/>
      <c r="F44" s="288"/>
      <c r="G44" s="288"/>
      <c r="H44" s="288"/>
      <c r="I44" s="288"/>
      <c r="J44" s="288"/>
      <c r="K44" s="288"/>
      <c r="L44" s="288"/>
      <c r="M44" s="288"/>
      <c r="N44" s="288"/>
      <c r="O44" s="288"/>
      <c r="P44" s="288"/>
      <c r="Q44" s="288"/>
      <c r="R44" s="197"/>
    </row>
    <row r="45" spans="1:19" ht="15.75" customHeight="1">
      <c r="A45" s="1146" t="s">
        <v>37</v>
      </c>
      <c r="B45" s="1147"/>
      <c r="C45" s="1147"/>
      <c r="D45" s="1147"/>
      <c r="E45" s="1148"/>
      <c r="F45" s="269" t="s">
        <v>647</v>
      </c>
      <c r="G45" s="1299" t="str">
        <f>IF(企業入力シート!C20="","",企業入力シート!C20)</f>
        <v/>
      </c>
      <c r="H45" s="1299"/>
      <c r="I45" s="1299"/>
      <c r="J45" s="1299"/>
      <c r="K45" s="1300"/>
      <c r="L45" s="126"/>
      <c r="S45" s="118"/>
    </row>
    <row r="46" spans="1:19" ht="15.75" customHeight="1">
      <c r="A46" s="1049" t="s">
        <v>1169</v>
      </c>
      <c r="B46" s="1115"/>
      <c r="C46" s="1115"/>
      <c r="D46" s="1115"/>
      <c r="E46" s="1050"/>
      <c r="F46" s="1285"/>
      <c r="G46" s="1286"/>
      <c r="H46" s="1286"/>
      <c r="I46" s="1286"/>
      <c r="J46" s="1286"/>
      <c r="K46" s="1287"/>
      <c r="L46" s="126"/>
    </row>
    <row r="47" spans="1:19" ht="15.75" customHeight="1">
      <c r="A47" s="1146" t="s">
        <v>737</v>
      </c>
      <c r="B47" s="1147"/>
      <c r="C47" s="1147"/>
      <c r="D47" s="1147"/>
      <c r="E47" s="1148"/>
      <c r="F47" s="1125"/>
      <c r="G47" s="1126"/>
      <c r="H47" s="1126"/>
      <c r="I47" s="1126"/>
      <c r="J47" s="1126"/>
      <c r="K47" s="1251"/>
      <c r="L47" s="126"/>
    </row>
    <row r="48" spans="1:19" ht="15.75" customHeight="1">
      <c r="A48" s="1212" t="s">
        <v>553</v>
      </c>
      <c r="B48" s="1213"/>
      <c r="C48" s="1213"/>
      <c r="D48" s="1213"/>
      <c r="E48" s="1214"/>
      <c r="F48" s="1020"/>
      <c r="G48" s="1021"/>
      <c r="H48" s="1021"/>
      <c r="I48" s="1021"/>
      <c r="J48" s="1021"/>
      <c r="K48" s="1021"/>
      <c r="L48" s="1021"/>
      <c r="M48" s="1021"/>
      <c r="N48" s="1021"/>
      <c r="O48" s="1021"/>
      <c r="P48" s="1021"/>
      <c r="Q48" s="1022"/>
      <c r="R48" s="197"/>
    </row>
    <row r="49" spans="1:19" ht="15.75" customHeight="1">
      <c r="A49" s="1215"/>
      <c r="B49" s="1216"/>
      <c r="C49" s="1216"/>
      <c r="D49" s="1216"/>
      <c r="E49" s="1217"/>
      <c r="F49" s="1026"/>
      <c r="G49" s="1027"/>
      <c r="H49" s="1027"/>
      <c r="I49" s="1027"/>
      <c r="J49" s="1027"/>
      <c r="K49" s="1027"/>
      <c r="L49" s="1027"/>
      <c r="M49" s="1027"/>
      <c r="N49" s="1027"/>
      <c r="O49" s="1027"/>
      <c r="P49" s="1027"/>
      <c r="Q49" s="1028"/>
      <c r="R49" s="197"/>
    </row>
    <row r="50" spans="1:19" ht="15.75" customHeight="1">
      <c r="A50" s="1211" t="s">
        <v>148</v>
      </c>
      <c r="B50" s="1211"/>
      <c r="C50" s="1211"/>
      <c r="D50" s="1211"/>
      <c r="E50" s="1211"/>
      <c r="F50" s="1358"/>
      <c r="G50" s="1358"/>
      <c r="H50" s="1358"/>
      <c r="I50" s="1358"/>
      <c r="J50" s="1358"/>
      <c r="K50" s="1358"/>
      <c r="L50" s="1358"/>
      <c r="M50" s="1358"/>
      <c r="N50" s="1358"/>
      <c r="O50" s="1358"/>
      <c r="P50" s="1358"/>
      <c r="Q50" s="1358"/>
      <c r="R50" s="197"/>
    </row>
    <row r="51" spans="1:19" ht="15.75" customHeight="1">
      <c r="A51" s="1211" t="s">
        <v>220</v>
      </c>
      <c r="B51" s="1211"/>
      <c r="C51" s="1211"/>
      <c r="D51" s="1211"/>
      <c r="E51" s="1211"/>
      <c r="F51" s="1358"/>
      <c r="G51" s="1358"/>
      <c r="H51" s="1358"/>
      <c r="I51" s="1358"/>
      <c r="J51" s="1358"/>
      <c r="K51" s="1358"/>
      <c r="L51" s="1358"/>
      <c r="M51" s="1358"/>
      <c r="N51" s="1358"/>
      <c r="O51" s="1358"/>
      <c r="P51" s="1358"/>
      <c r="Q51" s="1358"/>
      <c r="R51" s="197"/>
    </row>
    <row r="52" spans="1:19" ht="15.75" customHeight="1">
      <c r="R52" s="169"/>
    </row>
    <row r="53" spans="1:19" ht="15.75" customHeight="1">
      <c r="A53" s="1146" t="s">
        <v>37</v>
      </c>
      <c r="B53" s="1147"/>
      <c r="C53" s="1147"/>
      <c r="D53" s="1147"/>
      <c r="E53" s="1148"/>
      <c r="F53" s="269" t="s">
        <v>122</v>
      </c>
      <c r="G53" s="1299" t="str">
        <f>IF(企業入力シート!C20="","",企業入力シート!C20)</f>
        <v/>
      </c>
      <c r="H53" s="1299"/>
      <c r="I53" s="1299"/>
      <c r="J53" s="1299"/>
      <c r="K53" s="1300"/>
      <c r="L53" s="126"/>
      <c r="S53" s="118"/>
    </row>
    <row r="54" spans="1:19" ht="15.75" customHeight="1">
      <c r="A54" s="1049" t="s">
        <v>1169</v>
      </c>
      <c r="B54" s="1115"/>
      <c r="C54" s="1115"/>
      <c r="D54" s="1115"/>
      <c r="E54" s="1050"/>
      <c r="F54" s="1285"/>
      <c r="G54" s="1286"/>
      <c r="H54" s="1286"/>
      <c r="I54" s="1286"/>
      <c r="J54" s="1286"/>
      <c r="K54" s="1287"/>
      <c r="L54" s="126"/>
    </row>
    <row r="55" spans="1:19" ht="15.75" customHeight="1">
      <c r="A55" s="1146" t="s">
        <v>736</v>
      </c>
      <c r="B55" s="1147"/>
      <c r="C55" s="1147"/>
      <c r="D55" s="1147"/>
      <c r="E55" s="1148"/>
      <c r="F55" s="1125"/>
      <c r="G55" s="1126"/>
      <c r="H55" s="1126"/>
      <c r="I55" s="1126"/>
      <c r="J55" s="1126"/>
      <c r="K55" s="1251"/>
      <c r="L55" s="126"/>
    </row>
    <row r="56" spans="1:19" ht="15.75" customHeight="1">
      <c r="A56" s="1212" t="s">
        <v>138</v>
      </c>
      <c r="B56" s="1213"/>
      <c r="C56" s="1213"/>
      <c r="D56" s="1213"/>
      <c r="E56" s="1214"/>
      <c r="F56" s="1020"/>
      <c r="G56" s="1021"/>
      <c r="H56" s="1021"/>
      <c r="I56" s="1021"/>
      <c r="J56" s="1021"/>
      <c r="K56" s="1021"/>
      <c r="L56" s="1021"/>
      <c r="M56" s="1021"/>
      <c r="N56" s="1021"/>
      <c r="O56" s="1021"/>
      <c r="P56" s="1021"/>
      <c r="Q56" s="1022"/>
      <c r="R56" s="197"/>
    </row>
    <row r="57" spans="1:19" ht="15.75" customHeight="1">
      <c r="A57" s="1215"/>
      <c r="B57" s="1216"/>
      <c r="C57" s="1216"/>
      <c r="D57" s="1216"/>
      <c r="E57" s="1217"/>
      <c r="F57" s="1026"/>
      <c r="G57" s="1027"/>
      <c r="H57" s="1027"/>
      <c r="I57" s="1027"/>
      <c r="J57" s="1027"/>
      <c r="K57" s="1027"/>
      <c r="L57" s="1027"/>
      <c r="M57" s="1027"/>
      <c r="N57" s="1027"/>
      <c r="O57" s="1027"/>
      <c r="P57" s="1027"/>
      <c r="Q57" s="1028"/>
      <c r="R57" s="197"/>
    </row>
    <row r="58" spans="1:19" ht="15.75" customHeight="1">
      <c r="A58" s="1211" t="s">
        <v>148</v>
      </c>
      <c r="B58" s="1211"/>
      <c r="C58" s="1211"/>
      <c r="D58" s="1211"/>
      <c r="E58" s="1211"/>
      <c r="F58" s="1358"/>
      <c r="G58" s="1358"/>
      <c r="H58" s="1358"/>
      <c r="I58" s="1358"/>
      <c r="J58" s="1358"/>
      <c r="K58" s="1358"/>
      <c r="L58" s="1358"/>
      <c r="M58" s="1358"/>
      <c r="N58" s="1358"/>
      <c r="O58" s="1358"/>
      <c r="P58" s="1358"/>
      <c r="Q58" s="1358"/>
      <c r="R58" s="197"/>
    </row>
    <row r="59" spans="1:19" ht="15.75" customHeight="1">
      <c r="A59" s="1211" t="s">
        <v>220</v>
      </c>
      <c r="B59" s="1211"/>
      <c r="C59" s="1211"/>
      <c r="D59" s="1211"/>
      <c r="E59" s="1211"/>
      <c r="F59" s="1358"/>
      <c r="G59" s="1358"/>
      <c r="H59" s="1358"/>
      <c r="I59" s="1358"/>
      <c r="J59" s="1358"/>
      <c r="K59" s="1358"/>
      <c r="L59" s="1358"/>
      <c r="M59" s="1358"/>
      <c r="N59" s="1358"/>
      <c r="O59" s="1358"/>
      <c r="P59" s="1358"/>
      <c r="Q59" s="1358"/>
      <c r="R59" s="197"/>
    </row>
    <row r="60" spans="1:19" ht="13.5" customHeight="1">
      <c r="R60" s="169"/>
    </row>
    <row r="61" spans="1:19" ht="13.5" customHeight="1">
      <c r="A61" s="162" t="s">
        <v>94</v>
      </c>
      <c r="B61" s="1266" t="s">
        <v>1159</v>
      </c>
      <c r="C61" s="1266"/>
      <c r="D61" s="1266"/>
      <c r="E61" s="1266"/>
      <c r="F61" s="1266"/>
      <c r="G61" s="1266"/>
      <c r="H61" s="1266"/>
      <c r="I61" s="1266"/>
      <c r="J61" s="1266"/>
      <c r="K61" s="1266"/>
      <c r="L61" s="1266"/>
      <c r="M61" s="1266"/>
      <c r="N61" s="1266"/>
      <c r="O61" s="1266"/>
      <c r="P61" s="1266"/>
      <c r="Q61" s="1266"/>
      <c r="R61" s="169"/>
    </row>
    <row r="62" spans="1:19">
      <c r="A62" s="162" t="s">
        <v>95</v>
      </c>
      <c r="B62" s="1267" t="s">
        <v>1171</v>
      </c>
      <c r="C62" s="1267"/>
      <c r="D62" s="1267"/>
      <c r="E62" s="1267"/>
      <c r="F62" s="1267"/>
      <c r="G62" s="1267"/>
      <c r="H62" s="1267"/>
      <c r="I62" s="1267"/>
      <c r="J62" s="1267"/>
      <c r="K62" s="1267"/>
      <c r="L62" s="1267"/>
      <c r="M62" s="1267"/>
      <c r="N62" s="1267"/>
      <c r="O62" s="1267"/>
      <c r="P62" s="1267"/>
      <c r="Q62" s="1267"/>
      <c r="R62" s="169"/>
    </row>
    <row r="63" spans="1:19" ht="13.5" customHeight="1">
      <c r="A63" s="152"/>
      <c r="B63" s="1267"/>
      <c r="C63" s="1267"/>
      <c r="D63" s="1267"/>
      <c r="E63" s="1267"/>
      <c r="F63" s="1267"/>
      <c r="G63" s="1267"/>
      <c r="H63" s="1267"/>
      <c r="I63" s="1267"/>
      <c r="J63" s="1267"/>
      <c r="K63" s="1267"/>
      <c r="L63" s="1267"/>
      <c r="M63" s="1267"/>
      <c r="N63" s="1267"/>
      <c r="O63" s="1267"/>
      <c r="P63" s="1267"/>
      <c r="Q63" s="1267"/>
    </row>
    <row r="64" spans="1:19" ht="13.5" customHeight="1">
      <c r="A64" s="152" t="s">
        <v>96</v>
      </c>
      <c r="B64" s="1355" t="s">
        <v>745</v>
      </c>
      <c r="C64" s="1355"/>
      <c r="D64" s="1355"/>
      <c r="E64" s="1355"/>
      <c r="F64" s="1355"/>
      <c r="G64" s="1355"/>
      <c r="H64" s="1355"/>
      <c r="I64" s="1355"/>
      <c r="J64" s="1355"/>
      <c r="K64" s="1355"/>
      <c r="L64" s="1355"/>
      <c r="M64" s="1355"/>
      <c r="N64" s="1355"/>
      <c r="O64" s="1355"/>
      <c r="P64" s="1355"/>
      <c r="Q64" s="1355"/>
    </row>
    <row r="65" spans="1:26">
      <c r="A65" s="152" t="s">
        <v>102</v>
      </c>
      <c r="B65" s="584" t="s">
        <v>1162</v>
      </c>
      <c r="C65" s="584"/>
      <c r="D65" s="584"/>
      <c r="E65" s="584"/>
      <c r="F65" s="584"/>
      <c r="G65" s="584"/>
      <c r="H65" s="584"/>
      <c r="I65" s="584"/>
      <c r="J65" s="584"/>
      <c r="K65" s="584"/>
      <c r="L65" s="584"/>
      <c r="M65" s="584"/>
      <c r="N65" s="584"/>
      <c r="O65" s="584"/>
      <c r="P65" s="584"/>
      <c r="Q65" s="584"/>
    </row>
    <row r="66" spans="1:26">
      <c r="A66" s="152" t="s">
        <v>673</v>
      </c>
      <c r="B66" s="584" t="s">
        <v>1071</v>
      </c>
      <c r="C66" s="584"/>
      <c r="D66" s="584"/>
      <c r="E66" s="584"/>
      <c r="F66" s="584"/>
      <c r="G66" s="584"/>
      <c r="H66" s="584"/>
      <c r="I66" s="584"/>
      <c r="J66" s="584"/>
      <c r="K66" s="584"/>
      <c r="L66" s="584"/>
      <c r="M66" s="584"/>
      <c r="N66" s="584"/>
      <c r="O66" s="584"/>
      <c r="P66" s="584"/>
      <c r="Q66" s="584"/>
    </row>
    <row r="67" spans="1:26" ht="13.5" customHeight="1">
      <c r="A67" s="152" t="s">
        <v>1163</v>
      </c>
      <c r="B67" s="1267" t="s">
        <v>842</v>
      </c>
      <c r="C67" s="1267"/>
      <c r="D67" s="1267"/>
      <c r="E67" s="1267"/>
      <c r="F67" s="1267"/>
      <c r="G67" s="1267"/>
      <c r="H67" s="1267"/>
      <c r="I67" s="1267"/>
      <c r="J67" s="1267"/>
      <c r="K67" s="1267"/>
      <c r="L67" s="1267"/>
      <c r="M67" s="1267"/>
      <c r="N67" s="1267"/>
      <c r="O67" s="1267"/>
      <c r="P67" s="1267"/>
      <c r="Q67" s="1267"/>
      <c r="R67" s="167"/>
    </row>
    <row r="68" spans="1:26">
      <c r="A68" s="152"/>
      <c r="B68" s="1267"/>
      <c r="C68" s="1267"/>
      <c r="D68" s="1267"/>
      <c r="E68" s="1267"/>
      <c r="F68" s="1267"/>
      <c r="G68" s="1267"/>
      <c r="H68" s="1267"/>
      <c r="I68" s="1267"/>
      <c r="J68" s="1267"/>
      <c r="K68" s="1267"/>
      <c r="L68" s="1267"/>
      <c r="M68" s="1267"/>
      <c r="N68" s="1267"/>
      <c r="O68" s="1267"/>
      <c r="P68" s="1267"/>
      <c r="Q68" s="1267"/>
      <c r="R68" s="167"/>
    </row>
    <row r="69" spans="1:26" ht="13.5" customHeight="1">
      <c r="A69" s="152" t="s">
        <v>732</v>
      </c>
      <c r="B69" s="584" t="s">
        <v>103</v>
      </c>
      <c r="C69" s="584"/>
      <c r="D69" s="584"/>
      <c r="E69" s="584"/>
      <c r="F69" s="584"/>
      <c r="G69" s="584"/>
      <c r="H69" s="584"/>
      <c r="I69" s="584"/>
      <c r="J69" s="584"/>
      <c r="K69" s="584"/>
      <c r="L69" s="584"/>
      <c r="M69" s="584"/>
      <c r="N69" s="584"/>
      <c r="O69" s="584"/>
      <c r="P69" s="584"/>
      <c r="Q69" s="584"/>
    </row>
    <row r="70" spans="1:26" ht="13.5" customHeight="1">
      <c r="A70" s="152"/>
      <c r="B70" s="169"/>
      <c r="C70" s="169"/>
      <c r="D70" s="169"/>
      <c r="E70" s="169"/>
      <c r="F70" s="169"/>
      <c r="G70" s="169"/>
      <c r="H70" s="169"/>
      <c r="I70" s="169"/>
      <c r="J70" s="169"/>
      <c r="K70" s="169"/>
      <c r="L70" s="169"/>
      <c r="M70" s="169"/>
      <c r="N70" s="169"/>
      <c r="O70" s="169"/>
      <c r="P70" s="169"/>
      <c r="Q70" s="169"/>
    </row>
    <row r="71" spans="1:26" ht="13.5" customHeight="1">
      <c r="A71" s="152"/>
      <c r="B71" s="163"/>
      <c r="C71" s="163"/>
      <c r="D71" s="163"/>
      <c r="E71" s="163"/>
      <c r="F71" s="163"/>
      <c r="G71" s="163"/>
      <c r="H71" s="163"/>
      <c r="I71" s="163"/>
      <c r="J71" s="163"/>
      <c r="K71" s="163"/>
      <c r="L71" s="163"/>
      <c r="M71" s="163"/>
      <c r="N71" s="163"/>
      <c r="O71" s="163"/>
      <c r="P71" s="163"/>
      <c r="Q71" s="163"/>
      <c r="S71" s="159"/>
      <c r="T71" s="159"/>
      <c r="U71" s="159"/>
      <c r="V71" s="159"/>
      <c r="W71" s="159"/>
      <c r="X71" s="159"/>
      <c r="Y71" s="159"/>
      <c r="Z71" s="159"/>
    </row>
    <row r="72" spans="1:26" ht="15.75" customHeight="1"/>
    <row r="73" spans="1:26" ht="15.75" customHeight="1">
      <c r="R73" s="2"/>
    </row>
    <row r="74" spans="1:26" ht="15.75" customHeight="1">
      <c r="R74" s="2"/>
    </row>
    <row r="75" spans="1:26" ht="15.75" customHeight="1">
      <c r="R75" s="2"/>
    </row>
    <row r="76" spans="1:26" ht="15.75" customHeight="1">
      <c r="R76" s="2"/>
    </row>
    <row r="77" spans="1:26" ht="15.75" customHeight="1">
      <c r="A77" s="290"/>
      <c r="B77" s="290"/>
      <c r="C77" s="290"/>
      <c r="E77" s="117"/>
      <c r="F77" s="117"/>
      <c r="G77" s="117"/>
      <c r="H77" s="117"/>
      <c r="I77" s="117"/>
      <c r="J77" s="117"/>
      <c r="K77" s="117"/>
      <c r="L77" s="117"/>
      <c r="M77" s="117"/>
      <c r="N77" s="117"/>
      <c r="O77" s="117"/>
      <c r="P77" s="117"/>
      <c r="Q77" s="117"/>
    </row>
    <row r="78" spans="1:26" s="163" customFormat="1">
      <c r="A78" s="169"/>
      <c r="B78" s="169"/>
      <c r="C78" s="169"/>
      <c r="D78" s="169"/>
      <c r="E78" s="169"/>
      <c r="F78" s="169"/>
      <c r="G78" s="169"/>
      <c r="H78" s="169"/>
      <c r="I78" s="169"/>
      <c r="J78" s="169"/>
      <c r="K78" s="169"/>
      <c r="L78" s="169"/>
      <c r="M78" s="169"/>
      <c r="N78" s="169"/>
      <c r="O78" s="169"/>
      <c r="P78" s="169"/>
      <c r="Q78" s="169"/>
      <c r="R78" s="197"/>
    </row>
    <row r="79" spans="1:26" s="163" customFormat="1">
      <c r="A79" s="169"/>
      <c r="B79" s="169"/>
      <c r="C79" s="169"/>
      <c r="D79" s="169"/>
      <c r="E79" s="169"/>
      <c r="F79" s="169"/>
      <c r="G79" s="169"/>
      <c r="H79" s="169"/>
      <c r="I79" s="169"/>
      <c r="J79" s="169"/>
      <c r="K79" s="169"/>
      <c r="L79" s="169"/>
      <c r="M79" s="169"/>
      <c r="N79" s="169"/>
      <c r="O79" s="169"/>
      <c r="P79" s="169"/>
      <c r="Q79" s="169"/>
      <c r="R79" s="197"/>
    </row>
    <row r="80" spans="1:26" s="163" customFormat="1">
      <c r="A80" s="169"/>
      <c r="B80" s="169"/>
      <c r="C80" s="169"/>
      <c r="D80" s="169"/>
      <c r="E80" s="169"/>
      <c r="F80" s="169"/>
      <c r="G80" s="169"/>
      <c r="H80" s="169"/>
      <c r="I80" s="169"/>
      <c r="J80" s="169"/>
      <c r="K80" s="169"/>
      <c r="L80" s="169"/>
      <c r="M80" s="169"/>
      <c r="N80" s="169"/>
      <c r="O80" s="169"/>
      <c r="P80" s="169"/>
      <c r="Q80" s="169"/>
      <c r="R80" s="197"/>
    </row>
    <row r="81" spans="1:18" s="163" customFormat="1">
      <c r="A81" s="169"/>
      <c r="B81" s="169"/>
      <c r="C81" s="169"/>
      <c r="D81" s="169"/>
      <c r="E81" s="169"/>
      <c r="F81" s="169"/>
      <c r="G81" s="169"/>
      <c r="H81" s="169"/>
      <c r="I81" s="169"/>
      <c r="J81" s="169"/>
      <c r="K81" s="169"/>
      <c r="L81" s="169"/>
      <c r="M81" s="169"/>
      <c r="N81" s="169"/>
      <c r="O81" s="169"/>
      <c r="P81" s="169"/>
      <c r="Q81" s="169"/>
      <c r="R81" s="197"/>
    </row>
  </sheetData>
  <mergeCells count="88">
    <mergeCell ref="A43:E43"/>
    <mergeCell ref="F43:Q43"/>
    <mergeCell ref="A53:E53"/>
    <mergeCell ref="G53:K53"/>
    <mergeCell ref="F46:K46"/>
    <mergeCell ref="A46:E46"/>
    <mergeCell ref="A39:E39"/>
    <mergeCell ref="F39:K39"/>
    <mergeCell ref="A40:E41"/>
    <mergeCell ref="F40:Q41"/>
    <mergeCell ref="A42:E42"/>
    <mergeCell ref="F42:Q42"/>
    <mergeCell ref="A24:E25"/>
    <mergeCell ref="F24:Q25"/>
    <mergeCell ref="A26:E26"/>
    <mergeCell ref="F26:Q26"/>
    <mergeCell ref="A27:E27"/>
    <mergeCell ref="F27:Q27"/>
    <mergeCell ref="A21:E21"/>
    <mergeCell ref="G21:K21"/>
    <mergeCell ref="A22:E22"/>
    <mergeCell ref="F22:K22"/>
    <mergeCell ref="A23:E23"/>
    <mergeCell ref="F23:K23"/>
    <mergeCell ref="B61:Q61"/>
    <mergeCell ref="B62:Q63"/>
    <mergeCell ref="A48:E49"/>
    <mergeCell ref="A47:E47"/>
    <mergeCell ref="F47:K47"/>
    <mergeCell ref="F48:Q49"/>
    <mergeCell ref="A54:E54"/>
    <mergeCell ref="F54:K54"/>
    <mergeCell ref="A55:E55"/>
    <mergeCell ref="F55:K55"/>
    <mergeCell ref="A56:E57"/>
    <mergeCell ref="F56:Q57"/>
    <mergeCell ref="A58:E58"/>
    <mergeCell ref="F58:Q58"/>
    <mergeCell ref="A59:E59"/>
    <mergeCell ref="F59:Q59"/>
    <mergeCell ref="A30:E30"/>
    <mergeCell ref="A29:E29"/>
    <mergeCell ref="G29:K29"/>
    <mergeCell ref="G45:K45"/>
    <mergeCell ref="F32:Q33"/>
    <mergeCell ref="A32:E33"/>
    <mergeCell ref="A45:E45"/>
    <mergeCell ref="A35:E35"/>
    <mergeCell ref="F35:Q35"/>
    <mergeCell ref="A34:E34"/>
    <mergeCell ref="F34:Q34"/>
    <mergeCell ref="F30:K30"/>
    <mergeCell ref="A37:E37"/>
    <mergeCell ref="G37:K37"/>
    <mergeCell ref="A38:E38"/>
    <mergeCell ref="F38:K38"/>
    <mergeCell ref="A1:F1"/>
    <mergeCell ref="A2:E2"/>
    <mergeCell ref="A3:Q3"/>
    <mergeCell ref="K4:Q4"/>
    <mergeCell ref="H4:J4"/>
    <mergeCell ref="F18:Q18"/>
    <mergeCell ref="F19:Q19"/>
    <mergeCell ref="A6:A10"/>
    <mergeCell ref="F16:Q17"/>
    <mergeCell ref="A16:E17"/>
    <mergeCell ref="A13:E13"/>
    <mergeCell ref="F14:K14"/>
    <mergeCell ref="A15:E15"/>
    <mergeCell ref="F15:K15"/>
    <mergeCell ref="G13:K13"/>
    <mergeCell ref="A14:E14"/>
    <mergeCell ref="B64:Q64"/>
    <mergeCell ref="B67:Q68"/>
    <mergeCell ref="F6:Q8"/>
    <mergeCell ref="F9:Q9"/>
    <mergeCell ref="F10:Q10"/>
    <mergeCell ref="B6:E8"/>
    <mergeCell ref="B9:E9"/>
    <mergeCell ref="B10:E10"/>
    <mergeCell ref="A50:E50"/>
    <mergeCell ref="F50:Q50"/>
    <mergeCell ref="A51:E51"/>
    <mergeCell ref="F51:Q51"/>
    <mergeCell ref="A31:E31"/>
    <mergeCell ref="F31:K31"/>
    <mergeCell ref="A18:E18"/>
    <mergeCell ref="A19:E19"/>
  </mergeCells>
  <phoneticPr fontId="2"/>
  <dataValidations disablePrompts="1" count="3">
    <dataValidation type="list" showInputMessage="1" showErrorMessage="1" sqref="F14:K14 F30:K30 F46:K46 F22:K22 F38:K38 F54:K54" xr:uid="{00000000-0002-0000-1B00-000000000000}">
      <formula1>企業回答3</formula1>
    </dataValidation>
    <dataValidation type="list" allowBlank="1" showInputMessage="1" showErrorMessage="1" sqref="F19:Q19 F35:Q35 F51:Q51 F27:Q27 F43:Q43 F59:Q59" xr:uid="{00000000-0002-0000-1B00-000001000000}">
      <formula1>建設工事の種類</formula1>
    </dataValidation>
    <dataValidation type="list" allowBlank="1" showInputMessage="1" showErrorMessage="1" sqref="F18:Q18 F34:Q34 F50:Q50 F26:Q26 F42:Q42 F58:Q58" xr:uid="{00000000-0002-0000-1B00-000002000000}">
      <formula1>工事種別</formula1>
    </dataValidation>
  </dataValidations>
  <printOptions horizontalCentered="1"/>
  <pageMargins left="0.70866141732283472" right="0.70866141732283472" top="0.74803149606299213" bottom="0.55118110236220474" header="0.31496062992125984" footer="0.31496062992125984"/>
  <pageSetup paperSize="9" fitToHeight="2" orientation="portrait" blackAndWhite="1" r:id="rId1"/>
  <rowBreaks count="1" manualBreakCount="1">
    <brk id="44" max="16" man="1"/>
  </rowBreaks>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8"/>
    <pageSetUpPr fitToPage="1"/>
  </sheetPr>
  <dimension ref="A1:T56"/>
  <sheetViews>
    <sheetView view="pageBreakPreview" zoomScaleNormal="100" zoomScaleSheetLayoutView="100" workbookViewId="0">
      <selection activeCell="U7" sqref="U7"/>
    </sheetView>
  </sheetViews>
  <sheetFormatPr defaultColWidth="9" defaultRowHeight="13"/>
  <cols>
    <col min="1" max="1" width="5.6328125" style="3" customWidth="1"/>
    <col min="2" max="18" width="5.08984375" style="3" customWidth="1"/>
    <col min="19" max="16384" width="9" style="3"/>
  </cols>
  <sheetData>
    <row r="1" spans="1:20" ht="15.75" customHeight="1">
      <c r="A1" s="710" t="str">
        <f>IF(T15=1,CONCATENATE("（様式-",INDEX(発注者入力シート!$B$29:$G$38,MATCH(発注者入力シート!N7,発注者入力シート!$C$29:$C$38,0),4),"）"),CONCATENATE("（様式-",INDEX(発注者入力シート!$B$29:$G$38,MATCH(発注者入力シート!N9,発注者入力シート!$C$29:$C$38,0),4),"）"))</f>
        <v>（様式-１２）</v>
      </c>
      <c r="B1" s="710"/>
      <c r="C1" s="710"/>
      <c r="D1" s="710"/>
      <c r="E1" s="710"/>
      <c r="F1" s="710"/>
      <c r="S1" s="3" t="s">
        <v>393</v>
      </c>
    </row>
    <row r="2" spans="1:20" ht="15.75" customHeight="1">
      <c r="A2" s="710" t="str">
        <f>IF(T15=1,CONCATENATE("評価項目",INDEX(発注者入力シート!$B$29:$G$38,MATCH(発注者入力シート!N7,発注者入力シート!$C$29:$C$38,0),5),"-",INDEX(発注者入力シート!$B$29:$G$38,MATCH(発注者入力シート!N7,発注者入力シート!$C$29:$C$38,0),6)),CONCATENATE("評価項目",INDEX(発注者入力シート!$B$29:$G$38,MATCH(発注者入力シート!N9,発注者入力シート!$C$29:$C$38,0),5),"-",INDEX(発注者入力シート!$B$29:$G$38,MATCH(発注者入力シート!N9,発注者入力シート!$C$29:$C$38,0),6)))</f>
        <v>評価項目（４）-①</v>
      </c>
      <c r="B2" s="710"/>
      <c r="C2" s="710"/>
      <c r="D2" s="710"/>
      <c r="E2" s="710"/>
      <c r="S2" s="3" t="s">
        <v>394</v>
      </c>
    </row>
    <row r="3" spans="1:20" ht="15.75" customHeight="1">
      <c r="S3" s="116"/>
      <c r="T3" s="3" t="s">
        <v>404</v>
      </c>
    </row>
    <row r="4" spans="1:20" ht="15.75" customHeight="1">
      <c r="A4" s="1019" t="str">
        <f>"事業継続計画（BCP）認定及び"&amp;IF(T15=1,"防災",IF(T15=2,"家畜伝染病防疫","防災協定・家畜伝染病防疫"))&amp;"協定の締結実績"</f>
        <v>事業継続計画（BCP）認定及び防災協定の締結実績</v>
      </c>
      <c r="B4" s="1019"/>
      <c r="C4" s="1019"/>
      <c r="D4" s="1019"/>
      <c r="E4" s="1019"/>
      <c r="F4" s="1019"/>
      <c r="G4" s="1019"/>
      <c r="H4" s="1019"/>
      <c r="I4" s="1019"/>
      <c r="J4" s="1019"/>
      <c r="K4" s="1019"/>
      <c r="L4" s="1019"/>
      <c r="M4" s="1019"/>
      <c r="N4" s="1019"/>
      <c r="O4" s="1019"/>
      <c r="P4" s="1019"/>
      <c r="Q4" s="1019"/>
      <c r="R4" s="154"/>
      <c r="S4" s="111"/>
      <c r="T4" s="3" t="s">
        <v>491</v>
      </c>
    </row>
    <row r="5" spans="1:20" ht="15.75" customHeight="1"/>
    <row r="6" spans="1:20" ht="15.75" customHeight="1">
      <c r="H6" s="1003" t="s">
        <v>289</v>
      </c>
      <c r="I6" s="1003"/>
      <c r="J6" s="1003"/>
      <c r="K6" s="988" t="str">
        <f>IF(企業入力シート!C7="","",企業入力シート!C7)</f>
        <v>○○建設</v>
      </c>
      <c r="L6" s="988"/>
      <c r="M6" s="988"/>
      <c r="N6" s="988"/>
      <c r="O6" s="988"/>
      <c r="P6" s="988"/>
      <c r="Q6" s="988"/>
      <c r="R6" s="2"/>
      <c r="S6" s="3" t="s">
        <v>397</v>
      </c>
    </row>
    <row r="7" spans="1:20" ht="15.75" customHeight="1">
      <c r="H7" s="6"/>
      <c r="I7" s="6"/>
      <c r="J7" s="6"/>
      <c r="K7" s="2"/>
      <c r="L7" s="2"/>
      <c r="M7" s="2"/>
      <c r="N7" s="2"/>
      <c r="O7" s="2"/>
      <c r="P7" s="2"/>
      <c r="Q7" s="2"/>
      <c r="R7" s="2"/>
      <c r="S7" s="113"/>
      <c r="T7" s="3" t="s">
        <v>398</v>
      </c>
    </row>
    <row r="8" spans="1:20" ht="15.75" customHeight="1">
      <c r="H8" s="6"/>
      <c r="I8" s="6"/>
      <c r="J8" s="6"/>
      <c r="K8" s="2"/>
      <c r="L8" s="2"/>
      <c r="M8" s="2"/>
      <c r="N8" s="2"/>
      <c r="O8" s="2"/>
      <c r="P8" s="2"/>
      <c r="Q8" s="2"/>
      <c r="S8" s="114"/>
      <c r="T8" s="3" t="s">
        <v>396</v>
      </c>
    </row>
    <row r="9" spans="1:20" ht="15.75" customHeight="1">
      <c r="A9" s="3" t="s">
        <v>661</v>
      </c>
      <c r="J9" s="6"/>
      <c r="K9" s="2"/>
      <c r="L9" s="2"/>
      <c r="M9" s="2"/>
      <c r="N9" s="2"/>
      <c r="O9" s="2"/>
      <c r="P9" s="2"/>
      <c r="Q9" s="2"/>
      <c r="R9" s="90"/>
    </row>
    <row r="10" spans="1:20">
      <c r="A10" s="272" t="s">
        <v>109</v>
      </c>
      <c r="B10" s="1362" t="str">
        <f>CONCATENATE("入札公告日前日時点（令和",(YEAR(発注者入力シート!H7)-2018),"年",MONTH(発注者入力シート!H7),"月",DAY(発注者入力シート!H7),"日時点）での事業継続計画（BCP）の認定状況")</f>
        <v>入札公告日前日時点（令和8年9月29日時点）での事業継続計画（BCP）の認定状況</v>
      </c>
      <c r="C10" s="1362"/>
      <c r="D10" s="1362"/>
      <c r="E10" s="1362"/>
      <c r="F10" s="1362"/>
      <c r="G10" s="1362"/>
      <c r="H10" s="1362"/>
      <c r="I10" s="1362"/>
      <c r="J10" s="1362"/>
      <c r="K10" s="1362"/>
      <c r="L10" s="1362"/>
      <c r="M10" s="1362"/>
      <c r="N10" s="1362"/>
      <c r="O10" s="1362"/>
      <c r="P10" s="1362"/>
      <c r="Q10" s="1362"/>
      <c r="R10" s="203"/>
      <c r="S10" s="118" t="s">
        <v>399</v>
      </c>
    </row>
    <row r="11" spans="1:20" ht="15.75" customHeight="1">
      <c r="A11" s="1001" t="s">
        <v>501</v>
      </c>
      <c r="B11" s="1001"/>
      <c r="C11" s="1001"/>
      <c r="D11" s="1001"/>
      <c r="E11" s="1001" t="s">
        <v>502</v>
      </c>
      <c r="F11" s="1001"/>
      <c r="G11" s="1001"/>
      <c r="H11" s="1001"/>
      <c r="I11" s="1001" t="s">
        <v>503</v>
      </c>
      <c r="J11" s="1001"/>
      <c r="K11" s="1001"/>
      <c r="L11" s="1001"/>
      <c r="M11" s="122"/>
      <c r="N11" s="122"/>
      <c r="O11" s="122"/>
      <c r="P11" s="122"/>
      <c r="Q11" s="122"/>
      <c r="S11" s="118" t="s">
        <v>400</v>
      </c>
    </row>
    <row r="12" spans="1:20" ht="15.75" customHeight="1">
      <c r="A12" s="1268"/>
      <c r="B12" s="1268"/>
      <c r="C12" s="1268"/>
      <c r="D12" s="1268"/>
      <c r="E12" s="1361"/>
      <c r="F12" s="1361"/>
      <c r="G12" s="1361"/>
      <c r="H12" s="1361"/>
      <c r="I12" s="1361"/>
      <c r="J12" s="1361"/>
      <c r="K12" s="1361"/>
      <c r="L12" s="1361"/>
      <c r="M12" s="249"/>
      <c r="N12" s="249"/>
      <c r="O12" s="249"/>
      <c r="P12" s="249"/>
      <c r="Q12" s="249"/>
      <c r="S12" s="118" t="s">
        <v>716</v>
      </c>
    </row>
    <row r="13" spans="1:20" ht="15.75" customHeight="1">
      <c r="A13" s="162" t="s">
        <v>746</v>
      </c>
      <c r="B13" s="163" t="s">
        <v>649</v>
      </c>
    </row>
    <row r="14" spans="1:20" ht="15.75" customHeight="1" thickBot="1">
      <c r="A14" s="6"/>
    </row>
    <row r="15" spans="1:20" ht="15.75" customHeight="1" thickBot="1">
      <c r="A15" s="6"/>
      <c r="T15" s="687">
        <f>IF(COUNTIF(発注者入力シート!C20:C44,発注者入力シート!N7),1,IF(COUNTIF(発注者入力シート!C20:C44,発注者入力シート!N9),2,0))</f>
        <v>1</v>
      </c>
    </row>
    <row r="16" spans="1:20" ht="15.75" customHeight="1">
      <c r="A16" s="3" t="s">
        <v>662</v>
      </c>
      <c r="T16" s="3" t="s">
        <v>1166</v>
      </c>
    </row>
    <row r="17" spans="1:17" ht="15.75" customHeight="1">
      <c r="A17" s="272" t="s">
        <v>109</v>
      </c>
      <c r="B17" s="1283" t="str">
        <f>CONCATENATE("令和６年度及び令和７年度における島根県との",RIGHT(A4,LEN(A4)-15))</f>
        <v>令和６年度及び令和７年度における島根県との防災協定の締結実績</v>
      </c>
      <c r="C17" s="1283"/>
      <c r="D17" s="1283"/>
      <c r="E17" s="1283"/>
      <c r="F17" s="1283"/>
      <c r="G17" s="1283"/>
      <c r="H17" s="1283"/>
      <c r="I17" s="1283"/>
      <c r="J17" s="1283"/>
      <c r="K17" s="1283"/>
      <c r="L17" s="1283"/>
      <c r="M17" s="1283"/>
      <c r="N17" s="1283"/>
      <c r="O17" s="1283"/>
      <c r="P17" s="1283"/>
      <c r="Q17" s="1283"/>
    </row>
    <row r="18" spans="1:17" ht="15.75" customHeight="1">
      <c r="B18" s="2"/>
      <c r="C18" s="2"/>
      <c r="D18" s="2"/>
      <c r="E18" s="2"/>
      <c r="F18" s="2"/>
      <c r="G18" s="2"/>
      <c r="H18" s="2"/>
      <c r="I18" s="2"/>
      <c r="J18" s="2"/>
      <c r="K18" s="2"/>
      <c r="L18" s="2"/>
      <c r="M18" s="2"/>
      <c r="N18" s="2"/>
      <c r="O18" s="2"/>
      <c r="P18" s="2"/>
      <c r="Q18" s="2"/>
    </row>
    <row r="19" spans="1:17" ht="15.75" customHeight="1">
      <c r="A19" s="990" t="s">
        <v>1197</v>
      </c>
      <c r="B19" s="1360"/>
      <c r="C19" s="1360"/>
      <c r="D19" s="1360"/>
      <c r="E19" s="1360"/>
      <c r="F19" s="991"/>
      <c r="G19" s="1268"/>
      <c r="H19" s="1268"/>
      <c r="I19" s="126"/>
      <c r="L19" s="2"/>
      <c r="M19" s="2"/>
      <c r="N19" s="2"/>
      <c r="O19" s="2"/>
      <c r="P19" s="2"/>
    </row>
    <row r="20" spans="1:17" ht="15.75" customHeight="1">
      <c r="A20" s="990" t="s">
        <v>1198</v>
      </c>
      <c r="B20" s="1360"/>
      <c r="C20" s="1360"/>
      <c r="D20" s="1360"/>
      <c r="E20" s="1360"/>
      <c r="F20" s="991"/>
      <c r="G20" s="1268"/>
      <c r="H20" s="1268"/>
      <c r="L20" s="2"/>
      <c r="M20" s="2"/>
      <c r="N20" s="2"/>
      <c r="O20" s="2"/>
      <c r="P20" s="2"/>
    </row>
    <row r="21" spans="1:17" ht="15.75" customHeight="1">
      <c r="A21" s="199"/>
      <c r="B21" s="199"/>
      <c r="C21" s="199"/>
      <c r="D21" s="199"/>
      <c r="E21" s="199"/>
      <c r="F21" s="199"/>
      <c r="G21" s="90"/>
      <c r="H21" s="90"/>
      <c r="I21" s="90"/>
      <c r="J21" s="90"/>
      <c r="K21" s="90"/>
      <c r="L21" s="90"/>
      <c r="M21" s="2"/>
      <c r="N21" s="2"/>
      <c r="O21" s="2"/>
      <c r="P21" s="2"/>
      <c r="Q21" s="2"/>
    </row>
    <row r="22" spans="1:17">
      <c r="A22" s="162" t="s">
        <v>746</v>
      </c>
      <c r="B22" s="1187" t="str">
        <f>"対象年度において、島根県との"&amp;RIGHT(A4,LEN(A4)-15)&amp;"の有無を記載すること。"</f>
        <v>対象年度において、島根県との防災協定の締結実績の有無を記載すること。</v>
      </c>
      <c r="C22" s="1187"/>
      <c r="D22" s="1187"/>
      <c r="E22" s="1187"/>
      <c r="F22" s="1187"/>
      <c r="G22" s="1187"/>
      <c r="H22" s="1187"/>
      <c r="I22" s="1187"/>
      <c r="J22" s="1187"/>
      <c r="K22" s="1187"/>
      <c r="L22" s="1187"/>
      <c r="M22" s="1187"/>
      <c r="N22" s="1187"/>
      <c r="O22" s="1187"/>
      <c r="P22" s="1187"/>
      <c r="Q22" s="1187"/>
    </row>
    <row r="23" spans="1:17" ht="13.5" customHeight="1">
      <c r="A23" s="162" t="s">
        <v>95</v>
      </c>
      <c r="B23" s="1057" t="s">
        <v>1134</v>
      </c>
      <c r="C23" s="1359"/>
      <c r="D23" s="1359"/>
      <c r="E23" s="1359"/>
      <c r="F23" s="1359"/>
      <c r="G23" s="1359"/>
      <c r="H23" s="1359"/>
      <c r="I23" s="1359"/>
      <c r="J23" s="1359"/>
      <c r="K23" s="1359"/>
      <c r="L23" s="1359"/>
      <c r="M23" s="1359"/>
      <c r="N23" s="1359"/>
      <c r="O23" s="1359"/>
      <c r="P23" s="1359"/>
      <c r="Q23" s="1359"/>
    </row>
    <row r="24" spans="1:17" ht="13.5" customHeight="1">
      <c r="A24" s="162"/>
      <c r="B24" s="1057"/>
      <c r="C24" s="1359"/>
      <c r="D24" s="1359"/>
      <c r="E24" s="1359"/>
      <c r="F24" s="1359"/>
      <c r="G24" s="1359"/>
      <c r="H24" s="1359"/>
      <c r="I24" s="1359"/>
      <c r="J24" s="1359"/>
      <c r="K24" s="1359"/>
      <c r="L24" s="1359"/>
      <c r="M24" s="1359"/>
      <c r="N24" s="1359"/>
      <c r="O24" s="1359"/>
      <c r="P24" s="1359"/>
      <c r="Q24" s="1359"/>
    </row>
    <row r="25" spans="1:17" ht="13.5" customHeight="1">
      <c r="A25" s="162"/>
      <c r="B25" s="1359"/>
      <c r="C25" s="1359"/>
      <c r="D25" s="1359"/>
      <c r="E25" s="1359"/>
      <c r="F25" s="1359"/>
      <c r="G25" s="1359"/>
      <c r="H25" s="1359"/>
      <c r="I25" s="1359"/>
      <c r="J25" s="1359"/>
      <c r="K25" s="1359"/>
      <c r="L25" s="1359"/>
      <c r="M25" s="1359"/>
      <c r="N25" s="1359"/>
      <c r="O25" s="1359"/>
      <c r="P25" s="1359"/>
      <c r="Q25" s="1359"/>
    </row>
    <row r="26" spans="1:17">
      <c r="A26" s="162"/>
      <c r="B26" s="973"/>
      <c r="C26" s="973"/>
      <c r="D26" s="973"/>
      <c r="E26" s="973"/>
      <c r="F26" s="973"/>
      <c r="G26" s="973"/>
      <c r="H26" s="973"/>
      <c r="I26" s="973"/>
      <c r="J26" s="973"/>
      <c r="K26" s="973"/>
      <c r="L26" s="973"/>
      <c r="M26" s="973"/>
      <c r="N26" s="973"/>
      <c r="O26" s="973"/>
      <c r="P26" s="973"/>
      <c r="Q26" s="973"/>
    </row>
    <row r="27" spans="1:17" ht="15.75" customHeight="1">
      <c r="A27" s="162" t="s">
        <v>1088</v>
      </c>
      <c r="B27" s="1057" t="s">
        <v>1135</v>
      </c>
      <c r="C27" s="1359"/>
      <c r="D27" s="1359"/>
      <c r="E27" s="1359"/>
      <c r="F27" s="1359"/>
      <c r="G27" s="1359"/>
      <c r="H27" s="1359"/>
      <c r="I27" s="1359"/>
      <c r="J27" s="1359"/>
      <c r="K27" s="1359"/>
      <c r="L27" s="1359"/>
      <c r="M27" s="1359"/>
      <c r="N27" s="1359"/>
      <c r="O27" s="1359"/>
      <c r="P27" s="1359"/>
      <c r="Q27" s="1359"/>
    </row>
    <row r="28" spans="1:17" ht="15.75" customHeight="1">
      <c r="B28" s="1359"/>
      <c r="C28" s="1359"/>
      <c r="D28" s="1359"/>
      <c r="E28" s="1359"/>
      <c r="F28" s="1359"/>
      <c r="G28" s="1359"/>
      <c r="H28" s="1359"/>
      <c r="I28" s="1359"/>
      <c r="J28" s="1359"/>
      <c r="K28" s="1359"/>
      <c r="L28" s="1359"/>
      <c r="M28" s="1359"/>
      <c r="N28" s="1359"/>
      <c r="O28" s="1359"/>
      <c r="P28" s="1359"/>
      <c r="Q28" s="1359"/>
    </row>
    <row r="29" spans="1:17" ht="15.75" customHeight="1">
      <c r="A29" s="162"/>
      <c r="B29" s="169"/>
      <c r="C29" s="169"/>
      <c r="D29" s="169"/>
      <c r="E29" s="169"/>
      <c r="F29" s="169"/>
      <c r="G29" s="169"/>
      <c r="H29" s="169"/>
      <c r="I29" s="169"/>
      <c r="J29" s="169"/>
      <c r="K29" s="169"/>
      <c r="L29" s="169"/>
      <c r="M29" s="169"/>
      <c r="N29" s="169"/>
      <c r="O29" s="169"/>
      <c r="P29" s="169"/>
      <c r="Q29" s="169"/>
    </row>
    <row r="30" spans="1:17" ht="15.75" customHeight="1"/>
    <row r="31" spans="1:17" ht="15.75" customHeight="1"/>
    <row r="32" spans="1:17"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sheetData>
  <mergeCells count="20">
    <mergeCell ref="B10:Q10"/>
    <mergeCell ref="A1:F1"/>
    <mergeCell ref="A2:E2"/>
    <mergeCell ref="A4:Q4"/>
    <mergeCell ref="H6:J6"/>
    <mergeCell ref="K6:Q6"/>
    <mergeCell ref="B27:Q28"/>
    <mergeCell ref="A11:D11"/>
    <mergeCell ref="A12:D12"/>
    <mergeCell ref="E11:H11"/>
    <mergeCell ref="E12:H12"/>
    <mergeCell ref="I11:L11"/>
    <mergeCell ref="I12:L12"/>
    <mergeCell ref="B22:Q22"/>
    <mergeCell ref="A20:F20"/>
    <mergeCell ref="G20:H20"/>
    <mergeCell ref="B23:Q26"/>
    <mergeCell ref="B17:Q17"/>
    <mergeCell ref="A19:F19"/>
    <mergeCell ref="G19:H19"/>
  </mergeCells>
  <phoneticPr fontId="2"/>
  <dataValidations count="1">
    <dataValidation type="list" showInputMessage="1" showErrorMessage="1" sqref="A12 G19:G20" xr:uid="{00000000-0002-0000-1F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orientation="portrait" blackAndWhite="1" r:id="rId1"/>
  <drawing r:id="rId2"/>
  <legacyDrawing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8"/>
    <pageSetUpPr fitToPage="1"/>
  </sheetPr>
  <dimension ref="A1:W57"/>
  <sheetViews>
    <sheetView view="pageBreakPreview" zoomScaleNormal="100" zoomScaleSheetLayoutView="100" workbookViewId="0">
      <selection activeCell="B6" sqref="B6:R7"/>
    </sheetView>
  </sheetViews>
  <sheetFormatPr defaultColWidth="9" defaultRowHeight="13"/>
  <cols>
    <col min="1" max="1" width="5.6328125" style="3" customWidth="1"/>
    <col min="2" max="2" width="4.36328125" style="3" customWidth="1"/>
    <col min="3" max="3" width="8.08984375" style="3" customWidth="1"/>
    <col min="4" max="5" width="6.08984375" style="3" customWidth="1"/>
    <col min="6" max="15" width="5" style="3" customWidth="1"/>
    <col min="16" max="19" width="5.08984375" style="3" customWidth="1"/>
    <col min="20" max="16384" width="9" style="3"/>
  </cols>
  <sheetData>
    <row r="1" spans="1:21" ht="15.75" customHeight="1">
      <c r="A1" s="710" t="str">
        <f>CONCATENATE("（様式-",INDEX(発注者入力シート!$B$36:$G$45,MATCH(発注者入力シート!N10,発注者入力シート!$C$36:$C$45,0),4),"）")</f>
        <v>（様式-１３）</v>
      </c>
      <c r="B1" s="710"/>
      <c r="C1" s="710"/>
      <c r="D1" s="710"/>
      <c r="E1" s="710"/>
      <c r="F1" s="710"/>
      <c r="P1" s="1160" t="str">
        <f>IF(INDEX(発注者入力シート!$B$20:$G$47,MATCH(発注者入力シート!N10,発注者入力シート!$C$20:$C$47,0),3)="","",INDEX(発注者入力シート!$B$20:$G$47,MATCH(発注者入力シート!N10,発注者入力シート!$C$20:$C$47,0),3))</f>
        <v/>
      </c>
      <c r="Q1" s="1160"/>
      <c r="R1" s="1160"/>
      <c r="S1" s="90"/>
      <c r="T1" s="3" t="s">
        <v>393</v>
      </c>
    </row>
    <row r="2" spans="1:21" ht="15.75" customHeight="1">
      <c r="A2" s="710" t="str">
        <f>CONCATENATE("評価項目",INDEX(発注者入力シート!$B$36:$G$45,MATCH(発注者入力シート!N10,発注者入力シート!$C$36:$C$45,0),5),"-",INDEX(発注者入力シート!$B$36:$G$45,MATCH(発注者入力シート!N10,発注者入力シート!$C$36:$C$45,0),6))</f>
        <v>評価項目（４）-②</v>
      </c>
      <c r="B2" s="710"/>
      <c r="C2" s="710"/>
      <c r="D2" s="710"/>
      <c r="E2" s="710"/>
      <c r="T2" s="3" t="s">
        <v>394</v>
      </c>
    </row>
    <row r="3" spans="1:21" ht="15.75" customHeight="1">
      <c r="A3" s="1019" t="s">
        <v>1206</v>
      </c>
      <c r="B3" s="1019"/>
      <c r="C3" s="1019"/>
      <c r="D3" s="1019"/>
      <c r="E3" s="1019"/>
      <c r="F3" s="1019"/>
      <c r="G3" s="1019"/>
      <c r="H3" s="1019"/>
      <c r="I3" s="1019"/>
      <c r="J3" s="1019"/>
      <c r="K3" s="1019"/>
      <c r="L3" s="1019"/>
      <c r="M3" s="1019"/>
      <c r="N3" s="1019"/>
      <c r="O3" s="1019"/>
      <c r="P3" s="1019"/>
      <c r="Q3" s="1019"/>
      <c r="T3" s="116"/>
      <c r="U3" s="3" t="s">
        <v>404</v>
      </c>
    </row>
    <row r="4" spans="1:21" ht="15.75" customHeight="1">
      <c r="G4" s="1003" t="s">
        <v>289</v>
      </c>
      <c r="H4" s="1003"/>
      <c r="I4" s="1003"/>
      <c r="J4" s="1003"/>
      <c r="K4" s="1114" t="str">
        <f>IF(企業入力シート!C7="","",企業入力シート!C7)</f>
        <v>○○建設</v>
      </c>
      <c r="L4" s="1114"/>
      <c r="M4" s="1114"/>
      <c r="N4" s="1114"/>
      <c r="O4" s="1114"/>
      <c r="P4" s="1114"/>
      <c r="Q4" s="1114"/>
      <c r="R4" s="1114"/>
      <c r="S4" s="154"/>
      <c r="T4" s="111"/>
      <c r="U4" s="3" t="s">
        <v>491</v>
      </c>
    </row>
    <row r="5" spans="1:21" ht="15.75" customHeight="1">
      <c r="R5" s="2"/>
      <c r="S5" s="2"/>
    </row>
    <row r="6" spans="1:21" ht="15.75" customHeight="1">
      <c r="A6" s="272" t="s">
        <v>109</v>
      </c>
      <c r="B6" s="1014" t="s">
        <v>1207</v>
      </c>
      <c r="C6" s="1014"/>
      <c r="D6" s="1014"/>
      <c r="E6" s="1014"/>
      <c r="F6" s="1014"/>
      <c r="G6" s="1014"/>
      <c r="H6" s="1014"/>
      <c r="I6" s="1014"/>
      <c r="J6" s="1014"/>
      <c r="K6" s="1014"/>
      <c r="L6" s="1014"/>
      <c r="M6" s="1014"/>
      <c r="N6" s="1014"/>
      <c r="O6" s="1014"/>
      <c r="P6" s="1014"/>
      <c r="Q6" s="1014"/>
      <c r="R6" s="1014"/>
      <c r="T6" s="3" t="s">
        <v>397</v>
      </c>
    </row>
    <row r="7" spans="1:21" ht="15.75" customHeight="1">
      <c r="A7" s="163"/>
      <c r="B7" s="1014"/>
      <c r="C7" s="1014"/>
      <c r="D7" s="1014"/>
      <c r="E7" s="1014"/>
      <c r="F7" s="1014"/>
      <c r="G7" s="1014"/>
      <c r="H7" s="1014"/>
      <c r="I7" s="1014"/>
      <c r="J7" s="1014"/>
      <c r="K7" s="1014"/>
      <c r="L7" s="1014"/>
      <c r="M7" s="1014"/>
      <c r="N7" s="1014"/>
      <c r="O7" s="1014"/>
      <c r="P7" s="1014"/>
      <c r="Q7" s="1014"/>
      <c r="R7" s="1014"/>
      <c r="S7" s="167"/>
      <c r="T7" s="113"/>
      <c r="U7" s="3" t="s">
        <v>398</v>
      </c>
    </row>
    <row r="8" spans="1:21" ht="15.75" customHeight="1">
      <c r="A8" s="124" t="s">
        <v>208</v>
      </c>
      <c r="B8" s="124"/>
      <c r="C8" s="124"/>
      <c r="D8" s="124"/>
      <c r="E8" s="124"/>
      <c r="F8" s="124"/>
      <c r="G8" s="124"/>
      <c r="H8" s="124"/>
      <c r="I8" s="124"/>
      <c r="J8" s="124"/>
      <c r="K8" s="124"/>
      <c r="L8" s="124"/>
      <c r="M8" s="124"/>
      <c r="N8" s="124"/>
      <c r="R8" s="167"/>
      <c r="S8" s="167"/>
      <c r="T8" s="114"/>
      <c r="U8" s="3" t="s">
        <v>396</v>
      </c>
    </row>
    <row r="9" spans="1:21" ht="26.15" customHeight="1">
      <c r="A9" s="1386" t="s">
        <v>40</v>
      </c>
      <c r="B9" s="1387"/>
      <c r="C9" s="1388" t="s">
        <v>569</v>
      </c>
      <c r="D9" s="1389"/>
      <c r="E9" s="1390"/>
      <c r="F9" s="1364" t="s">
        <v>41</v>
      </c>
      <c r="G9" s="1365"/>
      <c r="H9" s="1365"/>
      <c r="I9" s="1365"/>
      <c r="J9" s="1369"/>
      <c r="K9" s="1363" t="s">
        <v>719</v>
      </c>
      <c r="L9" s="1363"/>
      <c r="M9" s="1363"/>
      <c r="N9" s="1363"/>
      <c r="O9" s="1391" t="s">
        <v>1204</v>
      </c>
      <c r="P9" s="1391"/>
      <c r="Q9" s="1363" t="s">
        <v>639</v>
      </c>
      <c r="R9" s="1363"/>
    </row>
    <row r="10" spans="1:21" ht="15.75" customHeight="1">
      <c r="A10" s="1070" t="s">
        <v>1164</v>
      </c>
      <c r="B10" s="1072"/>
      <c r="C10" s="1381"/>
      <c r="D10" s="1381"/>
      <c r="E10" s="1381"/>
      <c r="F10" s="1328"/>
      <c r="G10" s="1329"/>
      <c r="H10" s="1329"/>
      <c r="I10" s="1329"/>
      <c r="J10" s="1330"/>
      <c r="K10" s="1374"/>
      <c r="L10" s="1374"/>
      <c r="M10" s="1374"/>
      <c r="N10" s="1374"/>
      <c r="O10" s="1382"/>
      <c r="P10" s="1382"/>
      <c r="Q10" s="1382"/>
      <c r="R10" s="1382"/>
      <c r="S10" s="90"/>
      <c r="T10" s="118" t="s">
        <v>399</v>
      </c>
    </row>
    <row r="11" spans="1:21" ht="15.75" customHeight="1">
      <c r="A11" s="1073"/>
      <c r="B11" s="1075"/>
      <c r="C11" s="1381"/>
      <c r="D11" s="1381"/>
      <c r="E11" s="1381"/>
      <c r="F11" s="1383"/>
      <c r="G11" s="1384"/>
      <c r="H11" s="1384"/>
      <c r="I11" s="1384"/>
      <c r="J11" s="1385"/>
      <c r="K11" s="1374"/>
      <c r="L11" s="1374"/>
      <c r="M11" s="1374"/>
      <c r="N11" s="1374"/>
      <c r="O11" s="1382"/>
      <c r="P11" s="1382"/>
      <c r="Q11" s="1382"/>
      <c r="R11" s="1382"/>
      <c r="S11" s="90"/>
      <c r="T11" s="118" t="s">
        <v>400</v>
      </c>
    </row>
    <row r="12" spans="1:21" ht="15.75" customHeight="1">
      <c r="A12" s="1076"/>
      <c r="B12" s="1078"/>
      <c r="C12" s="1381"/>
      <c r="D12" s="1381"/>
      <c r="E12" s="1381"/>
      <c r="F12" s="1331"/>
      <c r="G12" s="1332"/>
      <c r="H12" s="1332"/>
      <c r="I12" s="1332"/>
      <c r="J12" s="1333"/>
      <c r="K12" s="1374"/>
      <c r="L12" s="1374"/>
      <c r="M12" s="1374"/>
      <c r="N12" s="1374"/>
      <c r="O12" s="1382"/>
      <c r="P12" s="1382"/>
      <c r="Q12" s="1382"/>
      <c r="R12" s="1382"/>
      <c r="S12" s="90"/>
      <c r="T12" s="118" t="s">
        <v>716</v>
      </c>
    </row>
    <row r="13" spans="1:21" ht="15.75" customHeight="1">
      <c r="A13" s="1070" t="s">
        <v>1199</v>
      </c>
      <c r="B13" s="1072"/>
      <c r="C13" s="1381"/>
      <c r="D13" s="1381"/>
      <c r="E13" s="1381"/>
      <c r="F13" s="1328"/>
      <c r="G13" s="1329"/>
      <c r="H13" s="1329"/>
      <c r="I13" s="1329"/>
      <c r="J13" s="1330"/>
      <c r="K13" s="1374"/>
      <c r="L13" s="1374"/>
      <c r="M13" s="1374"/>
      <c r="N13" s="1374"/>
      <c r="O13" s="1382"/>
      <c r="P13" s="1382"/>
      <c r="Q13" s="1382"/>
      <c r="R13" s="1382"/>
      <c r="S13" s="90"/>
    </row>
    <row r="14" spans="1:21" ht="15.75" customHeight="1">
      <c r="A14" s="1073"/>
      <c r="B14" s="1075"/>
      <c r="C14" s="1381"/>
      <c r="D14" s="1381"/>
      <c r="E14" s="1381"/>
      <c r="F14" s="1383"/>
      <c r="G14" s="1384"/>
      <c r="H14" s="1384"/>
      <c r="I14" s="1384"/>
      <c r="J14" s="1385"/>
      <c r="K14" s="1374"/>
      <c r="L14" s="1374"/>
      <c r="M14" s="1374"/>
      <c r="N14" s="1374"/>
      <c r="O14" s="1382"/>
      <c r="P14" s="1382"/>
      <c r="Q14" s="1382"/>
      <c r="R14" s="1382"/>
      <c r="S14" s="90"/>
    </row>
    <row r="15" spans="1:21" ht="15.75" customHeight="1">
      <c r="A15" s="1076"/>
      <c r="B15" s="1078"/>
      <c r="C15" s="1381"/>
      <c r="D15" s="1381"/>
      <c r="E15" s="1381"/>
      <c r="F15" s="1331"/>
      <c r="G15" s="1332"/>
      <c r="H15" s="1332"/>
      <c r="I15" s="1332"/>
      <c r="J15" s="1333"/>
      <c r="K15" s="1374"/>
      <c r="L15" s="1374"/>
      <c r="M15" s="1374"/>
      <c r="N15" s="1374"/>
      <c r="O15" s="1382"/>
      <c r="P15" s="1382"/>
      <c r="Q15" s="1382"/>
      <c r="R15" s="1382"/>
      <c r="S15" s="90"/>
    </row>
    <row r="16" spans="1:21" s="163" customFormat="1">
      <c r="A16" s="162" t="s">
        <v>94</v>
      </c>
      <c r="B16" s="1269" t="s">
        <v>921</v>
      </c>
      <c r="C16" s="1269"/>
      <c r="D16" s="1269"/>
      <c r="E16" s="1269"/>
      <c r="F16" s="1269"/>
      <c r="G16" s="1269"/>
      <c r="H16" s="1269"/>
      <c r="I16" s="1269"/>
      <c r="J16" s="1269"/>
      <c r="K16" s="1269"/>
      <c r="L16" s="1269"/>
      <c r="M16" s="1269"/>
      <c r="N16" s="1269"/>
      <c r="O16" s="1269"/>
      <c r="P16" s="1269"/>
      <c r="Q16" s="1269"/>
      <c r="R16" s="1269"/>
      <c r="S16" s="275"/>
    </row>
    <row r="17" spans="1:23" s="163" customFormat="1" ht="26.5" customHeight="1">
      <c r="A17" s="162" t="s">
        <v>95</v>
      </c>
      <c r="B17" s="997" t="s">
        <v>1208</v>
      </c>
      <c r="C17" s="997"/>
      <c r="D17" s="997"/>
      <c r="E17" s="997"/>
      <c r="F17" s="997"/>
      <c r="G17" s="997"/>
      <c r="H17" s="997"/>
      <c r="I17" s="997"/>
      <c r="J17" s="997"/>
      <c r="K17" s="997"/>
      <c r="L17" s="997"/>
      <c r="M17" s="997"/>
      <c r="N17" s="997"/>
      <c r="O17" s="997"/>
      <c r="P17" s="997"/>
      <c r="Q17" s="997"/>
      <c r="R17" s="997"/>
    </row>
    <row r="18" spans="1:23" s="163" customFormat="1">
      <c r="A18" s="162" t="s">
        <v>96</v>
      </c>
      <c r="B18" s="163" t="s">
        <v>110</v>
      </c>
    </row>
    <row r="19" spans="1:23" s="163" customFormat="1">
      <c r="A19" s="162" t="s">
        <v>104</v>
      </c>
      <c r="B19" s="1057" t="s">
        <v>1175</v>
      </c>
      <c r="C19" s="1057"/>
      <c r="D19" s="1057"/>
      <c r="E19" s="1057"/>
      <c r="F19" s="1057"/>
      <c r="G19" s="1057"/>
      <c r="H19" s="1057"/>
      <c r="I19" s="1057"/>
      <c r="J19" s="1057"/>
      <c r="K19" s="1057"/>
      <c r="L19" s="1057"/>
      <c r="M19" s="1057"/>
      <c r="N19" s="1057"/>
      <c r="O19" s="1057"/>
      <c r="P19" s="1057"/>
      <c r="Q19" s="1057"/>
    </row>
    <row r="20" spans="1:23" s="163" customFormat="1">
      <c r="A20" s="162"/>
      <c r="B20" s="1057"/>
      <c r="C20" s="1057"/>
      <c r="D20" s="1057"/>
      <c r="E20" s="1057"/>
      <c r="F20" s="1057"/>
      <c r="G20" s="1057"/>
      <c r="H20" s="1057"/>
      <c r="I20" s="1057"/>
      <c r="J20" s="1057"/>
      <c r="K20" s="1057"/>
      <c r="L20" s="1057"/>
      <c r="M20" s="1057"/>
      <c r="N20" s="1057"/>
      <c r="O20" s="1057"/>
      <c r="P20" s="1057"/>
      <c r="Q20" s="1057"/>
    </row>
    <row r="21" spans="1:23" ht="15.75" customHeight="1"/>
    <row r="22" spans="1:23" ht="15.75" customHeight="1">
      <c r="A22" s="3" t="s">
        <v>918</v>
      </c>
    </row>
    <row r="23" spans="1:23" ht="15.75" customHeight="1">
      <c r="A23" s="1364" t="s">
        <v>40</v>
      </c>
      <c r="B23" s="1365"/>
      <c r="C23" s="1288" t="s">
        <v>719</v>
      </c>
      <c r="D23" s="1288"/>
      <c r="E23" s="1288"/>
      <c r="F23" s="1288"/>
      <c r="G23" s="1288"/>
      <c r="H23" s="1288"/>
      <c r="I23" s="1288"/>
      <c r="J23" s="1366" t="s">
        <v>1150</v>
      </c>
      <c r="K23" s="1367"/>
      <c r="L23" s="1368"/>
      <c r="M23" s="1364" t="s">
        <v>639</v>
      </c>
      <c r="N23" s="1365"/>
      <c r="O23" s="1369"/>
      <c r="P23" s="168"/>
      <c r="T23" s="1371" t="s">
        <v>712</v>
      </c>
      <c r="U23" s="1371"/>
      <c r="V23" s="1371"/>
      <c r="W23" s="1371"/>
    </row>
    <row r="24" spans="1:23" ht="31.5" customHeight="1">
      <c r="A24" s="1372" t="str">
        <f>A10</f>
        <v>令和６年度</v>
      </c>
      <c r="B24" s="1373"/>
      <c r="C24" s="1374"/>
      <c r="D24" s="1374"/>
      <c r="E24" s="1374"/>
      <c r="F24" s="1374"/>
      <c r="G24" s="1374"/>
      <c r="H24" s="1374"/>
      <c r="I24" s="1374"/>
      <c r="J24" s="1375"/>
      <c r="K24" s="1376"/>
      <c r="L24" s="1377"/>
      <c r="M24" s="1378"/>
      <c r="N24" s="1379"/>
      <c r="O24" s="1380"/>
      <c r="P24" s="332"/>
      <c r="T24" s="1371"/>
      <c r="U24" s="1371"/>
      <c r="V24" s="1371"/>
      <c r="W24" s="1371"/>
    </row>
    <row r="25" spans="1:23" ht="31.5" customHeight="1">
      <c r="A25" s="1372" t="str">
        <f>A13</f>
        <v>令和７年度</v>
      </c>
      <c r="B25" s="1373"/>
      <c r="C25" s="1374"/>
      <c r="D25" s="1374"/>
      <c r="E25" s="1374"/>
      <c r="F25" s="1374"/>
      <c r="G25" s="1374"/>
      <c r="H25" s="1374"/>
      <c r="I25" s="1374"/>
      <c r="J25" s="1375"/>
      <c r="K25" s="1376"/>
      <c r="L25" s="1377"/>
      <c r="M25" s="1378"/>
      <c r="N25" s="1379"/>
      <c r="O25" s="1380"/>
      <c r="P25" s="332"/>
      <c r="Q25" s="90"/>
      <c r="R25" s="90"/>
      <c r="S25" s="90"/>
      <c r="T25" s="1371"/>
      <c r="U25" s="1371"/>
      <c r="V25" s="1371"/>
      <c r="W25" s="1371"/>
    </row>
    <row r="26" spans="1:23" ht="31.5" customHeight="1">
      <c r="A26" s="1363" t="s">
        <v>638</v>
      </c>
      <c r="B26" s="1363"/>
      <c r="C26" s="1370"/>
      <c r="D26" s="1370"/>
      <c r="E26" s="1370"/>
      <c r="F26" s="1370"/>
      <c r="G26" s="1370"/>
      <c r="H26" s="1370"/>
      <c r="I26" s="1370"/>
      <c r="J26" s="1370"/>
      <c r="K26" s="1370"/>
      <c r="L26" s="1370"/>
      <c r="M26" s="1370"/>
      <c r="N26" s="1370"/>
      <c r="O26" s="1370"/>
    </row>
    <row r="27" spans="1:23">
      <c r="A27" s="162" t="s">
        <v>94</v>
      </c>
      <c r="B27" s="333" t="s">
        <v>922</v>
      </c>
      <c r="C27" s="333"/>
      <c r="D27" s="333"/>
      <c r="E27" s="333"/>
      <c r="F27" s="333"/>
      <c r="G27" s="333"/>
      <c r="H27" s="333"/>
      <c r="I27" s="333"/>
      <c r="J27" s="333"/>
      <c r="K27" s="333"/>
      <c r="L27" s="333"/>
      <c r="M27" s="333"/>
      <c r="N27" s="333"/>
      <c r="O27" s="333"/>
      <c r="P27" s="334"/>
      <c r="Q27" s="334"/>
      <c r="R27" s="335"/>
      <c r="S27" s="90"/>
    </row>
    <row r="28" spans="1:23" ht="26.5" customHeight="1">
      <c r="A28" s="162" t="s">
        <v>95</v>
      </c>
      <c r="B28" s="997" t="s">
        <v>1208</v>
      </c>
      <c r="C28" s="997"/>
      <c r="D28" s="997"/>
      <c r="E28" s="997"/>
      <c r="F28" s="997"/>
      <c r="G28" s="997"/>
      <c r="H28" s="997"/>
      <c r="I28" s="997"/>
      <c r="J28" s="997"/>
      <c r="K28" s="997"/>
      <c r="L28" s="997"/>
      <c r="M28" s="997"/>
      <c r="N28" s="997"/>
      <c r="O28" s="997"/>
      <c r="P28" s="997"/>
      <c r="Q28" s="997"/>
      <c r="R28" s="997"/>
      <c r="S28" s="90"/>
    </row>
    <row r="29" spans="1:23">
      <c r="A29" s="162" t="s">
        <v>96</v>
      </c>
      <c r="B29" s="163" t="s">
        <v>110</v>
      </c>
      <c r="R29" s="90"/>
      <c r="S29" s="90"/>
    </row>
    <row r="30" spans="1:23" ht="15.75" customHeight="1">
      <c r="A30" s="162" t="s">
        <v>104</v>
      </c>
      <c r="B30" s="163" t="s">
        <v>1165</v>
      </c>
    </row>
    <row r="31" spans="1:23" ht="15.75" customHeight="1">
      <c r="A31" s="162"/>
      <c r="B31" s="163"/>
    </row>
    <row r="32" spans="1:23" ht="15.75" customHeight="1">
      <c r="A32" s="686"/>
      <c r="B32" s="359"/>
    </row>
    <row r="33" spans="1:19" ht="15.75" customHeight="1">
      <c r="R33" s="2"/>
      <c r="S33" s="2"/>
    </row>
    <row r="34" spans="1:19" ht="15.75" customHeight="1"/>
    <row r="35" spans="1:19" ht="15.75" customHeight="1">
      <c r="R35" s="2"/>
      <c r="S35" s="2"/>
    </row>
    <row r="36" spans="1:19" ht="15.75" customHeight="1"/>
    <row r="37" spans="1:19" ht="15.75" customHeight="1">
      <c r="R37" s="2"/>
      <c r="S37" s="2"/>
    </row>
    <row r="38" spans="1:19" s="163" customFormat="1" ht="13.5" customHeight="1">
      <c r="A38" s="169"/>
      <c r="B38" s="169"/>
      <c r="C38" s="169"/>
      <c r="D38" s="169"/>
      <c r="E38" s="169"/>
      <c r="F38" s="169"/>
      <c r="G38" s="169"/>
      <c r="H38" s="169"/>
      <c r="I38" s="169"/>
      <c r="J38" s="169"/>
      <c r="K38" s="169"/>
      <c r="L38" s="169"/>
      <c r="M38" s="169"/>
      <c r="N38" s="169"/>
      <c r="O38" s="169"/>
      <c r="P38" s="169"/>
      <c r="Q38" s="169"/>
      <c r="R38" s="169"/>
    </row>
    <row r="39" spans="1:19" s="163" customFormat="1">
      <c r="A39" s="169"/>
      <c r="B39" s="169"/>
      <c r="C39" s="169"/>
      <c r="D39" s="169"/>
      <c r="E39" s="169"/>
      <c r="F39" s="169"/>
      <c r="G39" s="169"/>
      <c r="H39" s="169"/>
      <c r="I39" s="169"/>
      <c r="J39" s="169"/>
      <c r="K39" s="169"/>
      <c r="L39" s="169"/>
      <c r="M39" s="169"/>
      <c r="N39" s="169"/>
      <c r="O39" s="169"/>
      <c r="P39" s="169"/>
      <c r="Q39" s="169"/>
      <c r="R39" s="169"/>
      <c r="S39" s="169"/>
    </row>
    <row r="40" spans="1:19" s="163" customFormat="1" ht="13.5" customHeight="1">
      <c r="A40" s="169"/>
      <c r="B40" s="169"/>
      <c r="C40" s="169"/>
      <c r="D40" s="169"/>
      <c r="E40" s="169"/>
      <c r="F40" s="169"/>
      <c r="G40" s="169"/>
      <c r="H40" s="169"/>
      <c r="I40" s="169"/>
      <c r="J40" s="169"/>
      <c r="K40" s="169"/>
      <c r="L40" s="169"/>
      <c r="M40" s="169"/>
      <c r="N40" s="169"/>
      <c r="O40" s="169"/>
      <c r="P40" s="169"/>
      <c r="Q40" s="169"/>
      <c r="R40" s="169"/>
      <c r="S40" s="169"/>
    </row>
    <row r="41" spans="1:19" s="163" customFormat="1">
      <c r="A41" s="169"/>
      <c r="B41" s="169"/>
      <c r="C41" s="169"/>
      <c r="D41" s="169"/>
      <c r="E41" s="169"/>
      <c r="F41" s="169"/>
      <c r="G41" s="169"/>
      <c r="H41" s="169"/>
      <c r="I41" s="169"/>
      <c r="J41" s="169"/>
      <c r="K41" s="169"/>
      <c r="L41" s="169"/>
      <c r="M41" s="169"/>
      <c r="N41" s="169"/>
      <c r="O41" s="169"/>
      <c r="P41" s="169"/>
      <c r="Q41" s="169"/>
      <c r="R41" s="169"/>
    </row>
    <row r="42" spans="1:19" ht="15.75" customHeight="1"/>
    <row r="43" spans="1:19" ht="15.75" customHeight="1"/>
    <row r="44" spans="1:19" ht="15.75" customHeight="1"/>
    <row r="45" spans="1:19" ht="15.75" customHeight="1"/>
    <row r="46" spans="1:19" ht="15.75" customHeight="1"/>
    <row r="47" spans="1:19" ht="15.75" customHeight="1"/>
    <row r="48" spans="1:19" ht="15.75" customHeight="1"/>
    <row r="49" ht="15.75" customHeight="1"/>
    <row r="50" ht="15.75" customHeight="1"/>
    <row r="51" ht="15.75" customHeight="1"/>
    <row r="52" ht="15.75" customHeight="1"/>
    <row r="53" ht="15.75" customHeight="1"/>
    <row r="54" ht="15.75" customHeight="1"/>
    <row r="55" ht="15.75" customHeight="1"/>
    <row r="56" ht="15.75" customHeight="1"/>
    <row r="57" ht="13.5" customHeight="1"/>
  </sheetData>
  <mergeCells count="44">
    <mergeCell ref="B28:R28"/>
    <mergeCell ref="A1:F1"/>
    <mergeCell ref="P1:R1"/>
    <mergeCell ref="A2:E2"/>
    <mergeCell ref="A3:Q3"/>
    <mergeCell ref="G4:J4"/>
    <mergeCell ref="K4:R4"/>
    <mergeCell ref="B6:R7"/>
    <mergeCell ref="A9:B9"/>
    <mergeCell ref="C9:E9"/>
    <mergeCell ref="K9:N9"/>
    <mergeCell ref="O9:P9"/>
    <mergeCell ref="Q9:R9"/>
    <mergeCell ref="F9:J9"/>
    <mergeCell ref="Q10:R12"/>
    <mergeCell ref="A13:B15"/>
    <mergeCell ref="C13:E15"/>
    <mergeCell ref="K13:N15"/>
    <mergeCell ref="O13:P15"/>
    <mergeCell ref="Q13:R15"/>
    <mergeCell ref="A10:B12"/>
    <mergeCell ref="C10:E12"/>
    <mergeCell ref="K10:N12"/>
    <mergeCell ref="O10:P12"/>
    <mergeCell ref="F10:J12"/>
    <mergeCell ref="F13:J15"/>
    <mergeCell ref="T23:W25"/>
    <mergeCell ref="A24:B24"/>
    <mergeCell ref="C24:I24"/>
    <mergeCell ref="J24:L24"/>
    <mergeCell ref="M24:O24"/>
    <mergeCell ref="A25:B25"/>
    <mergeCell ref="C25:I25"/>
    <mergeCell ref="J25:L25"/>
    <mergeCell ref="M25:O25"/>
    <mergeCell ref="A26:B26"/>
    <mergeCell ref="B16:R16"/>
    <mergeCell ref="A23:B23"/>
    <mergeCell ref="C23:I23"/>
    <mergeCell ref="J23:L23"/>
    <mergeCell ref="M23:O23"/>
    <mergeCell ref="C26:O26"/>
    <mergeCell ref="B19:Q20"/>
    <mergeCell ref="B17:R17"/>
  </mergeCells>
  <phoneticPr fontId="2"/>
  <printOptions horizontalCentered="1"/>
  <pageMargins left="0.70866141732283472" right="0.70866141732283472" top="0.74803149606299213" bottom="0.55118110236220474" header="0.31496062992125984" footer="0.31496062992125984"/>
  <pageSetup paperSize="9" scale="93" orientation="portrait" blackAndWhite="1" r:id="rId1"/>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8"/>
    <pageSetUpPr fitToPage="1"/>
  </sheetPr>
  <dimension ref="A1:U46"/>
  <sheetViews>
    <sheetView view="pageBreakPreview" zoomScaleNormal="100" zoomScaleSheetLayoutView="100" workbookViewId="0">
      <selection activeCell="Y21" sqref="Y21"/>
    </sheetView>
  </sheetViews>
  <sheetFormatPr defaultColWidth="9" defaultRowHeight="15.75" customHeight="1"/>
  <cols>
    <col min="1" max="1" width="5.6328125" style="3" customWidth="1"/>
    <col min="2" max="2" width="5.08984375" style="3" customWidth="1"/>
    <col min="3" max="5" width="5" style="3" customWidth="1"/>
    <col min="6" max="8" width="6.36328125" style="3" customWidth="1"/>
    <col min="9" max="13" width="5" style="3" customWidth="1"/>
    <col min="14" max="18" width="4.90625" style="3" customWidth="1"/>
    <col min="19" max="16384" width="9" style="3"/>
  </cols>
  <sheetData>
    <row r="1" spans="1:21" ht="15.75" customHeight="1">
      <c r="A1" s="710" t="str">
        <f>CONCATENATE("（様式-",INDEX(発注者入力シート!$B$36:$G$45,MATCH(発注者入力シート!N11,発注者入力シート!$C$36:$C$45,0),4),"）")</f>
        <v>（様式-１４）</v>
      </c>
      <c r="B1" s="710"/>
      <c r="C1" s="710"/>
      <c r="D1" s="710"/>
      <c r="E1" s="710"/>
      <c r="F1" s="710"/>
      <c r="O1" s="1160" t="str">
        <f>IF(INDEX(発注者入力シート!$B$20:$G$47,MATCH(発注者入力シート!N11,発注者入力シート!$C$20:$C$47,0),3)="","",INDEX(発注者入力シート!$B$20:$G$47,MATCH(発注者入力シート!N11,発注者入力シート!$C$20:$C$47,0),3))</f>
        <v/>
      </c>
      <c r="P1" s="1160"/>
      <c r="Q1" s="1160"/>
      <c r="R1" s="90"/>
      <c r="S1" s="3" t="s">
        <v>393</v>
      </c>
    </row>
    <row r="2" spans="1:21" ht="15.75" customHeight="1">
      <c r="A2" s="710" t="str">
        <f>CONCATENATE("評価項目",INDEX(発注者入力シート!$B$36:$G$45,MATCH(発注者入力シート!N11,発注者入力シート!$C$36:$C$45,0),5),"-",INDEX(発注者入力シート!$B$36:$G$45,MATCH(発注者入力シート!N11,発注者入力シート!$C$36:$C$45,0),6))</f>
        <v>評価項目（４）-③</v>
      </c>
      <c r="B2" s="710"/>
      <c r="C2" s="710"/>
      <c r="D2" s="710"/>
      <c r="E2" s="710"/>
      <c r="S2" s="3" t="s">
        <v>394</v>
      </c>
    </row>
    <row r="3" spans="1:21" ht="15.75" customHeight="1">
      <c r="S3" s="116"/>
      <c r="T3" s="3" t="s">
        <v>404</v>
      </c>
    </row>
    <row r="4" spans="1:21" ht="15.75" customHeight="1">
      <c r="A4" s="1019" t="s">
        <v>648</v>
      </c>
      <c r="B4" s="1019"/>
      <c r="C4" s="1019"/>
      <c r="D4" s="1019"/>
      <c r="E4" s="1019"/>
      <c r="F4" s="1019"/>
      <c r="G4" s="1019"/>
      <c r="H4" s="1019"/>
      <c r="I4" s="1019"/>
      <c r="J4" s="1019"/>
      <c r="K4" s="1019"/>
      <c r="L4" s="1019"/>
      <c r="M4" s="1019"/>
      <c r="N4" s="1019"/>
      <c r="O4" s="1019"/>
      <c r="P4" s="1019"/>
      <c r="Q4" s="1019"/>
      <c r="R4" s="154"/>
      <c r="S4" s="111"/>
      <c r="T4" s="3" t="s">
        <v>491</v>
      </c>
    </row>
    <row r="5" spans="1:21" ht="15.75" customHeight="1">
      <c r="A5" s="154"/>
      <c r="B5" s="154"/>
      <c r="C5" s="154"/>
      <c r="D5" s="154"/>
      <c r="E5" s="154"/>
      <c r="F5" s="154"/>
      <c r="G5" s="154"/>
      <c r="H5" s="154"/>
      <c r="I5" s="154"/>
      <c r="J5" s="154"/>
      <c r="K5" s="154"/>
      <c r="L5" s="154"/>
      <c r="M5" s="154"/>
      <c r="N5" s="154"/>
      <c r="O5" s="154"/>
      <c r="P5" s="154"/>
      <c r="Q5" s="154"/>
      <c r="R5" s="154"/>
    </row>
    <row r="6" spans="1:21" ht="15.75" customHeight="1">
      <c r="H6" s="1003" t="s">
        <v>289</v>
      </c>
      <c r="I6" s="1003"/>
      <c r="J6" s="1003"/>
      <c r="K6" s="988" t="str">
        <f>IF(企業入力シート!C7="","",企業入力シート!C7)</f>
        <v>○○建設</v>
      </c>
      <c r="L6" s="988"/>
      <c r="M6" s="988"/>
      <c r="N6" s="988"/>
      <c r="O6" s="988"/>
      <c r="P6" s="988"/>
      <c r="Q6" s="988"/>
      <c r="R6" s="2"/>
      <c r="S6" s="3" t="s">
        <v>397</v>
      </c>
    </row>
    <row r="7" spans="1:21" ht="15.75" customHeight="1">
      <c r="A7" s="644" t="s">
        <v>207</v>
      </c>
      <c r="B7" s="1412" t="s">
        <v>1200</v>
      </c>
      <c r="C7" s="1412"/>
      <c r="D7" s="1412"/>
      <c r="E7" s="1412"/>
      <c r="F7" s="1412"/>
      <c r="G7" s="1412"/>
      <c r="H7" s="1412"/>
      <c r="I7" s="1412"/>
      <c r="J7" s="1412"/>
      <c r="K7" s="1412"/>
      <c r="L7" s="1412"/>
      <c r="M7" s="1412"/>
      <c r="N7" s="1412"/>
      <c r="O7" s="1412"/>
      <c r="P7" s="1412"/>
      <c r="Q7" s="1412"/>
      <c r="S7" s="113"/>
      <c r="T7" s="3" t="s">
        <v>398</v>
      </c>
    </row>
    <row r="8" spans="1:21" ht="15.75" customHeight="1">
      <c r="A8" s="196"/>
      <c r="B8" s="1412"/>
      <c r="C8" s="1412"/>
      <c r="D8" s="1412"/>
      <c r="E8" s="1412"/>
      <c r="F8" s="1412"/>
      <c r="G8" s="1412"/>
      <c r="H8" s="1412"/>
      <c r="I8" s="1412"/>
      <c r="J8" s="1412"/>
      <c r="K8" s="1412"/>
      <c r="L8" s="1412"/>
      <c r="M8" s="1412"/>
      <c r="N8" s="1412"/>
      <c r="O8" s="1412"/>
      <c r="P8" s="1412"/>
      <c r="Q8" s="1412"/>
      <c r="R8" s="202"/>
      <c r="S8" s="114"/>
      <c r="T8" s="3" t="s">
        <v>396</v>
      </c>
    </row>
    <row r="9" spans="1:21" ht="15.75" customHeight="1">
      <c r="A9" s="196"/>
      <c r="B9" s="349"/>
      <c r="C9" s="349"/>
      <c r="D9" s="349"/>
      <c r="E9" s="349"/>
      <c r="F9" s="349"/>
      <c r="G9" s="349"/>
      <c r="H9" s="349"/>
      <c r="I9" s="349"/>
      <c r="J9" s="349"/>
      <c r="K9" s="349"/>
      <c r="L9" s="349"/>
      <c r="M9" s="349"/>
      <c r="N9" s="349"/>
      <c r="O9" s="349"/>
      <c r="P9" s="349"/>
      <c r="Q9" s="349"/>
      <c r="R9" s="202"/>
    </row>
    <row r="10" spans="1:21" ht="15.75" customHeight="1">
      <c r="A10" s="1393" t="s">
        <v>637</v>
      </c>
      <c r="B10" s="1393"/>
      <c r="C10" s="1393"/>
      <c r="D10" s="1402" t="s">
        <v>843</v>
      </c>
      <c r="E10" s="1402"/>
      <c r="F10" s="1402"/>
      <c r="G10" s="1402"/>
      <c r="H10" s="1402"/>
      <c r="I10" s="1402"/>
      <c r="J10" s="1402"/>
      <c r="K10" s="1402"/>
      <c r="L10" s="1402"/>
      <c r="M10" s="1402"/>
      <c r="S10" s="118" t="s">
        <v>399</v>
      </c>
    </row>
    <row r="11" spans="1:21" ht="15.75" customHeight="1">
      <c r="A11" s="200"/>
      <c r="B11" s="200"/>
      <c r="C11" s="200"/>
      <c r="D11" s="200"/>
      <c r="E11" s="200"/>
      <c r="F11" s="248"/>
      <c r="G11" s="248"/>
      <c r="H11" s="248"/>
      <c r="I11" s="202"/>
      <c r="J11" s="202"/>
      <c r="K11" s="202"/>
      <c r="L11" s="202"/>
      <c r="M11" s="202"/>
      <c r="N11" s="202"/>
      <c r="O11" s="202"/>
      <c r="P11" s="202"/>
      <c r="Q11" s="202"/>
      <c r="S11" s="118" t="s">
        <v>400</v>
      </c>
    </row>
    <row r="12" spans="1:21" ht="15.75" customHeight="1">
      <c r="A12" s="2" t="s">
        <v>1201</v>
      </c>
      <c r="B12" s="202"/>
      <c r="C12" s="202"/>
      <c r="D12" s="202"/>
      <c r="E12" s="202"/>
      <c r="F12" s="202"/>
      <c r="G12" s="202"/>
      <c r="H12" s="202"/>
      <c r="I12" s="202"/>
      <c r="J12" s="202"/>
      <c r="K12" s="202"/>
      <c r="L12" s="202"/>
      <c r="M12" s="202"/>
      <c r="N12" s="202"/>
      <c r="O12" s="202"/>
      <c r="P12" s="202"/>
      <c r="Q12" s="202"/>
      <c r="S12" s="118" t="s">
        <v>716</v>
      </c>
    </row>
    <row r="13" spans="1:21" ht="15.75" customHeight="1">
      <c r="A13" s="1033" t="s">
        <v>718</v>
      </c>
      <c r="B13" s="1034"/>
      <c r="C13" s="1035"/>
      <c r="D13" s="1398" t="s">
        <v>1170</v>
      </c>
      <c r="E13" s="1399"/>
      <c r="F13" s="1409" t="s">
        <v>983</v>
      </c>
      <c r="G13" s="1410"/>
      <c r="H13" s="1411"/>
      <c r="I13" s="1033" t="s">
        <v>568</v>
      </c>
      <c r="J13" s="1034"/>
      <c r="K13" s="1034"/>
      <c r="L13" s="1034"/>
      <c r="M13" s="1035"/>
      <c r="N13" s="1213" t="s">
        <v>1172</v>
      </c>
      <c r="O13" s="1213"/>
      <c r="P13" s="1213"/>
      <c r="Q13" s="1214"/>
      <c r="R13" s="197"/>
    </row>
    <row r="14" spans="1:21" ht="15.75" customHeight="1">
      <c r="A14" s="1036"/>
      <c r="B14" s="1037"/>
      <c r="C14" s="1038"/>
      <c r="D14" s="1400"/>
      <c r="E14" s="1401"/>
      <c r="F14" s="610" t="s">
        <v>985</v>
      </c>
      <c r="G14" s="611"/>
      <c r="H14" s="612"/>
      <c r="I14" s="1036"/>
      <c r="J14" s="1037"/>
      <c r="K14" s="1037"/>
      <c r="L14" s="1037"/>
      <c r="M14" s="1038"/>
      <c r="N14" s="1216"/>
      <c r="O14" s="1216"/>
      <c r="P14" s="1216"/>
      <c r="Q14" s="1217"/>
      <c r="R14" s="197"/>
    </row>
    <row r="15" spans="1:21" ht="22.5" customHeight="1">
      <c r="A15" s="1328"/>
      <c r="B15" s="1329"/>
      <c r="C15" s="1330"/>
      <c r="D15" s="1394">
        <f>(DATEDIF(F15,F16+1,"m")+ROUNDDOWN(DATEDIF(F15,F16+1,"md")/TEXT(EOMONTH(F16,0),"d"),1))</f>
        <v>0</v>
      </c>
      <c r="E15" s="1395"/>
      <c r="F15" s="1403"/>
      <c r="G15" s="1404"/>
      <c r="H15" s="1405"/>
      <c r="I15" s="1127"/>
      <c r="J15" s="1128"/>
      <c r="K15" s="1128"/>
      <c r="L15" s="1128"/>
      <c r="M15" s="1129"/>
      <c r="N15" s="1127"/>
      <c r="O15" s="1128"/>
      <c r="P15" s="1128"/>
      <c r="Q15" s="1129"/>
      <c r="R15" s="197"/>
      <c r="S15" s="375" t="s">
        <v>912</v>
      </c>
    </row>
    <row r="16" spans="1:21" ht="22.5" customHeight="1">
      <c r="A16" s="1331"/>
      <c r="B16" s="1332"/>
      <c r="C16" s="1333"/>
      <c r="D16" s="1396"/>
      <c r="E16" s="1397"/>
      <c r="F16" s="1406"/>
      <c r="G16" s="1407"/>
      <c r="H16" s="1408"/>
      <c r="I16" s="1130"/>
      <c r="J16" s="1131"/>
      <c r="K16" s="1131"/>
      <c r="L16" s="1131"/>
      <c r="M16" s="1132"/>
      <c r="N16" s="1130"/>
      <c r="O16" s="1131"/>
      <c r="P16" s="1131"/>
      <c r="Q16" s="1132"/>
      <c r="R16" s="197"/>
      <c r="S16" s="1392" t="s">
        <v>913</v>
      </c>
      <c r="T16" s="1392"/>
      <c r="U16" s="1392"/>
    </row>
    <row r="17" spans="1:21" ht="15.75" customHeight="1">
      <c r="A17" s="2" t="s">
        <v>1202</v>
      </c>
      <c r="B17" s="357"/>
      <c r="C17" s="357"/>
      <c r="D17" s="202"/>
      <c r="E17" s="202"/>
      <c r="F17" s="358"/>
      <c r="G17" s="358"/>
      <c r="H17" s="358"/>
      <c r="I17" s="291"/>
      <c r="J17" s="291"/>
      <c r="K17" s="291"/>
      <c r="L17" s="291"/>
      <c r="M17" s="291"/>
      <c r="N17" s="291"/>
      <c r="O17" s="291"/>
      <c r="P17" s="291"/>
      <c r="Q17" s="291"/>
      <c r="R17" s="197"/>
      <c r="S17" s="1392"/>
      <c r="T17" s="1392"/>
      <c r="U17" s="1392"/>
    </row>
    <row r="18" spans="1:21" ht="15.75" customHeight="1">
      <c r="A18" s="1033" t="s">
        <v>718</v>
      </c>
      <c r="B18" s="1034"/>
      <c r="C18" s="1035"/>
      <c r="D18" s="1398" t="s">
        <v>1170</v>
      </c>
      <c r="E18" s="1399"/>
      <c r="F18" s="1409" t="s">
        <v>983</v>
      </c>
      <c r="G18" s="1410"/>
      <c r="H18" s="1411"/>
      <c r="I18" s="1033" t="s">
        <v>568</v>
      </c>
      <c r="J18" s="1034"/>
      <c r="K18" s="1034"/>
      <c r="L18" s="1034"/>
      <c r="M18" s="1035"/>
      <c r="N18" s="1213" t="s">
        <v>1172</v>
      </c>
      <c r="O18" s="1213"/>
      <c r="P18" s="1213"/>
      <c r="Q18" s="1214"/>
      <c r="R18" s="197"/>
      <c r="S18" s="1392"/>
      <c r="T18" s="1392"/>
      <c r="U18" s="1392"/>
    </row>
    <row r="19" spans="1:21" ht="15.75" customHeight="1">
      <c r="A19" s="1036"/>
      <c r="B19" s="1037"/>
      <c r="C19" s="1038"/>
      <c r="D19" s="1400"/>
      <c r="E19" s="1401"/>
      <c r="F19" s="610" t="s">
        <v>984</v>
      </c>
      <c r="G19" s="611"/>
      <c r="H19" s="612"/>
      <c r="I19" s="1036"/>
      <c r="J19" s="1037"/>
      <c r="K19" s="1037"/>
      <c r="L19" s="1037"/>
      <c r="M19" s="1038"/>
      <c r="N19" s="1216"/>
      <c r="O19" s="1216"/>
      <c r="P19" s="1216"/>
      <c r="Q19" s="1217"/>
      <c r="R19" s="197"/>
      <c r="S19" s="1392"/>
      <c r="T19" s="1392"/>
      <c r="U19" s="1392"/>
    </row>
    <row r="20" spans="1:21" ht="22.5" customHeight="1">
      <c r="A20" s="1328"/>
      <c r="B20" s="1329"/>
      <c r="C20" s="1330"/>
      <c r="D20" s="1394">
        <f>(DATEDIF(F20,F21+1,"m")+ROUNDDOWN(DATEDIF(F20,F21+1,"md")/TEXT(EOMONTH(F21,0),"d"),1))</f>
        <v>0</v>
      </c>
      <c r="E20" s="1395"/>
      <c r="F20" s="1403"/>
      <c r="G20" s="1404"/>
      <c r="H20" s="1405"/>
      <c r="I20" s="1127"/>
      <c r="J20" s="1128"/>
      <c r="K20" s="1128"/>
      <c r="L20" s="1128"/>
      <c r="M20" s="1129"/>
      <c r="N20" s="1127"/>
      <c r="O20" s="1128"/>
      <c r="P20" s="1128"/>
      <c r="Q20" s="1129"/>
      <c r="R20" s="167"/>
      <c r="S20" s="1392"/>
      <c r="T20" s="1392"/>
      <c r="U20" s="1392"/>
    </row>
    <row r="21" spans="1:21" ht="22.5" customHeight="1">
      <c r="A21" s="1331"/>
      <c r="B21" s="1332"/>
      <c r="C21" s="1333"/>
      <c r="D21" s="1396"/>
      <c r="E21" s="1397"/>
      <c r="F21" s="1406"/>
      <c r="G21" s="1407"/>
      <c r="H21" s="1408"/>
      <c r="I21" s="1130"/>
      <c r="J21" s="1131"/>
      <c r="K21" s="1131"/>
      <c r="L21" s="1131"/>
      <c r="M21" s="1132"/>
      <c r="N21" s="1130"/>
      <c r="O21" s="1131"/>
      <c r="P21" s="1131"/>
      <c r="Q21" s="1132"/>
      <c r="R21" s="167"/>
      <c r="S21" s="1392"/>
      <c r="T21" s="1392"/>
      <c r="U21" s="1392"/>
    </row>
    <row r="22" spans="1:21" ht="13">
      <c r="A22" s="162" t="s">
        <v>94</v>
      </c>
      <c r="B22" s="1014" t="s">
        <v>1229</v>
      </c>
      <c r="C22" s="1014"/>
      <c r="D22" s="1014"/>
      <c r="E22" s="1014"/>
      <c r="F22" s="1014"/>
      <c r="G22" s="1014"/>
      <c r="H22" s="1014"/>
      <c r="I22" s="1014"/>
      <c r="J22" s="1014"/>
      <c r="K22" s="1014"/>
      <c r="L22" s="1014"/>
      <c r="M22" s="1014"/>
      <c r="N22" s="1014"/>
      <c r="O22" s="1014"/>
      <c r="P22" s="1014"/>
      <c r="Q22" s="1014"/>
      <c r="R22" s="167"/>
    </row>
    <row r="23" spans="1:21" ht="13">
      <c r="A23" s="162"/>
      <c r="B23" s="1014"/>
      <c r="C23" s="1014"/>
      <c r="D23" s="1014"/>
      <c r="E23" s="1014"/>
      <c r="F23" s="1014"/>
      <c r="G23" s="1014"/>
      <c r="H23" s="1014"/>
      <c r="I23" s="1014"/>
      <c r="J23" s="1014"/>
      <c r="K23" s="1014"/>
      <c r="L23" s="1014"/>
      <c r="M23" s="1014"/>
      <c r="N23" s="1014"/>
      <c r="O23" s="1014"/>
      <c r="P23" s="1014"/>
      <c r="Q23" s="1014"/>
      <c r="R23" s="167"/>
    </row>
    <row r="24" spans="1:21" ht="13">
      <c r="A24" s="162"/>
      <c r="B24" s="1014"/>
      <c r="C24" s="1014"/>
      <c r="D24" s="1014"/>
      <c r="E24" s="1014"/>
      <c r="F24" s="1014"/>
      <c r="G24" s="1014"/>
      <c r="H24" s="1014"/>
      <c r="I24" s="1014"/>
      <c r="J24" s="1014"/>
      <c r="K24" s="1014"/>
      <c r="L24" s="1014"/>
      <c r="M24" s="1014"/>
      <c r="N24" s="1014"/>
      <c r="O24" s="1014"/>
      <c r="P24" s="1014"/>
      <c r="Q24" s="1014"/>
      <c r="R24" s="159"/>
    </row>
    <row r="25" spans="1:21" s="163" customFormat="1" ht="13">
      <c r="A25" s="162"/>
      <c r="B25" s="1014"/>
      <c r="C25" s="1014"/>
      <c r="D25" s="1014"/>
      <c r="E25" s="1014"/>
      <c r="F25" s="1014"/>
      <c r="G25" s="1014"/>
      <c r="H25" s="1014"/>
      <c r="I25" s="1014"/>
      <c r="J25" s="1014"/>
      <c r="K25" s="1014"/>
      <c r="L25" s="1014"/>
      <c r="M25" s="1014"/>
      <c r="N25" s="1014"/>
      <c r="O25" s="1014"/>
      <c r="P25" s="1014"/>
      <c r="Q25" s="1014"/>
    </row>
    <row r="26" spans="1:21" s="163" customFormat="1" ht="13">
      <c r="A26" s="162" t="s">
        <v>95</v>
      </c>
      <c r="B26" s="1014" t="s">
        <v>699</v>
      </c>
      <c r="C26" s="1014"/>
      <c r="D26" s="1014"/>
      <c r="E26" s="1014"/>
      <c r="F26" s="1014"/>
      <c r="G26" s="1014"/>
      <c r="H26" s="1014"/>
      <c r="I26" s="1014"/>
      <c r="J26" s="1014"/>
      <c r="K26" s="1014"/>
      <c r="L26" s="1014"/>
      <c r="M26" s="1014"/>
      <c r="N26" s="1014"/>
      <c r="O26" s="1014"/>
      <c r="P26" s="1014"/>
      <c r="Q26" s="1014"/>
      <c r="R26" s="169"/>
    </row>
    <row r="27" spans="1:21" s="163" customFormat="1" ht="13">
      <c r="A27" s="162" t="s">
        <v>96</v>
      </c>
      <c r="B27" s="1014" t="s">
        <v>1230</v>
      </c>
      <c r="C27" s="1014"/>
      <c r="D27" s="1014"/>
      <c r="E27" s="1014"/>
      <c r="F27" s="1014"/>
      <c r="G27" s="1014"/>
      <c r="H27" s="1014"/>
      <c r="I27" s="1014"/>
      <c r="J27" s="1014"/>
      <c r="K27" s="1014"/>
      <c r="L27" s="1014"/>
      <c r="M27" s="1014"/>
      <c r="N27" s="1014"/>
      <c r="O27" s="1014"/>
      <c r="P27" s="1014"/>
      <c r="Q27" s="1014"/>
      <c r="R27" s="169"/>
    </row>
    <row r="28" spans="1:21" s="163" customFormat="1" ht="13.5" customHeight="1">
      <c r="A28" s="162" t="s">
        <v>104</v>
      </c>
      <c r="B28" s="1267" t="s">
        <v>962</v>
      </c>
      <c r="C28" s="1267"/>
      <c r="D28" s="1267"/>
      <c r="E28" s="1267"/>
      <c r="F28" s="1267"/>
      <c r="G28" s="1267"/>
      <c r="H28" s="1267"/>
      <c r="I28" s="1267"/>
      <c r="J28" s="1267"/>
      <c r="K28" s="1267"/>
      <c r="L28" s="1267"/>
      <c r="M28" s="1267"/>
      <c r="N28" s="1267"/>
      <c r="O28" s="1267"/>
      <c r="P28" s="1267"/>
      <c r="Q28" s="1267"/>
      <c r="R28" s="169"/>
    </row>
    <row r="29" spans="1:21" s="163" customFormat="1" ht="13">
      <c r="A29" s="162"/>
      <c r="B29" s="1267"/>
      <c r="C29" s="1267"/>
      <c r="D29" s="1267"/>
      <c r="E29" s="1267"/>
      <c r="F29" s="1267"/>
      <c r="G29" s="1267"/>
      <c r="H29" s="1267"/>
      <c r="I29" s="1267"/>
      <c r="J29" s="1267"/>
      <c r="K29" s="1267"/>
      <c r="L29" s="1267"/>
      <c r="M29" s="1267"/>
      <c r="N29" s="1267"/>
      <c r="O29" s="1267"/>
      <c r="P29" s="1267"/>
      <c r="Q29" s="1267"/>
      <c r="R29" s="169"/>
    </row>
    <row r="30" spans="1:21" s="163" customFormat="1" ht="13">
      <c r="A30" s="162" t="s">
        <v>105</v>
      </c>
      <c r="B30" s="997" t="s">
        <v>742</v>
      </c>
      <c r="C30" s="997"/>
      <c r="D30" s="997"/>
      <c r="E30" s="997"/>
      <c r="F30" s="997"/>
      <c r="G30" s="997"/>
      <c r="H30" s="997"/>
      <c r="I30" s="997"/>
      <c r="J30" s="997"/>
      <c r="K30" s="997"/>
      <c r="L30" s="997"/>
      <c r="M30" s="997"/>
      <c r="N30" s="997"/>
      <c r="O30" s="997"/>
      <c r="P30" s="997"/>
      <c r="Q30" s="997"/>
      <c r="R30" s="169"/>
    </row>
    <row r="31" spans="1:21" s="163" customFormat="1" ht="13">
      <c r="A31" s="162"/>
      <c r="B31" s="997"/>
      <c r="C31" s="997"/>
      <c r="D31" s="997"/>
      <c r="E31" s="997"/>
      <c r="F31" s="997"/>
      <c r="G31" s="997"/>
      <c r="H31" s="997"/>
      <c r="I31" s="997"/>
      <c r="J31" s="997"/>
      <c r="K31" s="997"/>
      <c r="L31" s="997"/>
      <c r="M31" s="997"/>
      <c r="N31" s="997"/>
      <c r="O31" s="997"/>
      <c r="P31" s="997"/>
      <c r="Q31" s="997"/>
      <c r="R31" s="169"/>
    </row>
    <row r="32" spans="1:21" s="163" customFormat="1" ht="13">
      <c r="A32" s="162" t="s">
        <v>106</v>
      </c>
      <c r="B32" s="1109" t="s">
        <v>743</v>
      </c>
      <c r="C32" s="1109"/>
      <c r="D32" s="1109"/>
      <c r="E32" s="1109"/>
      <c r="F32" s="1109"/>
      <c r="G32" s="1109"/>
      <c r="H32" s="1109"/>
      <c r="I32" s="1109"/>
      <c r="J32" s="1109"/>
      <c r="K32" s="1109"/>
      <c r="L32" s="1109"/>
      <c r="M32" s="1109"/>
      <c r="N32" s="1109"/>
      <c r="O32" s="1109"/>
      <c r="P32" s="1109"/>
      <c r="Q32" s="1109"/>
      <c r="R32" s="164"/>
    </row>
    <row r="33" spans="1:18" s="163" customFormat="1" ht="13">
      <c r="A33" s="3"/>
      <c r="B33" s="3"/>
      <c r="C33" s="3"/>
      <c r="D33" s="3"/>
      <c r="E33" s="3"/>
      <c r="F33" s="3"/>
      <c r="G33" s="3"/>
      <c r="H33" s="3"/>
      <c r="I33" s="3"/>
      <c r="J33" s="3"/>
      <c r="K33" s="3"/>
      <c r="L33" s="3"/>
      <c r="M33" s="3"/>
      <c r="N33" s="3"/>
      <c r="O33" s="3"/>
      <c r="P33" s="3"/>
      <c r="Q33" s="3"/>
      <c r="R33" s="164"/>
    </row>
    <row r="34" spans="1:18" ht="13"/>
    <row r="35" spans="1:18" ht="15.75" customHeight="1">
      <c r="R35" s="2"/>
    </row>
    <row r="38" spans="1:18" ht="15.75" customHeight="1">
      <c r="R38" s="167"/>
    </row>
    <row r="39" spans="1:18" ht="15.75" customHeight="1">
      <c r="A39" s="169"/>
      <c r="B39" s="169"/>
      <c r="C39" s="169"/>
      <c r="D39" s="169"/>
      <c r="E39" s="169"/>
      <c r="F39" s="169"/>
      <c r="G39" s="169"/>
      <c r="H39" s="169"/>
      <c r="I39" s="169"/>
      <c r="J39" s="169"/>
      <c r="K39" s="169"/>
      <c r="L39" s="169"/>
      <c r="M39" s="169"/>
      <c r="N39" s="169"/>
      <c r="O39" s="169"/>
      <c r="P39" s="169"/>
      <c r="Q39" s="169"/>
      <c r="R39" s="167"/>
    </row>
    <row r="40" spans="1:18" ht="15.75" customHeight="1">
      <c r="A40" s="169"/>
      <c r="B40" s="169"/>
      <c r="C40" s="169"/>
      <c r="D40" s="169"/>
      <c r="E40" s="169"/>
      <c r="F40" s="169"/>
      <c r="G40" s="169"/>
      <c r="H40" s="169"/>
      <c r="I40" s="169"/>
      <c r="J40" s="169"/>
      <c r="K40" s="169"/>
      <c r="L40" s="169"/>
      <c r="M40" s="169"/>
      <c r="N40" s="169"/>
      <c r="O40" s="169"/>
      <c r="P40" s="169"/>
      <c r="Q40" s="169"/>
      <c r="R40" s="167"/>
    </row>
    <row r="41" spans="1:18" ht="15.75" customHeight="1">
      <c r="A41" s="169"/>
      <c r="B41" s="169"/>
      <c r="C41" s="169"/>
      <c r="D41" s="169"/>
      <c r="E41" s="169"/>
      <c r="F41" s="169"/>
      <c r="G41" s="169"/>
      <c r="H41" s="169"/>
      <c r="I41" s="169"/>
      <c r="J41" s="169"/>
      <c r="K41" s="169"/>
      <c r="L41" s="169"/>
      <c r="M41" s="169"/>
      <c r="N41" s="169"/>
      <c r="O41" s="169"/>
      <c r="P41" s="169"/>
      <c r="Q41" s="169"/>
      <c r="R41" s="197"/>
    </row>
    <row r="42" spans="1:18" s="163" customFormat="1" ht="15.75" customHeight="1">
      <c r="A42" s="169"/>
      <c r="B42" s="169"/>
      <c r="C42" s="169"/>
      <c r="D42" s="169"/>
      <c r="E42" s="169"/>
      <c r="F42" s="169"/>
      <c r="G42" s="169"/>
      <c r="H42" s="169"/>
      <c r="I42" s="169"/>
      <c r="J42" s="169"/>
      <c r="K42" s="169"/>
      <c r="L42" s="169"/>
      <c r="M42" s="169"/>
      <c r="N42" s="169"/>
      <c r="O42" s="169"/>
      <c r="P42" s="169"/>
      <c r="Q42" s="169"/>
      <c r="R42" s="169"/>
    </row>
    <row r="43" spans="1:18" s="163" customFormat="1" ht="15.75" customHeight="1">
      <c r="A43" s="169"/>
      <c r="B43" s="169"/>
      <c r="C43" s="169"/>
      <c r="D43" s="169"/>
      <c r="E43" s="169"/>
      <c r="F43" s="169"/>
      <c r="G43" s="169"/>
      <c r="H43" s="169"/>
      <c r="I43" s="169"/>
      <c r="J43" s="169"/>
      <c r="K43" s="169"/>
      <c r="L43" s="169"/>
      <c r="M43" s="169"/>
      <c r="N43" s="169"/>
      <c r="O43" s="169"/>
      <c r="P43" s="169"/>
      <c r="Q43" s="169"/>
    </row>
    <row r="44" spans="1:18" s="163" customFormat="1" ht="15.75" customHeight="1">
      <c r="A44" s="169"/>
      <c r="B44" s="169"/>
      <c r="C44" s="169"/>
      <c r="D44" s="169"/>
      <c r="E44" s="169"/>
      <c r="F44" s="169"/>
      <c r="G44" s="169"/>
      <c r="H44" s="169"/>
      <c r="I44" s="169"/>
      <c r="J44" s="169"/>
      <c r="K44" s="169"/>
      <c r="L44" s="169"/>
      <c r="M44" s="169"/>
      <c r="N44" s="3"/>
      <c r="O44" s="3"/>
      <c r="P44" s="169"/>
      <c r="Q44" s="169"/>
    </row>
    <row r="45" spans="1:18" s="163" customFormat="1" ht="15.75" customHeight="1">
      <c r="A45" s="3"/>
      <c r="B45" s="3"/>
      <c r="C45" s="3"/>
      <c r="D45" s="3"/>
      <c r="E45" s="3"/>
      <c r="F45" s="3"/>
      <c r="G45" s="3"/>
      <c r="H45" s="3"/>
      <c r="I45" s="3"/>
      <c r="J45" s="3"/>
      <c r="K45" s="3"/>
      <c r="L45" s="3"/>
      <c r="M45" s="3"/>
      <c r="N45" s="3"/>
      <c r="O45" s="3"/>
      <c r="P45" s="3"/>
      <c r="Q45" s="3"/>
    </row>
    <row r="46" spans="1:18" s="163" customFormat="1" ht="15.75" customHeight="1">
      <c r="A46" s="3"/>
      <c r="B46" s="3"/>
      <c r="C46" s="3"/>
      <c r="D46" s="3"/>
      <c r="E46" s="3"/>
      <c r="F46" s="3"/>
      <c r="G46" s="3"/>
      <c r="H46" s="3"/>
      <c r="I46" s="3"/>
      <c r="J46" s="3"/>
      <c r="K46" s="3"/>
      <c r="L46" s="3"/>
      <c r="M46" s="3"/>
      <c r="N46" s="3"/>
      <c r="O46" s="3"/>
      <c r="P46" s="3"/>
      <c r="Q46" s="3"/>
    </row>
  </sheetData>
  <mergeCells count="38">
    <mergeCell ref="B30:Q31"/>
    <mergeCell ref="B32:Q32"/>
    <mergeCell ref="O1:Q1"/>
    <mergeCell ref="A1:F1"/>
    <mergeCell ref="A2:E2"/>
    <mergeCell ref="A4:Q4"/>
    <mergeCell ref="N15:Q16"/>
    <mergeCell ref="H6:J6"/>
    <mergeCell ref="K6:Q6"/>
    <mergeCell ref="B7:Q8"/>
    <mergeCell ref="N13:Q14"/>
    <mergeCell ref="I13:M14"/>
    <mergeCell ref="I15:M16"/>
    <mergeCell ref="A13:C14"/>
    <mergeCell ref="A15:C16"/>
    <mergeCell ref="B28:Q29"/>
    <mergeCell ref="B22:Q25"/>
    <mergeCell ref="B26:Q26"/>
    <mergeCell ref="B27:Q27"/>
    <mergeCell ref="I20:M21"/>
    <mergeCell ref="N20:Q21"/>
    <mergeCell ref="F20:H20"/>
    <mergeCell ref="F21:H21"/>
    <mergeCell ref="S16:U21"/>
    <mergeCell ref="A10:C10"/>
    <mergeCell ref="D15:E16"/>
    <mergeCell ref="D20:E21"/>
    <mergeCell ref="D13:E14"/>
    <mergeCell ref="D10:M10"/>
    <mergeCell ref="A20:C21"/>
    <mergeCell ref="F15:H15"/>
    <mergeCell ref="F16:H16"/>
    <mergeCell ref="F13:H13"/>
    <mergeCell ref="A18:C19"/>
    <mergeCell ref="D18:E19"/>
    <mergeCell ref="F18:H18"/>
    <mergeCell ref="I18:M19"/>
    <mergeCell ref="N18:Q19"/>
  </mergeCells>
  <phoneticPr fontId="2"/>
  <printOptions horizontalCentered="1"/>
  <pageMargins left="0.70866141732283472" right="0.70866141732283472" top="0.74803149606299213" bottom="0.55118110236220474" header="0.31496062992125984" footer="0.31496062992125984"/>
  <pageSetup paperSize="9" scale="99" orientation="portrait" blackAndWhite="1" r:id="rId1"/>
  <legacy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8"/>
    <pageSetUpPr fitToPage="1"/>
  </sheetPr>
  <dimension ref="A1:U42"/>
  <sheetViews>
    <sheetView view="pageBreakPreview" zoomScaleNormal="100" zoomScaleSheetLayoutView="100" workbookViewId="0">
      <selection activeCell="K6" sqref="K6:Q6"/>
    </sheetView>
  </sheetViews>
  <sheetFormatPr defaultColWidth="9" defaultRowHeight="15.75" customHeight="1"/>
  <cols>
    <col min="1" max="1" width="5.6328125" style="3" customWidth="1"/>
    <col min="2" max="2" width="5.08984375" style="3" customWidth="1"/>
    <col min="3" max="5" width="5" style="3" customWidth="1"/>
    <col min="6" max="8" width="6.6328125" style="3" customWidth="1"/>
    <col min="9" max="18" width="4.90625" style="3" customWidth="1"/>
    <col min="19" max="16384" width="9" style="3"/>
  </cols>
  <sheetData>
    <row r="1" spans="1:20" ht="15.75" customHeight="1">
      <c r="A1" s="710" t="str">
        <f>CONCATENATE("（様式-",INDEX(発注者入力シート!$B$36:$G$45,MATCH(発注者入力シート!N12,発注者入力シート!$C$36:$C$45,0),4),"）")</f>
        <v>（様式-１５）</v>
      </c>
      <c r="B1" s="710"/>
      <c r="C1" s="710"/>
      <c r="D1" s="710"/>
      <c r="E1" s="710"/>
      <c r="F1" s="710"/>
      <c r="O1" s="1160" t="str">
        <f>IF(INDEX(発注者入力シート!$B$20:$G$47,MATCH(発注者入力シート!N12,発注者入力シート!$C$20:$C$47,0),3)="","",INDEX(発注者入力シート!$B$20:$G$47,MATCH(発注者入力シート!N12,発注者入力シート!$C$20:$C$47,0),3))</f>
        <v/>
      </c>
      <c r="P1" s="1160"/>
      <c r="Q1" s="1160"/>
      <c r="R1" s="90"/>
      <c r="S1" s="3" t="s">
        <v>393</v>
      </c>
    </row>
    <row r="2" spans="1:20" ht="15.75" customHeight="1">
      <c r="A2" s="710" t="str">
        <f>CONCATENATE("評価項目",INDEX(発注者入力シート!$B$36:$G$45,MATCH(発注者入力シート!N12,発注者入力シート!$C$36:$C$45,0),5),"-",INDEX(発注者入力シート!$B$36:$G$45,MATCH(発注者入力シート!N12,発注者入力シート!$C$36:$C$45,0),6))</f>
        <v>評価項目（４）-④</v>
      </c>
      <c r="B2" s="710"/>
      <c r="C2" s="710"/>
      <c r="D2" s="710"/>
      <c r="E2" s="710"/>
      <c r="O2" s="1040"/>
      <c r="P2" s="1040"/>
      <c r="Q2" s="1040"/>
      <c r="S2" s="3" t="s">
        <v>394</v>
      </c>
    </row>
    <row r="3" spans="1:20" ht="15.75" customHeight="1">
      <c r="S3" s="116"/>
      <c r="T3" s="3" t="s">
        <v>404</v>
      </c>
    </row>
    <row r="4" spans="1:20" ht="15.75" customHeight="1">
      <c r="A4" s="1019" t="s">
        <v>1072</v>
      </c>
      <c r="B4" s="1019"/>
      <c r="C4" s="1019"/>
      <c r="D4" s="1019"/>
      <c r="E4" s="1019"/>
      <c r="F4" s="1019"/>
      <c r="G4" s="1019"/>
      <c r="H4" s="1019"/>
      <c r="I4" s="1019"/>
      <c r="J4" s="1019"/>
      <c r="K4" s="1019"/>
      <c r="L4" s="1019"/>
      <c r="M4" s="1019"/>
      <c r="N4" s="1019"/>
      <c r="O4" s="1019"/>
      <c r="P4" s="1019"/>
      <c r="Q4" s="1019"/>
      <c r="R4" s="154"/>
      <c r="S4" s="111"/>
      <c r="T4" s="3" t="s">
        <v>491</v>
      </c>
    </row>
    <row r="5" spans="1:20" ht="15.75" customHeight="1">
      <c r="A5" s="154"/>
      <c r="B5" s="154"/>
      <c r="C5" s="154"/>
      <c r="D5" s="154"/>
      <c r="E5" s="154"/>
      <c r="F5" s="154"/>
      <c r="G5" s="154"/>
      <c r="H5" s="154"/>
      <c r="I5" s="154"/>
      <c r="J5" s="154"/>
      <c r="K5" s="154"/>
      <c r="L5" s="154"/>
      <c r="M5" s="154"/>
      <c r="N5" s="154"/>
      <c r="O5" s="154"/>
      <c r="P5" s="154"/>
      <c r="Q5" s="154"/>
      <c r="R5" s="154"/>
    </row>
    <row r="6" spans="1:20" ht="15.75" customHeight="1">
      <c r="H6" s="1003" t="s">
        <v>289</v>
      </c>
      <c r="I6" s="1003"/>
      <c r="J6" s="1003"/>
      <c r="K6" s="988" t="str">
        <f>IF(企業入力シート!C7="","",企業入力シート!C7)</f>
        <v>○○建設</v>
      </c>
      <c r="L6" s="988"/>
      <c r="M6" s="988"/>
      <c r="N6" s="988"/>
      <c r="O6" s="988"/>
      <c r="P6" s="988"/>
      <c r="Q6" s="988"/>
      <c r="R6" s="2"/>
      <c r="S6" s="3" t="s">
        <v>397</v>
      </c>
    </row>
    <row r="7" spans="1:20" ht="15.75" customHeight="1">
      <c r="S7" s="113"/>
      <c r="T7" s="3" t="s">
        <v>398</v>
      </c>
    </row>
    <row r="8" spans="1:20" ht="15.75" customHeight="1">
      <c r="A8" s="272" t="s">
        <v>207</v>
      </c>
      <c r="B8" s="1421" t="s">
        <v>1203</v>
      </c>
      <c r="C8" s="1421"/>
      <c r="D8" s="1421"/>
      <c r="E8" s="1421"/>
      <c r="F8" s="1421"/>
      <c r="G8" s="1421"/>
      <c r="H8" s="1421"/>
      <c r="I8" s="1421"/>
      <c r="J8" s="1421"/>
      <c r="K8" s="1421"/>
      <c r="L8" s="1421"/>
      <c r="M8" s="1421"/>
      <c r="N8" s="1421"/>
      <c r="O8" s="1421"/>
      <c r="P8" s="1421"/>
      <c r="Q8" s="1421"/>
      <c r="R8" s="197"/>
      <c r="S8" s="114"/>
      <c r="T8" s="3" t="s">
        <v>396</v>
      </c>
    </row>
    <row r="9" spans="1:20" ht="15.75" customHeight="1">
      <c r="B9" s="1421"/>
      <c r="C9" s="1421"/>
      <c r="D9" s="1421"/>
      <c r="E9" s="1421"/>
      <c r="F9" s="1421"/>
      <c r="G9" s="1421"/>
      <c r="H9" s="1421"/>
      <c r="I9" s="1421"/>
      <c r="J9" s="1421"/>
      <c r="K9" s="1421"/>
      <c r="L9" s="1421"/>
      <c r="M9" s="1421"/>
      <c r="N9" s="1421"/>
      <c r="O9" s="1421"/>
      <c r="P9" s="1421"/>
      <c r="Q9" s="1421"/>
      <c r="R9" s="197"/>
    </row>
    <row r="10" spans="1:20" ht="15.75" customHeight="1">
      <c r="B10" s="197"/>
      <c r="C10" s="197"/>
      <c r="D10" s="197"/>
      <c r="E10" s="197"/>
      <c r="F10" s="197"/>
      <c r="G10" s="197"/>
      <c r="H10" s="197"/>
      <c r="I10" s="197"/>
      <c r="J10" s="197"/>
      <c r="K10" s="197"/>
      <c r="L10" s="197"/>
      <c r="M10" s="197"/>
      <c r="N10" s="197"/>
      <c r="O10" s="197"/>
      <c r="P10" s="197"/>
      <c r="Q10" s="197"/>
      <c r="R10" s="197"/>
      <c r="S10" s="118" t="s">
        <v>399</v>
      </c>
    </row>
    <row r="11" spans="1:20" ht="15.75" customHeight="1">
      <c r="A11" s="1393" t="s">
        <v>637</v>
      </c>
      <c r="B11" s="1393"/>
      <c r="C11" s="1393"/>
      <c r="D11" s="1402" t="s">
        <v>843</v>
      </c>
      <c r="E11" s="1402"/>
      <c r="F11" s="1402"/>
      <c r="G11" s="1402"/>
      <c r="H11" s="1402"/>
      <c r="I11" s="1402"/>
      <c r="J11" s="1402"/>
      <c r="K11" s="1402"/>
      <c r="L11" s="1402"/>
      <c r="M11" s="1402"/>
      <c r="S11" s="118" t="s">
        <v>400</v>
      </c>
    </row>
    <row r="12" spans="1:20" ht="15.75" customHeight="1">
      <c r="A12" s="200"/>
      <c r="B12" s="200"/>
      <c r="C12" s="200"/>
      <c r="D12" s="200"/>
      <c r="E12" s="200"/>
      <c r="F12" s="248"/>
      <c r="G12" s="248"/>
      <c r="H12" s="248"/>
      <c r="I12" s="197"/>
      <c r="J12" s="197"/>
      <c r="K12" s="197"/>
      <c r="L12" s="197"/>
      <c r="M12" s="197"/>
      <c r="N12" s="197"/>
      <c r="O12" s="197"/>
      <c r="P12" s="197"/>
      <c r="Q12" s="197"/>
      <c r="S12" s="118" t="s">
        <v>716</v>
      </c>
    </row>
    <row r="13" spans="1:20" ht="15.75" customHeight="1">
      <c r="A13" s="2" t="s">
        <v>1201</v>
      </c>
      <c r="B13" s="197"/>
      <c r="C13" s="197"/>
      <c r="D13" s="197"/>
      <c r="E13" s="197"/>
      <c r="F13" s="197"/>
      <c r="G13" s="197"/>
      <c r="H13" s="197"/>
      <c r="I13" s="197"/>
      <c r="J13" s="197"/>
      <c r="K13" s="197"/>
      <c r="L13" s="197"/>
      <c r="M13" s="197"/>
      <c r="N13" s="197"/>
      <c r="O13" s="197"/>
      <c r="P13" s="197"/>
      <c r="Q13" s="197"/>
    </row>
    <row r="14" spans="1:20" ht="15.75" customHeight="1">
      <c r="A14" s="1033" t="s">
        <v>718</v>
      </c>
      <c r="B14" s="1034"/>
      <c r="C14" s="1035"/>
      <c r="D14" s="1417" t="s">
        <v>752</v>
      </c>
      <c r="E14" s="1418"/>
      <c r="F14" s="1409" t="s">
        <v>983</v>
      </c>
      <c r="G14" s="1410"/>
      <c r="H14" s="1411"/>
      <c r="I14" s="1211" t="s">
        <v>1173</v>
      </c>
      <c r="J14" s="1211"/>
      <c r="K14" s="1211"/>
      <c r="L14" s="1211"/>
      <c r="M14" s="1211"/>
      <c r="N14" s="1213" t="s">
        <v>1172</v>
      </c>
      <c r="O14" s="1213"/>
      <c r="P14" s="1213"/>
      <c r="Q14" s="1214"/>
      <c r="R14" s="197"/>
    </row>
    <row r="15" spans="1:20" ht="15.75" customHeight="1">
      <c r="A15" s="1036"/>
      <c r="B15" s="1037"/>
      <c r="C15" s="1038"/>
      <c r="D15" s="1419"/>
      <c r="E15" s="1420"/>
      <c r="F15" s="610" t="s">
        <v>984</v>
      </c>
      <c r="G15" s="611"/>
      <c r="H15" s="612"/>
      <c r="I15" s="1211"/>
      <c r="J15" s="1211"/>
      <c r="K15" s="1211"/>
      <c r="L15" s="1211"/>
      <c r="M15" s="1211"/>
      <c r="N15" s="1216"/>
      <c r="O15" s="1216"/>
      <c r="P15" s="1216"/>
      <c r="Q15" s="1217"/>
      <c r="R15" s="197"/>
    </row>
    <row r="16" spans="1:20" ht="22.5" customHeight="1">
      <c r="A16" s="1328"/>
      <c r="B16" s="1329"/>
      <c r="C16" s="1330"/>
      <c r="D16" s="1413"/>
      <c r="E16" s="1414"/>
      <c r="F16" s="1403"/>
      <c r="G16" s="1404"/>
      <c r="H16" s="1405"/>
      <c r="I16" s="1424"/>
      <c r="J16" s="1425"/>
      <c r="K16" s="1425"/>
      <c r="L16" s="1425"/>
      <c r="M16" s="1426"/>
      <c r="N16" s="1424"/>
      <c r="O16" s="1425"/>
      <c r="P16" s="1425"/>
      <c r="Q16" s="1426"/>
      <c r="R16" s="197"/>
      <c r="S16" s="375" t="s">
        <v>912</v>
      </c>
    </row>
    <row r="17" spans="1:21" ht="22.5" customHeight="1">
      <c r="A17" s="1331"/>
      <c r="B17" s="1332"/>
      <c r="C17" s="1333"/>
      <c r="D17" s="1415"/>
      <c r="E17" s="1416"/>
      <c r="F17" s="1406"/>
      <c r="G17" s="1407"/>
      <c r="H17" s="1408"/>
      <c r="I17" s="1427"/>
      <c r="J17" s="1428"/>
      <c r="K17" s="1428"/>
      <c r="L17" s="1428"/>
      <c r="M17" s="1429"/>
      <c r="N17" s="1427"/>
      <c r="O17" s="1428"/>
      <c r="P17" s="1428"/>
      <c r="Q17" s="1429"/>
      <c r="R17" s="167"/>
      <c r="S17" s="1392" t="s">
        <v>913</v>
      </c>
      <c r="T17" s="1392"/>
      <c r="U17" s="1392"/>
    </row>
    <row r="18" spans="1:21" ht="15.75" customHeight="1">
      <c r="A18" s="2" t="s">
        <v>1202</v>
      </c>
      <c r="B18" s="197"/>
      <c r="C18" s="197"/>
      <c r="D18" s="197"/>
      <c r="E18" s="197"/>
      <c r="F18" s="197"/>
      <c r="G18" s="197"/>
      <c r="H18" s="197"/>
      <c r="I18" s="586"/>
      <c r="J18" s="586"/>
      <c r="K18" s="586"/>
      <c r="L18" s="586"/>
      <c r="M18" s="586"/>
      <c r="N18" s="586"/>
      <c r="O18" s="586"/>
      <c r="P18" s="586"/>
      <c r="Q18" s="586"/>
      <c r="R18" s="167"/>
      <c r="S18" s="1392"/>
      <c r="T18" s="1392"/>
      <c r="U18" s="1392"/>
    </row>
    <row r="19" spans="1:21" ht="15.75" customHeight="1">
      <c r="A19" s="1033" t="s">
        <v>718</v>
      </c>
      <c r="B19" s="1034"/>
      <c r="C19" s="1035"/>
      <c r="D19" s="1417" t="s">
        <v>752</v>
      </c>
      <c r="E19" s="1418"/>
      <c r="F19" s="1409" t="s">
        <v>983</v>
      </c>
      <c r="G19" s="1410"/>
      <c r="H19" s="1411"/>
      <c r="I19" s="1211" t="s">
        <v>1173</v>
      </c>
      <c r="J19" s="1211"/>
      <c r="K19" s="1211"/>
      <c r="L19" s="1211"/>
      <c r="M19" s="1211"/>
      <c r="N19" s="1213" t="s">
        <v>1172</v>
      </c>
      <c r="O19" s="1213"/>
      <c r="P19" s="1213"/>
      <c r="Q19" s="1214"/>
      <c r="R19" s="167"/>
      <c r="S19" s="1392"/>
      <c r="T19" s="1392"/>
      <c r="U19" s="1392"/>
    </row>
    <row r="20" spans="1:21" ht="15.75" customHeight="1">
      <c r="A20" s="1036"/>
      <c r="B20" s="1037"/>
      <c r="C20" s="1038"/>
      <c r="D20" s="1419"/>
      <c r="E20" s="1420"/>
      <c r="F20" s="610" t="s">
        <v>984</v>
      </c>
      <c r="G20" s="611"/>
      <c r="H20" s="612"/>
      <c r="I20" s="1211"/>
      <c r="J20" s="1211"/>
      <c r="K20" s="1211"/>
      <c r="L20" s="1211"/>
      <c r="M20" s="1211"/>
      <c r="N20" s="1216"/>
      <c r="O20" s="1216"/>
      <c r="P20" s="1216"/>
      <c r="Q20" s="1217"/>
      <c r="R20" s="167"/>
      <c r="S20" s="1392"/>
      <c r="T20" s="1392"/>
      <c r="U20" s="1392"/>
    </row>
    <row r="21" spans="1:21" ht="22.5" customHeight="1">
      <c r="A21" s="1328"/>
      <c r="B21" s="1329"/>
      <c r="C21" s="1330"/>
      <c r="D21" s="1413"/>
      <c r="E21" s="1414"/>
      <c r="F21" s="1403"/>
      <c r="G21" s="1404"/>
      <c r="H21" s="1405"/>
      <c r="I21" s="1127"/>
      <c r="J21" s="1128"/>
      <c r="K21" s="1128"/>
      <c r="L21" s="1128"/>
      <c r="M21" s="1129"/>
      <c r="N21" s="1127"/>
      <c r="O21" s="1128"/>
      <c r="P21" s="1128"/>
      <c r="Q21" s="1129"/>
      <c r="R21" s="167"/>
      <c r="S21" s="1392"/>
      <c r="T21" s="1392"/>
      <c r="U21" s="1392"/>
    </row>
    <row r="22" spans="1:21" ht="22.5" customHeight="1">
      <c r="A22" s="1331"/>
      <c r="B22" s="1332"/>
      <c r="C22" s="1333"/>
      <c r="D22" s="1415"/>
      <c r="E22" s="1416"/>
      <c r="F22" s="1406"/>
      <c r="G22" s="1407"/>
      <c r="H22" s="1408"/>
      <c r="I22" s="1130"/>
      <c r="J22" s="1131"/>
      <c r="K22" s="1131"/>
      <c r="L22" s="1131"/>
      <c r="M22" s="1132"/>
      <c r="N22" s="1130"/>
      <c r="O22" s="1131"/>
      <c r="P22" s="1131"/>
      <c r="Q22" s="1132"/>
      <c r="R22" s="167"/>
      <c r="S22" s="1392"/>
      <c r="T22" s="1392"/>
      <c r="U22" s="1392"/>
    </row>
    <row r="23" spans="1:21" ht="13.5" customHeight="1">
      <c r="A23" s="162" t="s">
        <v>94</v>
      </c>
      <c r="B23" s="1422" t="s">
        <v>1086</v>
      </c>
      <c r="C23" s="1422"/>
      <c r="D23" s="1422"/>
      <c r="E23" s="1422"/>
      <c r="F23" s="1422"/>
      <c r="G23" s="1422"/>
      <c r="H23" s="1422"/>
      <c r="I23" s="1422"/>
      <c r="J23" s="1422"/>
      <c r="K23" s="1422"/>
      <c r="L23" s="1422"/>
      <c r="M23" s="1422"/>
      <c r="N23" s="1422"/>
      <c r="O23" s="1422"/>
      <c r="P23" s="1422"/>
      <c r="Q23" s="1422"/>
      <c r="R23" s="167"/>
    </row>
    <row r="24" spans="1:21" ht="13">
      <c r="A24" s="162"/>
      <c r="B24" s="1423"/>
      <c r="C24" s="1423"/>
      <c r="D24" s="1423"/>
      <c r="E24" s="1423"/>
      <c r="F24" s="1423"/>
      <c r="G24" s="1423"/>
      <c r="H24" s="1423"/>
      <c r="I24" s="1423"/>
      <c r="J24" s="1423"/>
      <c r="K24" s="1423"/>
      <c r="L24" s="1423"/>
      <c r="M24" s="1423"/>
      <c r="N24" s="1423"/>
      <c r="O24" s="1423"/>
      <c r="P24" s="1423"/>
      <c r="Q24" s="1423"/>
    </row>
    <row r="25" spans="1:21" s="163" customFormat="1" ht="13.5" customHeight="1">
      <c r="A25" s="162" t="s">
        <v>95</v>
      </c>
      <c r="B25" s="1267" t="s">
        <v>963</v>
      </c>
      <c r="C25" s="1267"/>
      <c r="D25" s="1267"/>
      <c r="E25" s="1267"/>
      <c r="F25" s="1267"/>
      <c r="G25" s="1267"/>
      <c r="H25" s="1267"/>
      <c r="I25" s="1267"/>
      <c r="J25" s="1267"/>
      <c r="K25" s="1267"/>
      <c r="L25" s="1267"/>
      <c r="M25" s="1267"/>
      <c r="N25" s="1267"/>
      <c r="O25" s="1267"/>
      <c r="P25" s="1267"/>
      <c r="Q25" s="1267"/>
    </row>
    <row r="26" spans="1:21" s="163" customFormat="1" ht="13">
      <c r="A26" s="162"/>
      <c r="B26" s="1267"/>
      <c r="C26" s="1267"/>
      <c r="D26" s="1267"/>
      <c r="E26" s="1267"/>
      <c r="F26" s="1267"/>
      <c r="G26" s="1267"/>
      <c r="H26" s="1267"/>
      <c r="I26" s="1267"/>
      <c r="J26" s="1267"/>
      <c r="K26" s="1267"/>
      <c r="L26" s="1267"/>
      <c r="M26" s="1267"/>
      <c r="N26" s="1267"/>
      <c r="O26" s="1267"/>
      <c r="P26" s="1267"/>
      <c r="Q26" s="1267"/>
    </row>
    <row r="27" spans="1:21" s="163" customFormat="1" ht="13">
      <c r="A27" s="162" t="s">
        <v>96</v>
      </c>
      <c r="B27" s="997" t="s">
        <v>744</v>
      </c>
      <c r="C27" s="997"/>
      <c r="D27" s="997"/>
      <c r="E27" s="997"/>
      <c r="F27" s="997"/>
      <c r="G27" s="997"/>
      <c r="H27" s="997"/>
      <c r="I27" s="997"/>
      <c r="J27" s="997"/>
      <c r="K27" s="997"/>
      <c r="L27" s="997"/>
      <c r="M27" s="997"/>
      <c r="N27" s="997"/>
      <c r="O27" s="997"/>
      <c r="P27" s="997"/>
      <c r="Q27" s="997"/>
    </row>
    <row r="28" spans="1:21" s="163" customFormat="1" ht="15.75" customHeight="1">
      <c r="B28" s="997"/>
      <c r="C28" s="997"/>
      <c r="D28" s="997"/>
      <c r="E28" s="997"/>
      <c r="F28" s="997"/>
      <c r="G28" s="997"/>
      <c r="H28" s="997"/>
      <c r="I28" s="997"/>
      <c r="J28" s="997"/>
      <c r="K28" s="997"/>
      <c r="L28" s="997"/>
      <c r="M28" s="997"/>
      <c r="N28" s="997"/>
      <c r="O28" s="997"/>
      <c r="P28" s="997"/>
      <c r="Q28" s="997"/>
    </row>
    <row r="30" spans="1:21" ht="15.75" customHeight="1">
      <c r="R30" s="2"/>
    </row>
    <row r="34" spans="1:20" ht="15.75" customHeight="1">
      <c r="R34" s="167"/>
    </row>
    <row r="35" spans="1:20" ht="15.75" customHeight="1">
      <c r="R35" s="167"/>
    </row>
    <row r="36" spans="1:20" ht="15.75" customHeight="1">
      <c r="R36" s="197"/>
    </row>
    <row r="37" spans="1:20" ht="15.75" customHeight="1">
      <c r="A37" s="169"/>
      <c r="B37" s="169"/>
      <c r="C37" s="169"/>
      <c r="D37" s="169"/>
      <c r="E37" s="169"/>
      <c r="F37" s="169"/>
      <c r="G37" s="169"/>
      <c r="H37" s="169"/>
      <c r="I37" s="169"/>
      <c r="J37" s="169"/>
      <c r="K37" s="169"/>
      <c r="L37" s="169"/>
      <c r="M37" s="169"/>
      <c r="N37" s="169"/>
      <c r="O37" s="169"/>
      <c r="P37" s="169"/>
      <c r="Q37" s="169"/>
      <c r="R37" s="197"/>
    </row>
    <row r="38" spans="1:20" ht="15.75" customHeight="1">
      <c r="A38" s="169"/>
      <c r="B38" s="169"/>
      <c r="C38" s="169"/>
      <c r="D38" s="169"/>
      <c r="E38" s="169"/>
      <c r="F38" s="169"/>
      <c r="G38" s="169"/>
      <c r="H38" s="169"/>
      <c r="I38" s="169"/>
      <c r="J38" s="169"/>
      <c r="K38" s="169"/>
      <c r="L38" s="169"/>
      <c r="M38" s="169"/>
      <c r="N38" s="169"/>
      <c r="O38" s="169"/>
      <c r="P38" s="169"/>
      <c r="Q38" s="169"/>
    </row>
    <row r="39" spans="1:20" s="163" customFormat="1" ht="15.75" customHeight="1">
      <c r="A39" s="169"/>
      <c r="B39" s="169"/>
      <c r="C39" s="169"/>
      <c r="D39" s="169"/>
      <c r="E39" s="169"/>
      <c r="F39" s="169"/>
      <c r="G39" s="169"/>
      <c r="H39" s="169"/>
      <c r="I39" s="169"/>
      <c r="J39" s="169"/>
      <c r="K39" s="169"/>
      <c r="L39" s="169"/>
      <c r="M39" s="169"/>
      <c r="N39" s="169"/>
      <c r="O39" s="169"/>
      <c r="P39" s="169"/>
      <c r="Q39" s="169"/>
      <c r="T39" s="163" t="s">
        <v>636</v>
      </c>
    </row>
    <row r="40" spans="1:20" s="163" customFormat="1" ht="15.75" customHeight="1">
      <c r="A40" s="169"/>
      <c r="B40" s="169"/>
      <c r="C40" s="169"/>
      <c r="D40" s="169"/>
      <c r="E40" s="169"/>
      <c r="F40" s="169"/>
      <c r="G40" s="169"/>
      <c r="H40" s="169"/>
      <c r="I40" s="169"/>
      <c r="J40" s="169"/>
      <c r="K40" s="169"/>
      <c r="L40" s="169"/>
      <c r="M40" s="169"/>
      <c r="N40" s="169"/>
      <c r="O40" s="169"/>
      <c r="P40" s="169"/>
      <c r="Q40" s="169"/>
    </row>
    <row r="41" spans="1:20" s="163" customFormat="1" ht="15.75" customHeight="1">
      <c r="A41" s="3"/>
      <c r="B41" s="3"/>
      <c r="C41" s="3"/>
      <c r="D41" s="3"/>
      <c r="E41" s="3"/>
      <c r="F41" s="3"/>
      <c r="G41" s="3"/>
      <c r="H41" s="3"/>
      <c r="I41" s="3"/>
      <c r="J41" s="3"/>
      <c r="K41" s="3"/>
      <c r="L41" s="3"/>
      <c r="M41" s="3"/>
      <c r="N41" s="3"/>
      <c r="O41" s="3"/>
      <c r="P41" s="3"/>
      <c r="Q41" s="3"/>
    </row>
    <row r="42" spans="1:20" s="163" customFormat="1" ht="15.75" customHeight="1">
      <c r="A42" s="3"/>
      <c r="B42" s="3"/>
      <c r="C42" s="3"/>
      <c r="D42" s="3"/>
      <c r="E42" s="3"/>
      <c r="F42" s="3"/>
      <c r="G42" s="3"/>
      <c r="H42" s="3"/>
      <c r="I42" s="3"/>
      <c r="J42" s="3"/>
      <c r="K42" s="3"/>
      <c r="L42" s="3"/>
      <c r="M42" s="3"/>
      <c r="N42" s="3"/>
      <c r="O42" s="3"/>
      <c r="P42" s="3"/>
      <c r="Q42" s="3"/>
    </row>
  </sheetData>
  <mergeCells count="36">
    <mergeCell ref="D11:M11"/>
    <mergeCell ref="A11:C11"/>
    <mergeCell ref="F17:H17"/>
    <mergeCell ref="A16:C17"/>
    <mergeCell ref="F16:H16"/>
    <mergeCell ref="F14:H14"/>
    <mergeCell ref="B27:Q28"/>
    <mergeCell ref="A1:F1"/>
    <mergeCell ref="A2:E2"/>
    <mergeCell ref="A4:Q4"/>
    <mergeCell ref="O1:Q1"/>
    <mergeCell ref="K6:Q6"/>
    <mergeCell ref="A14:C15"/>
    <mergeCell ref="I14:M15"/>
    <mergeCell ref="N14:Q15"/>
    <mergeCell ref="B8:Q9"/>
    <mergeCell ref="H6:J6"/>
    <mergeCell ref="O2:Q2"/>
    <mergeCell ref="B23:Q24"/>
    <mergeCell ref="I16:M17"/>
    <mergeCell ref="N16:Q17"/>
    <mergeCell ref="D14:E15"/>
    <mergeCell ref="S17:U22"/>
    <mergeCell ref="B25:Q26"/>
    <mergeCell ref="I21:M22"/>
    <mergeCell ref="F21:H21"/>
    <mergeCell ref="F22:H22"/>
    <mergeCell ref="A21:C22"/>
    <mergeCell ref="N21:Q22"/>
    <mergeCell ref="D16:E17"/>
    <mergeCell ref="D21:E22"/>
    <mergeCell ref="A19:C20"/>
    <mergeCell ref="D19:E20"/>
    <mergeCell ref="F19:H19"/>
    <mergeCell ref="I19:M20"/>
    <mergeCell ref="N19:Q20"/>
  </mergeCells>
  <phoneticPr fontId="2"/>
  <printOptions horizontalCentered="1"/>
  <pageMargins left="0.70866141732283472" right="0.70866141732283472" top="0.74803149606299213" bottom="0.55118110236220474" header="0.31496062992125984" footer="0.31496062992125984"/>
  <pageSetup paperSize="9" scale="99" orientation="portrait" blackAndWhite="1" r:id="rId1"/>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2100-000000000000}">
          <x14:formula1>
            <xm:f>発注者入力シート!$AG$9:$AG$12</xm:f>
          </x14:formula1>
          <xm:sqref>I16:M17 I21:M22</xm:sqref>
        </x14:dataValidation>
      </x14:dataValidations>
    </ext>
  </extLs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8"/>
  </sheetPr>
  <dimension ref="A1:T53"/>
  <sheetViews>
    <sheetView view="pageBreakPreview" zoomScaleNormal="100" zoomScaleSheetLayoutView="100" workbookViewId="0">
      <selection activeCell="A3" sqref="A3"/>
    </sheetView>
  </sheetViews>
  <sheetFormatPr defaultColWidth="9" defaultRowHeight="13"/>
  <cols>
    <col min="1" max="18" width="5.08984375" style="3" customWidth="1"/>
    <col min="19" max="16384" width="9" style="3"/>
  </cols>
  <sheetData>
    <row r="1" spans="1:20" ht="15.75" customHeight="1">
      <c r="A1" s="710" t="str">
        <f>CONCATENATE("（様式-",INDEX(発注者入力シート!$B$36:$G$45,MATCH(発注者入力シート!N21,発注者入力シート!$C$36:$C$45,0),4),"）")</f>
        <v>（様式-１６）</v>
      </c>
      <c r="B1" s="710"/>
      <c r="C1" s="710"/>
      <c r="D1" s="710"/>
      <c r="E1" s="710"/>
      <c r="F1" s="710"/>
      <c r="G1" s="2"/>
      <c r="S1" s="3" t="s">
        <v>1093</v>
      </c>
    </row>
    <row r="2" spans="1:20" ht="15.75" customHeight="1">
      <c r="A2" s="710" t="str">
        <f>CONCATENATE("評価項目",INDEX(発注者入力シート!$B$36:$G$45,MATCH(発注者入力シート!N21,発注者入力シート!$C$36:$C$45,0),5),"-",INDEX(発注者入力シート!$B$36:$G$45,MATCH(発注者入力シート!N21,発注者入力シート!$C$36:$C$45,0),6))</f>
        <v>評価項目（４）-⑤</v>
      </c>
      <c r="B2" s="710"/>
      <c r="C2" s="710"/>
      <c r="D2" s="710"/>
      <c r="E2" s="710"/>
      <c r="S2" s="3" t="s">
        <v>1094</v>
      </c>
    </row>
    <row r="3" spans="1:20" ht="15.75" customHeight="1">
      <c r="S3" s="116"/>
      <c r="T3" s="3" t="s">
        <v>1095</v>
      </c>
    </row>
    <row r="4" spans="1:20" ht="15.75" customHeight="1">
      <c r="A4" s="1019" t="s">
        <v>1096</v>
      </c>
      <c r="B4" s="1019"/>
      <c r="C4" s="1019"/>
      <c r="D4" s="1019"/>
      <c r="E4" s="1019"/>
      <c r="F4" s="1019"/>
      <c r="G4" s="1019"/>
      <c r="H4" s="1019"/>
      <c r="I4" s="1019"/>
      <c r="J4" s="1019"/>
      <c r="K4" s="1019"/>
      <c r="L4" s="1019"/>
      <c r="M4" s="1019"/>
      <c r="N4" s="1019"/>
      <c r="O4" s="1019"/>
      <c r="P4" s="1019"/>
      <c r="Q4" s="1019"/>
      <c r="R4" s="154"/>
      <c r="S4" s="111"/>
      <c r="T4" s="3" t="s">
        <v>1097</v>
      </c>
    </row>
    <row r="5" spans="1:20" ht="15.75" customHeight="1"/>
    <row r="6" spans="1:20" ht="15.75" customHeight="1">
      <c r="H6" s="1003" t="s">
        <v>1098</v>
      </c>
      <c r="I6" s="1003"/>
      <c r="J6" s="1003"/>
      <c r="K6" s="988" t="s">
        <v>1125</v>
      </c>
      <c r="L6" s="988"/>
      <c r="M6" s="988"/>
      <c r="N6" s="988"/>
      <c r="O6" s="988"/>
      <c r="P6" s="988"/>
      <c r="Q6" s="988"/>
      <c r="R6" s="2"/>
      <c r="S6" s="3" t="s">
        <v>43</v>
      </c>
    </row>
    <row r="7" spans="1:20" ht="15.75" customHeight="1">
      <c r="J7" s="6"/>
      <c r="K7" s="2"/>
      <c r="L7" s="2"/>
      <c r="M7" s="2"/>
      <c r="N7" s="2"/>
      <c r="O7" s="2"/>
      <c r="P7" s="2"/>
      <c r="Q7" s="2"/>
      <c r="R7" s="2"/>
      <c r="S7" s="113"/>
      <c r="T7" s="3" t="s">
        <v>1099</v>
      </c>
    </row>
    <row r="8" spans="1:20" ht="15.75" customHeight="1">
      <c r="A8" s="3" t="s">
        <v>1100</v>
      </c>
      <c r="B8" s="3" t="s">
        <v>1101</v>
      </c>
      <c r="J8" s="6"/>
      <c r="K8" s="2"/>
      <c r="L8" s="2"/>
      <c r="M8" s="2"/>
      <c r="N8" s="2"/>
      <c r="O8" s="2"/>
      <c r="P8" s="2"/>
      <c r="Q8" s="2"/>
      <c r="R8" s="2"/>
      <c r="S8" s="114"/>
      <c r="T8" s="3" t="s">
        <v>1102</v>
      </c>
    </row>
    <row r="9" spans="1:20" ht="15.75" customHeight="1">
      <c r="B9" s="168" t="s">
        <v>1103</v>
      </c>
      <c r="J9" s="6"/>
      <c r="K9" s="2"/>
      <c r="L9" s="2"/>
      <c r="M9" s="2"/>
      <c r="N9" s="2"/>
      <c r="O9" s="2"/>
      <c r="P9" s="2"/>
      <c r="Q9" s="2"/>
      <c r="R9" s="2"/>
      <c r="S9" s="114"/>
    </row>
    <row r="10" spans="1:20" ht="15.75" customHeight="1">
      <c r="A10" s="163"/>
      <c r="B10" s="163"/>
      <c r="C10" s="1437"/>
      <c r="D10" s="1437"/>
      <c r="E10" s="1437"/>
      <c r="F10" s="1437"/>
      <c r="G10" s="1437"/>
      <c r="H10" s="1437"/>
      <c r="I10" s="1437"/>
      <c r="J10" s="1437"/>
      <c r="K10" s="1437"/>
      <c r="L10" s="1437"/>
      <c r="M10" s="1437"/>
      <c r="N10" s="1437"/>
      <c r="O10" s="1437"/>
      <c r="P10" s="1437"/>
      <c r="Q10" s="1437"/>
    </row>
    <row r="11" spans="1:20" ht="41.25" customHeight="1">
      <c r="A11" s="1001" t="s">
        <v>1104</v>
      </c>
      <c r="B11" s="1001"/>
      <c r="C11" s="1001"/>
      <c r="D11" s="1001"/>
      <c r="E11" s="1268"/>
      <c r="F11" s="1268"/>
      <c r="G11" s="1268"/>
      <c r="H11" s="1268"/>
      <c r="I11" s="1268"/>
      <c r="S11" s="118"/>
    </row>
    <row r="12" spans="1:20" ht="13" customHeight="1">
      <c r="A12" s="272"/>
      <c r="B12" s="1430" t="s">
        <v>1105</v>
      </c>
      <c r="C12" s="1430"/>
      <c r="D12" s="1430"/>
      <c r="E12" s="1430"/>
      <c r="F12" s="1430"/>
      <c r="G12" s="1430"/>
      <c r="H12" s="1430"/>
      <c r="I12" s="1430"/>
      <c r="J12" s="1430"/>
      <c r="K12" s="1430"/>
      <c r="L12" s="1430"/>
      <c r="M12" s="1430"/>
      <c r="N12" s="1430"/>
      <c r="O12" s="1430"/>
      <c r="P12" s="1430"/>
      <c r="Q12" s="679"/>
      <c r="R12" s="90"/>
      <c r="S12" s="118"/>
    </row>
    <row r="13" spans="1:20">
      <c r="A13" s="272"/>
      <c r="B13" s="1430" t="s">
        <v>1144</v>
      </c>
      <c r="C13" s="1430"/>
      <c r="D13" s="1430"/>
      <c r="E13" s="1430"/>
      <c r="F13" s="1430"/>
      <c r="G13" s="1430"/>
      <c r="H13" s="1430"/>
      <c r="I13" s="1430"/>
      <c r="J13" s="1430"/>
      <c r="K13" s="1430"/>
      <c r="L13" s="1430"/>
      <c r="M13" s="1430"/>
      <c r="N13" s="1430"/>
      <c r="O13" s="1430"/>
      <c r="P13" s="1430"/>
      <c r="Q13" s="679"/>
      <c r="R13" s="90"/>
      <c r="S13" s="118" t="s">
        <v>1106</v>
      </c>
    </row>
    <row r="14" spans="1:20" ht="15.75" customHeight="1" thickBot="1">
      <c r="A14" s="162"/>
      <c r="B14" s="688"/>
      <c r="C14" s="688"/>
      <c r="D14" s="688"/>
      <c r="E14" s="688"/>
      <c r="F14" s="688"/>
      <c r="G14" s="688"/>
      <c r="H14" s="688"/>
      <c r="I14" s="688"/>
      <c r="J14" s="688"/>
      <c r="K14" s="688"/>
      <c r="L14" s="688"/>
      <c r="M14" s="688"/>
      <c r="N14" s="688"/>
      <c r="O14" s="688"/>
      <c r="P14" s="688"/>
      <c r="Q14" s="163"/>
      <c r="R14" s="164"/>
      <c r="S14" s="3" t="s">
        <v>1107</v>
      </c>
    </row>
    <row r="15" spans="1:20" ht="15.75" customHeight="1">
      <c r="A15" s="272"/>
      <c r="C15" s="169"/>
      <c r="D15" s="169"/>
      <c r="E15" s="169"/>
      <c r="F15" s="169"/>
      <c r="G15" s="169"/>
      <c r="H15" s="169"/>
      <c r="I15" s="169"/>
      <c r="J15" s="169"/>
      <c r="K15" s="169"/>
      <c r="L15" s="169"/>
      <c r="M15" s="169"/>
      <c r="N15" s="169"/>
      <c r="O15" s="169"/>
      <c r="P15" s="169"/>
      <c r="Q15" s="169"/>
      <c r="R15" s="163"/>
      <c r="S15" s="3" t="s">
        <v>1108</v>
      </c>
    </row>
    <row r="16" spans="1:20" ht="15.75" customHeight="1">
      <c r="A16" s="660" t="s">
        <v>1109</v>
      </c>
      <c r="B16" s="661"/>
      <c r="C16" s="661"/>
      <c r="D16" s="661"/>
      <c r="E16" s="661"/>
      <c r="F16" s="661"/>
      <c r="G16" s="661"/>
      <c r="H16" s="661"/>
      <c r="I16" s="661"/>
      <c r="J16" s="661"/>
      <c r="K16" s="661"/>
      <c r="L16" s="661"/>
      <c r="M16" s="661"/>
      <c r="N16" s="661"/>
      <c r="O16" s="661"/>
      <c r="P16" s="661"/>
      <c r="Q16" s="661"/>
    </row>
    <row r="17" spans="2:17" ht="15.75" customHeight="1"/>
    <row r="18" spans="2:17" ht="15.75" customHeight="1">
      <c r="M18" s="249"/>
      <c r="N18" s="662"/>
      <c r="O18" s="662"/>
      <c r="P18" s="662"/>
    </row>
    <row r="19" spans="2:17" ht="15.75" customHeight="1">
      <c r="J19" s="90"/>
      <c r="K19" s="90"/>
      <c r="L19" s="90"/>
      <c r="M19" s="1435" t="str">
        <f>IF(E11="有",企業入力シート!C4,"")</f>
        <v/>
      </c>
      <c r="N19" s="1436"/>
      <c r="O19" s="1436"/>
      <c r="P19" s="1436"/>
    </row>
    <row r="20" spans="2:17" ht="15.75" customHeight="1"/>
    <row r="21" spans="2:17" ht="15.75" customHeight="1">
      <c r="B21" s="1440" t="str">
        <f>IF(E11="有",発注者入力シート!C6&amp;"長　様","")</f>
        <v/>
      </c>
      <c r="C21" s="1441"/>
      <c r="D21" s="1441"/>
      <c r="E21" s="1441"/>
      <c r="F21" s="1441"/>
      <c r="G21" s="1441"/>
    </row>
    <row r="22" spans="2:17" ht="15.75" customHeight="1"/>
    <row r="23" spans="2:17" ht="15.75" customHeight="1"/>
    <row r="24" spans="2:17" ht="15.75" customHeight="1"/>
    <row r="25" spans="2:17" ht="15.75" customHeight="1">
      <c r="H25" s="1040" t="s">
        <v>1110</v>
      </c>
      <c r="I25" s="756"/>
      <c r="J25" s="756"/>
      <c r="K25" s="663" t="str">
        <f>IF(E11="有",企業入力シート!C6,"")</f>
        <v/>
      </c>
      <c r="L25" s="663"/>
      <c r="M25" s="664"/>
      <c r="N25" s="664"/>
      <c r="O25" s="664"/>
      <c r="P25" s="664"/>
      <c r="Q25" s="664"/>
    </row>
    <row r="26" spans="2:17" ht="15.75" customHeight="1">
      <c r="H26" s="1040" t="s">
        <v>617</v>
      </c>
      <c r="I26" s="756"/>
      <c r="J26" s="756"/>
      <c r="K26" s="663" t="str">
        <f>IF(E11="有",企業入力シート!C7,"")</f>
        <v/>
      </c>
      <c r="L26" s="663"/>
      <c r="M26" s="664"/>
      <c r="N26" s="664"/>
      <c r="O26" s="664"/>
      <c r="P26" s="664"/>
      <c r="Q26" s="664"/>
    </row>
    <row r="27" spans="2:17" ht="15.75" customHeight="1">
      <c r="H27" s="1040" t="s">
        <v>1111</v>
      </c>
      <c r="I27" s="756"/>
      <c r="J27" s="756"/>
      <c r="K27" s="663" t="str">
        <f>IF(E11="有",企業入力シート!C8,"")</f>
        <v/>
      </c>
      <c r="L27" s="663"/>
      <c r="M27" s="664"/>
      <c r="N27" s="664"/>
      <c r="O27" s="664"/>
      <c r="P27" s="664"/>
      <c r="Q27" s="664"/>
    </row>
    <row r="28" spans="2:17" ht="15.75" customHeight="1"/>
    <row r="29" spans="2:17" ht="15.75" customHeight="1"/>
    <row r="30" spans="2:17" ht="15.75" customHeight="1">
      <c r="B30" s="665" t="s">
        <v>1145</v>
      </c>
    </row>
    <row r="31" spans="2:17" ht="15.75" customHeight="1"/>
    <row r="32" spans="2:17" ht="15.75" customHeight="1">
      <c r="H32" s="90" t="s">
        <v>1112</v>
      </c>
    </row>
    <row r="33" spans="2:15" ht="15.75" customHeight="1"/>
    <row r="34" spans="2:15" ht="15.75" customHeight="1">
      <c r="B34" s="665" t="s">
        <v>1113</v>
      </c>
      <c r="E34" s="1442" t="str">
        <f>IF(E11="有",発注者入力シート!C10,"")</f>
        <v/>
      </c>
      <c r="F34" s="1443"/>
      <c r="G34" s="1443"/>
      <c r="H34" s="1443"/>
      <c r="I34" s="1443"/>
      <c r="J34" s="1443"/>
      <c r="K34" s="1443"/>
      <c r="L34" s="1443"/>
      <c r="M34" s="1443"/>
      <c r="N34" s="1443"/>
      <c r="O34" s="1443"/>
    </row>
    <row r="35" spans="2:15" ht="15.75" customHeight="1">
      <c r="E35" s="1443"/>
      <c r="F35" s="1443"/>
      <c r="G35" s="1443"/>
      <c r="H35" s="1443"/>
      <c r="I35" s="1443"/>
      <c r="J35" s="1443"/>
      <c r="K35" s="1443"/>
      <c r="L35" s="1443"/>
      <c r="M35" s="1443"/>
      <c r="N35" s="1443"/>
      <c r="O35" s="1443"/>
    </row>
    <row r="36" spans="2:15" ht="15.75" customHeight="1"/>
    <row r="37" spans="2:15" ht="15.75" customHeight="1">
      <c r="B37" s="665" t="s">
        <v>1114</v>
      </c>
    </row>
    <row r="38" spans="2:15" ht="15.75" customHeight="1">
      <c r="B38" s="168"/>
      <c r="C38" s="1337" t="s">
        <v>1146</v>
      </c>
      <c r="D38" s="1337"/>
      <c r="E38" s="1337"/>
      <c r="F38" s="1337"/>
      <c r="G38" s="1337"/>
      <c r="H38" s="1337"/>
      <c r="I38" s="1337"/>
      <c r="J38" s="1337"/>
      <c r="K38" s="1337"/>
      <c r="L38" s="1337"/>
      <c r="M38" s="1337"/>
      <c r="N38" s="1337"/>
      <c r="O38" s="1337"/>
    </row>
    <row r="39" spans="2:15" ht="15.75" customHeight="1">
      <c r="B39" s="168"/>
      <c r="C39" s="1337"/>
      <c r="D39" s="1337"/>
      <c r="E39" s="1337"/>
      <c r="F39" s="1337"/>
      <c r="G39" s="1337"/>
      <c r="H39" s="1337"/>
      <c r="I39" s="1337"/>
      <c r="J39" s="1337"/>
      <c r="K39" s="1337"/>
      <c r="L39" s="1337"/>
      <c r="M39" s="1337"/>
      <c r="N39" s="1337"/>
      <c r="O39" s="1337"/>
    </row>
    <row r="40" spans="2:15" ht="15.75" customHeight="1">
      <c r="B40" s="168"/>
      <c r="C40" s="117"/>
      <c r="D40" s="117"/>
      <c r="E40" s="117"/>
      <c r="F40" s="117"/>
      <c r="G40" s="117"/>
      <c r="H40" s="117"/>
      <c r="I40" s="117"/>
      <c r="J40" s="117"/>
      <c r="K40" s="117"/>
      <c r="L40" s="117"/>
      <c r="M40" s="117"/>
      <c r="N40" s="117"/>
      <c r="O40" s="117"/>
    </row>
    <row r="41" spans="2:15" ht="15.75" customHeight="1">
      <c r="B41" s="665" t="s">
        <v>1147</v>
      </c>
    </row>
    <row r="42" spans="2:15" ht="15.75" customHeight="1">
      <c r="C42" s="997" t="s">
        <v>1148</v>
      </c>
      <c r="D42" s="997"/>
      <c r="E42" s="997"/>
      <c r="F42" s="997"/>
      <c r="G42" s="997"/>
      <c r="H42" s="997"/>
      <c r="I42" s="997"/>
      <c r="J42" s="997"/>
      <c r="K42" s="997"/>
      <c r="L42" s="997"/>
      <c r="M42" s="997"/>
      <c r="N42" s="997"/>
      <c r="O42" s="997"/>
    </row>
    <row r="43" spans="2:15" ht="15.75" customHeight="1">
      <c r="C43" s="997"/>
      <c r="D43" s="997"/>
      <c r="E43" s="997"/>
      <c r="F43" s="997"/>
      <c r="G43" s="997"/>
      <c r="H43" s="997"/>
      <c r="I43" s="997"/>
      <c r="J43" s="997"/>
      <c r="K43" s="997"/>
      <c r="L43" s="997"/>
      <c r="M43" s="997"/>
      <c r="N43" s="997"/>
      <c r="O43" s="997"/>
    </row>
    <row r="44" spans="2:15" ht="15.75" customHeight="1">
      <c r="C44" s="1438" t="s">
        <v>1149</v>
      </c>
      <c r="D44" s="1439"/>
      <c r="E44" s="1439"/>
      <c r="F44" s="1439"/>
      <c r="G44" s="1439"/>
      <c r="H44" s="1439"/>
      <c r="I44" s="1439"/>
      <c r="J44" s="1439"/>
      <c r="K44" s="1439"/>
      <c r="L44" s="1439"/>
      <c r="M44" s="1439"/>
      <c r="N44" s="1439"/>
      <c r="O44" s="1439"/>
    </row>
    <row r="45" spans="2:15" ht="15.75" customHeight="1">
      <c r="C45" s="1439"/>
      <c r="D45" s="1439"/>
      <c r="E45" s="1439"/>
      <c r="F45" s="1439"/>
      <c r="G45" s="1439"/>
      <c r="H45" s="1439"/>
      <c r="I45" s="1439"/>
      <c r="J45" s="1439"/>
      <c r="K45" s="1439"/>
      <c r="L45" s="1439"/>
      <c r="M45" s="1439"/>
      <c r="N45" s="1439"/>
      <c r="O45" s="1439"/>
    </row>
    <row r="46" spans="2:15" ht="15.75" customHeight="1"/>
    <row r="47" spans="2:15" ht="15.75" customHeight="1"/>
    <row r="48" spans="2:15" ht="15.75" customHeight="1"/>
    <row r="49" ht="15.75" customHeight="1"/>
    <row r="50" ht="15.75" customHeight="1"/>
    <row r="51" ht="15.75" customHeight="1"/>
    <row r="52" ht="15.75" customHeight="1"/>
    <row r="53" ht="15.75" customHeight="1"/>
  </sheetData>
  <mergeCells count="19">
    <mergeCell ref="C44:O45"/>
    <mergeCell ref="B21:G21"/>
    <mergeCell ref="H25:J25"/>
    <mergeCell ref="H26:J26"/>
    <mergeCell ref="H27:J27"/>
    <mergeCell ref="E34:O35"/>
    <mergeCell ref="C42:O43"/>
    <mergeCell ref="C38:O39"/>
    <mergeCell ref="M19:P19"/>
    <mergeCell ref="A1:F1"/>
    <mergeCell ref="A2:E2"/>
    <mergeCell ref="A4:Q4"/>
    <mergeCell ref="H6:J6"/>
    <mergeCell ref="K6:Q6"/>
    <mergeCell ref="C10:Q10"/>
    <mergeCell ref="A11:D11"/>
    <mergeCell ref="E11:I11"/>
    <mergeCell ref="B12:P12"/>
    <mergeCell ref="B13:P13"/>
  </mergeCells>
  <phoneticPr fontId="2"/>
  <dataValidations disablePrompts="1" count="1">
    <dataValidation type="list" showInputMessage="1" showErrorMessage="1" sqref="E11:I11" xr:uid="{00000000-0002-0000-2900-000000000000}">
      <formula1>企業回答1</formula1>
    </dataValidation>
  </dataValidations>
  <printOptions horizontalCentered="1"/>
  <pageMargins left="0.70866141732283472" right="0.70866141732283472" top="0.74803149606299213" bottom="0.74803149606299213" header="0.31496062992125984" footer="0.31496062992125984"/>
  <pageSetup paperSize="9" scale="95" fitToHeight="2" orientation="portrait" blackAndWhite="1" r:id="rId1"/>
  <legacy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3"/>
    <pageSetUpPr fitToPage="1"/>
  </sheetPr>
  <dimension ref="A1:T34"/>
  <sheetViews>
    <sheetView view="pageBreakPreview" zoomScaleNormal="100" zoomScaleSheetLayoutView="100" workbookViewId="0">
      <selection activeCell="B5" sqref="B5"/>
    </sheetView>
  </sheetViews>
  <sheetFormatPr defaultColWidth="9" defaultRowHeight="13"/>
  <cols>
    <col min="1" max="18" width="5.08984375" style="3" customWidth="1"/>
    <col min="19" max="16384" width="9" style="3"/>
  </cols>
  <sheetData>
    <row r="1" spans="1:20" ht="15.75" customHeight="1">
      <c r="A1" s="710" t="str">
        <f>CONCATENATE("（様式－",発注者入力シート!E48,"）")</f>
        <v>（様式－１７）</v>
      </c>
      <c r="B1" s="710"/>
      <c r="C1" s="710"/>
      <c r="D1" s="710"/>
      <c r="S1" s="3" t="s">
        <v>393</v>
      </c>
    </row>
    <row r="2" spans="1:20" ht="15.75" customHeight="1">
      <c r="A2" s="1457" t="s">
        <v>1001</v>
      </c>
      <c r="B2" s="1457"/>
      <c r="C2" s="1457"/>
      <c r="D2" s="1457"/>
      <c r="E2" s="1457"/>
      <c r="F2" s="1457"/>
      <c r="G2" s="1457"/>
      <c r="H2" s="1457"/>
      <c r="I2" s="1457"/>
      <c r="J2" s="1457"/>
      <c r="K2" s="1457"/>
      <c r="L2" s="1457"/>
      <c r="M2" s="1457"/>
      <c r="N2" s="1457"/>
      <c r="O2" s="1457"/>
      <c r="P2" s="1457"/>
      <c r="Q2" s="1457"/>
      <c r="R2" s="6"/>
      <c r="S2" s="3" t="s">
        <v>394</v>
      </c>
    </row>
    <row r="3" spans="1:20" ht="15.75" customHeight="1">
      <c r="A3" s="6"/>
      <c r="B3" s="6"/>
      <c r="C3" s="6"/>
      <c r="D3" s="6"/>
      <c r="E3" s="6"/>
      <c r="F3" s="6"/>
      <c r="G3" s="6"/>
      <c r="H3" s="6"/>
      <c r="I3" s="6"/>
      <c r="J3" s="6"/>
      <c r="K3" s="6"/>
      <c r="L3" s="6"/>
      <c r="M3" s="6"/>
      <c r="N3" s="6"/>
      <c r="O3" s="6"/>
      <c r="P3" s="6"/>
      <c r="Q3" s="6"/>
      <c r="R3" s="6"/>
      <c r="S3" s="116"/>
      <c r="T3" s="3" t="s">
        <v>404</v>
      </c>
    </row>
    <row r="4" spans="1:20" ht="15.75" customHeight="1">
      <c r="A4" s="1019" t="s">
        <v>519</v>
      </c>
      <c r="B4" s="1019"/>
      <c r="C4" s="1019"/>
      <c r="D4" s="1019"/>
      <c r="E4" s="1019"/>
      <c r="F4" s="1019"/>
      <c r="G4" s="1019"/>
      <c r="H4" s="1019"/>
      <c r="I4" s="1019"/>
      <c r="J4" s="1019"/>
      <c r="K4" s="1019"/>
      <c r="L4" s="1019"/>
      <c r="M4" s="1019"/>
      <c r="N4" s="1019"/>
      <c r="O4" s="1019"/>
      <c r="P4" s="1019"/>
      <c r="Q4" s="1019"/>
      <c r="R4" s="154"/>
      <c r="S4" s="111"/>
      <c r="T4" s="3" t="s">
        <v>396</v>
      </c>
    </row>
    <row r="5" spans="1:20" ht="15.75" customHeight="1"/>
    <row r="6" spans="1:20" ht="15.75" customHeight="1">
      <c r="S6" s="3" t="s">
        <v>397</v>
      </c>
    </row>
    <row r="7" spans="1:20" ht="15.75" customHeight="1">
      <c r="A7" s="3" t="s">
        <v>74</v>
      </c>
      <c r="S7" s="113"/>
      <c r="T7" s="3" t="s">
        <v>398</v>
      </c>
    </row>
    <row r="8" spans="1:20" ht="15.75" customHeight="1">
      <c r="A8" s="1432" t="s">
        <v>1002</v>
      </c>
      <c r="B8" s="1432"/>
      <c r="C8" s="1432"/>
      <c r="D8" s="1432"/>
      <c r="E8" s="1432"/>
      <c r="F8" s="1432"/>
      <c r="G8" s="1432"/>
      <c r="H8" s="1432"/>
      <c r="I8" s="1432"/>
      <c r="J8" s="1432"/>
      <c r="K8" s="1432"/>
      <c r="L8" s="1432"/>
      <c r="M8" s="1432"/>
      <c r="N8" s="1432"/>
      <c r="O8" s="1432"/>
      <c r="P8" s="1432"/>
      <c r="Q8" s="1432"/>
      <c r="R8" s="2"/>
      <c r="S8" s="114"/>
      <c r="T8" s="3" t="s">
        <v>396</v>
      </c>
    </row>
    <row r="9" spans="1:20" ht="15.75" customHeight="1">
      <c r="A9" s="1040" t="s">
        <v>45</v>
      </c>
      <c r="B9" s="1040"/>
      <c r="C9" s="1040"/>
      <c r="D9" s="1040"/>
      <c r="E9" s="1040"/>
      <c r="F9" s="1040"/>
      <c r="G9" s="1040"/>
      <c r="H9" s="1040"/>
      <c r="I9" s="1040"/>
      <c r="J9" s="1040"/>
      <c r="K9" s="1040"/>
      <c r="L9" s="1040"/>
      <c r="M9" s="1040"/>
      <c r="N9" s="1040"/>
      <c r="O9" s="1040"/>
      <c r="P9" s="1040"/>
      <c r="Q9" s="1040"/>
      <c r="R9" s="90"/>
    </row>
    <row r="10" spans="1:20" ht="15.75" customHeight="1">
      <c r="A10" s="1033" t="s">
        <v>46</v>
      </c>
      <c r="B10" s="1034"/>
      <c r="C10" s="1034"/>
      <c r="D10" s="1034"/>
      <c r="E10" s="1454">
        <f>IF(発注者入力シート!C7="","",発注者入力シート!C7)</f>
        <v>46295</v>
      </c>
      <c r="F10" s="1455"/>
      <c r="G10" s="1455"/>
      <c r="H10" s="1455"/>
      <c r="I10" s="1455"/>
      <c r="J10" s="1455"/>
      <c r="K10" s="1455"/>
      <c r="L10" s="1455"/>
      <c r="M10" s="1455"/>
      <c r="N10" s="1455"/>
      <c r="O10" s="1455"/>
      <c r="P10" s="1455"/>
      <c r="Q10" s="1456"/>
      <c r="S10" s="118" t="s">
        <v>399</v>
      </c>
    </row>
    <row r="11" spans="1:20" ht="15.75" customHeight="1">
      <c r="A11" s="1033" t="s">
        <v>26</v>
      </c>
      <c r="B11" s="1034"/>
      <c r="C11" s="1034"/>
      <c r="D11" s="1034"/>
      <c r="E11" s="1458" t="str">
        <f>IF(発注者入力シート!C10="","",発注者入力シート!C10)</f>
        <v>蛇喰川　防安交付金（総流防）工事　第２期</v>
      </c>
      <c r="F11" s="1459"/>
      <c r="G11" s="1459"/>
      <c r="H11" s="1459"/>
      <c r="I11" s="1459"/>
      <c r="J11" s="1459"/>
      <c r="K11" s="1459"/>
      <c r="L11" s="1459"/>
      <c r="M11" s="1459"/>
      <c r="N11" s="1459"/>
      <c r="O11" s="1459"/>
      <c r="P11" s="1459"/>
      <c r="Q11" s="1460"/>
      <c r="R11" s="2"/>
      <c r="S11" s="118" t="s">
        <v>400</v>
      </c>
    </row>
    <row r="12" spans="1:20" ht="15.75" customHeight="1">
      <c r="A12" s="1036"/>
      <c r="B12" s="1037"/>
      <c r="C12" s="1037"/>
      <c r="D12" s="1037"/>
      <c r="E12" s="1461"/>
      <c r="F12" s="1434"/>
      <c r="G12" s="1434"/>
      <c r="H12" s="1434"/>
      <c r="I12" s="1434"/>
      <c r="J12" s="1434"/>
      <c r="K12" s="1434"/>
      <c r="L12" s="1434"/>
      <c r="M12" s="1434"/>
      <c r="N12" s="1434"/>
      <c r="O12" s="1434"/>
      <c r="P12" s="1434"/>
      <c r="Q12" s="1462"/>
      <c r="R12" s="2"/>
    </row>
    <row r="13" spans="1:20" ht="15.75" customHeight="1">
      <c r="A13" s="1049" t="s">
        <v>75</v>
      </c>
      <c r="B13" s="1115"/>
      <c r="C13" s="1115"/>
      <c r="D13" s="1115"/>
      <c r="E13" s="1049" t="s">
        <v>76</v>
      </c>
      <c r="F13" s="1115"/>
      <c r="G13" s="1115"/>
      <c r="H13" s="1115"/>
      <c r="I13" s="1115"/>
      <c r="J13" s="1115"/>
      <c r="K13" s="1115"/>
      <c r="L13" s="1115"/>
      <c r="M13" s="1115"/>
      <c r="N13" s="1115"/>
      <c r="O13" s="1115"/>
      <c r="P13" s="1115"/>
      <c r="Q13" s="1050"/>
      <c r="R13" s="90"/>
    </row>
    <row r="14" spans="1:20" ht="15.75" customHeight="1">
      <c r="A14" s="1445"/>
      <c r="B14" s="1446"/>
      <c r="C14" s="1446"/>
      <c r="D14" s="1447"/>
      <c r="E14" s="1445"/>
      <c r="F14" s="1446"/>
      <c r="G14" s="1446"/>
      <c r="H14" s="1446"/>
      <c r="I14" s="1446"/>
      <c r="J14" s="1446"/>
      <c r="K14" s="1446"/>
      <c r="L14" s="1446"/>
      <c r="M14" s="1446"/>
      <c r="N14" s="1446"/>
      <c r="O14" s="1446"/>
      <c r="P14" s="1446"/>
      <c r="Q14" s="1447"/>
      <c r="R14" s="164"/>
    </row>
    <row r="15" spans="1:20" ht="15.75" customHeight="1">
      <c r="A15" s="1448"/>
      <c r="B15" s="1449"/>
      <c r="C15" s="1449"/>
      <c r="D15" s="1450"/>
      <c r="E15" s="1448"/>
      <c r="F15" s="1449"/>
      <c r="G15" s="1449"/>
      <c r="H15" s="1449"/>
      <c r="I15" s="1449"/>
      <c r="J15" s="1449"/>
      <c r="K15" s="1449"/>
      <c r="L15" s="1449"/>
      <c r="M15" s="1449"/>
      <c r="N15" s="1449"/>
      <c r="O15" s="1449"/>
      <c r="P15" s="1449"/>
      <c r="Q15" s="1450"/>
      <c r="R15" s="164"/>
    </row>
    <row r="16" spans="1:20" ht="15.75" customHeight="1">
      <c r="A16" s="1448"/>
      <c r="B16" s="1449"/>
      <c r="C16" s="1449"/>
      <c r="D16" s="1450"/>
      <c r="E16" s="1448"/>
      <c r="F16" s="1449"/>
      <c r="G16" s="1449"/>
      <c r="H16" s="1449"/>
      <c r="I16" s="1449"/>
      <c r="J16" s="1449"/>
      <c r="K16" s="1449"/>
      <c r="L16" s="1449"/>
      <c r="M16" s="1449"/>
      <c r="N16" s="1449"/>
      <c r="O16" s="1449"/>
      <c r="P16" s="1449"/>
      <c r="Q16" s="1450"/>
      <c r="R16" s="164"/>
    </row>
    <row r="17" spans="1:18" ht="15.75" customHeight="1">
      <c r="A17" s="1448"/>
      <c r="B17" s="1449"/>
      <c r="C17" s="1449"/>
      <c r="D17" s="1450"/>
      <c r="E17" s="1448"/>
      <c r="F17" s="1449"/>
      <c r="G17" s="1449"/>
      <c r="H17" s="1449"/>
      <c r="I17" s="1449"/>
      <c r="J17" s="1449"/>
      <c r="K17" s="1449"/>
      <c r="L17" s="1449"/>
      <c r="M17" s="1449"/>
      <c r="N17" s="1449"/>
      <c r="O17" s="1449"/>
      <c r="P17" s="1449"/>
      <c r="Q17" s="1450"/>
      <c r="R17" s="164"/>
    </row>
    <row r="18" spans="1:18" ht="15.75" customHeight="1">
      <c r="A18" s="1448"/>
      <c r="B18" s="1449"/>
      <c r="C18" s="1449"/>
      <c r="D18" s="1450"/>
      <c r="E18" s="1448"/>
      <c r="F18" s="1449"/>
      <c r="G18" s="1449"/>
      <c r="H18" s="1449"/>
      <c r="I18" s="1449"/>
      <c r="J18" s="1449"/>
      <c r="K18" s="1449"/>
      <c r="L18" s="1449"/>
      <c r="M18" s="1449"/>
      <c r="N18" s="1449"/>
      <c r="O18" s="1449"/>
      <c r="P18" s="1449"/>
      <c r="Q18" s="1450"/>
      <c r="R18" s="164"/>
    </row>
    <row r="19" spans="1:18" ht="15.75" customHeight="1">
      <c r="A19" s="1448"/>
      <c r="B19" s="1449"/>
      <c r="C19" s="1449"/>
      <c r="D19" s="1450"/>
      <c r="E19" s="1448"/>
      <c r="F19" s="1449"/>
      <c r="G19" s="1449"/>
      <c r="H19" s="1449"/>
      <c r="I19" s="1449"/>
      <c r="J19" s="1449"/>
      <c r="K19" s="1449"/>
      <c r="L19" s="1449"/>
      <c r="M19" s="1449"/>
      <c r="N19" s="1449"/>
      <c r="O19" s="1449"/>
      <c r="P19" s="1449"/>
      <c r="Q19" s="1450"/>
      <c r="R19" s="164"/>
    </row>
    <row r="20" spans="1:18" ht="15.75" customHeight="1">
      <c r="A20" s="1448"/>
      <c r="B20" s="1449"/>
      <c r="C20" s="1449"/>
      <c r="D20" s="1450"/>
      <c r="E20" s="1448"/>
      <c r="F20" s="1449"/>
      <c r="G20" s="1449"/>
      <c r="H20" s="1449"/>
      <c r="I20" s="1449"/>
      <c r="J20" s="1449"/>
      <c r="K20" s="1449"/>
      <c r="L20" s="1449"/>
      <c r="M20" s="1449"/>
      <c r="N20" s="1449"/>
      <c r="O20" s="1449"/>
      <c r="P20" s="1449"/>
      <c r="Q20" s="1450"/>
      <c r="R20" s="164"/>
    </row>
    <row r="21" spans="1:18" ht="15.75" customHeight="1">
      <c r="A21" s="1451"/>
      <c r="B21" s="1452"/>
      <c r="C21" s="1452"/>
      <c r="D21" s="1453"/>
      <c r="E21" s="1451"/>
      <c r="F21" s="1452"/>
      <c r="G21" s="1452"/>
      <c r="H21" s="1452"/>
      <c r="I21" s="1452"/>
      <c r="J21" s="1452"/>
      <c r="K21" s="1452"/>
      <c r="L21" s="1452"/>
      <c r="M21" s="1452"/>
      <c r="N21" s="1452"/>
      <c r="O21" s="1452"/>
      <c r="P21" s="1452"/>
      <c r="Q21" s="1453"/>
      <c r="R21" s="164"/>
    </row>
    <row r="22" spans="1:18" ht="15.75" customHeight="1"/>
    <row r="23" spans="1:18" ht="15.75" customHeight="1"/>
    <row r="24" spans="1:18" ht="15.75" customHeight="1"/>
    <row r="25" spans="1:18" ht="15.75" customHeight="1"/>
    <row r="26" spans="1:18" ht="13.5" customHeight="1"/>
    <row r="27" spans="1:18" ht="13.5" customHeight="1"/>
    <row r="28" spans="1:18" ht="13.5" customHeight="1"/>
    <row r="29" spans="1:18" ht="13.5" customHeight="1"/>
    <row r="30" spans="1:18" ht="13.5" customHeight="1"/>
    <row r="31" spans="1:18" ht="13.5" customHeight="1"/>
    <row r="32" spans="1:18" ht="13.5" customHeight="1"/>
    <row r="33" ht="13.5" customHeight="1"/>
    <row r="34" ht="13.5" customHeight="1"/>
  </sheetData>
  <mergeCells count="13">
    <mergeCell ref="A1:D1"/>
    <mergeCell ref="A14:D21"/>
    <mergeCell ref="E14:Q21"/>
    <mergeCell ref="A13:D13"/>
    <mergeCell ref="E10:Q10"/>
    <mergeCell ref="E13:Q13"/>
    <mergeCell ref="A2:Q2"/>
    <mergeCell ref="A4:Q4"/>
    <mergeCell ref="A9:Q9"/>
    <mergeCell ref="A10:D10"/>
    <mergeCell ref="A11:D12"/>
    <mergeCell ref="A8:Q8"/>
    <mergeCell ref="E11:Q12"/>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0000"/>
    <pageSetUpPr fitToPage="1"/>
  </sheetPr>
  <dimension ref="A1:T39"/>
  <sheetViews>
    <sheetView view="pageBreakPreview" zoomScaleNormal="100" zoomScaleSheetLayoutView="100" workbookViewId="0">
      <selection activeCell="M29" sqref="M29"/>
    </sheetView>
  </sheetViews>
  <sheetFormatPr defaultColWidth="9" defaultRowHeight="13"/>
  <cols>
    <col min="1" max="18" width="5.08984375" style="3" customWidth="1"/>
    <col min="19" max="16384" width="9" style="3"/>
  </cols>
  <sheetData>
    <row r="1" spans="1:20" ht="15.75" customHeight="1">
      <c r="A1" s="710" t="str">
        <f>CONCATENATE("（様式－",発注者入力シート!E49,"）")</f>
        <v>（様式－１８）</v>
      </c>
      <c r="B1" s="710"/>
      <c r="C1" s="710"/>
      <c r="D1" s="710"/>
      <c r="S1" s="3" t="s">
        <v>393</v>
      </c>
    </row>
    <row r="2" spans="1:20" ht="15.75" customHeight="1">
      <c r="A2" s="1470" t="s">
        <v>1001</v>
      </c>
      <c r="B2" s="1470"/>
      <c r="C2" s="1470"/>
      <c r="D2" s="1470"/>
      <c r="E2" s="1470"/>
      <c r="F2" s="1470"/>
      <c r="G2" s="1470"/>
      <c r="H2" s="1470"/>
      <c r="I2" s="1470"/>
      <c r="J2" s="1470"/>
      <c r="K2" s="1470"/>
      <c r="L2" s="1470"/>
      <c r="M2" s="1470"/>
      <c r="N2" s="1470"/>
      <c r="O2" s="1470"/>
      <c r="P2" s="1470"/>
      <c r="Q2" s="1470"/>
      <c r="R2" s="6"/>
      <c r="S2" s="3" t="s">
        <v>397</v>
      </c>
    </row>
    <row r="3" spans="1:20" ht="15.75" customHeight="1">
      <c r="A3" s="6"/>
      <c r="B3" s="6"/>
      <c r="C3" s="6"/>
      <c r="D3" s="6"/>
      <c r="E3" s="6"/>
      <c r="F3" s="6"/>
      <c r="G3" s="6"/>
      <c r="H3" s="6"/>
      <c r="I3" s="6"/>
      <c r="J3" s="6"/>
      <c r="K3" s="6"/>
      <c r="L3" s="6"/>
      <c r="M3" s="6"/>
      <c r="N3" s="6"/>
      <c r="O3" s="6"/>
      <c r="P3" s="6"/>
      <c r="Q3" s="6"/>
      <c r="R3" s="6"/>
      <c r="S3" s="113"/>
      <c r="T3" s="3" t="s">
        <v>398</v>
      </c>
    </row>
    <row r="4" spans="1:20" ht="15.75" customHeight="1">
      <c r="A4" s="1019" t="s">
        <v>77</v>
      </c>
      <c r="B4" s="1019"/>
      <c r="C4" s="1019"/>
      <c r="D4" s="1019"/>
      <c r="E4" s="1019"/>
      <c r="F4" s="1019"/>
      <c r="G4" s="1019"/>
      <c r="H4" s="1019"/>
      <c r="I4" s="1019"/>
      <c r="J4" s="1019"/>
      <c r="K4" s="1019"/>
      <c r="L4" s="1019"/>
      <c r="M4" s="1019"/>
      <c r="N4" s="1019"/>
      <c r="O4" s="1019"/>
      <c r="P4" s="1019"/>
      <c r="Q4" s="1019"/>
      <c r="R4" s="154"/>
      <c r="S4" s="114"/>
      <c r="T4" s="3" t="s">
        <v>396</v>
      </c>
    </row>
    <row r="5" spans="1:20" ht="15.75" customHeight="1">
      <c r="A5" s="3" t="s">
        <v>78</v>
      </c>
    </row>
    <row r="6" spans="1:20" ht="15.75" customHeight="1"/>
    <row r="7" spans="1:20" ht="15.75" customHeight="1">
      <c r="A7" s="3" t="s">
        <v>74</v>
      </c>
    </row>
    <row r="8" spans="1:20" ht="15.75" customHeight="1">
      <c r="A8" s="1471" t="s">
        <v>1003</v>
      </c>
      <c r="B8" s="1471"/>
      <c r="C8" s="1471"/>
      <c r="D8" s="1471"/>
      <c r="E8" s="1471"/>
      <c r="F8" s="1471"/>
      <c r="G8" s="1471"/>
      <c r="H8" s="1471"/>
      <c r="I8" s="1471"/>
      <c r="J8" s="1471"/>
      <c r="K8" s="1471"/>
      <c r="L8" s="1471"/>
      <c r="M8" s="1471"/>
      <c r="N8" s="1471"/>
      <c r="O8" s="1471"/>
      <c r="P8" s="1471"/>
      <c r="Q8" s="1471"/>
      <c r="R8" s="2"/>
    </row>
    <row r="9" spans="1:20" ht="15.75" customHeight="1">
      <c r="A9" s="1040" t="s">
        <v>45</v>
      </c>
      <c r="B9" s="1040"/>
      <c r="C9" s="1040"/>
      <c r="D9" s="1040"/>
      <c r="E9" s="1040"/>
      <c r="F9" s="1040"/>
      <c r="G9" s="1040"/>
      <c r="H9" s="1040"/>
      <c r="I9" s="1040"/>
      <c r="J9" s="1040"/>
      <c r="K9" s="1040"/>
      <c r="L9" s="1040"/>
      <c r="M9" s="1040"/>
      <c r="N9" s="1040"/>
      <c r="O9" s="1040"/>
      <c r="P9" s="1040"/>
      <c r="Q9" s="1040"/>
      <c r="R9" s="90"/>
    </row>
    <row r="10" spans="1:20" ht="15.75" customHeight="1">
      <c r="A10" s="1033" t="s">
        <v>46</v>
      </c>
      <c r="B10" s="1034"/>
      <c r="C10" s="1034"/>
      <c r="D10" s="1034"/>
      <c r="E10" s="1454">
        <f>IF(発注者入力シート!C7="","",発注者入力シート!C7)</f>
        <v>46295</v>
      </c>
      <c r="F10" s="1455"/>
      <c r="G10" s="1455"/>
      <c r="H10" s="1455"/>
      <c r="I10" s="1455"/>
      <c r="J10" s="1455"/>
      <c r="K10" s="1455"/>
      <c r="L10" s="1455"/>
      <c r="M10" s="1455"/>
      <c r="N10" s="1455"/>
      <c r="O10" s="1455"/>
      <c r="P10" s="1455"/>
      <c r="Q10" s="1456"/>
      <c r="S10" s="118" t="s">
        <v>399</v>
      </c>
    </row>
    <row r="11" spans="1:20" ht="15.75" customHeight="1">
      <c r="A11" s="1033" t="s">
        <v>26</v>
      </c>
      <c r="B11" s="1034"/>
      <c r="C11" s="1034"/>
      <c r="D11" s="1034"/>
      <c r="E11" s="1458" t="str">
        <f>IF(発注者入力シート!C10="","",発注者入力シート!C10)</f>
        <v>蛇喰川　防安交付金（総流防）工事　第２期</v>
      </c>
      <c r="F11" s="1459"/>
      <c r="G11" s="1459"/>
      <c r="H11" s="1459"/>
      <c r="I11" s="1459"/>
      <c r="J11" s="1459"/>
      <c r="K11" s="1459"/>
      <c r="L11" s="1459"/>
      <c r="M11" s="1459"/>
      <c r="N11" s="1459"/>
      <c r="O11" s="1459"/>
      <c r="P11" s="1459"/>
      <c r="Q11" s="1460"/>
      <c r="R11" s="2"/>
      <c r="S11" s="118" t="s">
        <v>400</v>
      </c>
    </row>
    <row r="12" spans="1:20" ht="15.75" customHeight="1">
      <c r="A12" s="1036"/>
      <c r="B12" s="1037"/>
      <c r="C12" s="1037"/>
      <c r="D12" s="1037"/>
      <c r="E12" s="1461"/>
      <c r="F12" s="1434"/>
      <c r="G12" s="1434"/>
      <c r="H12" s="1434"/>
      <c r="I12" s="1434"/>
      <c r="J12" s="1434"/>
      <c r="K12" s="1434"/>
      <c r="L12" s="1434"/>
      <c r="M12" s="1434"/>
      <c r="N12" s="1434"/>
      <c r="O12" s="1434"/>
      <c r="P12" s="1434"/>
      <c r="Q12" s="1462"/>
      <c r="R12" s="2"/>
    </row>
    <row r="13" spans="1:20" ht="15.75" customHeight="1">
      <c r="A13" s="1049" t="s">
        <v>75</v>
      </c>
      <c r="B13" s="1115"/>
      <c r="C13" s="1115"/>
      <c r="D13" s="1115"/>
      <c r="E13" s="1049" t="s">
        <v>72</v>
      </c>
      <c r="F13" s="1115"/>
      <c r="G13" s="1115"/>
      <c r="H13" s="1115"/>
      <c r="I13" s="1115"/>
      <c r="J13" s="1115"/>
      <c r="K13" s="1115"/>
      <c r="L13" s="1115"/>
      <c r="M13" s="1115"/>
      <c r="N13" s="1115"/>
      <c r="O13" s="1115"/>
      <c r="P13" s="1115"/>
      <c r="Q13" s="1050"/>
      <c r="R13" s="90"/>
    </row>
    <row r="14" spans="1:20" ht="15.75" customHeight="1">
      <c r="A14" s="1463"/>
      <c r="B14" s="1464"/>
      <c r="C14" s="1464"/>
      <c r="D14" s="1465"/>
      <c r="E14" s="1463"/>
      <c r="F14" s="1464"/>
      <c r="G14" s="1464"/>
      <c r="H14" s="1464"/>
      <c r="I14" s="1464"/>
      <c r="J14" s="1464"/>
      <c r="K14" s="1464"/>
      <c r="L14" s="1464"/>
      <c r="M14" s="1464"/>
      <c r="N14" s="1464"/>
      <c r="O14" s="1464"/>
      <c r="P14" s="1464"/>
      <c r="Q14" s="1465"/>
      <c r="R14" s="164"/>
    </row>
    <row r="15" spans="1:20" ht="15.75" customHeight="1">
      <c r="A15" s="1466"/>
      <c r="B15" s="1269"/>
      <c r="C15" s="1269"/>
      <c r="D15" s="1467"/>
      <c r="E15" s="1466"/>
      <c r="F15" s="1269"/>
      <c r="G15" s="1269"/>
      <c r="H15" s="1269"/>
      <c r="I15" s="1269"/>
      <c r="J15" s="1269"/>
      <c r="K15" s="1269"/>
      <c r="L15" s="1269"/>
      <c r="M15" s="1269"/>
      <c r="N15" s="1269"/>
      <c r="O15" s="1269"/>
      <c r="P15" s="1269"/>
      <c r="Q15" s="1467"/>
      <c r="R15" s="164"/>
    </row>
    <row r="16" spans="1:20" ht="15.75" customHeight="1">
      <c r="A16" s="1466"/>
      <c r="B16" s="1269"/>
      <c r="C16" s="1269"/>
      <c r="D16" s="1467"/>
      <c r="E16" s="1466"/>
      <c r="F16" s="1269"/>
      <c r="G16" s="1269"/>
      <c r="H16" s="1269"/>
      <c r="I16" s="1269"/>
      <c r="J16" s="1269"/>
      <c r="K16" s="1269"/>
      <c r="L16" s="1269"/>
      <c r="M16" s="1269"/>
      <c r="N16" s="1269"/>
      <c r="O16" s="1269"/>
      <c r="P16" s="1269"/>
      <c r="Q16" s="1467"/>
      <c r="R16" s="164"/>
    </row>
    <row r="17" spans="1:18" ht="15.75" customHeight="1">
      <c r="A17" s="1466"/>
      <c r="B17" s="1269"/>
      <c r="C17" s="1269"/>
      <c r="D17" s="1467"/>
      <c r="E17" s="1466"/>
      <c r="F17" s="1269"/>
      <c r="G17" s="1269"/>
      <c r="H17" s="1269"/>
      <c r="I17" s="1269"/>
      <c r="J17" s="1269"/>
      <c r="K17" s="1269"/>
      <c r="L17" s="1269"/>
      <c r="M17" s="1269"/>
      <c r="N17" s="1269"/>
      <c r="O17" s="1269"/>
      <c r="P17" s="1269"/>
      <c r="Q17" s="1467"/>
      <c r="R17" s="164"/>
    </row>
    <row r="18" spans="1:18" ht="15.75" customHeight="1">
      <c r="A18" s="1466"/>
      <c r="B18" s="1269"/>
      <c r="C18" s="1269"/>
      <c r="D18" s="1467"/>
      <c r="E18" s="1466"/>
      <c r="F18" s="1269"/>
      <c r="G18" s="1269"/>
      <c r="H18" s="1269"/>
      <c r="I18" s="1269"/>
      <c r="J18" s="1269"/>
      <c r="K18" s="1269"/>
      <c r="L18" s="1269"/>
      <c r="M18" s="1269"/>
      <c r="N18" s="1269"/>
      <c r="O18" s="1269"/>
      <c r="P18" s="1269"/>
      <c r="Q18" s="1467"/>
      <c r="R18" s="164"/>
    </row>
    <row r="19" spans="1:18" ht="15.75" customHeight="1">
      <c r="A19" s="1466"/>
      <c r="B19" s="1269"/>
      <c r="C19" s="1269"/>
      <c r="D19" s="1467"/>
      <c r="E19" s="1466"/>
      <c r="F19" s="1269"/>
      <c r="G19" s="1269"/>
      <c r="H19" s="1269"/>
      <c r="I19" s="1269"/>
      <c r="J19" s="1269"/>
      <c r="K19" s="1269"/>
      <c r="L19" s="1269"/>
      <c r="M19" s="1269"/>
      <c r="N19" s="1269"/>
      <c r="O19" s="1269"/>
      <c r="P19" s="1269"/>
      <c r="Q19" s="1467"/>
      <c r="R19" s="164"/>
    </row>
    <row r="20" spans="1:18" ht="15.75" customHeight="1">
      <c r="A20" s="1466"/>
      <c r="B20" s="1269"/>
      <c r="C20" s="1269"/>
      <c r="D20" s="1467"/>
      <c r="E20" s="1466"/>
      <c r="F20" s="1269"/>
      <c r="G20" s="1269"/>
      <c r="H20" s="1269"/>
      <c r="I20" s="1269"/>
      <c r="J20" s="1269"/>
      <c r="K20" s="1269"/>
      <c r="L20" s="1269"/>
      <c r="M20" s="1269"/>
      <c r="N20" s="1269"/>
      <c r="O20" s="1269"/>
      <c r="P20" s="1269"/>
      <c r="Q20" s="1467"/>
      <c r="R20" s="164"/>
    </row>
    <row r="21" spans="1:18" ht="15.75" customHeight="1">
      <c r="A21" s="1468"/>
      <c r="B21" s="1283"/>
      <c r="C21" s="1283"/>
      <c r="D21" s="1469"/>
      <c r="E21" s="1468"/>
      <c r="F21" s="1283"/>
      <c r="G21" s="1283"/>
      <c r="H21" s="1283"/>
      <c r="I21" s="1283"/>
      <c r="J21" s="1283"/>
      <c r="K21" s="1283"/>
      <c r="L21" s="1283"/>
      <c r="M21" s="1283"/>
      <c r="N21" s="1283"/>
      <c r="O21" s="1283"/>
      <c r="P21" s="1283"/>
      <c r="Q21" s="1469"/>
      <c r="R21" s="164"/>
    </row>
    <row r="22" spans="1:18" ht="15.75" customHeight="1"/>
    <row r="23" spans="1:18" ht="15.75" customHeight="1"/>
    <row r="24" spans="1:18" ht="15.75" customHeight="1"/>
    <row r="25" spans="1:18" ht="15.75" customHeight="1"/>
    <row r="26" spans="1:18" ht="15.75" customHeight="1"/>
    <row r="27" spans="1:18" ht="15.75" customHeight="1"/>
    <row r="28" spans="1:18" ht="13.5" customHeight="1"/>
    <row r="29" spans="1:18" ht="13.5" customHeight="1"/>
    <row r="30" spans="1:18" ht="13.5" customHeight="1"/>
    <row r="31" spans="1:18" ht="13.5" customHeight="1"/>
    <row r="32" spans="1:18" ht="13.5" customHeight="1"/>
    <row r="33" ht="13.5" customHeight="1"/>
    <row r="34" ht="13.5" customHeight="1"/>
    <row r="35" ht="13.5" customHeight="1"/>
    <row r="36" ht="13.5" customHeight="1"/>
    <row r="37" ht="13.5" customHeight="1"/>
    <row r="38" ht="13.5" customHeight="1"/>
    <row r="39" ht="13.5" customHeight="1"/>
  </sheetData>
  <mergeCells count="13">
    <mergeCell ref="A1:D1"/>
    <mergeCell ref="A14:D21"/>
    <mergeCell ref="E14:Q21"/>
    <mergeCell ref="A2:Q2"/>
    <mergeCell ref="A4:Q4"/>
    <mergeCell ref="A9:Q9"/>
    <mergeCell ref="A10:D10"/>
    <mergeCell ref="E10:Q10"/>
    <mergeCell ref="A11:D12"/>
    <mergeCell ref="A13:D13"/>
    <mergeCell ref="E13:Q13"/>
    <mergeCell ref="A8:Q8"/>
    <mergeCell ref="E11:Q12"/>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rgb="FFFF0000"/>
    <pageSetUpPr fitToPage="1"/>
  </sheetPr>
  <dimension ref="A1:T56"/>
  <sheetViews>
    <sheetView view="pageBreakPreview" zoomScaleNormal="100" zoomScaleSheetLayoutView="100" workbookViewId="0">
      <selection activeCell="T10" sqref="T10"/>
    </sheetView>
  </sheetViews>
  <sheetFormatPr defaultColWidth="9" defaultRowHeight="13"/>
  <cols>
    <col min="1" max="18" width="5.08984375" style="3" customWidth="1"/>
    <col min="19" max="16384" width="9" style="3"/>
  </cols>
  <sheetData>
    <row r="1" spans="1:20" ht="15.75" customHeight="1">
      <c r="A1" s="710" t="str">
        <f>CONCATENATE("（様式－",発注者入力シート!E50,"） ")</f>
        <v xml:space="preserve">（様式－１９） </v>
      </c>
      <c r="B1" s="710"/>
      <c r="C1" s="710"/>
      <c r="D1" s="710"/>
      <c r="E1" s="710"/>
      <c r="F1" s="710"/>
      <c r="S1" s="3" t="s">
        <v>393</v>
      </c>
    </row>
    <row r="2" spans="1:20" ht="15.75" customHeight="1">
      <c r="A2" s="1470" t="s">
        <v>1001</v>
      </c>
      <c r="B2" s="1470"/>
      <c r="C2" s="1470"/>
      <c r="D2" s="1470"/>
      <c r="E2" s="1470"/>
      <c r="F2" s="1470"/>
      <c r="G2" s="1470"/>
      <c r="H2" s="1470"/>
      <c r="I2" s="1470"/>
      <c r="J2" s="1470"/>
      <c r="K2" s="1470"/>
      <c r="L2" s="1470"/>
      <c r="M2" s="1470"/>
      <c r="N2" s="1470"/>
      <c r="O2" s="1470"/>
      <c r="P2" s="1470"/>
      <c r="Q2" s="1470"/>
      <c r="R2" s="6"/>
      <c r="S2" s="3" t="s">
        <v>394</v>
      </c>
    </row>
    <row r="3" spans="1:20" ht="15.75" customHeight="1">
      <c r="A3" s="1019" t="s">
        <v>522</v>
      </c>
      <c r="B3" s="1019"/>
      <c r="C3" s="1019"/>
      <c r="D3" s="1019"/>
      <c r="E3" s="1019"/>
      <c r="F3" s="1019"/>
      <c r="G3" s="1019"/>
      <c r="H3" s="1019"/>
      <c r="I3" s="1019"/>
      <c r="J3" s="1019"/>
      <c r="K3" s="1019"/>
      <c r="L3" s="1019"/>
      <c r="M3" s="1019"/>
      <c r="N3" s="1019"/>
      <c r="O3" s="1019"/>
      <c r="P3" s="1019"/>
      <c r="Q3" s="1019"/>
      <c r="R3" s="154"/>
      <c r="S3" s="116"/>
      <c r="T3" s="3" t="s">
        <v>404</v>
      </c>
    </row>
    <row r="4" spans="1:20" ht="15.75" customHeight="1">
      <c r="S4" s="111"/>
      <c r="T4" s="3" t="s">
        <v>396</v>
      </c>
    </row>
    <row r="5" spans="1:20" ht="15.75" customHeight="1">
      <c r="A5" s="713"/>
      <c r="B5" s="713"/>
      <c r="C5" s="713"/>
      <c r="D5" s="713"/>
      <c r="E5" s="713"/>
      <c r="F5" s="2" t="s">
        <v>42</v>
      </c>
    </row>
    <row r="6" spans="1:20" ht="15.75" customHeight="1">
      <c r="H6" s="2"/>
      <c r="I6" s="2"/>
      <c r="K6" s="3" t="s">
        <v>43</v>
      </c>
      <c r="S6" s="3" t="s">
        <v>397</v>
      </c>
    </row>
    <row r="7" spans="1:20" ht="15.75" customHeight="1">
      <c r="K7" s="713"/>
      <c r="L7" s="713"/>
      <c r="M7" s="713"/>
      <c r="N7" s="713"/>
      <c r="O7" s="713"/>
      <c r="P7" s="713"/>
      <c r="S7" s="113"/>
      <c r="T7" s="3" t="s">
        <v>398</v>
      </c>
    </row>
    <row r="8" spans="1:20" ht="15.75" customHeight="1">
      <c r="S8" s="114"/>
      <c r="T8" s="3" t="s">
        <v>396</v>
      </c>
    </row>
    <row r="9" spans="1:20" ht="15.75" customHeight="1"/>
    <row r="10" spans="1:20" ht="15.75" customHeight="1">
      <c r="A10" s="3" t="s">
        <v>44</v>
      </c>
      <c r="S10" s="118" t="s">
        <v>399</v>
      </c>
    </row>
    <row r="11" spans="1:20" ht="15.75" customHeight="1">
      <c r="S11" s="118" t="s">
        <v>400</v>
      </c>
    </row>
    <row r="12" spans="1:20" ht="15.75" customHeight="1">
      <c r="A12" s="1040" t="s">
        <v>45</v>
      </c>
      <c r="B12" s="1040"/>
      <c r="C12" s="1040"/>
      <c r="D12" s="1040"/>
      <c r="E12" s="1040"/>
      <c r="F12" s="1040"/>
      <c r="G12" s="1040"/>
      <c r="H12" s="1040"/>
      <c r="I12" s="1040"/>
      <c r="J12" s="1040"/>
      <c r="K12" s="1040"/>
      <c r="L12" s="1040"/>
      <c r="M12" s="1040"/>
      <c r="N12" s="1040"/>
      <c r="O12" s="1040"/>
      <c r="P12" s="1040"/>
      <c r="Q12" s="1040"/>
      <c r="R12" s="90"/>
    </row>
    <row r="13" spans="1:20" ht="15.75" customHeight="1">
      <c r="A13" s="90"/>
      <c r="B13" s="1033" t="s">
        <v>46</v>
      </c>
      <c r="C13" s="1034"/>
      <c r="D13" s="1035"/>
      <c r="E13" s="1472">
        <f>IF(発注者入力シート!C7="","",発注者入力シート!C7)</f>
        <v>46295</v>
      </c>
      <c r="F13" s="1473"/>
      <c r="G13" s="1473"/>
      <c r="H13" s="1473"/>
      <c r="I13" s="1473"/>
      <c r="J13" s="1473"/>
      <c r="K13" s="1473"/>
      <c r="L13" s="1473"/>
      <c r="M13" s="1473"/>
      <c r="N13" s="1473"/>
      <c r="O13" s="1473"/>
      <c r="P13" s="90"/>
      <c r="Q13" s="90"/>
      <c r="R13" s="90"/>
    </row>
    <row r="14" spans="1:20" ht="15.75" customHeight="1">
      <c r="B14" s="1036"/>
      <c r="C14" s="1037"/>
      <c r="D14" s="1038"/>
      <c r="E14" s="1474"/>
      <c r="F14" s="1475"/>
      <c r="G14" s="1475"/>
      <c r="H14" s="1475"/>
      <c r="I14" s="1475"/>
      <c r="J14" s="1475"/>
      <c r="K14" s="1475"/>
      <c r="L14" s="1475"/>
      <c r="M14" s="1475"/>
      <c r="N14" s="1475"/>
      <c r="O14" s="1475"/>
    </row>
    <row r="15" spans="1:20" ht="15.75" customHeight="1">
      <c r="B15" s="1033" t="s">
        <v>26</v>
      </c>
      <c r="C15" s="1034"/>
      <c r="D15" s="1034"/>
      <c r="E15" s="1458" t="str">
        <f>IF(発注者入力シート!C10="","",発注者入力シート!C10)</f>
        <v>蛇喰川　防安交付金（総流防）工事　第２期</v>
      </c>
      <c r="F15" s="1459"/>
      <c r="G15" s="1459"/>
      <c r="H15" s="1459"/>
      <c r="I15" s="1459"/>
      <c r="J15" s="1459"/>
      <c r="K15" s="1459"/>
      <c r="L15" s="1459"/>
      <c r="M15" s="1459"/>
      <c r="N15" s="1459"/>
      <c r="O15" s="1460"/>
    </row>
    <row r="16" spans="1:20" ht="15.75" customHeight="1">
      <c r="B16" s="1039"/>
      <c r="C16" s="1040"/>
      <c r="D16" s="1040"/>
      <c r="E16" s="1476"/>
      <c r="F16" s="710"/>
      <c r="G16" s="710"/>
      <c r="H16" s="710"/>
      <c r="I16" s="710"/>
      <c r="J16" s="710"/>
      <c r="K16" s="710"/>
      <c r="L16" s="710"/>
      <c r="M16" s="710"/>
      <c r="N16" s="710"/>
      <c r="O16" s="1477"/>
    </row>
    <row r="17" spans="1:18" ht="15.75" customHeight="1">
      <c r="B17" s="1039"/>
      <c r="C17" s="1040"/>
      <c r="D17" s="1040"/>
      <c r="E17" s="1476"/>
      <c r="F17" s="710"/>
      <c r="G17" s="710"/>
      <c r="H17" s="710"/>
      <c r="I17" s="710"/>
      <c r="J17" s="710"/>
      <c r="K17" s="710"/>
      <c r="L17" s="710"/>
      <c r="M17" s="710"/>
      <c r="N17" s="710"/>
      <c r="O17" s="1477"/>
    </row>
    <row r="18" spans="1:18" ht="15.75" customHeight="1">
      <c r="B18" s="1036"/>
      <c r="C18" s="1037"/>
      <c r="D18" s="1037"/>
      <c r="E18" s="1461"/>
      <c r="F18" s="1434"/>
      <c r="G18" s="1434"/>
      <c r="H18" s="1434"/>
      <c r="I18" s="1434"/>
      <c r="J18" s="1434"/>
      <c r="K18" s="1434"/>
      <c r="L18" s="1434"/>
      <c r="M18" s="1434"/>
      <c r="N18" s="1434"/>
      <c r="O18" s="1462"/>
    </row>
    <row r="19" spans="1:18" ht="15.75" customHeight="1">
      <c r="B19" s="90"/>
      <c r="C19" s="90"/>
      <c r="D19" s="90"/>
    </row>
    <row r="20" spans="1:18" ht="15.75" customHeight="1"/>
    <row r="21" spans="1:18" ht="15.75" customHeight="1">
      <c r="A21" s="3" t="s">
        <v>47</v>
      </c>
    </row>
    <row r="22" spans="1:18" ht="15.75" customHeight="1">
      <c r="A22" s="90" t="s">
        <v>111</v>
      </c>
      <c r="B22" s="3" t="s">
        <v>113</v>
      </c>
    </row>
    <row r="23" spans="1:18" ht="15.75" customHeight="1">
      <c r="B23" s="1033" t="s">
        <v>48</v>
      </c>
      <c r="C23" s="1034"/>
      <c r="D23" s="1034"/>
      <c r="E23" s="1049" t="s">
        <v>49</v>
      </c>
      <c r="F23" s="1115"/>
      <c r="G23" s="1050"/>
      <c r="H23" s="1034" t="s">
        <v>50</v>
      </c>
      <c r="I23" s="1034"/>
      <c r="J23" s="1034"/>
      <c r="K23" s="1034"/>
      <c r="L23" s="1034"/>
      <c r="M23" s="1034"/>
      <c r="N23" s="1034"/>
      <c r="O23" s="1034"/>
      <c r="P23" s="1034"/>
      <c r="Q23" s="1035"/>
      <c r="R23" s="90"/>
    </row>
    <row r="24" spans="1:18" ht="15.75" customHeight="1">
      <c r="B24" s="1033" t="s">
        <v>51</v>
      </c>
      <c r="C24" s="1034"/>
      <c r="D24" s="1034"/>
      <c r="E24" s="1033" t="s">
        <v>52</v>
      </c>
      <c r="F24" s="1034"/>
      <c r="G24" s="1035"/>
      <c r="H24" s="170" t="s">
        <v>53</v>
      </c>
      <c r="I24" s="122"/>
      <c r="J24" s="122"/>
      <c r="K24" s="122"/>
      <c r="L24" s="122"/>
      <c r="M24" s="122"/>
      <c r="N24" s="122"/>
      <c r="O24" s="122"/>
      <c r="P24" s="122"/>
      <c r="Q24" s="123"/>
    </row>
    <row r="25" spans="1:18" ht="15.75" customHeight="1">
      <c r="B25" s="1036"/>
      <c r="C25" s="1037"/>
      <c r="D25" s="1037"/>
      <c r="E25" s="1036"/>
      <c r="F25" s="1037"/>
      <c r="G25" s="1038"/>
      <c r="H25" s="171" t="s">
        <v>54</v>
      </c>
      <c r="I25" s="124"/>
      <c r="J25" s="124"/>
      <c r="K25" s="124"/>
      <c r="L25" s="124"/>
      <c r="M25" s="124"/>
      <c r="N25" s="124"/>
      <c r="O25" s="124"/>
      <c r="P25" s="124"/>
      <c r="Q25" s="125"/>
    </row>
    <row r="26" spans="1:18" ht="15.75" customHeight="1">
      <c r="B26" s="1039" t="s">
        <v>55</v>
      </c>
      <c r="C26" s="1040"/>
      <c r="D26" s="1040"/>
      <c r="E26" s="1039" t="s">
        <v>56</v>
      </c>
      <c r="F26" s="1040"/>
      <c r="G26" s="1041"/>
      <c r="H26" s="2" t="s">
        <v>57</v>
      </c>
      <c r="Q26" s="127"/>
    </row>
    <row r="27" spans="1:18" ht="15.75" customHeight="1">
      <c r="B27" s="1039"/>
      <c r="C27" s="1040"/>
      <c r="D27" s="1040"/>
      <c r="E27" s="1039"/>
      <c r="F27" s="1040"/>
      <c r="G27" s="1041"/>
      <c r="H27" s="1431" t="s">
        <v>133</v>
      </c>
      <c r="I27" s="1337"/>
      <c r="J27" s="1337"/>
      <c r="K27" s="1337"/>
      <c r="L27" s="1337"/>
      <c r="M27" s="1337"/>
      <c r="N27" s="1337"/>
      <c r="O27" s="1337"/>
      <c r="P27" s="1337"/>
      <c r="Q27" s="1433"/>
      <c r="R27" s="117"/>
    </row>
    <row r="28" spans="1:18" ht="15.75" customHeight="1">
      <c r="B28" s="1039"/>
      <c r="C28" s="1040"/>
      <c r="D28" s="1040"/>
      <c r="E28" s="1039"/>
      <c r="F28" s="1040"/>
      <c r="G28" s="1041"/>
      <c r="H28" s="1431"/>
      <c r="I28" s="1337"/>
      <c r="J28" s="1337"/>
      <c r="K28" s="1337"/>
      <c r="L28" s="1337"/>
      <c r="M28" s="1337"/>
      <c r="N28" s="1337"/>
      <c r="O28" s="1337"/>
      <c r="P28" s="1337"/>
      <c r="Q28" s="1433"/>
      <c r="R28" s="117"/>
    </row>
    <row r="29" spans="1:18" ht="15.75" customHeight="1">
      <c r="B29" s="1039"/>
      <c r="C29" s="1040"/>
      <c r="D29" s="1040"/>
      <c r="E29" s="1039"/>
      <c r="F29" s="1040"/>
      <c r="G29" s="1041"/>
      <c r="H29" s="2" t="s">
        <v>58</v>
      </c>
      <c r="I29" s="117"/>
      <c r="J29" s="117"/>
      <c r="K29" s="117"/>
      <c r="L29" s="117"/>
      <c r="M29" s="117"/>
      <c r="N29" s="117"/>
      <c r="O29" s="117"/>
      <c r="P29" s="117"/>
      <c r="Q29" s="172"/>
      <c r="R29" s="117"/>
    </row>
    <row r="30" spans="1:18" ht="15.75" customHeight="1">
      <c r="B30" s="1039"/>
      <c r="C30" s="1040"/>
      <c r="D30" s="1040"/>
      <c r="E30" s="1039"/>
      <c r="F30" s="1040"/>
      <c r="G30" s="1041"/>
      <c r="Q30" s="127"/>
    </row>
    <row r="31" spans="1:18" ht="15.75" customHeight="1">
      <c r="B31" s="1033" t="s">
        <v>59</v>
      </c>
      <c r="C31" s="1034"/>
      <c r="D31" s="1034"/>
      <c r="E31" s="1033" t="s">
        <v>60</v>
      </c>
      <c r="F31" s="1034"/>
      <c r="G31" s="1035"/>
      <c r="H31" s="170" t="s">
        <v>57</v>
      </c>
      <c r="I31" s="122"/>
      <c r="J31" s="122"/>
      <c r="K31" s="122"/>
      <c r="L31" s="122"/>
      <c r="M31" s="122"/>
      <c r="N31" s="122"/>
      <c r="O31" s="122"/>
      <c r="P31" s="122"/>
      <c r="Q31" s="123"/>
    </row>
    <row r="32" spans="1:18" ht="15.75" customHeight="1">
      <c r="B32" s="1039"/>
      <c r="C32" s="1040"/>
      <c r="D32" s="1040"/>
      <c r="E32" s="1039"/>
      <c r="F32" s="1040"/>
      <c r="G32" s="1041"/>
      <c r="H32" s="2" t="s">
        <v>61</v>
      </c>
      <c r="Q32" s="127"/>
    </row>
    <row r="33" spans="1:18" ht="15.75" customHeight="1">
      <c r="B33" s="1036"/>
      <c r="C33" s="1037"/>
      <c r="D33" s="1037"/>
      <c r="E33" s="1036"/>
      <c r="F33" s="1037"/>
      <c r="G33" s="1038"/>
      <c r="H33" s="171" t="s">
        <v>62</v>
      </c>
      <c r="I33" s="124"/>
      <c r="J33" s="124"/>
      <c r="K33" s="124"/>
      <c r="L33" s="124"/>
      <c r="M33" s="124"/>
      <c r="N33" s="124"/>
      <c r="O33" s="124"/>
      <c r="P33" s="124"/>
      <c r="Q33" s="125"/>
    </row>
    <row r="34" spans="1:18" ht="15.75" customHeight="1">
      <c r="B34" s="3" t="s">
        <v>116</v>
      </c>
      <c r="C34" s="3" t="s">
        <v>117</v>
      </c>
    </row>
    <row r="35" spans="1:18" ht="15.75" customHeight="1">
      <c r="B35" s="3" t="s">
        <v>118</v>
      </c>
      <c r="C35" s="1444" t="s">
        <v>132</v>
      </c>
      <c r="D35" s="1444"/>
      <c r="E35" s="1444"/>
      <c r="F35" s="1444"/>
      <c r="G35" s="1444"/>
      <c r="H35" s="1444"/>
      <c r="I35" s="1444"/>
      <c r="J35" s="1444"/>
      <c r="K35" s="1444"/>
      <c r="L35" s="1444"/>
      <c r="M35" s="1444"/>
      <c r="N35" s="1444"/>
      <c r="O35" s="1444"/>
      <c r="P35" s="1444"/>
      <c r="Q35" s="1444"/>
      <c r="R35" s="167"/>
    </row>
    <row r="36" spans="1:18" ht="15.75" customHeight="1">
      <c r="C36" s="1444"/>
      <c r="D36" s="1444"/>
      <c r="E36" s="1444"/>
      <c r="F36" s="1444"/>
      <c r="G36" s="1444"/>
      <c r="H36" s="1444"/>
      <c r="I36" s="1444"/>
      <c r="J36" s="1444"/>
      <c r="K36" s="1444"/>
      <c r="L36" s="1444"/>
      <c r="M36" s="1444"/>
      <c r="N36" s="1444"/>
      <c r="O36" s="1444"/>
      <c r="P36" s="1444"/>
      <c r="Q36" s="1444"/>
      <c r="R36" s="167"/>
    </row>
    <row r="37" spans="1:18" ht="15.75" customHeight="1"/>
    <row r="38" spans="1:18" ht="15.75" customHeight="1">
      <c r="A38" s="3" t="s">
        <v>63</v>
      </c>
    </row>
    <row r="39" spans="1:18" ht="15.75" customHeight="1">
      <c r="A39" s="90" t="s">
        <v>111</v>
      </c>
      <c r="B39" s="3" t="s">
        <v>112</v>
      </c>
    </row>
    <row r="40" spans="1:18" ht="15.75" customHeight="1"/>
    <row r="41" spans="1:18" ht="15.75" customHeight="1">
      <c r="B41" s="1033" t="s">
        <v>64</v>
      </c>
      <c r="C41" s="1034"/>
      <c r="D41" s="1034"/>
      <c r="E41" s="1034"/>
      <c r="F41" s="1034"/>
      <c r="G41" s="1034"/>
      <c r="H41" s="1034"/>
      <c r="I41" s="1034"/>
      <c r="J41" s="1035"/>
      <c r="K41" s="982" t="s">
        <v>1004</v>
      </c>
      <c r="L41" s="1156"/>
      <c r="M41" s="1156"/>
      <c r="N41" s="1156"/>
      <c r="O41" s="983"/>
    </row>
    <row r="42" spans="1:18" ht="15.75" customHeight="1">
      <c r="B42" s="1036"/>
      <c r="C42" s="1037"/>
      <c r="D42" s="1037"/>
      <c r="E42" s="1037"/>
      <c r="F42" s="1037"/>
      <c r="G42" s="1037"/>
      <c r="H42" s="1037"/>
      <c r="I42" s="1037"/>
      <c r="J42" s="1038"/>
      <c r="K42" s="1036" t="s">
        <v>65</v>
      </c>
      <c r="L42" s="1037"/>
      <c r="M42" s="1037"/>
      <c r="N42" s="1037"/>
      <c r="O42" s="1038"/>
    </row>
    <row r="43" spans="1:18" ht="15.75" customHeight="1"/>
    <row r="44" spans="1:18" ht="15.75" customHeight="1"/>
    <row r="45" spans="1:18" ht="15.75" customHeight="1">
      <c r="A45" s="90" t="s">
        <v>114</v>
      </c>
      <c r="B45" s="3" t="s">
        <v>115</v>
      </c>
    </row>
    <row r="46" spans="1:18" ht="15.75" customHeight="1"/>
    <row r="47" spans="1:18" ht="15.75" customHeight="1"/>
    <row r="48" spans="1:18" ht="15.75" customHeight="1"/>
    <row r="49" spans="1:1" ht="15.75" customHeight="1">
      <c r="A49" s="3" t="s">
        <v>66</v>
      </c>
    </row>
    <row r="50" spans="1:1" ht="15.75" customHeight="1"/>
    <row r="51" spans="1:1" ht="15.75" customHeight="1"/>
    <row r="52" spans="1:1" ht="15.75" customHeight="1"/>
    <row r="53" spans="1:1" ht="15.75" customHeight="1"/>
    <row r="54" spans="1:1" ht="15.75" customHeight="1"/>
    <row r="55" spans="1:1" ht="15.75" customHeight="1"/>
    <row r="56" spans="1:1" ht="15.75" customHeight="1"/>
  </sheetData>
  <mergeCells count="24">
    <mergeCell ref="A1:F1"/>
    <mergeCell ref="A2:Q2"/>
    <mergeCell ref="A3:Q3"/>
    <mergeCell ref="A12:Q12"/>
    <mergeCell ref="B23:D23"/>
    <mergeCell ref="A5:E5"/>
    <mergeCell ref="K7:P7"/>
    <mergeCell ref="B15:D18"/>
    <mergeCell ref="E23:G23"/>
    <mergeCell ref="E24:G25"/>
    <mergeCell ref="B13:D14"/>
    <mergeCell ref="E13:O14"/>
    <mergeCell ref="E15:O18"/>
    <mergeCell ref="B41:J42"/>
    <mergeCell ref="K41:O41"/>
    <mergeCell ref="K42:O42"/>
    <mergeCell ref="B31:D33"/>
    <mergeCell ref="C35:Q36"/>
    <mergeCell ref="E26:G30"/>
    <mergeCell ref="E31:G33"/>
    <mergeCell ref="H23:Q23"/>
    <mergeCell ref="B26:D30"/>
    <mergeCell ref="H27:Q28"/>
    <mergeCell ref="B24:D25"/>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theme="3"/>
    <pageSetUpPr fitToPage="1"/>
  </sheetPr>
  <dimension ref="A1:T73"/>
  <sheetViews>
    <sheetView view="pageBreakPreview" zoomScaleNormal="100" zoomScaleSheetLayoutView="100" workbookViewId="0">
      <selection activeCell="Q9" sqref="Q9"/>
    </sheetView>
  </sheetViews>
  <sheetFormatPr defaultColWidth="9" defaultRowHeight="13"/>
  <cols>
    <col min="1" max="18" width="5.08984375" style="3" customWidth="1"/>
    <col min="19" max="16384" width="9" style="3"/>
  </cols>
  <sheetData>
    <row r="1" spans="1:20" ht="15.75" customHeight="1">
      <c r="A1" s="710" t="str">
        <f>CONCATENATE("（様式－",発注者入力シート!E51,"）")</f>
        <v>（様式－２０）</v>
      </c>
      <c r="B1" s="710"/>
      <c r="C1" s="710"/>
      <c r="D1" s="710"/>
      <c r="E1" s="710"/>
      <c r="F1" s="710"/>
      <c r="S1" s="3" t="s">
        <v>393</v>
      </c>
    </row>
    <row r="2" spans="1:20" ht="15.75" customHeight="1">
      <c r="A2" s="1457" t="s">
        <v>1001</v>
      </c>
      <c r="B2" s="1457"/>
      <c r="C2" s="1457"/>
      <c r="D2" s="1457"/>
      <c r="E2" s="1457"/>
      <c r="F2" s="1457"/>
      <c r="G2" s="1457"/>
      <c r="H2" s="1457"/>
      <c r="I2" s="1457"/>
      <c r="J2" s="1457"/>
      <c r="K2" s="1457"/>
      <c r="L2" s="1457"/>
      <c r="M2" s="1457"/>
      <c r="N2" s="1457"/>
      <c r="O2" s="1457"/>
      <c r="P2" s="1457"/>
      <c r="Q2" s="1457"/>
      <c r="R2" s="6"/>
      <c r="S2" s="3" t="s">
        <v>394</v>
      </c>
    </row>
    <row r="3" spans="1:20" ht="15.75" customHeight="1">
      <c r="A3" s="1019" t="s">
        <v>524</v>
      </c>
      <c r="B3" s="1019"/>
      <c r="C3" s="1019"/>
      <c r="D3" s="1019"/>
      <c r="E3" s="1019"/>
      <c r="F3" s="1019"/>
      <c r="G3" s="1019"/>
      <c r="H3" s="1019"/>
      <c r="I3" s="1019"/>
      <c r="J3" s="1019"/>
      <c r="K3" s="1019"/>
      <c r="L3" s="1019"/>
      <c r="M3" s="1019"/>
      <c r="N3" s="1019"/>
      <c r="O3" s="1019"/>
      <c r="P3" s="1019"/>
      <c r="Q3" s="1019"/>
      <c r="R3" s="154"/>
      <c r="S3" s="116"/>
      <c r="T3" s="3" t="s">
        <v>404</v>
      </c>
    </row>
    <row r="4" spans="1:20" ht="15.75" customHeight="1">
      <c r="A4" s="154"/>
      <c r="B4" s="154"/>
      <c r="C4" s="154"/>
      <c r="D4" s="154"/>
      <c r="E4" s="154"/>
      <c r="F4" s="154"/>
      <c r="G4" s="154"/>
      <c r="H4" s="154"/>
      <c r="I4" s="154"/>
      <c r="J4" s="154"/>
      <c r="K4" s="154"/>
      <c r="L4" s="154"/>
      <c r="M4" s="154"/>
      <c r="N4" s="154"/>
      <c r="O4" s="154"/>
      <c r="P4" s="154"/>
      <c r="Q4" s="154"/>
      <c r="R4" s="154"/>
      <c r="S4" s="111"/>
      <c r="T4" s="3" t="s">
        <v>396</v>
      </c>
    </row>
    <row r="5" spans="1:20" ht="15.75" customHeight="1">
      <c r="A5" s="3" t="s">
        <v>43</v>
      </c>
    </row>
    <row r="6" spans="1:20" ht="15.75" customHeight="1">
      <c r="A6" s="1489"/>
      <c r="B6" s="1489"/>
      <c r="C6" s="1489"/>
      <c r="D6" s="1489"/>
      <c r="E6" s="1489"/>
      <c r="F6" s="3" t="s">
        <v>119</v>
      </c>
      <c r="S6" s="3" t="s">
        <v>397</v>
      </c>
    </row>
    <row r="7" spans="1:20" ht="15.75" customHeight="1">
      <c r="S7" s="113"/>
      <c r="T7" s="3" t="s">
        <v>398</v>
      </c>
    </row>
    <row r="8" spans="1:20" ht="15.75" customHeight="1">
      <c r="K8" s="3" t="s">
        <v>67</v>
      </c>
      <c r="S8" s="114"/>
      <c r="T8" s="3" t="s">
        <v>396</v>
      </c>
    </row>
    <row r="9" spans="1:20" ht="15.75" customHeight="1">
      <c r="K9" s="1432"/>
      <c r="L9" s="1432"/>
      <c r="M9" s="1432"/>
      <c r="N9" s="1432"/>
      <c r="O9" s="1432"/>
      <c r="P9" s="1432"/>
    </row>
    <row r="10" spans="1:20" ht="15.75" customHeight="1">
      <c r="K10" s="1432"/>
      <c r="L10" s="1432"/>
      <c r="M10" s="1432"/>
      <c r="N10" s="1432"/>
      <c r="O10" s="1432"/>
      <c r="P10" s="1432"/>
      <c r="S10" s="118" t="s">
        <v>399</v>
      </c>
    </row>
    <row r="11" spans="1:20" ht="15.75" customHeight="1">
      <c r="S11" s="118" t="s">
        <v>400</v>
      </c>
    </row>
    <row r="12" spans="1:20" ht="15.75" customHeight="1">
      <c r="A12" s="1155" t="s">
        <v>1005</v>
      </c>
      <c r="B12" s="1155"/>
      <c r="C12" s="1155"/>
      <c r="D12" s="1155"/>
      <c r="E12" s="1155"/>
      <c r="F12" s="1155"/>
      <c r="G12" s="1155"/>
      <c r="H12" s="1155"/>
      <c r="I12" s="1155"/>
      <c r="J12" s="1155"/>
      <c r="K12" s="1155"/>
      <c r="L12" s="1155"/>
      <c r="M12" s="1155"/>
      <c r="N12" s="1155"/>
      <c r="O12" s="1155"/>
      <c r="P12" s="1155"/>
      <c r="Q12" s="1155"/>
      <c r="R12" s="167"/>
    </row>
    <row r="13" spans="1:20" ht="15.75" customHeight="1">
      <c r="A13" s="1155"/>
      <c r="B13" s="1155"/>
      <c r="C13" s="1155"/>
      <c r="D13" s="1155"/>
      <c r="E13" s="1155"/>
      <c r="F13" s="1155"/>
      <c r="G13" s="1155"/>
      <c r="H13" s="1155"/>
      <c r="I13" s="1155"/>
      <c r="J13" s="1155"/>
      <c r="K13" s="1155"/>
      <c r="L13" s="1155"/>
      <c r="M13" s="1155"/>
      <c r="N13" s="1155"/>
      <c r="O13" s="1155"/>
      <c r="P13" s="1155"/>
      <c r="Q13" s="1155"/>
      <c r="R13" s="167"/>
    </row>
    <row r="14" spans="1:20" ht="15.75" customHeight="1"/>
    <row r="15" spans="1:20" ht="15.75" customHeight="1"/>
    <row r="16" spans="1:20" ht="15.75" customHeight="1">
      <c r="A16" s="1040" t="s">
        <v>45</v>
      </c>
      <c r="B16" s="1040"/>
      <c r="C16" s="1040"/>
      <c r="D16" s="1040"/>
      <c r="E16" s="1040"/>
      <c r="F16" s="1040"/>
      <c r="G16" s="1040"/>
      <c r="H16" s="1040"/>
      <c r="I16" s="1040"/>
      <c r="J16" s="1040"/>
      <c r="K16" s="1040"/>
      <c r="L16" s="1040"/>
      <c r="M16" s="1040"/>
      <c r="N16" s="1040"/>
      <c r="O16" s="1040"/>
      <c r="P16" s="1040"/>
      <c r="Q16" s="1040"/>
      <c r="R16" s="90"/>
    </row>
    <row r="17" spans="1:18" ht="15.75" customHeight="1"/>
    <row r="18" spans="1:18" ht="15.75" customHeight="1">
      <c r="A18" s="1033" t="s">
        <v>46</v>
      </c>
      <c r="B18" s="1034"/>
      <c r="C18" s="1034"/>
      <c r="D18" s="1035"/>
      <c r="E18" s="1454">
        <f>IF(発注者入力シート!C7="","",発注者入力シート!C7)</f>
        <v>46295</v>
      </c>
      <c r="F18" s="1455"/>
      <c r="G18" s="1455"/>
      <c r="H18" s="1455"/>
      <c r="I18" s="1455"/>
      <c r="J18" s="1455"/>
      <c r="K18" s="1455"/>
      <c r="L18" s="1455"/>
      <c r="M18" s="1455"/>
      <c r="N18" s="1455"/>
      <c r="O18" s="1455"/>
      <c r="P18" s="1455"/>
      <c r="Q18" s="1456"/>
      <c r="R18" s="2"/>
    </row>
    <row r="19" spans="1:18" ht="15.75" customHeight="1">
      <c r="A19" s="1033" t="s">
        <v>26</v>
      </c>
      <c r="B19" s="1034"/>
      <c r="C19" s="1034"/>
      <c r="D19" s="1035"/>
      <c r="E19" s="1458" t="str">
        <f>IF(発注者入力シート!C10="","",発注者入力シート!C10)</f>
        <v>蛇喰川　防安交付金（総流防）工事　第２期</v>
      </c>
      <c r="F19" s="1459"/>
      <c r="G19" s="1459"/>
      <c r="H19" s="1459"/>
      <c r="I19" s="1459"/>
      <c r="J19" s="1459"/>
      <c r="K19" s="1459"/>
      <c r="L19" s="1459"/>
      <c r="M19" s="1459"/>
      <c r="N19" s="1459"/>
      <c r="O19" s="1459"/>
      <c r="P19" s="1459"/>
      <c r="Q19" s="1460"/>
      <c r="R19" s="2"/>
    </row>
    <row r="20" spans="1:18" ht="15.75" customHeight="1">
      <c r="A20" s="1036"/>
      <c r="B20" s="1037"/>
      <c r="C20" s="1037"/>
      <c r="D20" s="1038"/>
      <c r="E20" s="1461"/>
      <c r="F20" s="1434"/>
      <c r="G20" s="1434"/>
      <c r="H20" s="1434"/>
      <c r="I20" s="1434"/>
      <c r="J20" s="1434"/>
      <c r="K20" s="1434"/>
      <c r="L20" s="1434"/>
      <c r="M20" s="1434"/>
      <c r="N20" s="1434"/>
      <c r="O20" s="1434"/>
      <c r="P20" s="1434"/>
      <c r="Q20" s="1462"/>
      <c r="R20" s="2"/>
    </row>
    <row r="21" spans="1:18" ht="15.75" customHeight="1">
      <c r="A21" s="1049" t="s">
        <v>68</v>
      </c>
      <c r="B21" s="1115"/>
      <c r="C21" s="1115"/>
      <c r="D21" s="1115"/>
      <c r="E21" s="1115"/>
      <c r="F21" s="1115"/>
      <c r="G21" s="1115"/>
      <c r="H21" s="1115"/>
      <c r="I21" s="1115"/>
      <c r="J21" s="1115"/>
      <c r="K21" s="1115"/>
      <c r="L21" s="1115"/>
      <c r="M21" s="1115"/>
      <c r="N21" s="1115"/>
      <c r="O21" s="1115"/>
      <c r="P21" s="1115"/>
      <c r="Q21" s="1050"/>
      <c r="R21" s="90"/>
    </row>
    <row r="22" spans="1:18" ht="15.75" customHeight="1">
      <c r="A22" s="1049" t="s">
        <v>69</v>
      </c>
      <c r="B22" s="1115"/>
      <c r="C22" s="1115"/>
      <c r="D22" s="1050"/>
      <c r="E22" s="115"/>
      <c r="F22" s="115"/>
      <c r="G22" s="115"/>
      <c r="H22" s="115"/>
      <c r="I22" s="115"/>
      <c r="J22" s="115" t="s">
        <v>70</v>
      </c>
      <c r="K22" s="115"/>
      <c r="L22" s="115"/>
      <c r="M22" s="115"/>
      <c r="N22" s="115"/>
      <c r="O22" s="115"/>
      <c r="P22" s="115"/>
      <c r="Q22" s="131"/>
    </row>
    <row r="23" spans="1:18" ht="15.75" customHeight="1">
      <c r="A23" s="157" t="s">
        <v>120</v>
      </c>
      <c r="B23" s="1021"/>
      <c r="C23" s="1021"/>
      <c r="D23" s="1022"/>
      <c r="E23" s="1020"/>
      <c r="F23" s="1021"/>
      <c r="G23" s="1021"/>
      <c r="H23" s="1021"/>
      <c r="I23" s="1021"/>
      <c r="J23" s="1021"/>
      <c r="K23" s="1021"/>
      <c r="L23" s="1021"/>
      <c r="M23" s="1021"/>
      <c r="N23" s="1021"/>
      <c r="O23" s="1021"/>
      <c r="P23" s="1021"/>
      <c r="Q23" s="1022"/>
      <c r="R23" s="197"/>
    </row>
    <row r="24" spans="1:18" ht="15.75" customHeight="1">
      <c r="A24" s="126"/>
      <c r="B24" s="1024"/>
      <c r="C24" s="1024"/>
      <c r="D24" s="1025"/>
      <c r="E24" s="1023"/>
      <c r="F24" s="1024"/>
      <c r="G24" s="1024"/>
      <c r="H24" s="1024"/>
      <c r="I24" s="1024"/>
      <c r="J24" s="1024"/>
      <c r="K24" s="1024"/>
      <c r="L24" s="1024"/>
      <c r="M24" s="1024"/>
      <c r="N24" s="1024"/>
      <c r="O24" s="1024"/>
      <c r="P24" s="1024"/>
      <c r="Q24" s="1025"/>
      <c r="R24" s="197"/>
    </row>
    <row r="25" spans="1:18" ht="15.75" customHeight="1">
      <c r="A25" s="126"/>
      <c r="B25" s="1024"/>
      <c r="C25" s="1024"/>
      <c r="D25" s="1025"/>
      <c r="E25" s="1023"/>
      <c r="F25" s="1024"/>
      <c r="G25" s="1024"/>
      <c r="H25" s="1024"/>
      <c r="I25" s="1024"/>
      <c r="J25" s="1024"/>
      <c r="K25" s="1024"/>
      <c r="L25" s="1024"/>
      <c r="M25" s="1024"/>
      <c r="N25" s="1024"/>
      <c r="O25" s="1024"/>
      <c r="P25" s="1024"/>
      <c r="Q25" s="1025"/>
      <c r="R25" s="197"/>
    </row>
    <row r="26" spans="1:18" ht="15.75" customHeight="1">
      <c r="A26" s="126"/>
      <c r="B26" s="1024"/>
      <c r="C26" s="1024"/>
      <c r="D26" s="1025"/>
      <c r="E26" s="1023"/>
      <c r="F26" s="1024"/>
      <c r="G26" s="1024"/>
      <c r="H26" s="1024"/>
      <c r="I26" s="1024"/>
      <c r="J26" s="1024"/>
      <c r="K26" s="1024"/>
      <c r="L26" s="1024"/>
      <c r="M26" s="1024"/>
      <c r="N26" s="1024"/>
      <c r="O26" s="1024"/>
      <c r="P26" s="1024"/>
      <c r="Q26" s="1025"/>
      <c r="R26" s="197"/>
    </row>
    <row r="27" spans="1:18" ht="15.75" customHeight="1">
      <c r="A27" s="126"/>
      <c r="B27" s="1024"/>
      <c r="C27" s="1024"/>
      <c r="D27" s="1025"/>
      <c r="E27" s="1023"/>
      <c r="F27" s="1024"/>
      <c r="G27" s="1024"/>
      <c r="H27" s="1024"/>
      <c r="I27" s="1024"/>
      <c r="J27" s="1024"/>
      <c r="K27" s="1024"/>
      <c r="L27" s="1024"/>
      <c r="M27" s="1024"/>
      <c r="N27" s="1024"/>
      <c r="O27" s="1024"/>
      <c r="P27" s="1024"/>
      <c r="Q27" s="1025"/>
      <c r="R27" s="197"/>
    </row>
    <row r="28" spans="1:18" ht="15.75" customHeight="1">
      <c r="A28" s="126"/>
      <c r="B28" s="1024"/>
      <c r="C28" s="1024"/>
      <c r="D28" s="1025"/>
      <c r="E28" s="1023"/>
      <c r="F28" s="1024"/>
      <c r="G28" s="1024"/>
      <c r="H28" s="1024"/>
      <c r="I28" s="1024"/>
      <c r="J28" s="1024"/>
      <c r="K28" s="1024"/>
      <c r="L28" s="1024"/>
      <c r="M28" s="1024"/>
      <c r="N28" s="1024"/>
      <c r="O28" s="1024"/>
      <c r="P28" s="1024"/>
      <c r="Q28" s="1025"/>
      <c r="R28" s="197"/>
    </row>
    <row r="29" spans="1:18" ht="15.75" customHeight="1">
      <c r="A29" s="126"/>
      <c r="B29" s="1024"/>
      <c r="C29" s="1024"/>
      <c r="D29" s="1025"/>
      <c r="E29" s="1023"/>
      <c r="F29" s="1024"/>
      <c r="G29" s="1024"/>
      <c r="H29" s="1024"/>
      <c r="I29" s="1024"/>
      <c r="J29" s="1024"/>
      <c r="K29" s="1024"/>
      <c r="L29" s="1024"/>
      <c r="M29" s="1024"/>
      <c r="N29" s="1024"/>
      <c r="O29" s="1024"/>
      <c r="P29" s="1024"/>
      <c r="Q29" s="1025"/>
      <c r="R29" s="197"/>
    </row>
    <row r="30" spans="1:18" ht="15.75" customHeight="1">
      <c r="A30" s="126"/>
      <c r="B30" s="1491"/>
      <c r="C30" s="1491"/>
      <c r="D30" s="1492"/>
      <c r="E30" s="1490"/>
      <c r="F30" s="1491"/>
      <c r="G30" s="1491"/>
      <c r="H30" s="1491"/>
      <c r="I30" s="1491"/>
      <c r="J30" s="1491"/>
      <c r="K30" s="1491"/>
      <c r="L30" s="1491"/>
      <c r="M30" s="1491"/>
      <c r="N30" s="1491"/>
      <c r="O30" s="1491"/>
      <c r="P30" s="1491"/>
      <c r="Q30" s="1492"/>
      <c r="R30" s="197"/>
    </row>
    <row r="31" spans="1:18" ht="15.75" customHeight="1">
      <c r="A31" s="173" t="s">
        <v>121</v>
      </c>
      <c r="B31" s="1478"/>
      <c r="C31" s="1478"/>
      <c r="D31" s="1479"/>
      <c r="E31" s="1493"/>
      <c r="F31" s="1478"/>
      <c r="G31" s="1478"/>
      <c r="H31" s="1478"/>
      <c r="I31" s="1478"/>
      <c r="J31" s="1478"/>
      <c r="K31" s="1478"/>
      <c r="L31" s="1478"/>
      <c r="M31" s="1478"/>
      <c r="N31" s="1478"/>
      <c r="O31" s="1478"/>
      <c r="P31" s="1478"/>
      <c r="Q31" s="1479"/>
      <c r="R31" s="197"/>
    </row>
    <row r="32" spans="1:18" ht="15.75" customHeight="1">
      <c r="A32" s="126"/>
      <c r="B32" s="1024"/>
      <c r="C32" s="1024"/>
      <c r="D32" s="1025"/>
      <c r="E32" s="1023"/>
      <c r="F32" s="1024"/>
      <c r="G32" s="1024"/>
      <c r="H32" s="1024"/>
      <c r="I32" s="1024"/>
      <c r="J32" s="1024"/>
      <c r="K32" s="1024"/>
      <c r="L32" s="1024"/>
      <c r="M32" s="1024"/>
      <c r="N32" s="1024"/>
      <c r="O32" s="1024"/>
      <c r="P32" s="1024"/>
      <c r="Q32" s="1025"/>
      <c r="R32" s="197"/>
    </row>
    <row r="33" spans="1:18" ht="15.75" customHeight="1">
      <c r="A33" s="126"/>
      <c r="B33" s="1024"/>
      <c r="C33" s="1024"/>
      <c r="D33" s="1025"/>
      <c r="E33" s="1023"/>
      <c r="F33" s="1024"/>
      <c r="G33" s="1024"/>
      <c r="H33" s="1024"/>
      <c r="I33" s="1024"/>
      <c r="J33" s="1024"/>
      <c r="K33" s="1024"/>
      <c r="L33" s="1024"/>
      <c r="M33" s="1024"/>
      <c r="N33" s="1024"/>
      <c r="O33" s="1024"/>
      <c r="P33" s="1024"/>
      <c r="Q33" s="1025"/>
      <c r="R33" s="197"/>
    </row>
    <row r="34" spans="1:18" ht="15.75" customHeight="1">
      <c r="A34" s="126"/>
      <c r="B34" s="1024"/>
      <c r="C34" s="1024"/>
      <c r="D34" s="1025"/>
      <c r="E34" s="1023"/>
      <c r="F34" s="1024"/>
      <c r="G34" s="1024"/>
      <c r="H34" s="1024"/>
      <c r="I34" s="1024"/>
      <c r="J34" s="1024"/>
      <c r="K34" s="1024"/>
      <c r="L34" s="1024"/>
      <c r="M34" s="1024"/>
      <c r="N34" s="1024"/>
      <c r="O34" s="1024"/>
      <c r="P34" s="1024"/>
      <c r="Q34" s="1025"/>
      <c r="R34" s="197"/>
    </row>
    <row r="35" spans="1:18" ht="15.75" customHeight="1">
      <c r="A35" s="126"/>
      <c r="B35" s="1024"/>
      <c r="C35" s="1024"/>
      <c r="D35" s="1025"/>
      <c r="E35" s="1023"/>
      <c r="F35" s="1024"/>
      <c r="G35" s="1024"/>
      <c r="H35" s="1024"/>
      <c r="I35" s="1024"/>
      <c r="J35" s="1024"/>
      <c r="K35" s="1024"/>
      <c r="L35" s="1024"/>
      <c r="M35" s="1024"/>
      <c r="N35" s="1024"/>
      <c r="O35" s="1024"/>
      <c r="P35" s="1024"/>
      <c r="Q35" s="1025"/>
      <c r="R35" s="197"/>
    </row>
    <row r="36" spans="1:18" ht="15.75" customHeight="1">
      <c r="A36" s="126"/>
      <c r="B36" s="1024"/>
      <c r="C36" s="1024"/>
      <c r="D36" s="1025"/>
      <c r="E36" s="1023"/>
      <c r="F36" s="1024"/>
      <c r="G36" s="1024"/>
      <c r="H36" s="1024"/>
      <c r="I36" s="1024"/>
      <c r="J36" s="1024"/>
      <c r="K36" s="1024"/>
      <c r="L36" s="1024"/>
      <c r="M36" s="1024"/>
      <c r="N36" s="1024"/>
      <c r="O36" s="1024"/>
      <c r="P36" s="1024"/>
      <c r="Q36" s="1025"/>
      <c r="R36" s="197"/>
    </row>
    <row r="37" spans="1:18" ht="15.75" customHeight="1">
      <c r="A37" s="126"/>
      <c r="B37" s="1024"/>
      <c r="C37" s="1024"/>
      <c r="D37" s="1025"/>
      <c r="E37" s="1023"/>
      <c r="F37" s="1024"/>
      <c r="G37" s="1024"/>
      <c r="H37" s="1024"/>
      <c r="I37" s="1024"/>
      <c r="J37" s="1024"/>
      <c r="K37" s="1024"/>
      <c r="L37" s="1024"/>
      <c r="M37" s="1024"/>
      <c r="N37" s="1024"/>
      <c r="O37" s="1024"/>
      <c r="P37" s="1024"/>
      <c r="Q37" s="1025"/>
      <c r="R37" s="197"/>
    </row>
    <row r="38" spans="1:18" ht="15.75" customHeight="1">
      <c r="A38" s="174"/>
      <c r="B38" s="1491"/>
      <c r="C38" s="1491"/>
      <c r="D38" s="1492"/>
      <c r="E38" s="1490"/>
      <c r="F38" s="1491"/>
      <c r="G38" s="1491"/>
      <c r="H38" s="1491"/>
      <c r="I38" s="1491"/>
      <c r="J38" s="1491"/>
      <c r="K38" s="1491"/>
      <c r="L38" s="1491"/>
      <c r="M38" s="1491"/>
      <c r="N38" s="1491"/>
      <c r="O38" s="1491"/>
      <c r="P38" s="1491"/>
      <c r="Q38" s="1492"/>
      <c r="R38" s="197"/>
    </row>
    <row r="39" spans="1:18" ht="15.75" customHeight="1">
      <c r="A39" s="157" t="s">
        <v>122</v>
      </c>
      <c r="B39" s="1478"/>
      <c r="C39" s="1478"/>
      <c r="D39" s="1479"/>
      <c r="E39" s="1480"/>
      <c r="F39" s="1481"/>
      <c r="G39" s="1481"/>
      <c r="H39" s="1481"/>
      <c r="I39" s="1481"/>
      <c r="J39" s="1481"/>
      <c r="K39" s="1481"/>
      <c r="L39" s="1481"/>
      <c r="M39" s="1481"/>
      <c r="N39" s="1481"/>
      <c r="O39" s="1481"/>
      <c r="P39" s="1481"/>
      <c r="Q39" s="1482"/>
      <c r="R39" s="201"/>
    </row>
    <row r="40" spans="1:18" ht="15.75" customHeight="1">
      <c r="A40" s="126"/>
      <c r="B40" s="1024"/>
      <c r="C40" s="1024"/>
      <c r="D40" s="1025"/>
      <c r="E40" s="1483"/>
      <c r="F40" s="1484"/>
      <c r="G40" s="1484"/>
      <c r="H40" s="1484"/>
      <c r="I40" s="1484"/>
      <c r="J40" s="1484"/>
      <c r="K40" s="1484"/>
      <c r="L40" s="1484"/>
      <c r="M40" s="1484"/>
      <c r="N40" s="1484"/>
      <c r="O40" s="1484"/>
      <c r="P40" s="1484"/>
      <c r="Q40" s="1485"/>
      <c r="R40" s="201"/>
    </row>
    <row r="41" spans="1:18" ht="15.75" customHeight="1">
      <c r="A41" s="126"/>
      <c r="B41" s="1024"/>
      <c r="C41" s="1024"/>
      <c r="D41" s="1025"/>
      <c r="E41" s="1483"/>
      <c r="F41" s="1484"/>
      <c r="G41" s="1484"/>
      <c r="H41" s="1484"/>
      <c r="I41" s="1484"/>
      <c r="J41" s="1484"/>
      <c r="K41" s="1484"/>
      <c r="L41" s="1484"/>
      <c r="M41" s="1484"/>
      <c r="N41" s="1484"/>
      <c r="O41" s="1484"/>
      <c r="P41" s="1484"/>
      <c r="Q41" s="1485"/>
      <c r="R41" s="201"/>
    </row>
    <row r="42" spans="1:18" ht="15.75" customHeight="1">
      <c r="A42" s="126"/>
      <c r="B42" s="1024"/>
      <c r="C42" s="1024"/>
      <c r="D42" s="1025"/>
      <c r="E42" s="1483"/>
      <c r="F42" s="1484"/>
      <c r="G42" s="1484"/>
      <c r="H42" s="1484"/>
      <c r="I42" s="1484"/>
      <c r="J42" s="1484"/>
      <c r="K42" s="1484"/>
      <c r="L42" s="1484"/>
      <c r="M42" s="1484"/>
      <c r="N42" s="1484"/>
      <c r="O42" s="1484"/>
      <c r="P42" s="1484"/>
      <c r="Q42" s="1485"/>
      <c r="R42" s="201"/>
    </row>
    <row r="43" spans="1:18" ht="15.75" customHeight="1">
      <c r="A43" s="126"/>
      <c r="B43" s="1024"/>
      <c r="C43" s="1024"/>
      <c r="D43" s="1025"/>
      <c r="E43" s="1483"/>
      <c r="F43" s="1484"/>
      <c r="G43" s="1484"/>
      <c r="H43" s="1484"/>
      <c r="I43" s="1484"/>
      <c r="J43" s="1484"/>
      <c r="K43" s="1484"/>
      <c r="L43" s="1484"/>
      <c r="M43" s="1484"/>
      <c r="N43" s="1484"/>
      <c r="O43" s="1484"/>
      <c r="P43" s="1484"/>
      <c r="Q43" s="1485"/>
      <c r="R43" s="201"/>
    </row>
    <row r="44" spans="1:18" ht="15.75" customHeight="1">
      <c r="A44" s="126"/>
      <c r="B44" s="1024"/>
      <c r="C44" s="1024"/>
      <c r="D44" s="1025"/>
      <c r="E44" s="1483"/>
      <c r="F44" s="1484"/>
      <c r="G44" s="1484"/>
      <c r="H44" s="1484"/>
      <c r="I44" s="1484"/>
      <c r="J44" s="1484"/>
      <c r="K44" s="1484"/>
      <c r="L44" s="1484"/>
      <c r="M44" s="1484"/>
      <c r="N44" s="1484"/>
      <c r="O44" s="1484"/>
      <c r="P44" s="1484"/>
      <c r="Q44" s="1485"/>
      <c r="R44" s="201"/>
    </row>
    <row r="45" spans="1:18" ht="15.75" customHeight="1">
      <c r="A45" s="126"/>
      <c r="B45" s="1024"/>
      <c r="C45" s="1024"/>
      <c r="D45" s="1025"/>
      <c r="E45" s="1483"/>
      <c r="F45" s="1484"/>
      <c r="G45" s="1484"/>
      <c r="H45" s="1484"/>
      <c r="I45" s="1484"/>
      <c r="J45" s="1484"/>
      <c r="K45" s="1484"/>
      <c r="L45" s="1484"/>
      <c r="M45" s="1484"/>
      <c r="N45" s="1484"/>
      <c r="O45" s="1484"/>
      <c r="P45" s="1484"/>
      <c r="Q45" s="1485"/>
      <c r="R45" s="201"/>
    </row>
    <row r="46" spans="1:18" ht="15.75" customHeight="1">
      <c r="A46" s="126"/>
      <c r="B46" s="1024"/>
      <c r="C46" s="1024"/>
      <c r="D46" s="1025"/>
      <c r="E46" s="1483"/>
      <c r="F46" s="1484"/>
      <c r="G46" s="1484"/>
      <c r="H46" s="1484"/>
      <c r="I46" s="1484"/>
      <c r="J46" s="1484"/>
      <c r="K46" s="1484"/>
      <c r="L46" s="1484"/>
      <c r="M46" s="1484"/>
      <c r="N46" s="1484"/>
      <c r="O46" s="1484"/>
      <c r="P46" s="1484"/>
      <c r="Q46" s="1485"/>
      <c r="R46" s="201"/>
    </row>
    <row r="47" spans="1:18" ht="15.75" customHeight="1">
      <c r="A47" s="126"/>
      <c r="B47" s="1024"/>
      <c r="C47" s="1024"/>
      <c r="D47" s="1025"/>
      <c r="E47" s="1483"/>
      <c r="F47" s="1484"/>
      <c r="G47" s="1484"/>
      <c r="H47" s="1484"/>
      <c r="I47" s="1484"/>
      <c r="J47" s="1484"/>
      <c r="K47" s="1484"/>
      <c r="L47" s="1484"/>
      <c r="M47" s="1484"/>
      <c r="N47" s="1484"/>
      <c r="O47" s="1484"/>
      <c r="P47" s="1484"/>
      <c r="Q47" s="1485"/>
      <c r="R47" s="201"/>
    </row>
    <row r="48" spans="1:18" ht="15.75" customHeight="1">
      <c r="A48" s="126"/>
      <c r="B48" s="1024"/>
      <c r="C48" s="1024"/>
      <c r="D48" s="1025"/>
      <c r="E48" s="1483"/>
      <c r="F48" s="1484"/>
      <c r="G48" s="1484"/>
      <c r="H48" s="1484"/>
      <c r="I48" s="1484"/>
      <c r="J48" s="1484"/>
      <c r="K48" s="1484"/>
      <c r="L48" s="1484"/>
      <c r="M48" s="1484"/>
      <c r="N48" s="1484"/>
      <c r="O48" s="1484"/>
      <c r="P48" s="1484"/>
      <c r="Q48" s="1485"/>
      <c r="R48" s="201"/>
    </row>
    <row r="49" spans="1:18" ht="15.75" customHeight="1">
      <c r="A49" s="134"/>
      <c r="B49" s="1027"/>
      <c r="C49" s="1027"/>
      <c r="D49" s="1028"/>
      <c r="E49" s="1486"/>
      <c r="F49" s="1487"/>
      <c r="G49" s="1487"/>
      <c r="H49" s="1487"/>
      <c r="I49" s="1487"/>
      <c r="J49" s="1487"/>
      <c r="K49" s="1487"/>
      <c r="L49" s="1487"/>
      <c r="M49" s="1487"/>
      <c r="N49" s="1487"/>
      <c r="O49" s="1487"/>
      <c r="P49" s="1487"/>
      <c r="Q49" s="1488"/>
      <c r="R49" s="201"/>
    </row>
    <row r="50" spans="1:18" ht="15.75" customHeight="1"/>
    <row r="51" spans="1:18" ht="15.75" customHeight="1"/>
    <row r="52" spans="1:18" ht="15.75" customHeight="1"/>
    <row r="53" spans="1:18" ht="15.75" customHeight="1"/>
    <row r="54" spans="1:18" ht="15.75" customHeight="1"/>
    <row r="55" spans="1:18" ht="15.75" customHeight="1"/>
    <row r="56" spans="1:18" ht="15.75" customHeight="1"/>
    <row r="57" spans="1:18" ht="15.75" customHeight="1"/>
    <row r="58" spans="1:18" ht="15.75" customHeight="1"/>
    <row r="59" spans="1:18" ht="15.75" customHeight="1"/>
    <row r="60" spans="1:18" ht="15.75" customHeight="1"/>
    <row r="61" spans="1:18" ht="15.75" customHeight="1"/>
    <row r="62" spans="1:18" ht="15.75" customHeight="1"/>
    <row r="63" spans="1:18" ht="15.75" customHeight="1"/>
    <row r="64" spans="1:18"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sheetData>
  <mergeCells count="19">
    <mergeCell ref="A1:F1"/>
    <mergeCell ref="E23:Q30"/>
    <mergeCell ref="B23:D30"/>
    <mergeCell ref="B31:D38"/>
    <mergeCell ref="E31:Q38"/>
    <mergeCell ref="B39:D49"/>
    <mergeCell ref="E39:Q49"/>
    <mergeCell ref="A22:D22"/>
    <mergeCell ref="A2:Q2"/>
    <mergeCell ref="A3:Q3"/>
    <mergeCell ref="A16:Q16"/>
    <mergeCell ref="A21:Q21"/>
    <mergeCell ref="A18:D18"/>
    <mergeCell ref="A19:D20"/>
    <mergeCell ref="E18:Q18"/>
    <mergeCell ref="A12:Q13"/>
    <mergeCell ref="A6:E6"/>
    <mergeCell ref="K9:P10"/>
    <mergeCell ref="E19:Q20"/>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rgb="FFFF0000"/>
    <pageSetUpPr fitToPage="1"/>
  </sheetPr>
  <dimension ref="A1:T51"/>
  <sheetViews>
    <sheetView view="pageBreakPreview" zoomScaleNormal="100" zoomScaleSheetLayoutView="100" workbookViewId="0">
      <selection activeCell="A12" sqref="A12:Q13"/>
    </sheetView>
  </sheetViews>
  <sheetFormatPr defaultColWidth="9" defaultRowHeight="13"/>
  <cols>
    <col min="1" max="18" width="5.08984375" style="3" customWidth="1"/>
    <col min="19" max="16384" width="9" style="3"/>
  </cols>
  <sheetData>
    <row r="1" spans="1:20" ht="15.75" customHeight="1">
      <c r="A1" s="710" t="str">
        <f>CONCATENATE("（様式－",発注者入力シート!E52,"）")</f>
        <v>（様式－２１）</v>
      </c>
      <c r="B1" s="710"/>
      <c r="C1" s="710"/>
      <c r="D1" s="710"/>
      <c r="E1" s="710"/>
      <c r="F1" s="710"/>
      <c r="S1" s="3" t="s">
        <v>393</v>
      </c>
    </row>
    <row r="2" spans="1:20" ht="15.75" customHeight="1">
      <c r="A2" s="1470" t="s">
        <v>1001</v>
      </c>
      <c r="B2" s="1470"/>
      <c r="C2" s="1470"/>
      <c r="D2" s="1470"/>
      <c r="E2" s="1470"/>
      <c r="F2" s="1470"/>
      <c r="G2" s="1470"/>
      <c r="H2" s="1470"/>
      <c r="I2" s="1470"/>
      <c r="J2" s="1470"/>
      <c r="K2" s="1470"/>
      <c r="L2" s="1470"/>
      <c r="M2" s="1470"/>
      <c r="N2" s="1470"/>
      <c r="O2" s="1470"/>
      <c r="P2" s="1470"/>
      <c r="Q2" s="1470"/>
      <c r="R2" s="6"/>
      <c r="S2" s="3" t="s">
        <v>394</v>
      </c>
    </row>
    <row r="3" spans="1:20" ht="15.75" customHeight="1">
      <c r="A3" s="1019" t="s">
        <v>526</v>
      </c>
      <c r="B3" s="1019"/>
      <c r="C3" s="1019"/>
      <c r="D3" s="1019"/>
      <c r="E3" s="1019"/>
      <c r="F3" s="1019"/>
      <c r="G3" s="1019"/>
      <c r="H3" s="1019"/>
      <c r="I3" s="1019"/>
      <c r="J3" s="1019"/>
      <c r="K3" s="1019"/>
      <c r="L3" s="1019"/>
      <c r="M3" s="1019"/>
      <c r="N3" s="1019"/>
      <c r="O3" s="1019"/>
      <c r="P3" s="1019"/>
      <c r="Q3" s="1019"/>
      <c r="R3" s="154"/>
      <c r="S3" s="116"/>
      <c r="T3" s="3" t="s">
        <v>404</v>
      </c>
    </row>
    <row r="4" spans="1:20" ht="15.75" customHeight="1">
      <c r="A4" s="154"/>
      <c r="B4" s="154"/>
      <c r="C4" s="154"/>
      <c r="D4" s="154"/>
      <c r="E4" s="154"/>
      <c r="F4" s="154"/>
      <c r="G4" s="154"/>
      <c r="H4" s="154"/>
      <c r="I4" s="154"/>
      <c r="J4" s="154"/>
      <c r="K4" s="154"/>
      <c r="L4" s="154"/>
      <c r="M4" s="154"/>
      <c r="N4" s="154"/>
      <c r="O4" s="154"/>
      <c r="P4" s="154"/>
      <c r="Q4" s="154"/>
      <c r="R4" s="154"/>
      <c r="S4" s="111"/>
      <c r="T4" s="3" t="s">
        <v>396</v>
      </c>
    </row>
    <row r="5" spans="1:20" ht="15.75" customHeight="1">
      <c r="A5" s="3" t="s">
        <v>67</v>
      </c>
    </row>
    <row r="6" spans="1:20" ht="15.75" customHeight="1">
      <c r="A6" s="1471"/>
      <c r="B6" s="1471"/>
      <c r="C6" s="1471"/>
      <c r="D6" s="1471"/>
      <c r="E6" s="1471"/>
      <c r="F6" s="3" t="s">
        <v>119</v>
      </c>
      <c r="S6" s="3" t="s">
        <v>397</v>
      </c>
    </row>
    <row r="7" spans="1:20" ht="15.75" customHeight="1">
      <c r="A7" s="1471"/>
      <c r="B7" s="1471"/>
      <c r="C7" s="1471"/>
      <c r="D7" s="1471"/>
      <c r="E7" s="1471"/>
      <c r="S7" s="113"/>
      <c r="T7" s="3" t="s">
        <v>398</v>
      </c>
    </row>
    <row r="8" spans="1:20" ht="15.75" customHeight="1">
      <c r="K8" s="3" t="s">
        <v>43</v>
      </c>
      <c r="S8" s="114"/>
      <c r="T8" s="3" t="s">
        <v>396</v>
      </c>
    </row>
    <row r="9" spans="1:20" ht="15.75" customHeight="1">
      <c r="K9" s="1471"/>
      <c r="L9" s="1471"/>
      <c r="M9" s="1471"/>
      <c r="N9" s="1471"/>
      <c r="O9" s="1471"/>
      <c r="P9" s="1471"/>
    </row>
    <row r="10" spans="1:20" ht="15.75" customHeight="1">
      <c r="S10" s="118" t="s">
        <v>399</v>
      </c>
    </row>
    <row r="11" spans="1:20" ht="15.75" customHeight="1">
      <c r="S11" s="118" t="s">
        <v>400</v>
      </c>
    </row>
    <row r="12" spans="1:20" ht="15.75" customHeight="1">
      <c r="A12" s="1501" t="s">
        <v>1006</v>
      </c>
      <c r="B12" s="1501"/>
      <c r="C12" s="1501"/>
      <c r="D12" s="1501"/>
      <c r="E12" s="1501"/>
      <c r="F12" s="1501"/>
      <c r="G12" s="1501"/>
      <c r="H12" s="1501"/>
      <c r="I12" s="1501"/>
      <c r="J12" s="1501"/>
      <c r="K12" s="1501"/>
      <c r="L12" s="1501"/>
      <c r="M12" s="1501"/>
      <c r="N12" s="1501"/>
      <c r="O12" s="1501"/>
      <c r="P12" s="1501"/>
      <c r="Q12" s="1501"/>
      <c r="R12" s="167"/>
    </row>
    <row r="13" spans="1:20" ht="15.75" customHeight="1">
      <c r="A13" s="1501"/>
      <c r="B13" s="1501"/>
      <c r="C13" s="1501"/>
      <c r="D13" s="1501"/>
      <c r="E13" s="1501"/>
      <c r="F13" s="1501"/>
      <c r="G13" s="1501"/>
      <c r="H13" s="1501"/>
      <c r="I13" s="1501"/>
      <c r="J13" s="1501"/>
      <c r="K13" s="1501"/>
      <c r="L13" s="1501"/>
      <c r="M13" s="1501"/>
      <c r="N13" s="1501"/>
      <c r="O13" s="1501"/>
      <c r="P13" s="1501"/>
      <c r="Q13" s="1501"/>
      <c r="R13" s="167"/>
    </row>
    <row r="14" spans="1:20" ht="15.75" customHeight="1"/>
    <row r="15" spans="1:20" ht="15.75" customHeight="1">
      <c r="A15" s="1040" t="s">
        <v>45</v>
      </c>
      <c r="B15" s="1040"/>
      <c r="C15" s="1040"/>
      <c r="D15" s="1040"/>
      <c r="E15" s="1040"/>
      <c r="F15" s="1040"/>
      <c r="G15" s="1040"/>
      <c r="H15" s="1040"/>
      <c r="I15" s="1040"/>
      <c r="J15" s="1040"/>
      <c r="K15" s="1040"/>
      <c r="L15" s="1040"/>
      <c r="M15" s="1040"/>
      <c r="N15" s="1040"/>
      <c r="O15" s="1040"/>
      <c r="P15" s="1040"/>
      <c r="Q15" s="1040"/>
      <c r="R15" s="90"/>
    </row>
    <row r="16" spans="1:20" ht="15.75" customHeight="1"/>
    <row r="17" spans="1:18" ht="15.75" customHeight="1">
      <c r="A17" s="1033" t="s">
        <v>46</v>
      </c>
      <c r="B17" s="1034"/>
      <c r="C17" s="1034"/>
      <c r="D17" s="1035"/>
      <c r="E17" s="1454">
        <f>IF(発注者入力シート!C7="","",発注者入力シート!C7)</f>
        <v>46295</v>
      </c>
      <c r="F17" s="1455"/>
      <c r="G17" s="1455"/>
      <c r="H17" s="1455"/>
      <c r="I17" s="1455"/>
      <c r="J17" s="1455"/>
      <c r="K17" s="1455"/>
      <c r="L17" s="1455"/>
      <c r="M17" s="1455"/>
      <c r="N17" s="1455"/>
      <c r="O17" s="1455"/>
      <c r="P17" s="1455"/>
      <c r="Q17" s="1456"/>
    </row>
    <row r="18" spans="1:18" ht="15.75" customHeight="1">
      <c r="A18" s="1033" t="s">
        <v>26</v>
      </c>
      <c r="B18" s="1034"/>
      <c r="C18" s="1034"/>
      <c r="D18" s="1035"/>
      <c r="E18" s="1458" t="str">
        <f>IF(発注者入力シート!C10="","",発注者入力シート!C10)</f>
        <v>蛇喰川　防安交付金（総流防）工事　第２期</v>
      </c>
      <c r="F18" s="1459"/>
      <c r="G18" s="1459"/>
      <c r="H18" s="1459"/>
      <c r="I18" s="1459"/>
      <c r="J18" s="1459"/>
      <c r="K18" s="1459"/>
      <c r="L18" s="1459"/>
      <c r="M18" s="1459"/>
      <c r="N18" s="1459"/>
      <c r="O18" s="1459"/>
      <c r="P18" s="1459"/>
      <c r="Q18" s="1460"/>
      <c r="R18" s="2"/>
    </row>
    <row r="19" spans="1:18" ht="15.75" customHeight="1">
      <c r="A19" s="1036"/>
      <c r="B19" s="1037"/>
      <c r="C19" s="1037"/>
      <c r="D19" s="1038"/>
      <c r="E19" s="1461"/>
      <c r="F19" s="1434"/>
      <c r="G19" s="1434"/>
      <c r="H19" s="1434"/>
      <c r="I19" s="1434"/>
      <c r="J19" s="1434"/>
      <c r="K19" s="1434"/>
      <c r="L19" s="1434"/>
      <c r="M19" s="1434"/>
      <c r="N19" s="1434"/>
      <c r="O19" s="1434"/>
      <c r="P19" s="1434"/>
      <c r="Q19" s="1462"/>
      <c r="R19" s="2"/>
    </row>
    <row r="20" spans="1:18" ht="15.75" customHeight="1">
      <c r="A20" s="1039" t="s">
        <v>71</v>
      </c>
      <c r="B20" s="1040"/>
      <c r="C20" s="1040"/>
      <c r="D20" s="1040"/>
      <c r="E20" s="1040"/>
      <c r="F20" s="1040"/>
      <c r="G20" s="1040"/>
      <c r="H20" s="1040"/>
      <c r="I20" s="1040"/>
      <c r="J20" s="1040"/>
      <c r="K20" s="1040"/>
      <c r="L20" s="1040"/>
      <c r="M20" s="1040"/>
      <c r="N20" s="1040"/>
      <c r="O20" s="1040"/>
      <c r="P20" s="1040"/>
      <c r="Q20" s="1041"/>
      <c r="R20" s="90"/>
    </row>
    <row r="21" spans="1:18" ht="15.75" customHeight="1">
      <c r="A21" s="1049" t="s">
        <v>69</v>
      </c>
      <c r="B21" s="1115"/>
      <c r="C21" s="1115"/>
      <c r="D21" s="1115"/>
      <c r="E21" s="115"/>
      <c r="F21" s="115"/>
      <c r="G21" s="115"/>
      <c r="H21" s="115"/>
      <c r="I21" s="115"/>
      <c r="J21" s="115"/>
      <c r="K21" s="115" t="s">
        <v>72</v>
      </c>
      <c r="L21" s="115"/>
      <c r="M21" s="115"/>
      <c r="N21" s="115"/>
      <c r="O21" s="115"/>
      <c r="P21" s="115"/>
      <c r="Q21" s="131"/>
    </row>
    <row r="22" spans="1:18" ht="15.75" customHeight="1">
      <c r="A22" s="157" t="s">
        <v>120</v>
      </c>
      <c r="B22" s="1011"/>
      <c r="C22" s="1011"/>
      <c r="D22" s="1012"/>
      <c r="E22" s="1503"/>
      <c r="F22" s="1011"/>
      <c r="G22" s="1011"/>
      <c r="H22" s="1011"/>
      <c r="I22" s="1011"/>
      <c r="J22" s="1011"/>
      <c r="K22" s="1011"/>
      <c r="L22" s="1011"/>
      <c r="M22" s="1011"/>
      <c r="N22" s="1011"/>
      <c r="O22" s="1011"/>
      <c r="P22" s="1011"/>
      <c r="Q22" s="1012"/>
      <c r="R22" s="197"/>
    </row>
    <row r="23" spans="1:18" ht="15.75" customHeight="1">
      <c r="A23" s="157"/>
      <c r="B23" s="1014"/>
      <c r="C23" s="1014"/>
      <c r="D23" s="1015"/>
      <c r="E23" s="1499"/>
      <c r="F23" s="1014"/>
      <c r="G23" s="1014"/>
      <c r="H23" s="1014"/>
      <c r="I23" s="1014"/>
      <c r="J23" s="1014"/>
      <c r="K23" s="1014"/>
      <c r="L23" s="1014"/>
      <c r="M23" s="1014"/>
      <c r="N23" s="1014"/>
      <c r="O23" s="1014"/>
      <c r="P23" s="1014"/>
      <c r="Q23" s="1015"/>
      <c r="R23" s="197"/>
    </row>
    <row r="24" spans="1:18" ht="15.75" customHeight="1">
      <c r="A24" s="157"/>
      <c r="B24" s="1014"/>
      <c r="C24" s="1014"/>
      <c r="D24" s="1015"/>
      <c r="E24" s="1499"/>
      <c r="F24" s="1014"/>
      <c r="G24" s="1014"/>
      <c r="H24" s="1014"/>
      <c r="I24" s="1014"/>
      <c r="J24" s="1014"/>
      <c r="K24" s="1014"/>
      <c r="L24" s="1014"/>
      <c r="M24" s="1014"/>
      <c r="N24" s="1014"/>
      <c r="O24" s="1014"/>
      <c r="P24" s="1014"/>
      <c r="Q24" s="1015"/>
      <c r="R24" s="197"/>
    </row>
    <row r="25" spans="1:18" ht="15.75" customHeight="1">
      <c r="A25" s="157"/>
      <c r="B25" s="1014"/>
      <c r="C25" s="1014"/>
      <c r="D25" s="1015"/>
      <c r="E25" s="1499"/>
      <c r="F25" s="1014"/>
      <c r="G25" s="1014"/>
      <c r="H25" s="1014"/>
      <c r="I25" s="1014"/>
      <c r="J25" s="1014"/>
      <c r="K25" s="1014"/>
      <c r="L25" s="1014"/>
      <c r="M25" s="1014"/>
      <c r="N25" s="1014"/>
      <c r="O25" s="1014"/>
      <c r="P25" s="1014"/>
      <c r="Q25" s="1015"/>
      <c r="R25" s="197"/>
    </row>
    <row r="26" spans="1:18" ht="15.75" customHeight="1">
      <c r="A26" s="157"/>
      <c r="B26" s="1014"/>
      <c r="C26" s="1014"/>
      <c r="D26" s="1015"/>
      <c r="E26" s="1499"/>
      <c r="F26" s="1014"/>
      <c r="G26" s="1014"/>
      <c r="H26" s="1014"/>
      <c r="I26" s="1014"/>
      <c r="J26" s="1014"/>
      <c r="K26" s="1014"/>
      <c r="L26" s="1014"/>
      <c r="M26" s="1014"/>
      <c r="N26" s="1014"/>
      <c r="O26" s="1014"/>
      <c r="P26" s="1014"/>
      <c r="Q26" s="1015"/>
      <c r="R26" s="197"/>
    </row>
    <row r="27" spans="1:18" ht="15.75" customHeight="1">
      <c r="A27" s="157"/>
      <c r="B27" s="1014"/>
      <c r="C27" s="1014"/>
      <c r="D27" s="1015"/>
      <c r="E27" s="1499"/>
      <c r="F27" s="1014"/>
      <c r="G27" s="1014"/>
      <c r="H27" s="1014"/>
      <c r="I27" s="1014"/>
      <c r="J27" s="1014"/>
      <c r="K27" s="1014"/>
      <c r="L27" s="1014"/>
      <c r="M27" s="1014"/>
      <c r="N27" s="1014"/>
      <c r="O27" s="1014"/>
      <c r="P27" s="1014"/>
      <c r="Q27" s="1015"/>
      <c r="R27" s="197"/>
    </row>
    <row r="28" spans="1:18" ht="15.75" customHeight="1">
      <c r="A28" s="157"/>
      <c r="B28" s="1014"/>
      <c r="C28" s="1014"/>
      <c r="D28" s="1015"/>
      <c r="E28" s="1499"/>
      <c r="F28" s="1014"/>
      <c r="G28" s="1014"/>
      <c r="H28" s="1014"/>
      <c r="I28" s="1014"/>
      <c r="J28" s="1014"/>
      <c r="K28" s="1014"/>
      <c r="L28" s="1014"/>
      <c r="M28" s="1014"/>
      <c r="N28" s="1014"/>
      <c r="O28" s="1014"/>
      <c r="P28" s="1014"/>
      <c r="Q28" s="1015"/>
      <c r="R28" s="197"/>
    </row>
    <row r="29" spans="1:18" ht="15.75" customHeight="1">
      <c r="A29" s="157"/>
      <c r="B29" s="1496"/>
      <c r="C29" s="1496"/>
      <c r="D29" s="1497"/>
      <c r="E29" s="1500"/>
      <c r="F29" s="1496"/>
      <c r="G29" s="1496"/>
      <c r="H29" s="1496"/>
      <c r="I29" s="1496"/>
      <c r="J29" s="1496"/>
      <c r="K29" s="1496"/>
      <c r="L29" s="1496"/>
      <c r="M29" s="1496"/>
      <c r="N29" s="1496"/>
      <c r="O29" s="1496"/>
      <c r="P29" s="1496"/>
      <c r="Q29" s="1497"/>
      <c r="R29" s="197"/>
    </row>
    <row r="30" spans="1:18" ht="15.75" customHeight="1">
      <c r="A30" s="173" t="s">
        <v>121</v>
      </c>
      <c r="B30" s="1494"/>
      <c r="C30" s="1494"/>
      <c r="D30" s="1495"/>
      <c r="E30" s="1498"/>
      <c r="F30" s="1494"/>
      <c r="G30" s="1494"/>
      <c r="H30" s="1494"/>
      <c r="I30" s="1494"/>
      <c r="J30" s="1494"/>
      <c r="K30" s="1494"/>
      <c r="L30" s="1494"/>
      <c r="M30" s="1494"/>
      <c r="N30" s="1494"/>
      <c r="O30" s="1494"/>
      <c r="P30" s="1494"/>
      <c r="Q30" s="1495"/>
      <c r="R30" s="197"/>
    </row>
    <row r="31" spans="1:18" ht="15.75" customHeight="1">
      <c r="A31" s="157"/>
      <c r="B31" s="1014"/>
      <c r="C31" s="1014"/>
      <c r="D31" s="1015"/>
      <c r="E31" s="1499"/>
      <c r="F31" s="1014"/>
      <c r="G31" s="1014"/>
      <c r="H31" s="1014"/>
      <c r="I31" s="1014"/>
      <c r="J31" s="1014"/>
      <c r="K31" s="1014"/>
      <c r="L31" s="1014"/>
      <c r="M31" s="1014"/>
      <c r="N31" s="1014"/>
      <c r="O31" s="1014"/>
      <c r="P31" s="1014"/>
      <c r="Q31" s="1015"/>
      <c r="R31" s="197"/>
    </row>
    <row r="32" spans="1:18" ht="15.75" customHeight="1">
      <c r="A32" s="157"/>
      <c r="B32" s="1014"/>
      <c r="C32" s="1014"/>
      <c r="D32" s="1015"/>
      <c r="E32" s="1499"/>
      <c r="F32" s="1014"/>
      <c r="G32" s="1014"/>
      <c r="H32" s="1014"/>
      <c r="I32" s="1014"/>
      <c r="J32" s="1014"/>
      <c r="K32" s="1014"/>
      <c r="L32" s="1014"/>
      <c r="M32" s="1014"/>
      <c r="N32" s="1014"/>
      <c r="O32" s="1014"/>
      <c r="P32" s="1014"/>
      <c r="Q32" s="1015"/>
      <c r="R32" s="197"/>
    </row>
    <row r="33" spans="1:18" ht="15.75" customHeight="1">
      <c r="A33" s="157"/>
      <c r="B33" s="1014"/>
      <c r="C33" s="1014"/>
      <c r="D33" s="1015"/>
      <c r="E33" s="1499"/>
      <c r="F33" s="1014"/>
      <c r="G33" s="1014"/>
      <c r="H33" s="1014"/>
      <c r="I33" s="1014"/>
      <c r="J33" s="1014"/>
      <c r="K33" s="1014"/>
      <c r="L33" s="1014"/>
      <c r="M33" s="1014"/>
      <c r="N33" s="1014"/>
      <c r="O33" s="1014"/>
      <c r="P33" s="1014"/>
      <c r="Q33" s="1015"/>
      <c r="R33" s="197"/>
    </row>
    <row r="34" spans="1:18" ht="15.75" customHeight="1">
      <c r="A34" s="157"/>
      <c r="B34" s="1014"/>
      <c r="C34" s="1014"/>
      <c r="D34" s="1015"/>
      <c r="E34" s="1499"/>
      <c r="F34" s="1014"/>
      <c r="G34" s="1014"/>
      <c r="H34" s="1014"/>
      <c r="I34" s="1014"/>
      <c r="J34" s="1014"/>
      <c r="K34" s="1014"/>
      <c r="L34" s="1014"/>
      <c r="M34" s="1014"/>
      <c r="N34" s="1014"/>
      <c r="O34" s="1014"/>
      <c r="P34" s="1014"/>
      <c r="Q34" s="1015"/>
      <c r="R34" s="197"/>
    </row>
    <row r="35" spans="1:18" ht="15.75" customHeight="1">
      <c r="A35" s="157"/>
      <c r="B35" s="1014"/>
      <c r="C35" s="1014"/>
      <c r="D35" s="1015"/>
      <c r="E35" s="1499"/>
      <c r="F35" s="1014"/>
      <c r="G35" s="1014"/>
      <c r="H35" s="1014"/>
      <c r="I35" s="1014"/>
      <c r="J35" s="1014"/>
      <c r="K35" s="1014"/>
      <c r="L35" s="1014"/>
      <c r="M35" s="1014"/>
      <c r="N35" s="1014"/>
      <c r="O35" s="1014"/>
      <c r="P35" s="1014"/>
      <c r="Q35" s="1015"/>
      <c r="R35" s="197"/>
    </row>
    <row r="36" spans="1:18" ht="15.75" customHeight="1">
      <c r="A36" s="157"/>
      <c r="B36" s="1014"/>
      <c r="C36" s="1014"/>
      <c r="D36" s="1015"/>
      <c r="E36" s="1499"/>
      <c r="F36" s="1014"/>
      <c r="G36" s="1014"/>
      <c r="H36" s="1014"/>
      <c r="I36" s="1014"/>
      <c r="J36" s="1014"/>
      <c r="K36" s="1014"/>
      <c r="L36" s="1014"/>
      <c r="M36" s="1014"/>
      <c r="N36" s="1014"/>
      <c r="O36" s="1014"/>
      <c r="P36" s="1014"/>
      <c r="Q36" s="1015"/>
      <c r="R36" s="197"/>
    </row>
    <row r="37" spans="1:18" ht="15.75" customHeight="1">
      <c r="A37" s="175"/>
      <c r="B37" s="1496"/>
      <c r="C37" s="1496"/>
      <c r="D37" s="1497"/>
      <c r="E37" s="1500"/>
      <c r="F37" s="1496"/>
      <c r="G37" s="1496"/>
      <c r="H37" s="1496"/>
      <c r="I37" s="1496"/>
      <c r="J37" s="1496"/>
      <c r="K37" s="1496"/>
      <c r="L37" s="1496"/>
      <c r="M37" s="1496"/>
      <c r="N37" s="1496"/>
      <c r="O37" s="1496"/>
      <c r="P37" s="1496"/>
      <c r="Q37" s="1497"/>
      <c r="R37" s="197"/>
    </row>
    <row r="38" spans="1:18" ht="15.75" customHeight="1">
      <c r="A38" s="157" t="s">
        <v>122</v>
      </c>
      <c r="B38" s="1494"/>
      <c r="C38" s="1494"/>
      <c r="D38" s="1495"/>
      <c r="E38" s="1498"/>
      <c r="F38" s="1494"/>
      <c r="G38" s="1494"/>
      <c r="H38" s="1494"/>
      <c r="I38" s="1494"/>
      <c r="J38" s="1494"/>
      <c r="K38" s="1494"/>
      <c r="L38" s="1494"/>
      <c r="M38" s="1494"/>
      <c r="N38" s="1494"/>
      <c r="O38" s="1494"/>
      <c r="P38" s="1494"/>
      <c r="Q38" s="1495"/>
      <c r="R38" s="197"/>
    </row>
    <row r="39" spans="1:18" ht="15.75" customHeight="1">
      <c r="A39" s="126"/>
      <c r="B39" s="1014"/>
      <c r="C39" s="1014"/>
      <c r="D39" s="1015"/>
      <c r="E39" s="1499"/>
      <c r="F39" s="1014"/>
      <c r="G39" s="1014"/>
      <c r="H39" s="1014"/>
      <c r="I39" s="1014"/>
      <c r="J39" s="1014"/>
      <c r="K39" s="1014"/>
      <c r="L39" s="1014"/>
      <c r="M39" s="1014"/>
      <c r="N39" s="1014"/>
      <c r="O39" s="1014"/>
      <c r="P39" s="1014"/>
      <c r="Q39" s="1015"/>
      <c r="R39" s="197"/>
    </row>
    <row r="40" spans="1:18" ht="15.75" customHeight="1">
      <c r="A40" s="126"/>
      <c r="B40" s="1014"/>
      <c r="C40" s="1014"/>
      <c r="D40" s="1015"/>
      <c r="E40" s="1499"/>
      <c r="F40" s="1014"/>
      <c r="G40" s="1014"/>
      <c r="H40" s="1014"/>
      <c r="I40" s="1014"/>
      <c r="J40" s="1014"/>
      <c r="K40" s="1014"/>
      <c r="L40" s="1014"/>
      <c r="M40" s="1014"/>
      <c r="N40" s="1014"/>
      <c r="O40" s="1014"/>
      <c r="P40" s="1014"/>
      <c r="Q40" s="1015"/>
      <c r="R40" s="197"/>
    </row>
    <row r="41" spans="1:18" ht="15.75" customHeight="1">
      <c r="A41" s="126"/>
      <c r="B41" s="1014"/>
      <c r="C41" s="1014"/>
      <c r="D41" s="1015"/>
      <c r="E41" s="1499"/>
      <c r="F41" s="1014"/>
      <c r="G41" s="1014"/>
      <c r="H41" s="1014"/>
      <c r="I41" s="1014"/>
      <c r="J41" s="1014"/>
      <c r="K41" s="1014"/>
      <c r="L41" s="1014"/>
      <c r="M41" s="1014"/>
      <c r="N41" s="1014"/>
      <c r="O41" s="1014"/>
      <c r="P41" s="1014"/>
      <c r="Q41" s="1015"/>
      <c r="R41" s="197"/>
    </row>
    <row r="42" spans="1:18" ht="15.75" customHeight="1">
      <c r="A42" s="126"/>
      <c r="B42" s="1014"/>
      <c r="C42" s="1014"/>
      <c r="D42" s="1015"/>
      <c r="E42" s="1499"/>
      <c r="F42" s="1014"/>
      <c r="G42" s="1014"/>
      <c r="H42" s="1014"/>
      <c r="I42" s="1014"/>
      <c r="J42" s="1014"/>
      <c r="K42" s="1014"/>
      <c r="L42" s="1014"/>
      <c r="M42" s="1014"/>
      <c r="N42" s="1014"/>
      <c r="O42" s="1014"/>
      <c r="P42" s="1014"/>
      <c r="Q42" s="1015"/>
      <c r="R42" s="197"/>
    </row>
    <row r="43" spans="1:18" ht="15.75" customHeight="1">
      <c r="A43" s="126"/>
      <c r="B43" s="1014"/>
      <c r="C43" s="1014"/>
      <c r="D43" s="1015"/>
      <c r="E43" s="1499"/>
      <c r="F43" s="1014"/>
      <c r="G43" s="1014"/>
      <c r="H43" s="1014"/>
      <c r="I43" s="1014"/>
      <c r="J43" s="1014"/>
      <c r="K43" s="1014"/>
      <c r="L43" s="1014"/>
      <c r="M43" s="1014"/>
      <c r="N43" s="1014"/>
      <c r="O43" s="1014"/>
      <c r="P43" s="1014"/>
      <c r="Q43" s="1015"/>
      <c r="R43" s="197"/>
    </row>
    <row r="44" spans="1:18" ht="15.75" customHeight="1">
      <c r="A44" s="126"/>
      <c r="B44" s="1014"/>
      <c r="C44" s="1014"/>
      <c r="D44" s="1015"/>
      <c r="E44" s="1499"/>
      <c r="F44" s="1014"/>
      <c r="G44" s="1014"/>
      <c r="H44" s="1014"/>
      <c r="I44" s="1014"/>
      <c r="J44" s="1014"/>
      <c r="K44" s="1014"/>
      <c r="L44" s="1014"/>
      <c r="M44" s="1014"/>
      <c r="N44" s="1014"/>
      <c r="O44" s="1014"/>
      <c r="P44" s="1014"/>
      <c r="Q44" s="1015"/>
      <c r="R44" s="197"/>
    </row>
    <row r="45" spans="1:18" ht="15.75" customHeight="1">
      <c r="A45" s="126"/>
      <c r="B45" s="1014"/>
      <c r="C45" s="1014"/>
      <c r="D45" s="1015"/>
      <c r="E45" s="1499"/>
      <c r="F45" s="1014"/>
      <c r="G45" s="1014"/>
      <c r="H45" s="1014"/>
      <c r="I45" s="1014"/>
      <c r="J45" s="1014"/>
      <c r="K45" s="1014"/>
      <c r="L45" s="1014"/>
      <c r="M45" s="1014"/>
      <c r="N45" s="1014"/>
      <c r="O45" s="1014"/>
      <c r="P45" s="1014"/>
      <c r="Q45" s="1015"/>
      <c r="R45" s="197"/>
    </row>
    <row r="46" spans="1:18" ht="15.75" customHeight="1">
      <c r="A46" s="126"/>
      <c r="B46" s="1014"/>
      <c r="C46" s="1014"/>
      <c r="D46" s="1015"/>
      <c r="E46" s="1499"/>
      <c r="F46" s="1014"/>
      <c r="G46" s="1014"/>
      <c r="H46" s="1014"/>
      <c r="I46" s="1014"/>
      <c r="J46" s="1014"/>
      <c r="K46" s="1014"/>
      <c r="L46" s="1014"/>
      <c r="M46" s="1014"/>
      <c r="N46" s="1014"/>
      <c r="O46" s="1014"/>
      <c r="P46" s="1014"/>
      <c r="Q46" s="1015"/>
      <c r="R46" s="197"/>
    </row>
    <row r="47" spans="1:18" ht="15.75" customHeight="1">
      <c r="A47" s="126"/>
      <c r="B47" s="1014"/>
      <c r="C47" s="1014"/>
      <c r="D47" s="1015"/>
      <c r="E47" s="1499"/>
      <c r="F47" s="1014"/>
      <c r="G47" s="1014"/>
      <c r="H47" s="1014"/>
      <c r="I47" s="1014"/>
      <c r="J47" s="1014"/>
      <c r="K47" s="1014"/>
      <c r="L47" s="1014"/>
      <c r="M47" s="1014"/>
      <c r="N47" s="1014"/>
      <c r="O47" s="1014"/>
      <c r="P47" s="1014"/>
      <c r="Q47" s="1015"/>
      <c r="R47" s="197"/>
    </row>
    <row r="48" spans="1:18" ht="15.75" customHeight="1">
      <c r="A48" s="134"/>
      <c r="B48" s="1017"/>
      <c r="C48" s="1017"/>
      <c r="D48" s="1018"/>
      <c r="E48" s="1502"/>
      <c r="F48" s="1017"/>
      <c r="G48" s="1017"/>
      <c r="H48" s="1017"/>
      <c r="I48" s="1017"/>
      <c r="J48" s="1017"/>
      <c r="K48" s="1017"/>
      <c r="L48" s="1017"/>
      <c r="M48" s="1017"/>
      <c r="N48" s="1017"/>
      <c r="O48" s="1017"/>
      <c r="P48" s="1017"/>
      <c r="Q48" s="1018"/>
      <c r="R48" s="197"/>
    </row>
    <row r="49" ht="15.75" customHeight="1"/>
    <row r="50" ht="15.75" customHeight="1"/>
    <row r="51" ht="15.75" customHeight="1"/>
  </sheetData>
  <mergeCells count="19">
    <mergeCell ref="B38:D48"/>
    <mergeCell ref="E38:Q48"/>
    <mergeCell ref="A17:D17"/>
    <mergeCell ref="E17:Q17"/>
    <mergeCell ref="B22:D29"/>
    <mergeCell ref="E22:Q29"/>
    <mergeCell ref="A20:Q20"/>
    <mergeCell ref="A21:D21"/>
    <mergeCell ref="A18:D19"/>
    <mergeCell ref="E18:Q19"/>
    <mergeCell ref="A6:E7"/>
    <mergeCell ref="K9:P9"/>
    <mergeCell ref="A1:F1"/>
    <mergeCell ref="B30:D37"/>
    <mergeCell ref="E30:Q37"/>
    <mergeCell ref="A2:Q2"/>
    <mergeCell ref="A3:Q3"/>
    <mergeCell ref="A15:Q15"/>
    <mergeCell ref="A12:Q13"/>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theme="3"/>
    <pageSetUpPr fitToPage="1"/>
  </sheetPr>
  <dimension ref="A1:T52"/>
  <sheetViews>
    <sheetView view="pageBreakPreview" zoomScaleNormal="100" zoomScaleSheetLayoutView="100" workbookViewId="0">
      <selection activeCell="Q9" sqref="Q9"/>
    </sheetView>
  </sheetViews>
  <sheetFormatPr defaultColWidth="9" defaultRowHeight="13"/>
  <cols>
    <col min="1" max="18" width="5.08984375" style="3" customWidth="1"/>
    <col min="19" max="16384" width="9" style="3"/>
  </cols>
  <sheetData>
    <row r="1" spans="1:20" ht="15.75" customHeight="1">
      <c r="A1" s="710" t="str">
        <f>CONCATENATE("（様式－",発注者入力シート!E53,"）")</f>
        <v>（様式－２２）</v>
      </c>
      <c r="B1" s="710"/>
      <c r="C1" s="710"/>
      <c r="D1" s="710"/>
      <c r="E1" s="710"/>
      <c r="F1" s="710"/>
      <c r="S1" s="3" t="s">
        <v>393</v>
      </c>
    </row>
    <row r="2" spans="1:20" ht="15.75" customHeight="1">
      <c r="A2" s="1457" t="s">
        <v>1001</v>
      </c>
      <c r="B2" s="1457"/>
      <c r="C2" s="1457"/>
      <c r="D2" s="1457"/>
      <c r="E2" s="1457"/>
      <c r="F2" s="1457"/>
      <c r="G2" s="1457"/>
      <c r="H2" s="1457"/>
      <c r="I2" s="1457"/>
      <c r="J2" s="1457"/>
      <c r="K2" s="1457"/>
      <c r="L2" s="1457"/>
      <c r="M2" s="1457"/>
      <c r="N2" s="1457"/>
      <c r="O2" s="1457"/>
      <c r="P2" s="1457"/>
      <c r="Q2" s="1457"/>
      <c r="R2" s="6"/>
      <c r="S2" s="3" t="s">
        <v>394</v>
      </c>
    </row>
    <row r="3" spans="1:20" ht="15.75" customHeight="1">
      <c r="A3" s="1019" t="s">
        <v>539</v>
      </c>
      <c r="B3" s="1019"/>
      <c r="C3" s="1019"/>
      <c r="D3" s="1019"/>
      <c r="E3" s="1019"/>
      <c r="F3" s="1019"/>
      <c r="G3" s="1019"/>
      <c r="H3" s="1019"/>
      <c r="I3" s="1019"/>
      <c r="J3" s="1019"/>
      <c r="K3" s="1019"/>
      <c r="L3" s="1019"/>
      <c r="M3" s="1019"/>
      <c r="N3" s="1019"/>
      <c r="O3" s="1019"/>
      <c r="P3" s="1019"/>
      <c r="Q3" s="1019"/>
      <c r="R3" s="154"/>
      <c r="S3" s="116"/>
      <c r="T3" s="3" t="s">
        <v>404</v>
      </c>
    </row>
    <row r="4" spans="1:20" ht="15.75" customHeight="1">
      <c r="A4" s="154"/>
      <c r="B4" s="154"/>
      <c r="C4" s="154"/>
      <c r="D4" s="154"/>
      <c r="E4" s="154"/>
      <c r="F4" s="154"/>
      <c r="G4" s="154"/>
      <c r="H4" s="154"/>
      <c r="I4" s="154"/>
      <c r="J4" s="154"/>
      <c r="K4" s="154"/>
      <c r="L4" s="154"/>
      <c r="M4" s="154"/>
      <c r="N4" s="154"/>
      <c r="O4" s="154"/>
      <c r="P4" s="154"/>
      <c r="Q4" s="154"/>
      <c r="R4" s="154"/>
      <c r="S4" s="111"/>
      <c r="T4" s="3" t="s">
        <v>396</v>
      </c>
    </row>
    <row r="5" spans="1:20" ht="15.75" customHeight="1">
      <c r="A5" s="3" t="s">
        <v>43</v>
      </c>
    </row>
    <row r="6" spans="1:20" ht="15.75" customHeight="1">
      <c r="A6" s="1432"/>
      <c r="B6" s="1432"/>
      <c r="C6" s="1432"/>
      <c r="D6" s="1432"/>
      <c r="E6" s="1432"/>
      <c r="F6" s="3" t="s">
        <v>123</v>
      </c>
      <c r="S6" s="3" t="s">
        <v>397</v>
      </c>
    </row>
    <row r="7" spans="1:20" ht="15.75" customHeight="1">
      <c r="S7" s="113"/>
      <c r="T7" s="3" t="s">
        <v>398</v>
      </c>
    </row>
    <row r="8" spans="1:20" ht="15.75" customHeight="1">
      <c r="K8" s="3" t="s">
        <v>67</v>
      </c>
      <c r="S8" s="114"/>
      <c r="T8" s="3" t="s">
        <v>396</v>
      </c>
    </row>
    <row r="9" spans="1:20" ht="15.75" customHeight="1">
      <c r="K9" s="1432"/>
      <c r="L9" s="1432"/>
      <c r="M9" s="1432"/>
      <c r="N9" s="1432"/>
      <c r="O9" s="1432"/>
      <c r="P9" s="1432"/>
    </row>
    <row r="10" spans="1:20" ht="15.75" customHeight="1">
      <c r="K10" s="1432"/>
      <c r="L10" s="1432"/>
      <c r="M10" s="1432"/>
      <c r="N10" s="1432"/>
      <c r="O10" s="1432"/>
      <c r="P10" s="1432"/>
      <c r="S10" s="118" t="s">
        <v>399</v>
      </c>
    </row>
    <row r="11" spans="1:20" ht="15.75" customHeight="1">
      <c r="S11" s="118" t="s">
        <v>400</v>
      </c>
    </row>
    <row r="12" spans="1:20" ht="15.75" customHeight="1">
      <c r="A12" s="1155" t="s">
        <v>1007</v>
      </c>
      <c r="B12" s="1155"/>
      <c r="C12" s="1155"/>
      <c r="D12" s="1155"/>
      <c r="E12" s="1155"/>
      <c r="F12" s="1155"/>
      <c r="G12" s="1155"/>
      <c r="H12" s="1155"/>
      <c r="I12" s="1155"/>
      <c r="J12" s="1155"/>
      <c r="K12" s="1155"/>
      <c r="L12" s="1155"/>
      <c r="M12" s="1155"/>
      <c r="N12" s="1155"/>
      <c r="O12" s="1155"/>
      <c r="P12" s="1155"/>
      <c r="Q12" s="1155"/>
      <c r="R12" s="167"/>
    </row>
    <row r="13" spans="1:20" ht="15.75" customHeight="1">
      <c r="A13" s="1155"/>
      <c r="B13" s="1155"/>
      <c r="C13" s="1155"/>
      <c r="D13" s="1155"/>
      <c r="E13" s="1155"/>
      <c r="F13" s="1155"/>
      <c r="G13" s="1155"/>
      <c r="H13" s="1155"/>
      <c r="I13" s="1155"/>
      <c r="J13" s="1155"/>
      <c r="K13" s="1155"/>
      <c r="L13" s="1155"/>
      <c r="M13" s="1155"/>
      <c r="N13" s="1155"/>
      <c r="O13" s="1155"/>
      <c r="P13" s="1155"/>
      <c r="Q13" s="1155"/>
      <c r="R13" s="167"/>
    </row>
    <row r="14" spans="1:20" ht="15.75" customHeight="1"/>
    <row r="15" spans="1:20" ht="15.75" customHeight="1">
      <c r="A15" s="1040" t="s">
        <v>45</v>
      </c>
      <c r="B15" s="1040"/>
      <c r="C15" s="1040"/>
      <c r="D15" s="1040"/>
      <c r="E15" s="1040"/>
      <c r="F15" s="1040"/>
      <c r="G15" s="1040"/>
      <c r="H15" s="1040"/>
      <c r="I15" s="1040"/>
      <c r="J15" s="1040"/>
      <c r="K15" s="1040"/>
      <c r="L15" s="1040"/>
      <c r="M15" s="1040"/>
      <c r="N15" s="1040"/>
      <c r="O15" s="1040"/>
      <c r="P15" s="1040"/>
      <c r="Q15" s="1040"/>
      <c r="R15" s="90"/>
    </row>
    <row r="16" spans="1:20" ht="15.75" customHeight="1"/>
    <row r="17" spans="1:18" ht="15.75" customHeight="1">
      <c r="A17" s="1001" t="s">
        <v>46</v>
      </c>
      <c r="B17" s="1001"/>
      <c r="C17" s="1001"/>
      <c r="D17" s="1001"/>
      <c r="E17" s="1454">
        <f>発注者入力シート!C7</f>
        <v>46295</v>
      </c>
      <c r="F17" s="1455"/>
      <c r="G17" s="1455"/>
      <c r="H17" s="1455"/>
      <c r="I17" s="1455"/>
      <c r="J17" s="1455"/>
      <c r="K17" s="1455"/>
      <c r="L17" s="1455"/>
      <c r="M17" s="1455"/>
      <c r="N17" s="1455"/>
      <c r="O17" s="1455"/>
      <c r="P17" s="1455"/>
      <c r="Q17" s="1456"/>
    </row>
    <row r="18" spans="1:18" ht="15.75" customHeight="1">
      <c r="A18" s="1033" t="s">
        <v>26</v>
      </c>
      <c r="B18" s="1034"/>
      <c r="C18" s="1034"/>
      <c r="D18" s="1034"/>
      <c r="E18" s="1458" t="str">
        <f>発注者入力シート!C10</f>
        <v>蛇喰川　防安交付金（総流防）工事　第２期</v>
      </c>
      <c r="F18" s="1459"/>
      <c r="G18" s="1459"/>
      <c r="H18" s="1459"/>
      <c r="I18" s="1459"/>
      <c r="J18" s="1459"/>
      <c r="K18" s="1459"/>
      <c r="L18" s="1459"/>
      <c r="M18" s="1459"/>
      <c r="N18" s="1459"/>
      <c r="O18" s="1459"/>
      <c r="P18" s="1459"/>
      <c r="Q18" s="1460"/>
      <c r="R18" s="2"/>
    </row>
    <row r="19" spans="1:18" ht="15.75" customHeight="1">
      <c r="A19" s="1036"/>
      <c r="B19" s="1037"/>
      <c r="C19" s="1037"/>
      <c r="D19" s="1037"/>
      <c r="E19" s="1461"/>
      <c r="F19" s="1434"/>
      <c r="G19" s="1434"/>
      <c r="H19" s="1434"/>
      <c r="I19" s="1434"/>
      <c r="J19" s="1434"/>
      <c r="K19" s="1434"/>
      <c r="L19" s="1434"/>
      <c r="M19" s="1434"/>
      <c r="N19" s="1434"/>
      <c r="O19" s="1434"/>
      <c r="P19" s="1434"/>
      <c r="Q19" s="1462"/>
      <c r="R19" s="2"/>
    </row>
    <row r="20" spans="1:18" ht="15.75" customHeight="1">
      <c r="A20" s="1039" t="s">
        <v>540</v>
      </c>
      <c r="B20" s="1040"/>
      <c r="C20" s="1040"/>
      <c r="D20" s="1040"/>
      <c r="E20" s="1040"/>
      <c r="F20" s="1040"/>
      <c r="G20" s="1040"/>
      <c r="H20" s="1040"/>
      <c r="I20" s="1040"/>
      <c r="J20" s="1040"/>
      <c r="K20" s="1040"/>
      <c r="L20" s="1040"/>
      <c r="M20" s="1040"/>
      <c r="N20" s="1040"/>
      <c r="O20" s="1040"/>
      <c r="P20" s="1040"/>
      <c r="Q20" s="1041"/>
      <c r="R20" s="90"/>
    </row>
    <row r="21" spans="1:18" ht="15.75" customHeight="1">
      <c r="A21" s="1049" t="s">
        <v>541</v>
      </c>
      <c r="B21" s="1115"/>
      <c r="C21" s="1115"/>
      <c r="D21" s="1050"/>
      <c r="E21" s="1049" t="s">
        <v>70</v>
      </c>
      <c r="F21" s="1115"/>
      <c r="G21" s="1115"/>
      <c r="H21" s="1115"/>
      <c r="I21" s="1115"/>
      <c r="J21" s="1115"/>
      <c r="K21" s="1115"/>
      <c r="L21" s="1115"/>
      <c r="M21" s="1115"/>
      <c r="N21" s="1115"/>
      <c r="O21" s="1115"/>
      <c r="P21" s="1115"/>
      <c r="Q21" s="1050"/>
      <c r="R21" s="90"/>
    </row>
    <row r="22" spans="1:18" ht="15.75" customHeight="1">
      <c r="A22" s="157" t="s">
        <v>120</v>
      </c>
      <c r="B22" s="1021"/>
      <c r="C22" s="1021"/>
      <c r="D22" s="1022"/>
      <c r="E22" s="1020"/>
      <c r="F22" s="1021"/>
      <c r="G22" s="1021"/>
      <c r="H22" s="1021"/>
      <c r="I22" s="1021"/>
      <c r="J22" s="1021"/>
      <c r="K22" s="1021"/>
      <c r="L22" s="1021"/>
      <c r="M22" s="1021"/>
      <c r="N22" s="1021"/>
      <c r="O22" s="1021"/>
      <c r="P22" s="1021"/>
      <c r="Q22" s="1022"/>
      <c r="R22" s="197"/>
    </row>
    <row r="23" spans="1:18" ht="15.75" customHeight="1">
      <c r="A23" s="157"/>
      <c r="B23" s="1024"/>
      <c r="C23" s="1024"/>
      <c r="D23" s="1025"/>
      <c r="E23" s="1023"/>
      <c r="F23" s="1024"/>
      <c r="G23" s="1024"/>
      <c r="H23" s="1024"/>
      <c r="I23" s="1024"/>
      <c r="J23" s="1024"/>
      <c r="K23" s="1024"/>
      <c r="L23" s="1024"/>
      <c r="M23" s="1024"/>
      <c r="N23" s="1024"/>
      <c r="O23" s="1024"/>
      <c r="P23" s="1024"/>
      <c r="Q23" s="1025"/>
      <c r="R23" s="197"/>
    </row>
    <row r="24" spans="1:18" ht="15.75" customHeight="1">
      <c r="A24" s="157"/>
      <c r="B24" s="1024"/>
      <c r="C24" s="1024"/>
      <c r="D24" s="1025"/>
      <c r="E24" s="1023"/>
      <c r="F24" s="1024"/>
      <c r="G24" s="1024"/>
      <c r="H24" s="1024"/>
      <c r="I24" s="1024"/>
      <c r="J24" s="1024"/>
      <c r="K24" s="1024"/>
      <c r="L24" s="1024"/>
      <c r="M24" s="1024"/>
      <c r="N24" s="1024"/>
      <c r="O24" s="1024"/>
      <c r="P24" s="1024"/>
      <c r="Q24" s="1025"/>
      <c r="R24" s="197"/>
    </row>
    <row r="25" spans="1:18" ht="15.75" customHeight="1">
      <c r="A25" s="157"/>
      <c r="B25" s="1024"/>
      <c r="C25" s="1024"/>
      <c r="D25" s="1025"/>
      <c r="E25" s="1023"/>
      <c r="F25" s="1024"/>
      <c r="G25" s="1024"/>
      <c r="H25" s="1024"/>
      <c r="I25" s="1024"/>
      <c r="J25" s="1024"/>
      <c r="K25" s="1024"/>
      <c r="L25" s="1024"/>
      <c r="M25" s="1024"/>
      <c r="N25" s="1024"/>
      <c r="O25" s="1024"/>
      <c r="P25" s="1024"/>
      <c r="Q25" s="1025"/>
      <c r="R25" s="197"/>
    </row>
    <row r="26" spans="1:18" ht="15.75" customHeight="1">
      <c r="A26" s="157"/>
      <c r="B26" s="1024"/>
      <c r="C26" s="1024"/>
      <c r="D26" s="1025"/>
      <c r="E26" s="1023"/>
      <c r="F26" s="1024"/>
      <c r="G26" s="1024"/>
      <c r="H26" s="1024"/>
      <c r="I26" s="1024"/>
      <c r="J26" s="1024"/>
      <c r="K26" s="1024"/>
      <c r="L26" s="1024"/>
      <c r="M26" s="1024"/>
      <c r="N26" s="1024"/>
      <c r="O26" s="1024"/>
      <c r="P26" s="1024"/>
      <c r="Q26" s="1025"/>
      <c r="R26" s="197"/>
    </row>
    <row r="27" spans="1:18" ht="15.75" customHeight="1">
      <c r="A27" s="157"/>
      <c r="B27" s="1024"/>
      <c r="C27" s="1024"/>
      <c r="D27" s="1025"/>
      <c r="E27" s="1023"/>
      <c r="F27" s="1024"/>
      <c r="G27" s="1024"/>
      <c r="H27" s="1024"/>
      <c r="I27" s="1024"/>
      <c r="J27" s="1024"/>
      <c r="K27" s="1024"/>
      <c r="L27" s="1024"/>
      <c r="M27" s="1024"/>
      <c r="N27" s="1024"/>
      <c r="O27" s="1024"/>
      <c r="P27" s="1024"/>
      <c r="Q27" s="1025"/>
      <c r="R27" s="197"/>
    </row>
    <row r="28" spans="1:18" ht="15.75" customHeight="1">
      <c r="A28" s="157"/>
      <c r="B28" s="1024"/>
      <c r="C28" s="1024"/>
      <c r="D28" s="1025"/>
      <c r="E28" s="1023"/>
      <c r="F28" s="1024"/>
      <c r="G28" s="1024"/>
      <c r="H28" s="1024"/>
      <c r="I28" s="1024"/>
      <c r="J28" s="1024"/>
      <c r="K28" s="1024"/>
      <c r="L28" s="1024"/>
      <c r="M28" s="1024"/>
      <c r="N28" s="1024"/>
      <c r="O28" s="1024"/>
      <c r="P28" s="1024"/>
      <c r="Q28" s="1025"/>
      <c r="R28" s="197"/>
    </row>
    <row r="29" spans="1:18" ht="15.75" customHeight="1">
      <c r="A29" s="157"/>
      <c r="B29" s="1491"/>
      <c r="C29" s="1491"/>
      <c r="D29" s="1492"/>
      <c r="E29" s="1490"/>
      <c r="F29" s="1491"/>
      <c r="G29" s="1491"/>
      <c r="H29" s="1491"/>
      <c r="I29" s="1491"/>
      <c r="J29" s="1491"/>
      <c r="K29" s="1491"/>
      <c r="L29" s="1491"/>
      <c r="M29" s="1491"/>
      <c r="N29" s="1491"/>
      <c r="O29" s="1491"/>
      <c r="P29" s="1491"/>
      <c r="Q29" s="1492"/>
      <c r="R29" s="197"/>
    </row>
    <row r="30" spans="1:18" ht="15.75" customHeight="1">
      <c r="A30" s="173" t="s">
        <v>121</v>
      </c>
      <c r="B30" s="1478"/>
      <c r="C30" s="1478"/>
      <c r="D30" s="1479"/>
      <c r="E30" s="1493"/>
      <c r="F30" s="1478"/>
      <c r="G30" s="1478"/>
      <c r="H30" s="1478"/>
      <c r="I30" s="1478"/>
      <c r="J30" s="1478"/>
      <c r="K30" s="1478"/>
      <c r="L30" s="1478"/>
      <c r="M30" s="1478"/>
      <c r="N30" s="1478"/>
      <c r="O30" s="1478"/>
      <c r="P30" s="1478"/>
      <c r="Q30" s="1479"/>
      <c r="R30" s="197"/>
    </row>
    <row r="31" spans="1:18" ht="15.75" customHeight="1">
      <c r="A31" s="157"/>
      <c r="B31" s="1024"/>
      <c r="C31" s="1024"/>
      <c r="D31" s="1025"/>
      <c r="E31" s="1023"/>
      <c r="F31" s="1024"/>
      <c r="G31" s="1024"/>
      <c r="H31" s="1024"/>
      <c r="I31" s="1024"/>
      <c r="J31" s="1024"/>
      <c r="K31" s="1024"/>
      <c r="L31" s="1024"/>
      <c r="M31" s="1024"/>
      <c r="N31" s="1024"/>
      <c r="O31" s="1024"/>
      <c r="P31" s="1024"/>
      <c r="Q31" s="1025"/>
      <c r="R31" s="197"/>
    </row>
    <row r="32" spans="1:18" ht="15.75" customHeight="1">
      <c r="A32" s="157"/>
      <c r="B32" s="1024"/>
      <c r="C32" s="1024"/>
      <c r="D32" s="1025"/>
      <c r="E32" s="1023"/>
      <c r="F32" s="1024"/>
      <c r="G32" s="1024"/>
      <c r="H32" s="1024"/>
      <c r="I32" s="1024"/>
      <c r="J32" s="1024"/>
      <c r="K32" s="1024"/>
      <c r="L32" s="1024"/>
      <c r="M32" s="1024"/>
      <c r="N32" s="1024"/>
      <c r="O32" s="1024"/>
      <c r="P32" s="1024"/>
      <c r="Q32" s="1025"/>
      <c r="R32" s="197"/>
    </row>
    <row r="33" spans="1:18" ht="15.75" customHeight="1">
      <c r="A33" s="157"/>
      <c r="B33" s="1024"/>
      <c r="C33" s="1024"/>
      <c r="D33" s="1025"/>
      <c r="E33" s="1023"/>
      <c r="F33" s="1024"/>
      <c r="G33" s="1024"/>
      <c r="H33" s="1024"/>
      <c r="I33" s="1024"/>
      <c r="J33" s="1024"/>
      <c r="K33" s="1024"/>
      <c r="L33" s="1024"/>
      <c r="M33" s="1024"/>
      <c r="N33" s="1024"/>
      <c r="O33" s="1024"/>
      <c r="P33" s="1024"/>
      <c r="Q33" s="1025"/>
      <c r="R33" s="197"/>
    </row>
    <row r="34" spans="1:18" ht="15.75" customHeight="1">
      <c r="A34" s="157"/>
      <c r="B34" s="1024"/>
      <c r="C34" s="1024"/>
      <c r="D34" s="1025"/>
      <c r="E34" s="1023"/>
      <c r="F34" s="1024"/>
      <c r="G34" s="1024"/>
      <c r="H34" s="1024"/>
      <c r="I34" s="1024"/>
      <c r="J34" s="1024"/>
      <c r="K34" s="1024"/>
      <c r="L34" s="1024"/>
      <c r="M34" s="1024"/>
      <c r="N34" s="1024"/>
      <c r="O34" s="1024"/>
      <c r="P34" s="1024"/>
      <c r="Q34" s="1025"/>
      <c r="R34" s="197"/>
    </row>
    <row r="35" spans="1:18" ht="15.75" customHeight="1">
      <c r="A35" s="157"/>
      <c r="B35" s="1024"/>
      <c r="C35" s="1024"/>
      <c r="D35" s="1025"/>
      <c r="E35" s="1023"/>
      <c r="F35" s="1024"/>
      <c r="G35" s="1024"/>
      <c r="H35" s="1024"/>
      <c r="I35" s="1024"/>
      <c r="J35" s="1024"/>
      <c r="K35" s="1024"/>
      <c r="L35" s="1024"/>
      <c r="M35" s="1024"/>
      <c r="N35" s="1024"/>
      <c r="O35" s="1024"/>
      <c r="P35" s="1024"/>
      <c r="Q35" s="1025"/>
      <c r="R35" s="197"/>
    </row>
    <row r="36" spans="1:18" ht="15.75" customHeight="1">
      <c r="A36" s="157"/>
      <c r="B36" s="1024"/>
      <c r="C36" s="1024"/>
      <c r="D36" s="1025"/>
      <c r="E36" s="1023"/>
      <c r="F36" s="1024"/>
      <c r="G36" s="1024"/>
      <c r="H36" s="1024"/>
      <c r="I36" s="1024"/>
      <c r="J36" s="1024"/>
      <c r="K36" s="1024"/>
      <c r="L36" s="1024"/>
      <c r="M36" s="1024"/>
      <c r="N36" s="1024"/>
      <c r="O36" s="1024"/>
      <c r="P36" s="1024"/>
      <c r="Q36" s="1025"/>
      <c r="R36" s="197"/>
    </row>
    <row r="37" spans="1:18" ht="15.75" customHeight="1">
      <c r="A37" s="175"/>
      <c r="B37" s="1491"/>
      <c r="C37" s="1491"/>
      <c r="D37" s="1492"/>
      <c r="E37" s="1490"/>
      <c r="F37" s="1491"/>
      <c r="G37" s="1491"/>
      <c r="H37" s="1491"/>
      <c r="I37" s="1491"/>
      <c r="J37" s="1491"/>
      <c r="K37" s="1491"/>
      <c r="L37" s="1491"/>
      <c r="M37" s="1491"/>
      <c r="N37" s="1491"/>
      <c r="O37" s="1491"/>
      <c r="P37" s="1491"/>
      <c r="Q37" s="1492"/>
      <c r="R37" s="197"/>
    </row>
    <row r="38" spans="1:18" ht="15.75" customHeight="1">
      <c r="A38" s="157" t="s">
        <v>122</v>
      </c>
      <c r="B38" s="1478"/>
      <c r="C38" s="1478"/>
      <c r="D38" s="1479"/>
      <c r="E38" s="1493"/>
      <c r="F38" s="1478"/>
      <c r="G38" s="1478"/>
      <c r="H38" s="1478"/>
      <c r="I38" s="1478"/>
      <c r="J38" s="1478"/>
      <c r="K38" s="1478"/>
      <c r="L38" s="1478"/>
      <c r="M38" s="1478"/>
      <c r="N38" s="1478"/>
      <c r="O38" s="1478"/>
      <c r="P38" s="1478"/>
      <c r="Q38" s="1479"/>
      <c r="R38" s="197"/>
    </row>
    <row r="39" spans="1:18" ht="15.75" customHeight="1">
      <c r="A39" s="157"/>
      <c r="B39" s="1024"/>
      <c r="C39" s="1024"/>
      <c r="D39" s="1025"/>
      <c r="E39" s="1023"/>
      <c r="F39" s="1024"/>
      <c r="G39" s="1024"/>
      <c r="H39" s="1024"/>
      <c r="I39" s="1024"/>
      <c r="J39" s="1024"/>
      <c r="K39" s="1024"/>
      <c r="L39" s="1024"/>
      <c r="M39" s="1024"/>
      <c r="N39" s="1024"/>
      <c r="O39" s="1024"/>
      <c r="P39" s="1024"/>
      <c r="Q39" s="1025"/>
      <c r="R39" s="197"/>
    </row>
    <row r="40" spans="1:18" ht="15.75" customHeight="1">
      <c r="A40" s="126"/>
      <c r="B40" s="1024"/>
      <c r="C40" s="1024"/>
      <c r="D40" s="1025"/>
      <c r="E40" s="1023"/>
      <c r="F40" s="1024"/>
      <c r="G40" s="1024"/>
      <c r="H40" s="1024"/>
      <c r="I40" s="1024"/>
      <c r="J40" s="1024"/>
      <c r="K40" s="1024"/>
      <c r="L40" s="1024"/>
      <c r="M40" s="1024"/>
      <c r="N40" s="1024"/>
      <c r="O40" s="1024"/>
      <c r="P40" s="1024"/>
      <c r="Q40" s="1025"/>
      <c r="R40" s="197"/>
    </row>
    <row r="41" spans="1:18" ht="15.75" customHeight="1">
      <c r="A41" s="126"/>
      <c r="B41" s="1024"/>
      <c r="C41" s="1024"/>
      <c r="D41" s="1025"/>
      <c r="E41" s="1023"/>
      <c r="F41" s="1024"/>
      <c r="G41" s="1024"/>
      <c r="H41" s="1024"/>
      <c r="I41" s="1024"/>
      <c r="J41" s="1024"/>
      <c r="K41" s="1024"/>
      <c r="L41" s="1024"/>
      <c r="M41" s="1024"/>
      <c r="N41" s="1024"/>
      <c r="O41" s="1024"/>
      <c r="P41" s="1024"/>
      <c r="Q41" s="1025"/>
      <c r="R41" s="197"/>
    </row>
    <row r="42" spans="1:18" ht="15.75" customHeight="1">
      <c r="A42" s="126"/>
      <c r="B42" s="1024"/>
      <c r="C42" s="1024"/>
      <c r="D42" s="1025"/>
      <c r="E42" s="1023"/>
      <c r="F42" s="1024"/>
      <c r="G42" s="1024"/>
      <c r="H42" s="1024"/>
      <c r="I42" s="1024"/>
      <c r="J42" s="1024"/>
      <c r="K42" s="1024"/>
      <c r="L42" s="1024"/>
      <c r="M42" s="1024"/>
      <c r="N42" s="1024"/>
      <c r="O42" s="1024"/>
      <c r="P42" s="1024"/>
      <c r="Q42" s="1025"/>
      <c r="R42" s="197"/>
    </row>
    <row r="43" spans="1:18" ht="15.75" customHeight="1">
      <c r="A43" s="126"/>
      <c r="B43" s="1024"/>
      <c r="C43" s="1024"/>
      <c r="D43" s="1025"/>
      <c r="E43" s="1023"/>
      <c r="F43" s="1024"/>
      <c r="G43" s="1024"/>
      <c r="H43" s="1024"/>
      <c r="I43" s="1024"/>
      <c r="J43" s="1024"/>
      <c r="K43" s="1024"/>
      <c r="L43" s="1024"/>
      <c r="M43" s="1024"/>
      <c r="N43" s="1024"/>
      <c r="O43" s="1024"/>
      <c r="P43" s="1024"/>
      <c r="Q43" s="1025"/>
      <c r="R43" s="197"/>
    </row>
    <row r="44" spans="1:18" ht="15.75" customHeight="1">
      <c r="A44" s="126"/>
      <c r="B44" s="1024"/>
      <c r="C44" s="1024"/>
      <c r="D44" s="1025"/>
      <c r="E44" s="1023"/>
      <c r="F44" s="1024"/>
      <c r="G44" s="1024"/>
      <c r="H44" s="1024"/>
      <c r="I44" s="1024"/>
      <c r="J44" s="1024"/>
      <c r="K44" s="1024"/>
      <c r="L44" s="1024"/>
      <c r="M44" s="1024"/>
      <c r="N44" s="1024"/>
      <c r="O44" s="1024"/>
      <c r="P44" s="1024"/>
      <c r="Q44" s="1025"/>
      <c r="R44" s="197"/>
    </row>
    <row r="45" spans="1:18" ht="15.75" customHeight="1">
      <c r="A45" s="126"/>
      <c r="B45" s="1024"/>
      <c r="C45" s="1024"/>
      <c r="D45" s="1025"/>
      <c r="E45" s="1023"/>
      <c r="F45" s="1024"/>
      <c r="G45" s="1024"/>
      <c r="H45" s="1024"/>
      <c r="I45" s="1024"/>
      <c r="J45" s="1024"/>
      <c r="K45" s="1024"/>
      <c r="L45" s="1024"/>
      <c r="M45" s="1024"/>
      <c r="N45" s="1024"/>
      <c r="O45" s="1024"/>
      <c r="P45" s="1024"/>
      <c r="Q45" s="1025"/>
      <c r="R45" s="197"/>
    </row>
    <row r="46" spans="1:18" ht="15.75" customHeight="1">
      <c r="A46" s="126"/>
      <c r="B46" s="1024"/>
      <c r="C46" s="1024"/>
      <c r="D46" s="1025"/>
      <c r="E46" s="1023"/>
      <c r="F46" s="1024"/>
      <c r="G46" s="1024"/>
      <c r="H46" s="1024"/>
      <c r="I46" s="1024"/>
      <c r="J46" s="1024"/>
      <c r="K46" s="1024"/>
      <c r="L46" s="1024"/>
      <c r="M46" s="1024"/>
      <c r="N46" s="1024"/>
      <c r="O46" s="1024"/>
      <c r="P46" s="1024"/>
      <c r="Q46" s="1025"/>
      <c r="R46" s="197"/>
    </row>
    <row r="47" spans="1:18" ht="15.75" customHeight="1">
      <c r="A47" s="126"/>
      <c r="B47" s="1024"/>
      <c r="C47" s="1024"/>
      <c r="D47" s="1025"/>
      <c r="E47" s="1023"/>
      <c r="F47" s="1024"/>
      <c r="G47" s="1024"/>
      <c r="H47" s="1024"/>
      <c r="I47" s="1024"/>
      <c r="J47" s="1024"/>
      <c r="K47" s="1024"/>
      <c r="L47" s="1024"/>
      <c r="M47" s="1024"/>
      <c r="N47" s="1024"/>
      <c r="O47" s="1024"/>
      <c r="P47" s="1024"/>
      <c r="Q47" s="1025"/>
      <c r="R47" s="197"/>
    </row>
    <row r="48" spans="1:18" ht="15.75" customHeight="1">
      <c r="A48" s="134"/>
      <c r="B48" s="1027"/>
      <c r="C48" s="1027"/>
      <c r="D48" s="1028"/>
      <c r="E48" s="1026"/>
      <c r="F48" s="1027"/>
      <c r="G48" s="1027"/>
      <c r="H48" s="1027"/>
      <c r="I48" s="1027"/>
      <c r="J48" s="1027"/>
      <c r="K48" s="1027"/>
      <c r="L48" s="1027"/>
      <c r="M48" s="1027"/>
      <c r="N48" s="1027"/>
      <c r="O48" s="1027"/>
      <c r="P48" s="1027"/>
      <c r="Q48" s="1028"/>
      <c r="R48" s="197"/>
    </row>
    <row r="49" ht="13.5" customHeight="1"/>
    <row r="50" ht="13.5" customHeight="1"/>
    <row r="51" ht="13.5" customHeight="1"/>
    <row r="52" ht="13.5" customHeight="1"/>
  </sheetData>
  <mergeCells count="20">
    <mergeCell ref="A1:F1"/>
    <mergeCell ref="B22:D29"/>
    <mergeCell ref="E22:Q29"/>
    <mergeCell ref="B30:D37"/>
    <mergeCell ref="E30:Q37"/>
    <mergeCell ref="A2:Q2"/>
    <mergeCell ref="A3:Q3"/>
    <mergeCell ref="A15:Q15"/>
    <mergeCell ref="A12:Q13"/>
    <mergeCell ref="A6:E6"/>
    <mergeCell ref="K9:P10"/>
    <mergeCell ref="B38:D48"/>
    <mergeCell ref="E38:Q48"/>
    <mergeCell ref="A18:D19"/>
    <mergeCell ref="E17:Q17"/>
    <mergeCell ref="E21:Q21"/>
    <mergeCell ref="A20:Q20"/>
    <mergeCell ref="A17:D17"/>
    <mergeCell ref="E18:Q19"/>
    <mergeCell ref="A21:D21"/>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rgb="FFFF0000"/>
    <pageSetUpPr fitToPage="1"/>
  </sheetPr>
  <dimension ref="A1:T48"/>
  <sheetViews>
    <sheetView view="pageBreakPreview" zoomScaleNormal="100" zoomScaleSheetLayoutView="100" workbookViewId="0">
      <selection activeCell="Q9" sqref="Q9"/>
    </sheetView>
  </sheetViews>
  <sheetFormatPr defaultColWidth="9" defaultRowHeight="13"/>
  <cols>
    <col min="1" max="18" width="5.08984375" style="3" customWidth="1"/>
    <col min="19" max="16384" width="9" style="3"/>
  </cols>
  <sheetData>
    <row r="1" spans="1:20" ht="15.75" customHeight="1">
      <c r="A1" s="710" t="str">
        <f>CONCATENATE("（様式－",発注者入力シート!E54,"）")</f>
        <v>（様式－２３）</v>
      </c>
      <c r="B1" s="710"/>
      <c r="C1" s="710"/>
      <c r="D1" s="710"/>
      <c r="E1" s="710"/>
      <c r="F1" s="710"/>
      <c r="S1" s="3" t="s">
        <v>393</v>
      </c>
    </row>
    <row r="2" spans="1:20" ht="15.75" customHeight="1">
      <c r="A2" s="1470" t="s">
        <v>1001</v>
      </c>
      <c r="B2" s="1470"/>
      <c r="C2" s="1470"/>
      <c r="D2" s="1470"/>
      <c r="E2" s="1470"/>
      <c r="F2" s="1470"/>
      <c r="G2" s="1470"/>
      <c r="H2" s="1470"/>
      <c r="I2" s="1470"/>
      <c r="J2" s="1470"/>
      <c r="K2" s="1470"/>
      <c r="L2" s="1470"/>
      <c r="M2" s="1470"/>
      <c r="N2" s="1470"/>
      <c r="O2" s="1470"/>
      <c r="P2" s="1470"/>
      <c r="Q2" s="1470"/>
      <c r="R2" s="6"/>
      <c r="S2" s="3" t="s">
        <v>394</v>
      </c>
    </row>
    <row r="3" spans="1:20" ht="15.75" customHeight="1">
      <c r="A3" s="1019" t="s">
        <v>542</v>
      </c>
      <c r="B3" s="1019"/>
      <c r="C3" s="1019"/>
      <c r="D3" s="1019"/>
      <c r="E3" s="1019"/>
      <c r="F3" s="1019"/>
      <c r="G3" s="1019"/>
      <c r="H3" s="1019"/>
      <c r="I3" s="1019"/>
      <c r="J3" s="1019"/>
      <c r="K3" s="1019"/>
      <c r="L3" s="1019"/>
      <c r="M3" s="1019"/>
      <c r="N3" s="1019"/>
      <c r="O3" s="1019"/>
      <c r="P3" s="1019"/>
      <c r="Q3" s="1019"/>
      <c r="R3" s="154"/>
      <c r="S3" s="116"/>
      <c r="T3" s="3" t="s">
        <v>404</v>
      </c>
    </row>
    <row r="4" spans="1:20" ht="15.75" customHeight="1">
      <c r="A4" s="154"/>
      <c r="B4" s="154"/>
      <c r="C4" s="154"/>
      <c r="D4" s="154"/>
      <c r="E4" s="154"/>
      <c r="F4" s="154"/>
      <c r="G4" s="154"/>
      <c r="H4" s="154"/>
      <c r="I4" s="154"/>
      <c r="J4" s="154"/>
      <c r="K4" s="154"/>
      <c r="L4" s="154"/>
      <c r="M4" s="154"/>
      <c r="N4" s="154"/>
      <c r="O4" s="154"/>
      <c r="P4" s="154"/>
      <c r="Q4" s="154"/>
      <c r="R4" s="154"/>
      <c r="S4" s="111"/>
      <c r="T4" s="3" t="s">
        <v>396</v>
      </c>
    </row>
    <row r="5" spans="1:20" ht="15.75" customHeight="1">
      <c r="A5" s="3" t="s">
        <v>67</v>
      </c>
    </row>
    <row r="6" spans="1:20" ht="15.75" customHeight="1">
      <c r="A6" s="1471"/>
      <c r="B6" s="1471"/>
      <c r="C6" s="1471"/>
      <c r="D6" s="1471"/>
      <c r="E6" s="1471"/>
      <c r="F6" s="3" t="s">
        <v>119</v>
      </c>
      <c r="S6" s="3" t="s">
        <v>397</v>
      </c>
    </row>
    <row r="7" spans="1:20" ht="15.75" customHeight="1">
      <c r="A7" s="1471"/>
      <c r="B7" s="1471"/>
      <c r="C7" s="1471"/>
      <c r="D7" s="1471"/>
      <c r="E7" s="1471"/>
      <c r="S7" s="113"/>
      <c r="T7" s="3" t="s">
        <v>398</v>
      </c>
    </row>
    <row r="8" spans="1:20" ht="15.75" customHeight="1">
      <c r="K8" s="3" t="s">
        <v>43</v>
      </c>
      <c r="S8" s="114"/>
      <c r="T8" s="3" t="s">
        <v>396</v>
      </c>
    </row>
    <row r="9" spans="1:20" ht="15.75" customHeight="1">
      <c r="K9" s="1471"/>
      <c r="L9" s="1471"/>
      <c r="M9" s="1471"/>
      <c r="N9" s="1471"/>
      <c r="O9" s="1471"/>
      <c r="P9" s="1471"/>
    </row>
    <row r="10" spans="1:20" ht="15.75" customHeight="1">
      <c r="S10" s="118" t="s">
        <v>399</v>
      </c>
    </row>
    <row r="11" spans="1:20" ht="15.75" customHeight="1">
      <c r="S11" s="118" t="s">
        <v>400</v>
      </c>
    </row>
    <row r="12" spans="1:20" ht="15.75" customHeight="1">
      <c r="A12" s="1501" t="s">
        <v>1008</v>
      </c>
      <c r="B12" s="1501"/>
      <c r="C12" s="1501"/>
      <c r="D12" s="1501"/>
      <c r="E12" s="1501"/>
      <c r="F12" s="1501"/>
      <c r="G12" s="1501"/>
      <c r="H12" s="1501"/>
      <c r="I12" s="1501"/>
      <c r="J12" s="1501"/>
      <c r="K12" s="1501"/>
      <c r="L12" s="1501"/>
      <c r="M12" s="1501"/>
      <c r="N12" s="1501"/>
      <c r="O12" s="1501"/>
      <c r="P12" s="1501"/>
      <c r="Q12" s="1501"/>
      <c r="R12" s="167"/>
    </row>
    <row r="13" spans="1:20" ht="15.75" customHeight="1">
      <c r="A13" s="1501"/>
      <c r="B13" s="1501"/>
      <c r="C13" s="1501"/>
      <c r="D13" s="1501"/>
      <c r="E13" s="1501"/>
      <c r="F13" s="1501"/>
      <c r="G13" s="1501"/>
      <c r="H13" s="1501"/>
      <c r="I13" s="1501"/>
      <c r="J13" s="1501"/>
      <c r="K13" s="1501"/>
      <c r="L13" s="1501"/>
      <c r="M13" s="1501"/>
      <c r="N13" s="1501"/>
      <c r="O13" s="1501"/>
      <c r="P13" s="1501"/>
      <c r="Q13" s="1501"/>
      <c r="R13" s="167"/>
    </row>
    <row r="14" spans="1:20" ht="15.75" customHeight="1"/>
    <row r="15" spans="1:20" ht="15.75" customHeight="1">
      <c r="A15" s="1040" t="s">
        <v>45</v>
      </c>
      <c r="B15" s="1040"/>
      <c r="C15" s="1040"/>
      <c r="D15" s="1040"/>
      <c r="E15" s="1040"/>
      <c r="F15" s="1040"/>
      <c r="G15" s="1040"/>
      <c r="H15" s="1040"/>
      <c r="I15" s="1040"/>
      <c r="J15" s="1040"/>
      <c r="K15" s="1040"/>
      <c r="L15" s="1040"/>
      <c r="M15" s="1040"/>
      <c r="N15" s="1040"/>
      <c r="O15" s="1040"/>
      <c r="P15" s="1040"/>
      <c r="Q15" s="1040"/>
      <c r="R15" s="90"/>
    </row>
    <row r="16" spans="1:20" ht="15.75" customHeight="1"/>
    <row r="17" spans="1:18" ht="15.75" customHeight="1">
      <c r="A17" s="1033" t="s">
        <v>46</v>
      </c>
      <c r="B17" s="1034"/>
      <c r="C17" s="1034"/>
      <c r="D17" s="1034"/>
      <c r="E17" s="1454">
        <f>発注者入力シート!C7</f>
        <v>46295</v>
      </c>
      <c r="F17" s="1455"/>
      <c r="G17" s="1455"/>
      <c r="H17" s="1455"/>
      <c r="I17" s="1455"/>
      <c r="J17" s="1455"/>
      <c r="K17" s="1455"/>
      <c r="L17" s="1455"/>
      <c r="M17" s="1455"/>
      <c r="N17" s="1455"/>
      <c r="O17" s="1455"/>
      <c r="P17" s="1455"/>
      <c r="Q17" s="1456"/>
    </row>
    <row r="18" spans="1:18" ht="15.75" customHeight="1">
      <c r="A18" s="1033" t="s">
        <v>26</v>
      </c>
      <c r="B18" s="1034"/>
      <c r="C18" s="1034"/>
      <c r="D18" s="1034"/>
      <c r="E18" s="1458" t="str">
        <f>発注者入力シート!C10</f>
        <v>蛇喰川　防安交付金（総流防）工事　第２期</v>
      </c>
      <c r="F18" s="1459"/>
      <c r="G18" s="1459"/>
      <c r="H18" s="1459"/>
      <c r="I18" s="1459"/>
      <c r="J18" s="1459"/>
      <c r="K18" s="1459"/>
      <c r="L18" s="1459"/>
      <c r="M18" s="1459"/>
      <c r="N18" s="1459"/>
      <c r="O18" s="1459"/>
      <c r="P18" s="1459"/>
      <c r="Q18" s="1460"/>
      <c r="R18" s="2"/>
    </row>
    <row r="19" spans="1:18" ht="15.75" customHeight="1">
      <c r="A19" s="1036"/>
      <c r="B19" s="1037"/>
      <c r="C19" s="1037"/>
      <c r="D19" s="1037"/>
      <c r="E19" s="1461"/>
      <c r="F19" s="1434"/>
      <c r="G19" s="1434"/>
      <c r="H19" s="1434"/>
      <c r="I19" s="1434"/>
      <c r="J19" s="1434"/>
      <c r="K19" s="1434"/>
      <c r="L19" s="1434"/>
      <c r="M19" s="1434"/>
      <c r="N19" s="1434"/>
      <c r="O19" s="1434"/>
      <c r="P19" s="1434"/>
      <c r="Q19" s="1462"/>
      <c r="R19" s="2"/>
    </row>
    <row r="20" spans="1:18" ht="15.75" customHeight="1">
      <c r="A20" s="1039" t="s">
        <v>73</v>
      </c>
      <c r="B20" s="1040"/>
      <c r="C20" s="1040"/>
      <c r="D20" s="1040"/>
      <c r="E20" s="1040"/>
      <c r="F20" s="1040"/>
      <c r="G20" s="1040"/>
      <c r="H20" s="1040"/>
      <c r="I20" s="1040"/>
      <c r="J20" s="1040"/>
      <c r="K20" s="1040"/>
      <c r="L20" s="1040"/>
      <c r="M20" s="1040"/>
      <c r="N20" s="1040"/>
      <c r="O20" s="1040"/>
      <c r="P20" s="1040"/>
      <c r="Q20" s="1041"/>
      <c r="R20" s="90"/>
    </row>
    <row r="21" spans="1:18" ht="15.75" customHeight="1">
      <c r="A21" s="1049" t="s">
        <v>541</v>
      </c>
      <c r="B21" s="1115"/>
      <c r="C21" s="1115"/>
      <c r="D21" s="1115"/>
      <c r="E21" s="1049" t="s">
        <v>72</v>
      </c>
      <c r="F21" s="1115"/>
      <c r="G21" s="1115"/>
      <c r="H21" s="1115"/>
      <c r="I21" s="1115"/>
      <c r="J21" s="1115"/>
      <c r="K21" s="1115"/>
      <c r="L21" s="1115"/>
      <c r="M21" s="1115"/>
      <c r="N21" s="1115"/>
      <c r="O21" s="1115"/>
      <c r="P21" s="1115"/>
      <c r="Q21" s="1050"/>
      <c r="R21" s="90"/>
    </row>
    <row r="22" spans="1:18" ht="15.75" customHeight="1">
      <c r="A22" s="157" t="s">
        <v>120</v>
      </c>
      <c r="B22" s="1011"/>
      <c r="C22" s="1011"/>
      <c r="D22" s="1012"/>
      <c r="E22" s="1503"/>
      <c r="F22" s="1011"/>
      <c r="G22" s="1011"/>
      <c r="H22" s="1011"/>
      <c r="I22" s="1011"/>
      <c r="J22" s="1011"/>
      <c r="K22" s="1011"/>
      <c r="L22" s="1011"/>
      <c r="M22" s="1011"/>
      <c r="N22" s="1011"/>
      <c r="O22" s="1011"/>
      <c r="P22" s="1011"/>
      <c r="Q22" s="1012"/>
      <c r="R22" s="197"/>
    </row>
    <row r="23" spans="1:18" ht="15.75" customHeight="1">
      <c r="A23" s="136"/>
      <c r="B23" s="1014"/>
      <c r="C23" s="1014"/>
      <c r="D23" s="1015"/>
      <c r="E23" s="1499"/>
      <c r="F23" s="1014"/>
      <c r="G23" s="1014"/>
      <c r="H23" s="1014"/>
      <c r="I23" s="1014"/>
      <c r="J23" s="1014"/>
      <c r="K23" s="1014"/>
      <c r="L23" s="1014"/>
      <c r="M23" s="1014"/>
      <c r="N23" s="1014"/>
      <c r="O23" s="1014"/>
      <c r="P23" s="1014"/>
      <c r="Q23" s="1015"/>
      <c r="R23" s="197"/>
    </row>
    <row r="24" spans="1:18" ht="15.75" customHeight="1">
      <c r="A24" s="136"/>
      <c r="B24" s="1014"/>
      <c r="C24" s="1014"/>
      <c r="D24" s="1015"/>
      <c r="E24" s="1499"/>
      <c r="F24" s="1014"/>
      <c r="G24" s="1014"/>
      <c r="H24" s="1014"/>
      <c r="I24" s="1014"/>
      <c r="J24" s="1014"/>
      <c r="K24" s="1014"/>
      <c r="L24" s="1014"/>
      <c r="M24" s="1014"/>
      <c r="N24" s="1014"/>
      <c r="O24" s="1014"/>
      <c r="P24" s="1014"/>
      <c r="Q24" s="1015"/>
      <c r="R24" s="197"/>
    </row>
    <row r="25" spans="1:18" ht="15.75" customHeight="1">
      <c r="A25" s="136"/>
      <c r="B25" s="1014"/>
      <c r="C25" s="1014"/>
      <c r="D25" s="1015"/>
      <c r="E25" s="1499"/>
      <c r="F25" s="1014"/>
      <c r="G25" s="1014"/>
      <c r="H25" s="1014"/>
      <c r="I25" s="1014"/>
      <c r="J25" s="1014"/>
      <c r="K25" s="1014"/>
      <c r="L25" s="1014"/>
      <c r="M25" s="1014"/>
      <c r="N25" s="1014"/>
      <c r="O25" s="1014"/>
      <c r="P25" s="1014"/>
      <c r="Q25" s="1015"/>
      <c r="R25" s="197"/>
    </row>
    <row r="26" spans="1:18" ht="15.75" customHeight="1">
      <c r="A26" s="136"/>
      <c r="B26" s="1014"/>
      <c r="C26" s="1014"/>
      <c r="D26" s="1015"/>
      <c r="E26" s="1499"/>
      <c r="F26" s="1014"/>
      <c r="G26" s="1014"/>
      <c r="H26" s="1014"/>
      <c r="I26" s="1014"/>
      <c r="J26" s="1014"/>
      <c r="K26" s="1014"/>
      <c r="L26" s="1014"/>
      <c r="M26" s="1014"/>
      <c r="N26" s="1014"/>
      <c r="O26" s="1014"/>
      <c r="P26" s="1014"/>
      <c r="Q26" s="1015"/>
      <c r="R26" s="197"/>
    </row>
    <row r="27" spans="1:18" ht="15.75" customHeight="1">
      <c r="A27" s="136"/>
      <c r="B27" s="1014"/>
      <c r="C27" s="1014"/>
      <c r="D27" s="1015"/>
      <c r="E27" s="1499"/>
      <c r="F27" s="1014"/>
      <c r="G27" s="1014"/>
      <c r="H27" s="1014"/>
      <c r="I27" s="1014"/>
      <c r="J27" s="1014"/>
      <c r="K27" s="1014"/>
      <c r="L27" s="1014"/>
      <c r="M27" s="1014"/>
      <c r="N27" s="1014"/>
      <c r="O27" s="1014"/>
      <c r="P27" s="1014"/>
      <c r="Q27" s="1015"/>
      <c r="R27" s="197"/>
    </row>
    <row r="28" spans="1:18" ht="15.75" customHeight="1">
      <c r="A28" s="136"/>
      <c r="B28" s="1014"/>
      <c r="C28" s="1014"/>
      <c r="D28" s="1015"/>
      <c r="E28" s="1499"/>
      <c r="F28" s="1014"/>
      <c r="G28" s="1014"/>
      <c r="H28" s="1014"/>
      <c r="I28" s="1014"/>
      <c r="J28" s="1014"/>
      <c r="K28" s="1014"/>
      <c r="L28" s="1014"/>
      <c r="M28" s="1014"/>
      <c r="N28" s="1014"/>
      <c r="O28" s="1014"/>
      <c r="P28" s="1014"/>
      <c r="Q28" s="1015"/>
      <c r="R28" s="197"/>
    </row>
    <row r="29" spans="1:18" ht="15.75" customHeight="1">
      <c r="A29" s="136"/>
      <c r="B29" s="1496"/>
      <c r="C29" s="1496"/>
      <c r="D29" s="1497"/>
      <c r="E29" s="1500"/>
      <c r="F29" s="1496"/>
      <c r="G29" s="1496"/>
      <c r="H29" s="1496"/>
      <c r="I29" s="1496"/>
      <c r="J29" s="1496"/>
      <c r="K29" s="1496"/>
      <c r="L29" s="1496"/>
      <c r="M29" s="1496"/>
      <c r="N29" s="1496"/>
      <c r="O29" s="1496"/>
      <c r="P29" s="1496"/>
      <c r="Q29" s="1497"/>
      <c r="R29" s="197"/>
    </row>
    <row r="30" spans="1:18" ht="15.75" customHeight="1">
      <c r="A30" s="173" t="s">
        <v>121</v>
      </c>
      <c r="B30" s="1494"/>
      <c r="C30" s="1494"/>
      <c r="D30" s="1495"/>
      <c r="E30" s="1498"/>
      <c r="F30" s="1494"/>
      <c r="G30" s="1494"/>
      <c r="H30" s="1494"/>
      <c r="I30" s="1494"/>
      <c r="J30" s="1494"/>
      <c r="K30" s="1494"/>
      <c r="L30" s="1494"/>
      <c r="M30" s="1494"/>
      <c r="N30" s="1494"/>
      <c r="O30" s="1494"/>
      <c r="P30" s="1494"/>
      <c r="Q30" s="1495"/>
      <c r="R30" s="197"/>
    </row>
    <row r="31" spans="1:18" ht="15.75" customHeight="1">
      <c r="A31" s="136"/>
      <c r="B31" s="1014"/>
      <c r="C31" s="1014"/>
      <c r="D31" s="1015"/>
      <c r="E31" s="1499"/>
      <c r="F31" s="1014"/>
      <c r="G31" s="1014"/>
      <c r="H31" s="1014"/>
      <c r="I31" s="1014"/>
      <c r="J31" s="1014"/>
      <c r="K31" s="1014"/>
      <c r="L31" s="1014"/>
      <c r="M31" s="1014"/>
      <c r="N31" s="1014"/>
      <c r="O31" s="1014"/>
      <c r="P31" s="1014"/>
      <c r="Q31" s="1015"/>
      <c r="R31" s="197"/>
    </row>
    <row r="32" spans="1:18" ht="15.75" customHeight="1">
      <c r="A32" s="136"/>
      <c r="B32" s="1014"/>
      <c r="C32" s="1014"/>
      <c r="D32" s="1015"/>
      <c r="E32" s="1499"/>
      <c r="F32" s="1014"/>
      <c r="G32" s="1014"/>
      <c r="H32" s="1014"/>
      <c r="I32" s="1014"/>
      <c r="J32" s="1014"/>
      <c r="K32" s="1014"/>
      <c r="L32" s="1014"/>
      <c r="M32" s="1014"/>
      <c r="N32" s="1014"/>
      <c r="O32" s="1014"/>
      <c r="P32" s="1014"/>
      <c r="Q32" s="1015"/>
      <c r="R32" s="197"/>
    </row>
    <row r="33" spans="1:18" ht="15.75" customHeight="1">
      <c r="A33" s="136"/>
      <c r="B33" s="1014"/>
      <c r="C33" s="1014"/>
      <c r="D33" s="1015"/>
      <c r="E33" s="1499"/>
      <c r="F33" s="1014"/>
      <c r="G33" s="1014"/>
      <c r="H33" s="1014"/>
      <c r="I33" s="1014"/>
      <c r="J33" s="1014"/>
      <c r="K33" s="1014"/>
      <c r="L33" s="1014"/>
      <c r="M33" s="1014"/>
      <c r="N33" s="1014"/>
      <c r="O33" s="1014"/>
      <c r="P33" s="1014"/>
      <c r="Q33" s="1015"/>
      <c r="R33" s="197"/>
    </row>
    <row r="34" spans="1:18" ht="15.75" customHeight="1">
      <c r="A34" s="136"/>
      <c r="B34" s="1014"/>
      <c r="C34" s="1014"/>
      <c r="D34" s="1015"/>
      <c r="E34" s="1499"/>
      <c r="F34" s="1014"/>
      <c r="G34" s="1014"/>
      <c r="H34" s="1014"/>
      <c r="I34" s="1014"/>
      <c r="J34" s="1014"/>
      <c r="K34" s="1014"/>
      <c r="L34" s="1014"/>
      <c r="M34" s="1014"/>
      <c r="N34" s="1014"/>
      <c r="O34" s="1014"/>
      <c r="P34" s="1014"/>
      <c r="Q34" s="1015"/>
      <c r="R34" s="197"/>
    </row>
    <row r="35" spans="1:18" ht="15.75" customHeight="1">
      <c r="A35" s="136"/>
      <c r="B35" s="1014"/>
      <c r="C35" s="1014"/>
      <c r="D35" s="1015"/>
      <c r="E35" s="1499"/>
      <c r="F35" s="1014"/>
      <c r="G35" s="1014"/>
      <c r="H35" s="1014"/>
      <c r="I35" s="1014"/>
      <c r="J35" s="1014"/>
      <c r="K35" s="1014"/>
      <c r="L35" s="1014"/>
      <c r="M35" s="1014"/>
      <c r="N35" s="1014"/>
      <c r="O35" s="1014"/>
      <c r="P35" s="1014"/>
      <c r="Q35" s="1015"/>
      <c r="R35" s="197"/>
    </row>
    <row r="36" spans="1:18" ht="15.75" customHeight="1">
      <c r="A36" s="136"/>
      <c r="B36" s="1014"/>
      <c r="C36" s="1014"/>
      <c r="D36" s="1015"/>
      <c r="E36" s="1499"/>
      <c r="F36" s="1014"/>
      <c r="G36" s="1014"/>
      <c r="H36" s="1014"/>
      <c r="I36" s="1014"/>
      <c r="J36" s="1014"/>
      <c r="K36" s="1014"/>
      <c r="L36" s="1014"/>
      <c r="M36" s="1014"/>
      <c r="N36" s="1014"/>
      <c r="O36" s="1014"/>
      <c r="P36" s="1014"/>
      <c r="Q36" s="1015"/>
      <c r="R36" s="197"/>
    </row>
    <row r="37" spans="1:18" ht="15.75" customHeight="1">
      <c r="A37" s="175"/>
      <c r="B37" s="1496"/>
      <c r="C37" s="1496"/>
      <c r="D37" s="1497"/>
      <c r="E37" s="1500"/>
      <c r="F37" s="1496"/>
      <c r="G37" s="1496"/>
      <c r="H37" s="1496"/>
      <c r="I37" s="1496"/>
      <c r="J37" s="1496"/>
      <c r="K37" s="1496"/>
      <c r="L37" s="1496"/>
      <c r="M37" s="1496"/>
      <c r="N37" s="1496"/>
      <c r="O37" s="1496"/>
      <c r="P37" s="1496"/>
      <c r="Q37" s="1497"/>
      <c r="R37" s="197"/>
    </row>
    <row r="38" spans="1:18" ht="15.75" customHeight="1">
      <c r="A38" s="157" t="s">
        <v>122</v>
      </c>
      <c r="B38" s="1494"/>
      <c r="C38" s="1494"/>
      <c r="D38" s="1495"/>
      <c r="E38" s="1498"/>
      <c r="F38" s="1494"/>
      <c r="G38" s="1494"/>
      <c r="H38" s="1494"/>
      <c r="I38" s="1494"/>
      <c r="J38" s="1494"/>
      <c r="K38" s="1494"/>
      <c r="L38" s="1494"/>
      <c r="M38" s="1494"/>
      <c r="N38" s="1494"/>
      <c r="O38" s="1494"/>
      <c r="P38" s="1494"/>
      <c r="Q38" s="1495"/>
      <c r="R38" s="197"/>
    </row>
    <row r="39" spans="1:18" ht="15.75" customHeight="1">
      <c r="A39" s="126"/>
      <c r="B39" s="1014"/>
      <c r="C39" s="1014"/>
      <c r="D39" s="1015"/>
      <c r="E39" s="1499"/>
      <c r="F39" s="1014"/>
      <c r="G39" s="1014"/>
      <c r="H39" s="1014"/>
      <c r="I39" s="1014"/>
      <c r="J39" s="1014"/>
      <c r="K39" s="1014"/>
      <c r="L39" s="1014"/>
      <c r="M39" s="1014"/>
      <c r="N39" s="1014"/>
      <c r="O39" s="1014"/>
      <c r="P39" s="1014"/>
      <c r="Q39" s="1015"/>
      <c r="R39" s="197"/>
    </row>
    <row r="40" spans="1:18" ht="15.75" customHeight="1">
      <c r="A40" s="126"/>
      <c r="B40" s="1014"/>
      <c r="C40" s="1014"/>
      <c r="D40" s="1015"/>
      <c r="E40" s="1499"/>
      <c r="F40" s="1014"/>
      <c r="G40" s="1014"/>
      <c r="H40" s="1014"/>
      <c r="I40" s="1014"/>
      <c r="J40" s="1014"/>
      <c r="K40" s="1014"/>
      <c r="L40" s="1014"/>
      <c r="M40" s="1014"/>
      <c r="N40" s="1014"/>
      <c r="O40" s="1014"/>
      <c r="P40" s="1014"/>
      <c r="Q40" s="1015"/>
      <c r="R40" s="197"/>
    </row>
    <row r="41" spans="1:18" ht="15.75" customHeight="1">
      <c r="A41" s="126"/>
      <c r="B41" s="1014"/>
      <c r="C41" s="1014"/>
      <c r="D41" s="1015"/>
      <c r="E41" s="1499"/>
      <c r="F41" s="1014"/>
      <c r="G41" s="1014"/>
      <c r="H41" s="1014"/>
      <c r="I41" s="1014"/>
      <c r="J41" s="1014"/>
      <c r="K41" s="1014"/>
      <c r="L41" s="1014"/>
      <c r="M41" s="1014"/>
      <c r="N41" s="1014"/>
      <c r="O41" s="1014"/>
      <c r="P41" s="1014"/>
      <c r="Q41" s="1015"/>
      <c r="R41" s="197"/>
    </row>
    <row r="42" spans="1:18" ht="15.75" customHeight="1">
      <c r="A42" s="126"/>
      <c r="B42" s="1014"/>
      <c r="C42" s="1014"/>
      <c r="D42" s="1015"/>
      <c r="E42" s="1499"/>
      <c r="F42" s="1014"/>
      <c r="G42" s="1014"/>
      <c r="H42" s="1014"/>
      <c r="I42" s="1014"/>
      <c r="J42" s="1014"/>
      <c r="K42" s="1014"/>
      <c r="L42" s="1014"/>
      <c r="M42" s="1014"/>
      <c r="N42" s="1014"/>
      <c r="O42" s="1014"/>
      <c r="P42" s="1014"/>
      <c r="Q42" s="1015"/>
      <c r="R42" s="197"/>
    </row>
    <row r="43" spans="1:18" ht="15.75" customHeight="1">
      <c r="A43" s="126"/>
      <c r="B43" s="1014"/>
      <c r="C43" s="1014"/>
      <c r="D43" s="1015"/>
      <c r="E43" s="1499"/>
      <c r="F43" s="1014"/>
      <c r="G43" s="1014"/>
      <c r="H43" s="1014"/>
      <c r="I43" s="1014"/>
      <c r="J43" s="1014"/>
      <c r="K43" s="1014"/>
      <c r="L43" s="1014"/>
      <c r="M43" s="1014"/>
      <c r="N43" s="1014"/>
      <c r="O43" s="1014"/>
      <c r="P43" s="1014"/>
      <c r="Q43" s="1015"/>
      <c r="R43" s="197"/>
    </row>
    <row r="44" spans="1:18" ht="15.75" customHeight="1">
      <c r="A44" s="126"/>
      <c r="B44" s="1014"/>
      <c r="C44" s="1014"/>
      <c r="D44" s="1015"/>
      <c r="E44" s="1499"/>
      <c r="F44" s="1014"/>
      <c r="G44" s="1014"/>
      <c r="H44" s="1014"/>
      <c r="I44" s="1014"/>
      <c r="J44" s="1014"/>
      <c r="K44" s="1014"/>
      <c r="L44" s="1014"/>
      <c r="M44" s="1014"/>
      <c r="N44" s="1014"/>
      <c r="O44" s="1014"/>
      <c r="P44" s="1014"/>
      <c r="Q44" s="1015"/>
      <c r="R44" s="197"/>
    </row>
    <row r="45" spans="1:18" ht="15.75" customHeight="1">
      <c r="A45" s="126"/>
      <c r="B45" s="1014"/>
      <c r="C45" s="1014"/>
      <c r="D45" s="1015"/>
      <c r="E45" s="1499"/>
      <c r="F45" s="1014"/>
      <c r="G45" s="1014"/>
      <c r="H45" s="1014"/>
      <c r="I45" s="1014"/>
      <c r="J45" s="1014"/>
      <c r="K45" s="1014"/>
      <c r="L45" s="1014"/>
      <c r="M45" s="1014"/>
      <c r="N45" s="1014"/>
      <c r="O45" s="1014"/>
      <c r="P45" s="1014"/>
      <c r="Q45" s="1015"/>
      <c r="R45" s="197"/>
    </row>
    <row r="46" spans="1:18" ht="15.75" customHeight="1">
      <c r="A46" s="126"/>
      <c r="B46" s="1014"/>
      <c r="C46" s="1014"/>
      <c r="D46" s="1015"/>
      <c r="E46" s="1499"/>
      <c r="F46" s="1014"/>
      <c r="G46" s="1014"/>
      <c r="H46" s="1014"/>
      <c r="I46" s="1014"/>
      <c r="J46" s="1014"/>
      <c r="K46" s="1014"/>
      <c r="L46" s="1014"/>
      <c r="M46" s="1014"/>
      <c r="N46" s="1014"/>
      <c r="O46" s="1014"/>
      <c r="P46" s="1014"/>
      <c r="Q46" s="1015"/>
      <c r="R46" s="197"/>
    </row>
    <row r="47" spans="1:18" ht="15.75" customHeight="1">
      <c r="A47" s="126"/>
      <c r="B47" s="1014"/>
      <c r="C47" s="1014"/>
      <c r="D47" s="1015"/>
      <c r="E47" s="1499"/>
      <c r="F47" s="1014"/>
      <c r="G47" s="1014"/>
      <c r="H47" s="1014"/>
      <c r="I47" s="1014"/>
      <c r="J47" s="1014"/>
      <c r="K47" s="1014"/>
      <c r="L47" s="1014"/>
      <c r="M47" s="1014"/>
      <c r="N47" s="1014"/>
      <c r="O47" s="1014"/>
      <c r="P47" s="1014"/>
      <c r="Q47" s="1015"/>
      <c r="R47" s="197"/>
    </row>
    <row r="48" spans="1:18" ht="15.75" customHeight="1">
      <c r="A48" s="134"/>
      <c r="B48" s="1017"/>
      <c r="C48" s="1017"/>
      <c r="D48" s="1018"/>
      <c r="E48" s="1502"/>
      <c r="F48" s="1017"/>
      <c r="G48" s="1017"/>
      <c r="H48" s="1017"/>
      <c r="I48" s="1017"/>
      <c r="J48" s="1017"/>
      <c r="K48" s="1017"/>
      <c r="L48" s="1017"/>
      <c r="M48" s="1017"/>
      <c r="N48" s="1017"/>
      <c r="O48" s="1017"/>
      <c r="P48" s="1017"/>
      <c r="Q48" s="1018"/>
      <c r="R48" s="197"/>
    </row>
  </sheetData>
  <mergeCells count="20">
    <mergeCell ref="A1:F1"/>
    <mergeCell ref="B22:D29"/>
    <mergeCell ref="E22:Q29"/>
    <mergeCell ref="B30:D37"/>
    <mergeCell ref="E30:Q37"/>
    <mergeCell ref="B38:D48"/>
    <mergeCell ref="E38:Q48"/>
    <mergeCell ref="A21:D21"/>
    <mergeCell ref="E21:Q21"/>
    <mergeCell ref="A2:Q2"/>
    <mergeCell ref="A3:Q3"/>
    <mergeCell ref="A15:Q15"/>
    <mergeCell ref="A20:Q20"/>
    <mergeCell ref="A18:D19"/>
    <mergeCell ref="A17:D17"/>
    <mergeCell ref="E17:Q17"/>
    <mergeCell ref="A12:Q13"/>
    <mergeCell ref="A6:E7"/>
    <mergeCell ref="K9:P9"/>
    <mergeCell ref="E18:Q19"/>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FF0000"/>
    <pageSetUpPr fitToPage="1"/>
  </sheetPr>
  <dimension ref="A1:T52"/>
  <sheetViews>
    <sheetView view="pageBreakPreview" zoomScaleNormal="100" zoomScaleSheetLayoutView="100" workbookViewId="0">
      <selection activeCell="H14" sqref="H14"/>
    </sheetView>
  </sheetViews>
  <sheetFormatPr defaultColWidth="9" defaultRowHeight="13"/>
  <cols>
    <col min="1" max="18" width="5.08984375" style="3" customWidth="1"/>
    <col min="19" max="16384" width="9" style="3"/>
  </cols>
  <sheetData>
    <row r="1" spans="1:20" ht="15.75" customHeight="1">
      <c r="A1" s="710" t="str">
        <f>CONCATENATE("（様式－",発注者入力シート!E55,"）")</f>
        <v>（様式－２４）</v>
      </c>
      <c r="B1" s="710"/>
      <c r="C1" s="710"/>
      <c r="D1" s="710"/>
      <c r="E1" s="710"/>
      <c r="F1" s="710"/>
      <c r="S1" s="3" t="s">
        <v>393</v>
      </c>
    </row>
    <row r="2" spans="1:20" ht="15.75" customHeight="1">
      <c r="A2" s="1470" t="s">
        <v>1001</v>
      </c>
      <c r="B2" s="1470"/>
      <c r="C2" s="1470"/>
      <c r="D2" s="1470"/>
      <c r="E2" s="1470"/>
      <c r="F2" s="1470"/>
      <c r="G2" s="1470"/>
      <c r="H2" s="1470"/>
      <c r="I2" s="1470"/>
      <c r="J2" s="1470"/>
      <c r="K2" s="1470"/>
      <c r="L2" s="1470"/>
      <c r="M2" s="1470"/>
      <c r="N2" s="1470"/>
      <c r="O2" s="1470"/>
      <c r="P2" s="1470"/>
      <c r="Q2" s="1470"/>
      <c r="R2" s="6"/>
      <c r="S2" s="3" t="s">
        <v>394</v>
      </c>
    </row>
    <row r="3" spans="1:20" ht="15.75" customHeight="1">
      <c r="A3" s="6"/>
      <c r="B3" s="6"/>
      <c r="C3" s="6"/>
      <c r="D3" s="6"/>
      <c r="E3" s="6"/>
      <c r="F3" s="6"/>
      <c r="G3" s="6"/>
      <c r="H3" s="6"/>
      <c r="I3" s="6"/>
      <c r="J3" s="6"/>
      <c r="K3" s="6"/>
      <c r="L3" s="6"/>
      <c r="M3" s="6"/>
      <c r="N3" s="6"/>
      <c r="O3" s="6"/>
      <c r="P3" s="6"/>
      <c r="Q3" s="6"/>
      <c r="R3" s="6"/>
      <c r="S3" s="116"/>
      <c r="T3" s="3" t="s">
        <v>404</v>
      </c>
    </row>
    <row r="4" spans="1:20" ht="15.75" customHeight="1">
      <c r="A4" s="1019" t="s">
        <v>528</v>
      </c>
      <c r="B4" s="1019"/>
      <c r="C4" s="1019"/>
      <c r="D4" s="1019"/>
      <c r="E4" s="1019"/>
      <c r="F4" s="1019"/>
      <c r="G4" s="1019"/>
      <c r="H4" s="1019"/>
      <c r="I4" s="1019"/>
      <c r="J4" s="1019"/>
      <c r="K4" s="1019"/>
      <c r="L4" s="1019"/>
      <c r="M4" s="1019"/>
      <c r="N4" s="1019"/>
      <c r="O4" s="1019"/>
      <c r="P4" s="1019"/>
      <c r="Q4" s="1019"/>
      <c r="R4" s="154"/>
      <c r="S4" s="111"/>
      <c r="T4" s="3" t="s">
        <v>396</v>
      </c>
    </row>
    <row r="5" spans="1:20" ht="15.75" customHeight="1">
      <c r="A5" s="90"/>
      <c r="B5" s="90"/>
      <c r="C5" s="90"/>
      <c r="D5" s="90"/>
      <c r="E5" s="90"/>
      <c r="F5" s="90"/>
      <c r="G5" s="90"/>
      <c r="H5" s="90"/>
      <c r="I5" s="90"/>
      <c r="J5" s="90"/>
      <c r="K5" s="90"/>
      <c r="L5" s="90"/>
      <c r="M5" s="90"/>
      <c r="N5" s="90"/>
      <c r="O5" s="90"/>
      <c r="P5" s="90"/>
      <c r="Q5" s="90"/>
      <c r="R5" s="90"/>
    </row>
    <row r="6" spans="1:20" ht="15.75" customHeight="1">
      <c r="A6" s="3" t="s">
        <v>67</v>
      </c>
      <c r="S6" s="3" t="s">
        <v>397</v>
      </c>
    </row>
    <row r="7" spans="1:20" ht="15.75" customHeight="1">
      <c r="A7" s="1269"/>
      <c r="B7" s="1269"/>
      <c r="C7" s="1269"/>
      <c r="D7" s="1269"/>
      <c r="E7" s="1269"/>
      <c r="F7" s="163" t="s">
        <v>119</v>
      </c>
      <c r="S7" s="113"/>
      <c r="T7" s="3" t="s">
        <v>398</v>
      </c>
    </row>
    <row r="8" spans="1:20" ht="15.75" customHeight="1">
      <c r="A8" s="1269"/>
      <c r="B8" s="1269"/>
      <c r="C8" s="1269"/>
      <c r="D8" s="1269"/>
      <c r="E8" s="1269"/>
      <c r="K8" s="3" t="s">
        <v>43</v>
      </c>
      <c r="S8" s="114"/>
      <c r="T8" s="3" t="s">
        <v>396</v>
      </c>
    </row>
    <row r="9" spans="1:20" ht="15.75" customHeight="1"/>
    <row r="10" spans="1:20" ht="15.75" customHeight="1">
      <c r="K10" s="713"/>
      <c r="L10" s="713"/>
      <c r="M10" s="713"/>
      <c r="N10" s="713"/>
      <c r="O10" s="713"/>
      <c r="P10" s="713"/>
      <c r="S10" s="118" t="s">
        <v>399</v>
      </c>
    </row>
    <row r="11" spans="1:20" ht="15.75" customHeight="1">
      <c r="S11" s="118" t="s">
        <v>400</v>
      </c>
    </row>
    <row r="12" spans="1:20" ht="15.75" customHeight="1"/>
    <row r="13" spans="1:20" ht="15.75" customHeight="1">
      <c r="A13" s="1471" t="s">
        <v>1009</v>
      </c>
      <c r="B13" s="1471"/>
      <c r="C13" s="1471"/>
      <c r="D13" s="1471"/>
      <c r="E13" s="1471"/>
      <c r="F13" s="1471"/>
      <c r="G13" s="1471"/>
      <c r="H13" s="1471"/>
      <c r="I13" s="1471"/>
      <c r="J13" s="1471"/>
      <c r="K13" s="1471"/>
      <c r="L13" s="1471"/>
      <c r="M13" s="1471"/>
      <c r="N13" s="1471"/>
      <c r="O13" s="1471"/>
      <c r="P13" s="1471"/>
      <c r="Q13" s="1471"/>
      <c r="R13" s="2"/>
    </row>
    <row r="14" spans="1:20" ht="16.5" customHeight="1"/>
    <row r="15" spans="1:20" ht="15.75" customHeight="1">
      <c r="A15" s="1040" t="s">
        <v>45</v>
      </c>
      <c r="B15" s="1040"/>
      <c r="C15" s="1040"/>
      <c r="D15" s="1040"/>
      <c r="E15" s="1040"/>
      <c r="F15" s="1040"/>
      <c r="G15" s="1040"/>
      <c r="H15" s="1040"/>
      <c r="I15" s="1040"/>
      <c r="J15" s="1040"/>
      <c r="K15" s="1040"/>
      <c r="L15" s="1040"/>
      <c r="M15" s="1040"/>
      <c r="N15" s="1040"/>
      <c r="O15" s="1040"/>
      <c r="P15" s="1040"/>
      <c r="Q15" s="1040"/>
      <c r="R15" s="90"/>
    </row>
    <row r="16" spans="1:20" ht="15.75" customHeight="1"/>
    <row r="17" spans="1:18" ht="15.75" customHeight="1">
      <c r="A17" s="1033" t="s">
        <v>46</v>
      </c>
      <c r="B17" s="1034"/>
      <c r="C17" s="1034"/>
      <c r="D17" s="1034"/>
      <c r="E17" s="1454">
        <f>IF(発注者入力シート!C7="","",発注者入力シート!C7)</f>
        <v>46295</v>
      </c>
      <c r="F17" s="1455"/>
      <c r="G17" s="1455"/>
      <c r="H17" s="1455"/>
      <c r="I17" s="1455"/>
      <c r="J17" s="1455"/>
      <c r="K17" s="1455"/>
      <c r="L17" s="1455"/>
      <c r="M17" s="1455"/>
      <c r="N17" s="1455"/>
      <c r="O17" s="1455"/>
      <c r="P17" s="1455"/>
      <c r="Q17" s="1456"/>
    </row>
    <row r="18" spans="1:18" ht="15.75" customHeight="1">
      <c r="A18" s="1033" t="s">
        <v>26</v>
      </c>
      <c r="B18" s="1034"/>
      <c r="C18" s="1034"/>
      <c r="D18" s="1034"/>
      <c r="E18" s="1458" t="str">
        <f>IF(発注者入力シート!C10="","",発注者入力シート!C10)</f>
        <v>蛇喰川　防安交付金（総流防）工事　第２期</v>
      </c>
      <c r="F18" s="1459"/>
      <c r="G18" s="1459"/>
      <c r="H18" s="1459"/>
      <c r="I18" s="1459"/>
      <c r="J18" s="1459"/>
      <c r="K18" s="1459"/>
      <c r="L18" s="1459"/>
      <c r="M18" s="1459"/>
      <c r="N18" s="1459"/>
      <c r="O18" s="1459"/>
      <c r="P18" s="1459"/>
      <c r="Q18" s="1460"/>
      <c r="R18" s="2"/>
    </row>
    <row r="19" spans="1:18" ht="15.75" customHeight="1">
      <c r="A19" s="1036"/>
      <c r="B19" s="1037"/>
      <c r="C19" s="1037"/>
      <c r="D19" s="1037"/>
      <c r="E19" s="1461"/>
      <c r="F19" s="1434"/>
      <c r="G19" s="1434"/>
      <c r="H19" s="1434"/>
      <c r="I19" s="1434"/>
      <c r="J19" s="1434"/>
      <c r="K19" s="1434"/>
      <c r="L19" s="1434"/>
      <c r="M19" s="1434"/>
      <c r="N19" s="1434"/>
      <c r="O19" s="1434"/>
      <c r="P19" s="1434"/>
      <c r="Q19" s="1462"/>
      <c r="R19" s="2"/>
    </row>
    <row r="20" spans="1:18" ht="15.75" customHeight="1">
      <c r="A20" s="1039" t="s">
        <v>79</v>
      </c>
      <c r="B20" s="1040"/>
      <c r="C20" s="1040"/>
      <c r="D20" s="1040"/>
      <c r="E20" s="1040"/>
      <c r="F20" s="1040"/>
      <c r="G20" s="1040"/>
      <c r="H20" s="1040"/>
      <c r="I20" s="1040"/>
      <c r="J20" s="1040"/>
      <c r="K20" s="1040"/>
      <c r="L20" s="1040"/>
      <c r="M20" s="1040"/>
      <c r="N20" s="1040"/>
      <c r="O20" s="1040"/>
      <c r="P20" s="1040"/>
      <c r="Q20" s="1041"/>
      <c r="R20" s="90"/>
    </row>
    <row r="21" spans="1:18" ht="15.75" customHeight="1">
      <c r="A21" s="1049" t="s">
        <v>69</v>
      </c>
      <c r="B21" s="1115"/>
      <c r="C21" s="1115"/>
      <c r="D21" s="1115"/>
      <c r="E21" s="1050"/>
      <c r="F21" s="1115" t="s">
        <v>80</v>
      </c>
      <c r="G21" s="1115"/>
      <c r="H21" s="1115"/>
      <c r="I21" s="1115"/>
      <c r="J21" s="1115"/>
      <c r="K21" s="1115"/>
      <c r="L21" s="1115"/>
      <c r="M21" s="1115"/>
      <c r="N21" s="1115"/>
      <c r="O21" s="1115"/>
      <c r="P21" s="1115"/>
      <c r="Q21" s="1050"/>
      <c r="R21" s="90"/>
    </row>
    <row r="22" spans="1:18" ht="15.75" customHeight="1">
      <c r="A22" s="157" t="s">
        <v>120</v>
      </c>
      <c r="B22" s="1011"/>
      <c r="C22" s="1011"/>
      <c r="D22" s="1011"/>
      <c r="E22" s="1012"/>
      <c r="F22" s="1503"/>
      <c r="G22" s="1011"/>
      <c r="H22" s="1011"/>
      <c r="I22" s="1011"/>
      <c r="J22" s="1011"/>
      <c r="K22" s="1011"/>
      <c r="L22" s="1011"/>
      <c r="M22" s="1011"/>
      <c r="N22" s="1011"/>
      <c r="O22" s="1011"/>
      <c r="P22" s="1011"/>
      <c r="Q22" s="1012"/>
      <c r="R22" s="197"/>
    </row>
    <row r="23" spans="1:18" ht="15.75" customHeight="1">
      <c r="A23" s="126"/>
      <c r="B23" s="1014"/>
      <c r="C23" s="1014"/>
      <c r="D23" s="1014"/>
      <c r="E23" s="1015"/>
      <c r="F23" s="1499"/>
      <c r="G23" s="1014"/>
      <c r="H23" s="1014"/>
      <c r="I23" s="1014"/>
      <c r="J23" s="1014"/>
      <c r="K23" s="1014"/>
      <c r="L23" s="1014"/>
      <c r="M23" s="1014"/>
      <c r="N23" s="1014"/>
      <c r="O23" s="1014"/>
      <c r="P23" s="1014"/>
      <c r="Q23" s="1015"/>
      <c r="R23" s="197"/>
    </row>
    <row r="24" spans="1:18" ht="15.75" customHeight="1">
      <c r="A24" s="126"/>
      <c r="B24" s="1014"/>
      <c r="C24" s="1014"/>
      <c r="D24" s="1014"/>
      <c r="E24" s="1015"/>
      <c r="F24" s="1499"/>
      <c r="G24" s="1014"/>
      <c r="H24" s="1014"/>
      <c r="I24" s="1014"/>
      <c r="J24" s="1014"/>
      <c r="K24" s="1014"/>
      <c r="L24" s="1014"/>
      <c r="M24" s="1014"/>
      <c r="N24" s="1014"/>
      <c r="O24" s="1014"/>
      <c r="P24" s="1014"/>
      <c r="Q24" s="1015"/>
      <c r="R24" s="197"/>
    </row>
    <row r="25" spans="1:18" ht="15.75" customHeight="1">
      <c r="A25" s="126"/>
      <c r="B25" s="1014"/>
      <c r="C25" s="1014"/>
      <c r="D25" s="1014"/>
      <c r="E25" s="1015"/>
      <c r="F25" s="1499"/>
      <c r="G25" s="1014"/>
      <c r="H25" s="1014"/>
      <c r="I25" s="1014"/>
      <c r="J25" s="1014"/>
      <c r="K25" s="1014"/>
      <c r="L25" s="1014"/>
      <c r="M25" s="1014"/>
      <c r="N25" s="1014"/>
      <c r="O25" s="1014"/>
      <c r="P25" s="1014"/>
      <c r="Q25" s="1015"/>
      <c r="R25" s="197"/>
    </row>
    <row r="26" spans="1:18" ht="15.75" customHeight="1">
      <c r="A26" s="126"/>
      <c r="B26" s="1014"/>
      <c r="C26" s="1014"/>
      <c r="D26" s="1014"/>
      <c r="E26" s="1015"/>
      <c r="F26" s="1499"/>
      <c r="G26" s="1014"/>
      <c r="H26" s="1014"/>
      <c r="I26" s="1014"/>
      <c r="J26" s="1014"/>
      <c r="K26" s="1014"/>
      <c r="L26" s="1014"/>
      <c r="M26" s="1014"/>
      <c r="N26" s="1014"/>
      <c r="O26" s="1014"/>
      <c r="P26" s="1014"/>
      <c r="Q26" s="1015"/>
      <c r="R26" s="197"/>
    </row>
    <row r="27" spans="1:18" ht="15.75" customHeight="1">
      <c r="A27" s="174"/>
      <c r="B27" s="1496"/>
      <c r="C27" s="1496"/>
      <c r="D27" s="1496"/>
      <c r="E27" s="1497"/>
      <c r="F27" s="1500"/>
      <c r="G27" s="1496"/>
      <c r="H27" s="1496"/>
      <c r="I27" s="1496"/>
      <c r="J27" s="1496"/>
      <c r="K27" s="1496"/>
      <c r="L27" s="1496"/>
      <c r="M27" s="1496"/>
      <c r="N27" s="1496"/>
      <c r="O27" s="1496"/>
      <c r="P27" s="1496"/>
      <c r="Q27" s="1497"/>
      <c r="R27" s="197"/>
    </row>
    <row r="28" spans="1:18" ht="15.75" customHeight="1">
      <c r="A28" s="126"/>
      <c r="B28" s="1494"/>
      <c r="C28" s="1494"/>
      <c r="D28" s="1494"/>
      <c r="E28" s="1495"/>
      <c r="F28" s="1498"/>
      <c r="G28" s="1494"/>
      <c r="H28" s="1494"/>
      <c r="I28" s="1494"/>
      <c r="J28" s="1494"/>
      <c r="K28" s="1494"/>
      <c r="L28" s="1494"/>
      <c r="M28" s="1494"/>
      <c r="N28" s="1494"/>
      <c r="O28" s="1494"/>
      <c r="P28" s="1494"/>
      <c r="Q28" s="1495"/>
      <c r="R28" s="197"/>
    </row>
    <row r="29" spans="1:18" ht="15.75" customHeight="1">
      <c r="A29" s="126"/>
      <c r="B29" s="1014"/>
      <c r="C29" s="1014"/>
      <c r="D29" s="1014"/>
      <c r="E29" s="1015"/>
      <c r="F29" s="1499"/>
      <c r="G29" s="1014"/>
      <c r="H29" s="1014"/>
      <c r="I29" s="1014"/>
      <c r="J29" s="1014"/>
      <c r="K29" s="1014"/>
      <c r="L29" s="1014"/>
      <c r="M29" s="1014"/>
      <c r="N29" s="1014"/>
      <c r="O29" s="1014"/>
      <c r="P29" s="1014"/>
      <c r="Q29" s="1015"/>
      <c r="R29" s="197"/>
    </row>
    <row r="30" spans="1:18" ht="15.75" customHeight="1">
      <c r="A30" s="126"/>
      <c r="B30" s="1014"/>
      <c r="C30" s="1014"/>
      <c r="D30" s="1014"/>
      <c r="E30" s="1015"/>
      <c r="F30" s="1499"/>
      <c r="G30" s="1014"/>
      <c r="H30" s="1014"/>
      <c r="I30" s="1014"/>
      <c r="J30" s="1014"/>
      <c r="K30" s="1014"/>
      <c r="L30" s="1014"/>
      <c r="M30" s="1014"/>
      <c r="N30" s="1014"/>
      <c r="O30" s="1014"/>
      <c r="P30" s="1014"/>
      <c r="Q30" s="1015"/>
      <c r="R30" s="197"/>
    </row>
    <row r="31" spans="1:18" ht="15.75" customHeight="1">
      <c r="A31" s="126"/>
      <c r="B31" s="1014"/>
      <c r="C31" s="1014"/>
      <c r="D31" s="1014"/>
      <c r="E31" s="1015"/>
      <c r="F31" s="1499"/>
      <c r="G31" s="1014"/>
      <c r="H31" s="1014"/>
      <c r="I31" s="1014"/>
      <c r="J31" s="1014"/>
      <c r="K31" s="1014"/>
      <c r="L31" s="1014"/>
      <c r="M31" s="1014"/>
      <c r="N31" s="1014"/>
      <c r="O31" s="1014"/>
      <c r="P31" s="1014"/>
      <c r="Q31" s="1015"/>
      <c r="R31" s="197"/>
    </row>
    <row r="32" spans="1:18" ht="15.75" customHeight="1">
      <c r="A32" s="126"/>
      <c r="B32" s="1014"/>
      <c r="C32" s="1014"/>
      <c r="D32" s="1014"/>
      <c r="E32" s="1015"/>
      <c r="F32" s="1499"/>
      <c r="G32" s="1014"/>
      <c r="H32" s="1014"/>
      <c r="I32" s="1014"/>
      <c r="J32" s="1014"/>
      <c r="K32" s="1014"/>
      <c r="L32" s="1014"/>
      <c r="M32" s="1014"/>
      <c r="N32" s="1014"/>
      <c r="O32" s="1014"/>
      <c r="P32" s="1014"/>
      <c r="Q32" s="1015"/>
      <c r="R32" s="197"/>
    </row>
    <row r="33" spans="1:18" ht="15.75" customHeight="1">
      <c r="A33" s="134"/>
      <c r="B33" s="1017"/>
      <c r="C33" s="1017"/>
      <c r="D33" s="1017"/>
      <c r="E33" s="1018"/>
      <c r="F33" s="1502"/>
      <c r="G33" s="1017"/>
      <c r="H33" s="1017"/>
      <c r="I33" s="1017"/>
      <c r="J33" s="1017"/>
      <c r="K33" s="1017"/>
      <c r="L33" s="1017"/>
      <c r="M33" s="1017"/>
      <c r="N33" s="1017"/>
      <c r="O33" s="1017"/>
      <c r="P33" s="1017"/>
      <c r="Q33" s="1018"/>
      <c r="R33" s="197"/>
    </row>
    <row r="34" spans="1:18" ht="15.75" customHeight="1"/>
    <row r="35" spans="1:18" ht="15.75" customHeight="1"/>
    <row r="36" spans="1:18" ht="15.75" customHeight="1"/>
    <row r="37" spans="1:18" ht="15.75" customHeight="1"/>
    <row r="38" spans="1:18" ht="15.75" customHeight="1"/>
    <row r="39" spans="1:18" ht="15.75" customHeight="1"/>
    <row r="40" spans="1:18" ht="15.75" customHeight="1"/>
    <row r="41" spans="1:18" ht="15.75" customHeight="1"/>
    <row r="42" spans="1:18" ht="15.75" customHeight="1"/>
    <row r="43" spans="1:18" ht="15.75" customHeight="1"/>
    <row r="44" spans="1:18" ht="15.75" customHeight="1"/>
    <row r="45" spans="1:18" ht="15.75" customHeight="1"/>
    <row r="46" spans="1:18" ht="15.75" customHeight="1"/>
    <row r="47" spans="1:18" ht="15.75" customHeight="1"/>
    <row r="48" spans="1:18" ht="15.75" customHeight="1"/>
    <row r="49" ht="15.75" customHeight="1"/>
    <row r="50" ht="15.75" customHeight="1"/>
    <row r="51" ht="15.75" customHeight="1"/>
    <row r="52" ht="15.75" customHeight="1"/>
  </sheetData>
  <mergeCells count="18">
    <mergeCell ref="B28:E33"/>
    <mergeCell ref="F28:Q33"/>
    <mergeCell ref="E17:Q17"/>
    <mergeCell ref="A21:E21"/>
    <mergeCell ref="F21:Q21"/>
    <mergeCell ref="A20:Q20"/>
    <mergeCell ref="A17:D17"/>
    <mergeCell ref="A18:D19"/>
    <mergeCell ref="A13:Q13"/>
    <mergeCell ref="E18:Q19"/>
    <mergeCell ref="A1:F1"/>
    <mergeCell ref="B22:E27"/>
    <mergeCell ref="F22:Q27"/>
    <mergeCell ref="A2:Q2"/>
    <mergeCell ref="A4:Q4"/>
    <mergeCell ref="A15:Q15"/>
    <mergeCell ref="A7:E8"/>
    <mergeCell ref="K10:P10"/>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theme="3"/>
    <pageSetUpPr fitToPage="1"/>
  </sheetPr>
  <dimension ref="A1:T60"/>
  <sheetViews>
    <sheetView view="pageBreakPreview" zoomScaleNormal="100" zoomScaleSheetLayoutView="100" workbookViewId="0">
      <selection activeCell="I9" sqref="I9"/>
    </sheetView>
  </sheetViews>
  <sheetFormatPr defaultColWidth="9" defaultRowHeight="13"/>
  <cols>
    <col min="1" max="18" width="5.08984375" style="3" customWidth="1"/>
    <col min="19" max="16384" width="9" style="3"/>
  </cols>
  <sheetData>
    <row r="1" spans="1:20" ht="15.75" customHeight="1">
      <c r="A1" s="710" t="str">
        <f>CONCATENATE("（様式－",発注者入力シート!E56,"）")</f>
        <v>（様式－２５）</v>
      </c>
      <c r="B1" s="710"/>
      <c r="C1" s="710"/>
      <c r="D1" s="710"/>
      <c r="E1" s="710"/>
      <c r="F1" s="710"/>
      <c r="S1" s="3" t="s">
        <v>393</v>
      </c>
    </row>
    <row r="2" spans="1:20" ht="15.75" customHeight="1">
      <c r="A2" s="1457" t="s">
        <v>1001</v>
      </c>
      <c r="B2" s="1457"/>
      <c r="C2" s="1457"/>
      <c r="D2" s="1457"/>
      <c r="E2" s="1457"/>
      <c r="F2" s="1457"/>
      <c r="G2" s="1457"/>
      <c r="H2" s="1457"/>
      <c r="I2" s="1457"/>
      <c r="J2" s="1457"/>
      <c r="K2" s="1457"/>
      <c r="L2" s="1457"/>
      <c r="M2" s="1457"/>
      <c r="N2" s="1457"/>
      <c r="O2" s="1457"/>
      <c r="P2" s="1457"/>
      <c r="Q2" s="1457"/>
      <c r="R2" s="6"/>
      <c r="S2" s="3" t="s">
        <v>394</v>
      </c>
    </row>
    <row r="3" spans="1:20" ht="15.75" customHeight="1">
      <c r="A3" s="6"/>
      <c r="B3" s="6"/>
      <c r="C3" s="6"/>
      <c r="D3" s="6"/>
      <c r="E3" s="6"/>
      <c r="F3" s="6"/>
      <c r="G3" s="6"/>
      <c r="H3" s="6"/>
      <c r="I3" s="6"/>
      <c r="J3" s="6"/>
      <c r="K3" s="6"/>
      <c r="L3" s="6"/>
      <c r="M3" s="6"/>
      <c r="N3" s="6"/>
      <c r="O3" s="6"/>
      <c r="P3" s="6"/>
      <c r="Q3" s="6"/>
      <c r="R3" s="6"/>
      <c r="S3" s="116"/>
      <c r="T3" s="3" t="s">
        <v>404</v>
      </c>
    </row>
    <row r="4" spans="1:20" ht="15.75" customHeight="1">
      <c r="A4" s="1019" t="s">
        <v>530</v>
      </c>
      <c r="B4" s="1019"/>
      <c r="C4" s="1019"/>
      <c r="D4" s="1019"/>
      <c r="E4" s="1019"/>
      <c r="F4" s="1019"/>
      <c r="G4" s="1019"/>
      <c r="H4" s="1019"/>
      <c r="I4" s="1019"/>
      <c r="J4" s="1019"/>
      <c r="K4" s="1019"/>
      <c r="L4" s="1019"/>
      <c r="M4" s="1019"/>
      <c r="N4" s="1019"/>
      <c r="O4" s="1019"/>
      <c r="P4" s="1019"/>
      <c r="Q4" s="1019"/>
      <c r="R4" s="154"/>
      <c r="S4" s="111"/>
      <c r="T4" s="3" t="s">
        <v>396</v>
      </c>
    </row>
    <row r="5" spans="1:20" ht="15.75" customHeight="1">
      <c r="A5" s="90"/>
      <c r="B5" s="90"/>
      <c r="C5" s="90"/>
      <c r="D5" s="90"/>
      <c r="E5" s="90"/>
      <c r="F5" s="90"/>
      <c r="G5" s="90"/>
      <c r="H5" s="90"/>
      <c r="I5" s="90"/>
      <c r="J5" s="90"/>
      <c r="K5" s="90"/>
      <c r="L5" s="90"/>
      <c r="M5" s="90"/>
      <c r="N5" s="90"/>
      <c r="O5" s="90"/>
      <c r="P5" s="90"/>
      <c r="Q5" s="90"/>
      <c r="R5" s="90"/>
    </row>
    <row r="6" spans="1:20" ht="15.75" customHeight="1">
      <c r="A6" s="3" t="s">
        <v>43</v>
      </c>
      <c r="S6" s="3" t="s">
        <v>397</v>
      </c>
    </row>
    <row r="7" spans="1:20" ht="15.75" customHeight="1">
      <c r="A7" s="1432"/>
      <c r="B7" s="1432"/>
      <c r="C7" s="1432"/>
      <c r="D7" s="1432"/>
      <c r="E7" s="1432"/>
      <c r="F7" s="3" t="s">
        <v>124</v>
      </c>
      <c r="S7" s="113"/>
      <c r="T7" s="3" t="s">
        <v>398</v>
      </c>
    </row>
    <row r="8" spans="1:20" ht="15.75" customHeight="1">
      <c r="K8" s="3" t="s">
        <v>67</v>
      </c>
      <c r="S8" s="114"/>
      <c r="T8" s="3" t="s">
        <v>396</v>
      </c>
    </row>
    <row r="9" spans="1:20" ht="15.75" customHeight="1">
      <c r="K9" s="1432"/>
      <c r="L9" s="1432"/>
      <c r="M9" s="1432"/>
      <c r="N9" s="1432"/>
      <c r="O9" s="1432"/>
      <c r="P9" s="1432"/>
    </row>
    <row r="10" spans="1:20" ht="15.75" customHeight="1">
      <c r="K10" s="1432"/>
      <c r="L10" s="1432"/>
      <c r="M10" s="1432"/>
      <c r="N10" s="1432"/>
      <c r="O10" s="1432"/>
      <c r="P10" s="1432"/>
      <c r="S10" s="118" t="s">
        <v>399</v>
      </c>
    </row>
    <row r="11" spans="1:20" ht="15.75" customHeight="1">
      <c r="S11" s="118" t="s">
        <v>400</v>
      </c>
    </row>
    <row r="12" spans="1:20" ht="15.75" customHeight="1">
      <c r="A12" s="1384" t="s">
        <v>1010</v>
      </c>
      <c r="B12" s="1384"/>
      <c r="C12" s="1384"/>
      <c r="D12" s="1384"/>
      <c r="E12" s="1384"/>
      <c r="F12" s="1384"/>
      <c r="G12" s="1384"/>
      <c r="H12" s="1384"/>
      <c r="I12" s="1384"/>
      <c r="J12" s="1384"/>
      <c r="K12" s="1384"/>
      <c r="L12" s="1384"/>
      <c r="M12" s="1384"/>
      <c r="N12" s="1384"/>
      <c r="O12" s="1384"/>
      <c r="P12" s="1384"/>
      <c r="Q12" s="1384"/>
      <c r="R12" s="117"/>
    </row>
    <row r="13" spans="1:20" ht="15.75" customHeight="1">
      <c r="A13" s="1384"/>
      <c r="B13" s="1384"/>
      <c r="C13" s="1384"/>
      <c r="D13" s="1384"/>
      <c r="E13" s="1384"/>
      <c r="F13" s="1384"/>
      <c r="G13" s="1384"/>
      <c r="H13" s="1384"/>
      <c r="I13" s="1384"/>
      <c r="J13" s="1384"/>
      <c r="K13" s="1384"/>
      <c r="L13" s="1384"/>
      <c r="M13" s="1384"/>
      <c r="N13" s="1384"/>
      <c r="O13" s="1384"/>
      <c r="P13" s="1384"/>
      <c r="Q13" s="1384"/>
      <c r="R13" s="117"/>
    </row>
    <row r="14" spans="1:20" ht="15.75" customHeight="1">
      <c r="A14" s="111" t="s">
        <v>125</v>
      </c>
      <c r="B14" s="111"/>
      <c r="C14" s="111"/>
      <c r="D14" s="111"/>
      <c r="E14" s="111"/>
      <c r="F14" s="111"/>
      <c r="G14" s="111"/>
      <c r="H14" s="111"/>
      <c r="I14" s="111"/>
      <c r="J14" s="111"/>
      <c r="K14" s="111"/>
      <c r="L14" s="111"/>
      <c r="M14" s="111"/>
      <c r="N14" s="111"/>
      <c r="O14" s="111"/>
      <c r="P14" s="111"/>
      <c r="Q14" s="111"/>
    </row>
    <row r="15" spans="1:20" ht="15.75" customHeight="1"/>
    <row r="16" spans="1:20" ht="15.75" customHeight="1">
      <c r="A16" s="1040" t="s">
        <v>45</v>
      </c>
      <c r="B16" s="1040"/>
      <c r="C16" s="1040"/>
      <c r="D16" s="1040"/>
      <c r="E16" s="1040"/>
      <c r="F16" s="1040"/>
      <c r="G16" s="1040"/>
      <c r="H16" s="1040"/>
      <c r="I16" s="1040"/>
      <c r="J16" s="1040"/>
      <c r="K16" s="1040"/>
      <c r="L16" s="1040"/>
      <c r="M16" s="1040"/>
      <c r="N16" s="1040"/>
      <c r="O16" s="1040"/>
      <c r="P16" s="1040"/>
      <c r="Q16" s="1040"/>
      <c r="R16" s="90"/>
    </row>
    <row r="17" spans="1:18" ht="15.75" customHeight="1">
      <c r="A17" s="1033" t="s">
        <v>46</v>
      </c>
      <c r="B17" s="1034"/>
      <c r="C17" s="1034"/>
      <c r="D17" s="1034"/>
      <c r="E17" s="1454">
        <f>発注者入力シート!C7</f>
        <v>46295</v>
      </c>
      <c r="F17" s="1455"/>
      <c r="G17" s="1455"/>
      <c r="H17" s="1455"/>
      <c r="I17" s="1455"/>
      <c r="J17" s="1455"/>
      <c r="K17" s="1455"/>
      <c r="L17" s="1455"/>
      <c r="M17" s="1455"/>
      <c r="N17" s="1455"/>
      <c r="O17" s="1455"/>
      <c r="P17" s="1455"/>
      <c r="Q17" s="1456"/>
    </row>
    <row r="18" spans="1:18" ht="15.75" customHeight="1">
      <c r="A18" s="1033" t="s">
        <v>26</v>
      </c>
      <c r="B18" s="1034"/>
      <c r="C18" s="1034"/>
      <c r="D18" s="1034"/>
      <c r="E18" s="1458" t="str">
        <f>発注者入力シート!C10</f>
        <v>蛇喰川　防安交付金（総流防）工事　第２期</v>
      </c>
      <c r="F18" s="1459"/>
      <c r="G18" s="1459"/>
      <c r="H18" s="1459"/>
      <c r="I18" s="1459"/>
      <c r="J18" s="1459"/>
      <c r="K18" s="1459"/>
      <c r="L18" s="1459"/>
      <c r="M18" s="1459"/>
      <c r="N18" s="1459"/>
      <c r="O18" s="1459"/>
      <c r="P18" s="1459"/>
      <c r="Q18" s="1460"/>
      <c r="R18" s="2"/>
    </row>
    <row r="19" spans="1:18" ht="15.75" customHeight="1">
      <c r="A19" s="1036"/>
      <c r="B19" s="1037"/>
      <c r="C19" s="1037"/>
      <c r="D19" s="1037"/>
      <c r="E19" s="1461"/>
      <c r="F19" s="1434"/>
      <c r="G19" s="1434"/>
      <c r="H19" s="1434"/>
      <c r="I19" s="1434"/>
      <c r="J19" s="1434"/>
      <c r="K19" s="1434"/>
      <c r="L19" s="1434"/>
      <c r="M19" s="1434"/>
      <c r="N19" s="1434"/>
      <c r="O19" s="1434"/>
      <c r="P19" s="1434"/>
      <c r="Q19" s="1462"/>
      <c r="R19" s="2"/>
    </row>
    <row r="20" spans="1:18" ht="15.75" customHeight="1">
      <c r="A20" s="1149" t="s">
        <v>81</v>
      </c>
      <c r="B20" s="1052" t="s">
        <v>82</v>
      </c>
      <c r="C20" s="1052"/>
      <c r="D20" s="1052"/>
      <c r="E20" s="1033" t="s">
        <v>83</v>
      </c>
      <c r="F20" s="1034"/>
      <c r="G20" s="1034"/>
      <c r="H20" s="1034"/>
      <c r="I20" s="1034"/>
      <c r="J20" s="1034"/>
      <c r="K20" s="1034"/>
      <c r="L20" s="1034"/>
      <c r="M20" s="1034"/>
      <c r="N20" s="1034"/>
      <c r="O20" s="1034"/>
      <c r="P20" s="1034"/>
      <c r="Q20" s="1035"/>
      <c r="R20" s="90"/>
    </row>
    <row r="21" spans="1:18" ht="15.75" customHeight="1">
      <c r="A21" s="1150"/>
      <c r="B21" s="1054"/>
      <c r="C21" s="1054"/>
      <c r="D21" s="1054"/>
      <c r="E21" s="1002" t="s">
        <v>84</v>
      </c>
      <c r="F21" s="1000"/>
      <c r="G21" s="1000"/>
      <c r="H21" s="1000"/>
      <c r="I21" s="1000"/>
      <c r="J21" s="1000"/>
      <c r="K21" s="1000"/>
      <c r="L21" s="1000"/>
      <c r="M21" s="1000"/>
      <c r="N21" s="1000"/>
      <c r="O21" s="1000"/>
      <c r="P21" s="1000"/>
      <c r="Q21" s="1145"/>
      <c r="R21" s="90"/>
    </row>
    <row r="22" spans="1:18" ht="15.75" customHeight="1">
      <c r="A22" s="1150"/>
      <c r="B22" s="3" t="s">
        <v>85</v>
      </c>
      <c r="Q22" s="127"/>
    </row>
    <row r="23" spans="1:18" ht="15.75" customHeight="1">
      <c r="A23" s="1150"/>
      <c r="B23" s="1023"/>
      <c r="C23" s="1024"/>
      <c r="D23" s="1024"/>
      <c r="E23" s="1024"/>
      <c r="F23" s="1024"/>
      <c r="G23" s="1024"/>
      <c r="H23" s="1024"/>
      <c r="I23" s="1024"/>
      <c r="J23" s="1024"/>
      <c r="K23" s="1024"/>
      <c r="L23" s="1024"/>
      <c r="M23" s="1024"/>
      <c r="N23" s="1024"/>
      <c r="O23" s="1024"/>
      <c r="P23" s="1024"/>
      <c r="Q23" s="1025"/>
      <c r="R23" s="197"/>
    </row>
    <row r="24" spans="1:18" ht="15.75" customHeight="1">
      <c r="A24" s="1150"/>
      <c r="B24" s="1023"/>
      <c r="C24" s="1024"/>
      <c r="D24" s="1024"/>
      <c r="E24" s="1024"/>
      <c r="F24" s="1024"/>
      <c r="G24" s="1024"/>
      <c r="H24" s="1024"/>
      <c r="I24" s="1024"/>
      <c r="J24" s="1024"/>
      <c r="K24" s="1024"/>
      <c r="L24" s="1024"/>
      <c r="M24" s="1024"/>
      <c r="N24" s="1024"/>
      <c r="O24" s="1024"/>
      <c r="P24" s="1024"/>
      <c r="Q24" s="1025"/>
      <c r="R24" s="197"/>
    </row>
    <row r="25" spans="1:18" ht="15.75" customHeight="1">
      <c r="A25" s="1150"/>
      <c r="B25" s="1023"/>
      <c r="C25" s="1024"/>
      <c r="D25" s="1024"/>
      <c r="E25" s="1024"/>
      <c r="F25" s="1024"/>
      <c r="G25" s="1024"/>
      <c r="H25" s="1024"/>
      <c r="I25" s="1024"/>
      <c r="J25" s="1024"/>
      <c r="K25" s="1024"/>
      <c r="L25" s="1024"/>
      <c r="M25" s="1024"/>
      <c r="N25" s="1024"/>
      <c r="O25" s="1024"/>
      <c r="P25" s="1024"/>
      <c r="Q25" s="1025"/>
      <c r="R25" s="197"/>
    </row>
    <row r="26" spans="1:18" ht="15.75" customHeight="1">
      <c r="A26" s="1150"/>
      <c r="B26" s="1023"/>
      <c r="C26" s="1024"/>
      <c r="D26" s="1024"/>
      <c r="E26" s="1024"/>
      <c r="F26" s="1024"/>
      <c r="G26" s="1024"/>
      <c r="H26" s="1024"/>
      <c r="I26" s="1024"/>
      <c r="J26" s="1024"/>
      <c r="K26" s="1024"/>
      <c r="L26" s="1024"/>
      <c r="M26" s="1024"/>
      <c r="N26" s="1024"/>
      <c r="O26" s="1024"/>
      <c r="P26" s="1024"/>
      <c r="Q26" s="1025"/>
      <c r="R26" s="197"/>
    </row>
    <row r="27" spans="1:18" ht="15.75" customHeight="1">
      <c r="A27" s="1150"/>
      <c r="B27" s="1023"/>
      <c r="C27" s="1024"/>
      <c r="D27" s="1024"/>
      <c r="E27" s="1024"/>
      <c r="F27" s="1024"/>
      <c r="G27" s="1024"/>
      <c r="H27" s="1024"/>
      <c r="I27" s="1024"/>
      <c r="J27" s="1024"/>
      <c r="K27" s="1024"/>
      <c r="L27" s="1024"/>
      <c r="M27" s="1024"/>
      <c r="N27" s="1024"/>
      <c r="O27" s="1024"/>
      <c r="P27" s="1024"/>
      <c r="Q27" s="1025"/>
      <c r="R27" s="197"/>
    </row>
    <row r="28" spans="1:18" ht="15.75" customHeight="1">
      <c r="A28" s="1150"/>
      <c r="B28" s="1023"/>
      <c r="C28" s="1024"/>
      <c r="D28" s="1024"/>
      <c r="E28" s="1024"/>
      <c r="F28" s="1024"/>
      <c r="G28" s="1024"/>
      <c r="H28" s="1024"/>
      <c r="I28" s="1024"/>
      <c r="J28" s="1024"/>
      <c r="K28" s="1024"/>
      <c r="L28" s="1024"/>
      <c r="M28" s="1024"/>
      <c r="N28" s="1024"/>
      <c r="O28" s="1024"/>
      <c r="P28" s="1024"/>
      <c r="Q28" s="1025"/>
      <c r="R28" s="197"/>
    </row>
    <row r="29" spans="1:18" ht="15.75" customHeight="1">
      <c r="A29" s="1150"/>
      <c r="B29" s="1023"/>
      <c r="C29" s="1024"/>
      <c r="D29" s="1024"/>
      <c r="E29" s="1024"/>
      <c r="F29" s="1024"/>
      <c r="G29" s="1024"/>
      <c r="H29" s="1024"/>
      <c r="I29" s="1024"/>
      <c r="J29" s="1024"/>
      <c r="K29" s="1024"/>
      <c r="L29" s="1024"/>
      <c r="M29" s="1024"/>
      <c r="N29" s="1024"/>
      <c r="O29" s="1024"/>
      <c r="P29" s="1024"/>
      <c r="Q29" s="1025"/>
      <c r="R29" s="197"/>
    </row>
    <row r="30" spans="1:18" ht="15.75" customHeight="1">
      <c r="A30" s="1150"/>
      <c r="B30" s="1023"/>
      <c r="C30" s="1024"/>
      <c r="D30" s="1024"/>
      <c r="E30" s="1024"/>
      <c r="F30" s="1024"/>
      <c r="G30" s="1024"/>
      <c r="H30" s="1024"/>
      <c r="I30" s="1024"/>
      <c r="J30" s="1024"/>
      <c r="K30" s="1024"/>
      <c r="L30" s="1024"/>
      <c r="M30" s="1024"/>
      <c r="N30" s="1024"/>
      <c r="O30" s="1024"/>
      <c r="P30" s="1024"/>
      <c r="Q30" s="1025"/>
      <c r="R30" s="197"/>
    </row>
    <row r="31" spans="1:18" ht="15.75" customHeight="1">
      <c r="A31" s="1150"/>
      <c r="B31" s="1023"/>
      <c r="C31" s="1024"/>
      <c r="D31" s="1024"/>
      <c r="E31" s="1024"/>
      <c r="F31" s="1024"/>
      <c r="G31" s="1024"/>
      <c r="H31" s="1024"/>
      <c r="I31" s="1024"/>
      <c r="J31" s="1024"/>
      <c r="K31" s="1024"/>
      <c r="L31" s="1024"/>
      <c r="M31" s="1024"/>
      <c r="N31" s="1024"/>
      <c r="O31" s="1024"/>
      <c r="P31" s="1024"/>
      <c r="Q31" s="1025"/>
      <c r="R31" s="197"/>
    </row>
    <row r="32" spans="1:18" ht="15.75" customHeight="1">
      <c r="A32" s="1150"/>
      <c r="B32" s="1023"/>
      <c r="C32" s="1024"/>
      <c r="D32" s="1024"/>
      <c r="E32" s="1024"/>
      <c r="F32" s="1024"/>
      <c r="G32" s="1024"/>
      <c r="H32" s="1024"/>
      <c r="I32" s="1024"/>
      <c r="J32" s="1024"/>
      <c r="K32" s="1024"/>
      <c r="L32" s="1024"/>
      <c r="M32" s="1024"/>
      <c r="N32" s="1024"/>
      <c r="O32" s="1024"/>
      <c r="P32" s="1024"/>
      <c r="Q32" s="1025"/>
      <c r="R32" s="197"/>
    </row>
    <row r="33" spans="1:18" ht="15.75" customHeight="1">
      <c r="A33" s="1150"/>
      <c r="B33" s="1023"/>
      <c r="C33" s="1024"/>
      <c r="D33" s="1024"/>
      <c r="E33" s="1024"/>
      <c r="F33" s="1024"/>
      <c r="G33" s="1024"/>
      <c r="H33" s="1024"/>
      <c r="I33" s="1024"/>
      <c r="J33" s="1024"/>
      <c r="K33" s="1024"/>
      <c r="L33" s="1024"/>
      <c r="M33" s="1024"/>
      <c r="N33" s="1024"/>
      <c r="O33" s="1024"/>
      <c r="P33" s="1024"/>
      <c r="Q33" s="1025"/>
      <c r="R33" s="197"/>
    </row>
    <row r="34" spans="1:18" ht="15.75" customHeight="1">
      <c r="A34" s="1150"/>
      <c r="B34" s="1023"/>
      <c r="C34" s="1024"/>
      <c r="D34" s="1024"/>
      <c r="E34" s="1024"/>
      <c r="F34" s="1024"/>
      <c r="G34" s="1024"/>
      <c r="H34" s="1024"/>
      <c r="I34" s="1024"/>
      <c r="J34" s="1024"/>
      <c r="K34" s="1024"/>
      <c r="L34" s="1024"/>
      <c r="M34" s="1024"/>
      <c r="N34" s="1024"/>
      <c r="O34" s="1024"/>
      <c r="P34" s="1024"/>
      <c r="Q34" s="1025"/>
      <c r="R34" s="197"/>
    </row>
    <row r="35" spans="1:18" ht="15.75" customHeight="1">
      <c r="A35" s="1150"/>
      <c r="B35" s="1023"/>
      <c r="C35" s="1024"/>
      <c r="D35" s="1024"/>
      <c r="E35" s="1024"/>
      <c r="F35" s="1024"/>
      <c r="G35" s="1024"/>
      <c r="H35" s="1024"/>
      <c r="I35" s="1024"/>
      <c r="J35" s="1024"/>
      <c r="K35" s="1024"/>
      <c r="L35" s="1024"/>
      <c r="M35" s="1024"/>
      <c r="N35" s="1024"/>
      <c r="O35" s="1024"/>
      <c r="P35" s="1024"/>
      <c r="Q35" s="1025"/>
      <c r="R35" s="197"/>
    </row>
    <row r="36" spans="1:18" ht="15.75" customHeight="1">
      <c r="A36" s="1150"/>
      <c r="B36" s="1023"/>
      <c r="C36" s="1024"/>
      <c r="D36" s="1024"/>
      <c r="E36" s="1024"/>
      <c r="F36" s="1024"/>
      <c r="G36" s="1024"/>
      <c r="H36" s="1024"/>
      <c r="I36" s="1024"/>
      <c r="J36" s="1024"/>
      <c r="K36" s="1024"/>
      <c r="L36" s="1024"/>
      <c r="M36" s="1024"/>
      <c r="N36" s="1024"/>
      <c r="O36" s="1024"/>
      <c r="P36" s="1024"/>
      <c r="Q36" s="1025"/>
      <c r="R36" s="197"/>
    </row>
    <row r="37" spans="1:18" ht="15.75" customHeight="1">
      <c r="A37" s="1150"/>
      <c r="B37" s="1023"/>
      <c r="C37" s="1024"/>
      <c r="D37" s="1024"/>
      <c r="E37" s="1024"/>
      <c r="F37" s="1024"/>
      <c r="G37" s="1024"/>
      <c r="H37" s="1024"/>
      <c r="I37" s="1024"/>
      <c r="J37" s="1024"/>
      <c r="K37" s="1024"/>
      <c r="L37" s="1024"/>
      <c r="M37" s="1024"/>
      <c r="N37" s="1024"/>
      <c r="O37" s="1024"/>
      <c r="P37" s="1024"/>
      <c r="Q37" s="1025"/>
      <c r="R37" s="197"/>
    </row>
    <row r="38" spans="1:18" ht="15.75" customHeight="1">
      <c r="A38" s="1150"/>
      <c r="B38" s="1023"/>
      <c r="C38" s="1024"/>
      <c r="D38" s="1024"/>
      <c r="E38" s="1024"/>
      <c r="F38" s="1024"/>
      <c r="G38" s="1024"/>
      <c r="H38" s="1024"/>
      <c r="I38" s="1024"/>
      <c r="J38" s="1024"/>
      <c r="K38" s="1024"/>
      <c r="L38" s="1024"/>
      <c r="M38" s="1024"/>
      <c r="N38" s="1024"/>
      <c r="O38" s="1024"/>
      <c r="P38" s="1024"/>
      <c r="Q38" s="1025"/>
      <c r="R38" s="197"/>
    </row>
    <row r="39" spans="1:18" ht="15.75" customHeight="1">
      <c r="A39" s="1150"/>
      <c r="B39" s="1023"/>
      <c r="C39" s="1024"/>
      <c r="D39" s="1024"/>
      <c r="E39" s="1024"/>
      <c r="F39" s="1024"/>
      <c r="G39" s="1024"/>
      <c r="H39" s="1024"/>
      <c r="I39" s="1024"/>
      <c r="J39" s="1024"/>
      <c r="K39" s="1024"/>
      <c r="L39" s="1024"/>
      <c r="M39" s="1024"/>
      <c r="N39" s="1024"/>
      <c r="O39" s="1024"/>
      <c r="P39" s="1024"/>
      <c r="Q39" s="1025"/>
      <c r="R39" s="197"/>
    </row>
    <row r="40" spans="1:18" ht="15.75" customHeight="1">
      <c r="A40" s="1150"/>
      <c r="B40" s="1023"/>
      <c r="C40" s="1024"/>
      <c r="D40" s="1024"/>
      <c r="E40" s="1024"/>
      <c r="F40" s="1024"/>
      <c r="G40" s="1024"/>
      <c r="H40" s="1024"/>
      <c r="I40" s="1024"/>
      <c r="J40" s="1024"/>
      <c r="K40" s="1024"/>
      <c r="L40" s="1024"/>
      <c r="M40" s="1024"/>
      <c r="N40" s="1024"/>
      <c r="O40" s="1024"/>
      <c r="P40" s="1024"/>
      <c r="Q40" s="1025"/>
      <c r="R40" s="197"/>
    </row>
    <row r="41" spans="1:18" ht="15.75" customHeight="1">
      <c r="A41" s="1150"/>
      <c r="B41" s="1023"/>
      <c r="C41" s="1024"/>
      <c r="D41" s="1024"/>
      <c r="E41" s="1024"/>
      <c r="F41" s="1024"/>
      <c r="G41" s="1024"/>
      <c r="H41" s="1024"/>
      <c r="I41" s="1024"/>
      <c r="J41" s="1024"/>
      <c r="K41" s="1024"/>
      <c r="L41" s="1024"/>
      <c r="M41" s="1024"/>
      <c r="N41" s="1024"/>
      <c r="O41" s="1024"/>
      <c r="P41" s="1024"/>
      <c r="Q41" s="1025"/>
      <c r="R41" s="197"/>
    </row>
    <row r="42" spans="1:18" ht="15.75" customHeight="1">
      <c r="A42" s="1150"/>
      <c r="B42" s="1023"/>
      <c r="C42" s="1024"/>
      <c r="D42" s="1024"/>
      <c r="E42" s="1024"/>
      <c r="F42" s="1024"/>
      <c r="G42" s="1024"/>
      <c r="H42" s="1024"/>
      <c r="I42" s="1024"/>
      <c r="J42" s="1024"/>
      <c r="K42" s="1024"/>
      <c r="L42" s="1024"/>
      <c r="M42" s="1024"/>
      <c r="N42" s="1024"/>
      <c r="O42" s="1024"/>
      <c r="P42" s="1024"/>
      <c r="Q42" s="1025"/>
      <c r="R42" s="197"/>
    </row>
    <row r="43" spans="1:18" ht="15.75" customHeight="1">
      <c r="A43" s="1150"/>
      <c r="B43" s="1023"/>
      <c r="C43" s="1024"/>
      <c r="D43" s="1024"/>
      <c r="E43" s="1024"/>
      <c r="F43" s="1024"/>
      <c r="G43" s="1024"/>
      <c r="H43" s="1024"/>
      <c r="I43" s="1024"/>
      <c r="J43" s="1024"/>
      <c r="K43" s="1024"/>
      <c r="L43" s="1024"/>
      <c r="M43" s="1024"/>
      <c r="N43" s="1024"/>
      <c r="O43" s="1024"/>
      <c r="P43" s="1024"/>
      <c r="Q43" s="1025"/>
      <c r="R43" s="197"/>
    </row>
    <row r="44" spans="1:18" ht="15.75" customHeight="1">
      <c r="A44" s="1150"/>
      <c r="B44" s="1023"/>
      <c r="C44" s="1024"/>
      <c r="D44" s="1024"/>
      <c r="E44" s="1024"/>
      <c r="F44" s="1024"/>
      <c r="G44" s="1024"/>
      <c r="H44" s="1024"/>
      <c r="I44" s="1024"/>
      <c r="J44" s="1024"/>
      <c r="K44" s="1024"/>
      <c r="L44" s="1024"/>
      <c r="M44" s="1024"/>
      <c r="N44" s="1024"/>
      <c r="O44" s="1024"/>
      <c r="P44" s="1024"/>
      <c r="Q44" s="1025"/>
      <c r="R44" s="197"/>
    </row>
    <row r="45" spans="1:18" ht="15.75" customHeight="1">
      <c r="A45" s="1150"/>
      <c r="B45" s="1023"/>
      <c r="C45" s="1024"/>
      <c r="D45" s="1024"/>
      <c r="E45" s="1024"/>
      <c r="F45" s="1024"/>
      <c r="G45" s="1024"/>
      <c r="H45" s="1024"/>
      <c r="I45" s="1024"/>
      <c r="J45" s="1024"/>
      <c r="K45" s="1024"/>
      <c r="L45" s="1024"/>
      <c r="M45" s="1024"/>
      <c r="N45" s="1024"/>
      <c r="O45" s="1024"/>
      <c r="P45" s="1024"/>
      <c r="Q45" s="1025"/>
      <c r="R45" s="197"/>
    </row>
    <row r="46" spans="1:18" ht="15.75" customHeight="1">
      <c r="A46" s="1150"/>
      <c r="B46" s="1026"/>
      <c r="C46" s="1027"/>
      <c r="D46" s="1027"/>
      <c r="E46" s="1027"/>
      <c r="F46" s="1027"/>
      <c r="G46" s="1027"/>
      <c r="H46" s="1027"/>
      <c r="I46" s="1027"/>
      <c r="J46" s="1027"/>
      <c r="K46" s="1027"/>
      <c r="L46" s="1027"/>
      <c r="M46" s="1027"/>
      <c r="N46" s="1027"/>
      <c r="O46" s="1027"/>
      <c r="P46" s="1027"/>
      <c r="Q46" s="1028"/>
      <c r="R46" s="197"/>
    </row>
    <row r="47" spans="1:18" ht="15.75" customHeight="1">
      <c r="A47" s="1150"/>
      <c r="B47" s="1504" t="s">
        <v>86</v>
      </c>
      <c r="C47" s="1504"/>
      <c r="D47" s="1504"/>
      <c r="E47" s="1504"/>
      <c r="F47" s="1505"/>
      <c r="G47" s="122" t="s">
        <v>83</v>
      </c>
      <c r="H47" s="122"/>
      <c r="I47" s="122"/>
      <c r="J47" s="122"/>
      <c r="K47" s="122"/>
      <c r="L47" s="122"/>
      <c r="M47" s="122"/>
      <c r="N47" s="122"/>
      <c r="O47" s="122"/>
      <c r="P47" s="122"/>
      <c r="Q47" s="123"/>
    </row>
    <row r="48" spans="1:18" ht="15.75" customHeight="1">
      <c r="A48" s="1150"/>
      <c r="B48" s="1506"/>
      <c r="C48" s="1506"/>
      <c r="D48" s="1506"/>
      <c r="E48" s="1506"/>
      <c r="F48" s="1507"/>
      <c r="G48" s="1510" t="s">
        <v>209</v>
      </c>
      <c r="H48" s="1432"/>
      <c r="I48" s="1432"/>
      <c r="J48" s="1432"/>
      <c r="K48" s="1432"/>
      <c r="L48" s="1432"/>
      <c r="M48" s="1432"/>
      <c r="N48" s="1432"/>
      <c r="O48" s="1432"/>
      <c r="P48" s="1432"/>
      <c r="Q48" s="1511"/>
      <c r="R48" s="2"/>
    </row>
    <row r="49" spans="1:18" ht="15.75" customHeight="1">
      <c r="A49" s="1151"/>
      <c r="B49" s="1508"/>
      <c r="C49" s="1508"/>
      <c r="D49" s="1508"/>
      <c r="E49" s="1508"/>
      <c r="F49" s="1509"/>
      <c r="G49" s="1512" t="s">
        <v>87</v>
      </c>
      <c r="H49" s="1513"/>
      <c r="I49" s="1513"/>
      <c r="J49" s="1513"/>
      <c r="K49" s="1513"/>
      <c r="L49" s="1513"/>
      <c r="M49" s="1513"/>
      <c r="N49" s="1513"/>
      <c r="O49" s="1513"/>
      <c r="P49" s="1513"/>
      <c r="Q49" s="1514"/>
      <c r="R49" s="2"/>
    </row>
    <row r="50" spans="1:18" ht="15.75" customHeight="1"/>
    <row r="51" spans="1:18" ht="15.75" customHeight="1"/>
    <row r="52" spans="1:18" ht="15.75" customHeight="1">
      <c r="I52" s="90"/>
    </row>
    <row r="53" spans="1:18" ht="15.75" customHeight="1"/>
    <row r="54" spans="1:18" ht="15.75" customHeight="1"/>
    <row r="55" spans="1:18" ht="15.75" customHeight="1"/>
    <row r="56" spans="1:18" ht="15.75" customHeight="1"/>
    <row r="57" spans="1:18" ht="15.75" customHeight="1"/>
    <row r="58" spans="1:18" ht="15.75" customHeight="1"/>
    <row r="59" spans="1:18" ht="15.75" customHeight="1"/>
    <row r="60" spans="1:18" ht="15.75" customHeight="1"/>
  </sheetData>
  <mergeCells count="19">
    <mergeCell ref="A1:F1"/>
    <mergeCell ref="A18:D19"/>
    <mergeCell ref="E17:Q17"/>
    <mergeCell ref="A2:Q2"/>
    <mergeCell ref="A4:Q4"/>
    <mergeCell ref="A16:Q16"/>
    <mergeCell ref="A17:D17"/>
    <mergeCell ref="A7:E7"/>
    <mergeCell ref="K9:P10"/>
    <mergeCell ref="E18:Q19"/>
    <mergeCell ref="A12:Q13"/>
    <mergeCell ref="B20:D21"/>
    <mergeCell ref="E21:Q21"/>
    <mergeCell ref="E20:Q20"/>
    <mergeCell ref="A20:A49"/>
    <mergeCell ref="B47:F49"/>
    <mergeCell ref="B23:Q46"/>
    <mergeCell ref="G48:Q48"/>
    <mergeCell ref="G49:Q49"/>
  </mergeCells>
  <phoneticPr fontId="2"/>
  <printOptions horizontalCentered="1"/>
  <pageMargins left="0.70866141732283472" right="0.70866141732283472" top="0.74803149606299213" bottom="0.55118110236220474" header="0.31496062992125984" footer="0.31496062992125984"/>
  <pageSetup paperSize="9" scale="9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34</vt:i4>
      </vt:variant>
      <vt:variant>
        <vt:lpstr>名前付き一覧</vt:lpstr>
      </vt:variant>
      <vt:variant>
        <vt:i4>58</vt:i4>
      </vt:variant>
    </vt:vector>
  </HeadingPairs>
  <TitlesOfParts>
    <vt:vector size="92" baseType="lpstr">
      <vt:lpstr>発注者入力シート</vt:lpstr>
      <vt:lpstr>企業入力シート</vt:lpstr>
      <vt:lpstr>ファイル使用上の注意事項</vt:lpstr>
      <vt:lpstr>発注者設定内容確認シート</vt:lpstr>
      <vt:lpstr>発注者審査作業用シート (技術提案)</vt:lpstr>
      <vt:lpstr>発注者審査作業用シート（提案以外）</vt:lpstr>
      <vt:lpstr>表紙</vt:lpstr>
      <vt:lpstr>技術提案①</vt:lpstr>
      <vt:lpstr>技術提案②</vt:lpstr>
      <vt:lpstr>技術提案③</vt:lpstr>
      <vt:lpstr>企業成績評定点(3年用)</vt:lpstr>
      <vt:lpstr>評定点一覧(R５年度3年用)</vt:lpstr>
      <vt:lpstr>評定点一覧(R６年度3年用)</vt:lpstr>
      <vt:lpstr>評定点一覧(R７年度3年用)</vt:lpstr>
      <vt:lpstr>同種工事施工実績</vt:lpstr>
      <vt:lpstr>優良工事表彰</vt:lpstr>
      <vt:lpstr>登録基幹技能者</vt:lpstr>
      <vt:lpstr>技術者継続学習</vt:lpstr>
      <vt:lpstr>同種工事施工経験</vt:lpstr>
      <vt:lpstr>優秀技術者表彰</vt:lpstr>
      <vt:lpstr>BCP&amp;防災協定・家畜伝染病防疫協定</vt:lpstr>
      <vt:lpstr>ボランティア</vt:lpstr>
      <vt:lpstr>維持管理業務</vt:lpstr>
      <vt:lpstr>除雪業務</vt:lpstr>
      <vt:lpstr>建設キャリアアップシステム(CCUS)</vt:lpstr>
      <vt:lpstr>質問書</vt:lpstr>
      <vt:lpstr>回答書</vt:lpstr>
      <vt:lpstr>採否通知</vt:lpstr>
      <vt:lpstr>不採用説明要求書</vt:lpstr>
      <vt:lpstr>不採用理由回答書</vt:lpstr>
      <vt:lpstr>評価内容説明要求</vt:lpstr>
      <vt:lpstr>評価内容回答</vt:lpstr>
      <vt:lpstr>改善要請</vt:lpstr>
      <vt:lpstr>改善提案</vt:lpstr>
      <vt:lpstr>【企業】評価項目</vt:lpstr>
      <vt:lpstr>【技術者】評価項目</vt:lpstr>
      <vt:lpstr>【地域貢献】評価項目</vt:lpstr>
      <vt:lpstr>【地理的条件】評価項目</vt:lpstr>
      <vt:lpstr>'BCP&amp;防災協定・家畜伝染病防疫協定'!Print_Area</vt:lpstr>
      <vt:lpstr>ボランティア!Print_Area</vt:lpstr>
      <vt:lpstr>維持管理業務!Print_Area</vt:lpstr>
      <vt:lpstr>回答書!Print_Area</vt:lpstr>
      <vt:lpstr>改善提案!Print_Area</vt:lpstr>
      <vt:lpstr>改善要請!Print_Area</vt:lpstr>
      <vt:lpstr>'企業成績評定点(3年用)'!Print_Area</vt:lpstr>
      <vt:lpstr>企業入力シート!Print_Area</vt:lpstr>
      <vt:lpstr>技術者継続学習!Print_Area</vt:lpstr>
      <vt:lpstr>技術提案①!Print_Area</vt:lpstr>
      <vt:lpstr>技術提案②!Print_Area</vt:lpstr>
      <vt:lpstr>技術提案③!Print_Area</vt:lpstr>
      <vt:lpstr>'建設キャリアアップシステム(CCUS)'!Print_Area</vt:lpstr>
      <vt:lpstr>採否通知!Print_Area</vt:lpstr>
      <vt:lpstr>質問書!Print_Area</vt:lpstr>
      <vt:lpstr>除雪業務!Print_Area</vt:lpstr>
      <vt:lpstr>登録基幹技能者!Print_Area</vt:lpstr>
      <vt:lpstr>同種工事施工経験!Print_Area</vt:lpstr>
      <vt:lpstr>同種工事施工実績!Print_Area</vt:lpstr>
      <vt:lpstr>'発注者審査作業用シート（提案以外）'!Print_Area</vt:lpstr>
      <vt:lpstr>発注者入力シート!Print_Area</vt:lpstr>
      <vt:lpstr>表紙!Print_Area</vt:lpstr>
      <vt:lpstr>評価内容回答!Print_Area</vt:lpstr>
      <vt:lpstr>評価内容説明要求!Print_Area</vt:lpstr>
      <vt:lpstr>'評定点一覧(R５年度3年用)'!Print_Area</vt:lpstr>
      <vt:lpstr>'評定点一覧(R６年度3年用)'!Print_Area</vt:lpstr>
      <vt:lpstr>'評定点一覧(R７年度3年用)'!Print_Area</vt:lpstr>
      <vt:lpstr>不採用説明要求書!Print_Area</vt:lpstr>
      <vt:lpstr>不採用理由回答書!Print_Area</vt:lpstr>
      <vt:lpstr>優秀技術者表彰!Print_Area</vt:lpstr>
      <vt:lpstr>優良工事表彰!Print_Area</vt:lpstr>
      <vt:lpstr>技術提案①!Print_Titles</vt:lpstr>
      <vt:lpstr>技術提案②!Print_Titles</vt:lpstr>
      <vt:lpstr>技術提案③!Print_Titles</vt:lpstr>
      <vt:lpstr>発注者設定内容確認シート!Print_Titles</vt:lpstr>
      <vt:lpstr>企業回答</vt:lpstr>
      <vt:lpstr>企業回答1</vt:lpstr>
      <vt:lpstr>企業回答10</vt:lpstr>
      <vt:lpstr>企業回答11</vt:lpstr>
      <vt:lpstr>企業回答12</vt:lpstr>
      <vt:lpstr>企業回答2</vt:lpstr>
      <vt:lpstr>企業回答3</vt:lpstr>
      <vt:lpstr>企業回答4</vt:lpstr>
      <vt:lpstr>企業回答5</vt:lpstr>
      <vt:lpstr>企業回答6</vt:lpstr>
      <vt:lpstr>企業回答7</vt:lpstr>
      <vt:lpstr>企業回答8</vt:lpstr>
      <vt:lpstr>企業回答9</vt:lpstr>
      <vt:lpstr>建設工事の種類</vt:lpstr>
      <vt:lpstr>工事種別</vt:lpstr>
      <vt:lpstr>地域密着型</vt:lpstr>
      <vt:lpstr>評価項目番号</vt:lpstr>
      <vt:lpstr>評価項目番号_枝番</vt:lpstr>
      <vt:lpstr>様式番号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INFO003030</dc:creator>
  <cp:lastModifiedBy>島根県池谷　慎</cp:lastModifiedBy>
  <cp:lastPrinted>2026-09-18T01:33:16Z</cp:lastPrinted>
  <dcterms:created xsi:type="dcterms:W3CDTF">2013-11-21T04:54:33Z</dcterms:created>
  <dcterms:modified xsi:type="dcterms:W3CDTF">2026-09-25T07:51:11Z</dcterms:modified>
</cp:coreProperties>
</file>