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4.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xl/drawings/drawing5.xml" ContentType="application/vnd.openxmlformats-officedocument.drawing+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drawings/drawing6.xml" ContentType="application/vnd.openxmlformats-officedocument.drawing+xml"/>
  <Override PartName="/xl/comments18.xml" ContentType="application/vnd.openxmlformats-officedocument.spreadsheetml.comments+xml"/>
  <Override PartName="/xl/drawings/drawing7.xml" ContentType="application/vnd.openxmlformats-officedocument.drawing+xml"/>
  <Override PartName="/xl/comments1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fs.ad.pref.shimane.jp\総務部\営繕課\R08\060 入札業務\01 本庁執行（工事）\020 教育委員会（10年）\0102 特別簡易型総合評価\11  隠岐高等学校長寿命化（受水槽改修外）工事\04 入札公告\PPI\"/>
    </mc:Choice>
  </mc:AlternateContent>
  <xr:revisionPtr revIDLastSave="0" documentId="13_ncr:1_{A0994E1D-A250-4C2A-AEA7-1403D42B500B}" xr6:coauthVersionLast="47" xr6:coauthVersionMax="47" xr10:uidLastSave="{00000000-0000-0000-0000-000000000000}"/>
  <bookViews>
    <workbookView xWindow="28680" yWindow="-9345" windowWidth="29040" windowHeight="15720" tabRatio="890" firstSheet="16" activeTab="22" xr2:uid="{D2E9A41E-1869-4F42-A8A3-A0B6276D618F}"/>
  </bookViews>
  <sheets>
    <sheet name="発注者入力シート" sheetId="41" r:id="rId1"/>
    <sheet name="企業入力シート" sheetId="42" r:id="rId2"/>
    <sheet name="ファイル使用上の注意事項" sheetId="98" r:id="rId3"/>
    <sheet name="発注者設定内容確認シート" sheetId="53" r:id="rId4"/>
    <sheet name="発注者審査作業用シート（提案以外）" sheetId="49" r:id="rId5"/>
    <sheet name="表紙" sheetId="1" r:id="rId6"/>
    <sheet name="企業成績評定点 (5年用)" sheetId="99" r:id="rId7"/>
    <sheet name="評定点一覧(5年用) " sheetId="102" r:id="rId8"/>
    <sheet name="同種工事施工実績" sheetId="11" r:id="rId9"/>
    <sheet name="優良工事表彰" sheetId="12" r:id="rId10"/>
    <sheet name="【建築】技術者成績評定点" sheetId="59" r:id="rId11"/>
    <sheet name="【建築】技術者評定点一覧表" sheetId="104" r:id="rId12"/>
    <sheet name="同種工事施工経験" sheetId="15" r:id="rId13"/>
    <sheet name="技術者継続学習" sheetId="111" r:id="rId14"/>
    <sheet name="ボランティア" sheetId="25" r:id="rId15"/>
    <sheet name="障がい者雇用" sheetId="106" r:id="rId16"/>
    <sheet name="育児・介護休業" sheetId="27" r:id="rId17"/>
    <sheet name="育児介護チェック表" sheetId="105" r:id="rId18"/>
    <sheet name="消防団" sheetId="30" r:id="rId19"/>
    <sheet name="登録基幹技能者" sheetId="69" r:id="rId20"/>
    <sheet name="【建築】応急危険度判定士" sheetId="62" state="hidden" r:id="rId21"/>
    <sheet name="【建築】応急復旧相談員" sheetId="107" r:id="rId22"/>
    <sheet name="若手技術者・従業員新規雇用" sheetId="109" r:id="rId23"/>
    <sheet name="建設キャリアアップシステム(CCUS)" sheetId="108" state="hidden" r:id="rId24"/>
    <sheet name="近隣施工実績" sheetId="110" state="hidden" r:id="rId25"/>
    <sheet name="会社所在地" sheetId="32" state="hidden" r:id="rId26"/>
    <sheet name="質問書" sheetId="38" r:id="rId27"/>
    <sheet name="回答書" sheetId="52" r:id="rId28"/>
    <sheet name="評価内容説明要求" sheetId="36" r:id="rId29"/>
    <sheet name="評価内容回答" sheetId="37" r:id="rId30"/>
  </sheets>
  <externalReferences>
    <externalReference r:id="rId31"/>
    <externalReference r:id="rId32"/>
    <externalReference r:id="rId33"/>
  </externalReferences>
  <definedNames>
    <definedName name="【企業】評価項目" localSheetId="13">[1]発注者入力シート!$L$6:$L$13</definedName>
    <definedName name="【企業】評価項目" localSheetId="24">[2]発注者入力シート!$L$6:$L$13</definedName>
    <definedName name="【企業】評価項目">発注者入力シート!$L$6:$L$13</definedName>
    <definedName name="【技術者】評価項目" localSheetId="13">[1]発注者入力シート!$M$6:$M$12</definedName>
    <definedName name="【技術者】評価項目" localSheetId="24">[2]発注者入力シート!$M$6:$M$12</definedName>
    <definedName name="【技術者】評価項目">発注者入力シート!$M$6:$M$12</definedName>
    <definedName name="【地域貢献】評価項目" localSheetId="13">[1]発注者入力シート!$N$6:$N$29</definedName>
    <definedName name="【地域貢献】評価項目" localSheetId="24">[2]発注者入力シート!$N$6:$N$29</definedName>
    <definedName name="【地域貢献】評価項目">発注者入力シート!$N$6:$N$27</definedName>
    <definedName name="【地理的条件】評価項目" localSheetId="13">[1]発注者入力シート!$O$6:$O$11</definedName>
    <definedName name="【地理的条件】評価項目" localSheetId="24">[2]発注者入力シート!$O$6:$O$11</definedName>
    <definedName name="【地理的条件】評価項目">発注者入力シート!$O$6:$O$11</definedName>
    <definedName name="_xlnm.Print_Area" localSheetId="20">【建築】応急危険度判定士!$A$1:$Q$40</definedName>
    <definedName name="_xlnm.Print_Area" localSheetId="21">【建築】応急復旧相談員!$A$1:$Q$40</definedName>
    <definedName name="_xlnm.Print_Area" localSheetId="10">【建築】技術者成績評定点!$A$1:$Q$179</definedName>
    <definedName name="_xlnm.Print_Area" localSheetId="11">【建築】技術者評定点一覧表!$A$1:$Q$59</definedName>
    <definedName name="_xlnm.Print_Area" localSheetId="14">ボランティア!$A$1:$Q$58</definedName>
    <definedName name="_xlnm.Print_Area" localSheetId="16">育児・介護休業!$A$1:$Q$59</definedName>
    <definedName name="_xlnm.Print_Area" localSheetId="17">育児介護チェック表!$B$1:$I$109</definedName>
    <definedName name="_xlnm.Print_Area" localSheetId="25">会社所在地!$A$1:$Q$51</definedName>
    <definedName name="_xlnm.Print_Area" localSheetId="27">回答書!$A$1:$Q$50</definedName>
    <definedName name="_xlnm.Print_Area" localSheetId="6">'企業成績評定点 (5年用)'!$A$1:$P$57</definedName>
    <definedName name="_xlnm.Print_Area" localSheetId="1">企業入力シート!$A$1:$J$84</definedName>
    <definedName name="_xlnm.Print_Area" localSheetId="13">技術者継続学習!$A$1:$Q$58</definedName>
    <definedName name="_xlnm.Print_Area" localSheetId="24">近隣施工実績!$A$1:$S$96</definedName>
    <definedName name="_xlnm.Print_Area" localSheetId="23">'建設キャリアアップシステム(CCUS)'!$A$1:$Q$47</definedName>
    <definedName name="_xlnm.Print_Area" localSheetId="26">質問書!$A$1:$Q$55</definedName>
    <definedName name="_xlnm.Print_Area" localSheetId="22">若手技術者・従業員新規雇用!$A$1:$Q$52</definedName>
    <definedName name="_xlnm.Print_Area" localSheetId="18">消防団!$A$1:$Q$49</definedName>
    <definedName name="_xlnm.Print_Area" localSheetId="15">障がい者雇用!$A$1:$U$59</definedName>
    <definedName name="_xlnm.Print_Area" localSheetId="19">登録基幹技能者!$A$1:$Q$48</definedName>
    <definedName name="_xlnm.Print_Area" localSheetId="12">同種工事施工経験!$A$1:$S$223</definedName>
    <definedName name="_xlnm.Print_Area" localSheetId="8">同種工事施工実績!$A$1:$T$116</definedName>
    <definedName name="_xlnm.Print_Area" localSheetId="4">'発注者審査作業用シート（提案以外）'!$A$1:$N$34</definedName>
    <definedName name="_xlnm.Print_Area" localSheetId="0">発注者入力シート!$A$1:$AC$99</definedName>
    <definedName name="_xlnm.Print_Area" localSheetId="5">表紙!$A$1:$Q$62</definedName>
    <definedName name="_xlnm.Print_Area" localSheetId="29">評価内容回答!$A$1:$Q$50</definedName>
    <definedName name="_xlnm.Print_Area" localSheetId="28">評価内容説明要求!$A$1:$Q$50</definedName>
    <definedName name="_xlnm.Print_Area" localSheetId="7">'評定点一覧(5年用) '!$A$1:$Q$70</definedName>
    <definedName name="_xlnm.Print_Area" localSheetId="9">優良工事表彰!$A$1:$Q$52</definedName>
    <definedName name="_xlnm.Print_Titles" localSheetId="3">発注者設定内容確認シート!$1:$5</definedName>
    <definedName name="企業回答">発注者入力シート!$Z$6:$Z$9</definedName>
    <definedName name="企業回答1" localSheetId="13">[1]発注者入力シート!$V$6:$V$8</definedName>
    <definedName name="企業回答1" localSheetId="24">[2]発注者入力シート!$V$6:$V$8</definedName>
    <definedName name="企業回答1">発注者入力シート!$V$6:$V$8</definedName>
    <definedName name="企業回答10">発注者入力シート!$AE$6:$AE$9</definedName>
    <definedName name="企業回答11" localSheetId="13">[1]発注者入力シート!$AF$6:$AF$7</definedName>
    <definedName name="企業回答11" localSheetId="24">[2]発注者入力シート!$AF$6:$AF$7</definedName>
    <definedName name="企業回答11">発注者入力シート!$AF$6:$AF$7</definedName>
    <definedName name="企業回答12">発注者入力シート!$AG$6:$AG$9</definedName>
    <definedName name="企業回答13" localSheetId="24">[2]発注者入力シート!$AH$6:$AH$8</definedName>
    <definedName name="企業回答13">[3]発注者入力シート!$AH$6:$AH$8</definedName>
    <definedName name="企業回答14" localSheetId="24">[2]発注者入力シート!$AI$6:$AI$9</definedName>
    <definedName name="企業回答14">[3]発注者入力シート!$AI$6:$AI$9</definedName>
    <definedName name="企業回答2" localSheetId="13">[1]発注者入力シート!$W$6:$W$11</definedName>
    <definedName name="企業回答2" localSheetId="24">[2]発注者入力シート!$W$6:$W$11</definedName>
    <definedName name="企業回答2">発注者入力シート!$W$6:$W$11</definedName>
    <definedName name="企業回答3" localSheetId="13">[1]発注者入力シート!$X$6:$X$11</definedName>
    <definedName name="企業回答3" localSheetId="24">[2]発注者入力シート!$X$6:$X$11</definedName>
    <definedName name="企業回答3">発注者入力シート!$X$6:$X$11</definedName>
    <definedName name="企業回答4">発注者入力シート!$Y$6:$Y$8</definedName>
    <definedName name="企業回答5">発注者入力シート!$Z$6:$Z$9</definedName>
    <definedName name="企業回答6" localSheetId="13">[1]発注者入力シート!$AA$6:$AA$12</definedName>
    <definedName name="企業回答6" localSheetId="24">[2]発注者入力シート!$AA$6:$AA$12</definedName>
    <definedName name="企業回答6">発注者入力シート!$AA$6:$AA$11</definedName>
    <definedName name="企業回答7" localSheetId="13">[1]発注者入力シート!$AB$6:$AB$9</definedName>
    <definedName name="企業回答7" localSheetId="24">[2]発注者入力シート!$AB$6:$AB$9</definedName>
    <definedName name="企業回答7">発注者入力シート!$AB$6:$AB$9</definedName>
    <definedName name="企業回答8" localSheetId="13">[1]発注者入力シート!$AC$6:$AC$17</definedName>
    <definedName name="企業回答8" localSheetId="24">[2]発注者入力シート!$AC$6:$AC$17</definedName>
    <definedName name="企業回答8">発注者入力シート!$AC$6:$AC$14</definedName>
    <definedName name="企業回答9" localSheetId="13">[1]発注者入力シート!$AD$6:$AD$8</definedName>
    <definedName name="企業回答9" localSheetId="24">[2]発注者入力シート!$AD$6:$AD$8</definedName>
    <definedName name="企業回答9">発注者入力シート!$AD$6:$AD$8</definedName>
    <definedName name="建設工事の種類" localSheetId="13">[1]発注者入力シート!$U$6:$U$21</definedName>
    <definedName name="建設工事の種類" localSheetId="24">[2]発注者入力シート!$U$6:$U$21</definedName>
    <definedName name="建設工事の種類">発注者入力シート!$U$6:$U$13</definedName>
    <definedName name="工事種別" localSheetId="13">[1]発注者入力シート!$T$6:$T$22</definedName>
    <definedName name="工事種別" localSheetId="24">[2]発注者入力シート!$T$6:$T$22</definedName>
    <definedName name="工事種別">発注者入力シート!$T$6:$T$11</definedName>
    <definedName name="地域密着型" localSheetId="13">[1]発注者入力シート!$S$6:$S$7</definedName>
    <definedName name="地域密着型" localSheetId="24">[2]発注者入力シート!$S$6:$S$7</definedName>
    <definedName name="地域密着型">発注者入力シート!$S$6:$S$7</definedName>
    <definedName name="評価項目番号" localSheetId="13">[1]発注者入力シート!$Q$6:$Q$12</definedName>
    <definedName name="評価項目番号" localSheetId="24">[2]発注者入力シート!$Q$6:$Q$12</definedName>
    <definedName name="評価項目番号">発注者入力シート!$Q$6:$Q$12</definedName>
    <definedName name="評価項目番号_枝番" localSheetId="13">[1]発注者入力シート!$R$6:$R$16</definedName>
    <definedName name="評価項目番号_枝番" localSheetId="24">[2]発注者入力シート!$R$6:$R$16</definedName>
    <definedName name="評価項目番号_枝番">発注者入力シート!$R$6:$R$16</definedName>
    <definedName name="様式番号" localSheetId="13">[1]発注者入力シート!$P$6:$P$25</definedName>
    <definedName name="様式番号" localSheetId="24">[2]発注者入力シート!$P$6:$P$25</definedName>
    <definedName name="様式番号">発注者入力シート!$P$6:$P$32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0" l="1"/>
  <c r="A1" i="30"/>
  <c r="O66" i="41"/>
  <c r="B10" i="110"/>
  <c r="AS18" i="49" l="1"/>
  <c r="AR33" i="49" l="1"/>
  <c r="AQ33" i="49"/>
  <c r="AR32" i="49"/>
  <c r="AQ32" i="49"/>
  <c r="AR31" i="49"/>
  <c r="AQ31" i="49"/>
  <c r="AP31" i="49"/>
  <c r="AR30" i="49"/>
  <c r="AQ30" i="49"/>
  <c r="AP30" i="49"/>
  <c r="AR29" i="49"/>
  <c r="AQ29" i="49"/>
  <c r="AR28" i="49"/>
  <c r="AQ28" i="49"/>
  <c r="AP28" i="49"/>
  <c r="AR27" i="49"/>
  <c r="AQ27" i="49"/>
  <c r="AP27" i="49"/>
  <c r="AR26" i="49"/>
  <c r="AQ26" i="49"/>
  <c r="AP26" i="49"/>
  <c r="AF33" i="49"/>
  <c r="AE33" i="49"/>
  <c r="AF32" i="49"/>
  <c r="AE32" i="49"/>
  <c r="AF31" i="49"/>
  <c r="AE31" i="49"/>
  <c r="AD31" i="49"/>
  <c r="AF30" i="49"/>
  <c r="AE30" i="49"/>
  <c r="AD30" i="49"/>
  <c r="AF29" i="49"/>
  <c r="AE29" i="49"/>
  <c r="AF28" i="49"/>
  <c r="AE28" i="49"/>
  <c r="AD28" i="49"/>
  <c r="AF27" i="49"/>
  <c r="AE27" i="49"/>
  <c r="AD27" i="49"/>
  <c r="AF26" i="49"/>
  <c r="AE26" i="49"/>
  <c r="AD26" i="49"/>
  <c r="AT27" i="49"/>
  <c r="AT25" i="49"/>
  <c r="AS25" i="49"/>
  <c r="AS21" i="49"/>
  <c r="AS39" i="49"/>
  <c r="AG39" i="49"/>
  <c r="AT44" i="49"/>
  <c r="AS44" i="49"/>
  <c r="AU34" i="49"/>
  <c r="AT34" i="49"/>
  <c r="AG44" i="49"/>
  <c r="AH44" i="49"/>
  <c r="AI34" i="49"/>
  <c r="AH34" i="49"/>
  <c r="AH25" i="49"/>
  <c r="AG25" i="49"/>
  <c r="AG21" i="49"/>
  <c r="AG18" i="49"/>
  <c r="U44" i="49"/>
  <c r="V44" i="49"/>
  <c r="W34" i="49"/>
  <c r="V34" i="49"/>
  <c r="AH27" i="49" l="1"/>
  <c r="CF18" i="49" l="1"/>
  <c r="CG39" i="49" l="1"/>
  <c r="CG21" i="49" s="1"/>
  <c r="CG40" i="49"/>
  <c r="CG22" i="49" s="1"/>
  <c r="CH54" i="49"/>
  <c r="CH53" i="49"/>
  <c r="CH28" i="49" s="1"/>
  <c r="CH52" i="49"/>
  <c r="CH51" i="49"/>
  <c r="CH50" i="49"/>
  <c r="CH32" i="49" s="1"/>
  <c r="CH49" i="49"/>
  <c r="CH48" i="49"/>
  <c r="CH47" i="49"/>
  <c r="CH30" i="49" s="1"/>
  <c r="CH46" i="49"/>
  <c r="CH29" i="49" s="1"/>
  <c r="CH45" i="49"/>
  <c r="CH27" i="49" s="1"/>
  <c r="CG54" i="49"/>
  <c r="CG53" i="49"/>
  <c r="CG52" i="49"/>
  <c r="CG51" i="49"/>
  <c r="CG50" i="49"/>
  <c r="CG32" i="49" s="1"/>
  <c r="CG49" i="49"/>
  <c r="CG48" i="49"/>
  <c r="CG47" i="49"/>
  <c r="CG30" i="49" s="1"/>
  <c r="CG46" i="49"/>
  <c r="CG29" i="49" s="1"/>
  <c r="CG45" i="49"/>
  <c r="CG27" i="49" s="1"/>
  <c r="CJ45" i="49"/>
  <c r="CH44" i="49"/>
  <c r="CH26" i="49" s="1"/>
  <c r="CG44" i="49"/>
  <c r="CG26" i="49" s="1"/>
  <c r="CH31" i="49" l="1"/>
  <c r="CG31" i="49"/>
  <c r="CG28" i="49"/>
  <c r="BQ18" i="49"/>
  <c r="BN18" i="49"/>
  <c r="BU44" i="49"/>
  <c r="BU26" i="49"/>
  <c r="BT26" i="49"/>
  <c r="BU25" i="49"/>
  <c r="BT25" i="49"/>
  <c r="BV24" i="49"/>
  <c r="BU24" i="49"/>
  <c r="BT24" i="49"/>
  <c r="BV23" i="49"/>
  <c r="BU23" i="49"/>
  <c r="BT23" i="49"/>
  <c r="BV22" i="49"/>
  <c r="BU22" i="49"/>
  <c r="BT22" i="49"/>
  <c r="BV21" i="49"/>
  <c r="BU21" i="49"/>
  <c r="BT21" i="49"/>
  <c r="BS46" i="49"/>
  <c r="BS28" i="49" s="1"/>
  <c r="BS45" i="49"/>
  <c r="BS27" i="49" s="1"/>
  <c r="BS44" i="49"/>
  <c r="BS26" i="49" s="1"/>
  <c r="BR44" i="49"/>
  <c r="BR39" i="49"/>
  <c r="BR21" i="49"/>
  <c r="BQ26" i="49"/>
  <c r="BS25" i="49"/>
  <c r="BR25" i="49"/>
  <c r="BQ25" i="49"/>
  <c r="BS24" i="49"/>
  <c r="BR24" i="49"/>
  <c r="BQ24" i="49"/>
  <c r="BS23" i="49"/>
  <c r="BR23" i="49"/>
  <c r="BQ23" i="49"/>
  <c r="BS22" i="49"/>
  <c r="BR22" i="49"/>
  <c r="BQ22" i="49"/>
  <c r="BS21" i="49"/>
  <c r="BQ21" i="49"/>
  <c r="BO56" i="49"/>
  <c r="BO26" i="49" s="1"/>
  <c r="BO45" i="49"/>
  <c r="BO46" i="49"/>
  <c r="BO47" i="49"/>
  <c r="BO48" i="49"/>
  <c r="BO49" i="49"/>
  <c r="BO50" i="49"/>
  <c r="BO51" i="49"/>
  <c r="BO52" i="49"/>
  <c r="BO53" i="49"/>
  <c r="BO54" i="49"/>
  <c r="BO55" i="49"/>
  <c r="BO44" i="49"/>
  <c r="BP24" i="49"/>
  <c r="BO24" i="49"/>
  <c r="BN24" i="49"/>
  <c r="BP23" i="49"/>
  <c r="BO23" i="49"/>
  <c r="BN23" i="49"/>
  <c r="BP22" i="49"/>
  <c r="BO22" i="49"/>
  <c r="BN22" i="49"/>
  <c r="BP21" i="49"/>
  <c r="BO21" i="49"/>
  <c r="BN21" i="49"/>
  <c r="BL56" i="49"/>
  <c r="BL26" i="49" s="1"/>
  <c r="BL45" i="49"/>
  <c r="BL46" i="49"/>
  <c r="BL47" i="49"/>
  <c r="BL48" i="49"/>
  <c r="BL49" i="49"/>
  <c r="BL50" i="49"/>
  <c r="BL51" i="49"/>
  <c r="BL52" i="49"/>
  <c r="BL53" i="49"/>
  <c r="BL54" i="49"/>
  <c r="BL55" i="49"/>
  <c r="BL44" i="49"/>
  <c r="BM24" i="49"/>
  <c r="BL24" i="49"/>
  <c r="BK24" i="49"/>
  <c r="BM23" i="49"/>
  <c r="BL23" i="49"/>
  <c r="BK23" i="49"/>
  <c r="BM22" i="49"/>
  <c r="BL22" i="49"/>
  <c r="BK22" i="49"/>
  <c r="BM21" i="49"/>
  <c r="BL21" i="49"/>
  <c r="BK21" i="49"/>
  <c r="BI44" i="49"/>
  <c r="BR46" i="49" s="1"/>
  <c r="BR28" i="49" s="1"/>
  <c r="BR45" i="49" l="1"/>
  <c r="BR27" i="49" s="1"/>
  <c r="BQ46" i="49"/>
  <c r="BQ45" i="49"/>
  <c r="BR26" i="49"/>
  <c r="BO27" i="49"/>
  <c r="BL27" i="49"/>
  <c r="BI26" i="49"/>
  <c r="BH26" i="49"/>
  <c r="BI25" i="49"/>
  <c r="BH25" i="49"/>
  <c r="BJ24" i="49"/>
  <c r="BI24" i="49"/>
  <c r="BH24" i="49"/>
  <c r="BJ23" i="49"/>
  <c r="BI23" i="49"/>
  <c r="BH23" i="49"/>
  <c r="BJ22" i="49"/>
  <c r="BI22" i="49"/>
  <c r="BH22" i="49"/>
  <c r="BJ21" i="49"/>
  <c r="BH21" i="49"/>
  <c r="BE18" i="49" l="1"/>
  <c r="BB18" i="49"/>
  <c r="U18" i="49"/>
  <c r="CJ27" i="49"/>
  <c r="CJ42" i="49"/>
  <c r="CJ24" i="49"/>
  <c r="CJ39" i="49"/>
  <c r="CJ21" i="49" s="1"/>
  <c r="CI27" i="49"/>
  <c r="CI26" i="49"/>
  <c r="CJ25" i="49"/>
  <c r="CI25" i="49"/>
  <c r="CI24" i="49"/>
  <c r="CI21" i="49"/>
  <c r="H17" i="109"/>
  <c r="CJ44" i="49" l="1"/>
  <c r="CJ26" i="49" s="1"/>
  <c r="V25" i="49"/>
  <c r="U25" i="49"/>
  <c r="U21" i="49"/>
  <c r="B15" i="111"/>
  <c r="B13" i="111"/>
  <c r="B11" i="111"/>
  <c r="U39" i="49"/>
  <c r="R31" i="49"/>
  <c r="R30" i="49"/>
  <c r="R28" i="49"/>
  <c r="H27" i="49"/>
  <c r="G27" i="49"/>
  <c r="F27" i="49"/>
  <c r="H26" i="49"/>
  <c r="G26" i="49"/>
  <c r="F26" i="49"/>
  <c r="F33" i="49"/>
  <c r="F31" i="49"/>
  <c r="F29" i="49"/>
  <c r="V27" i="49" l="1"/>
  <c r="A37" i="111"/>
  <c r="E32" i="111"/>
  <c r="E30" i="111"/>
  <c r="E28" i="111"/>
  <c r="A2" i="111" l="1"/>
  <c r="A1" i="111"/>
  <c r="B55" i="111"/>
  <c r="A49" i="111"/>
  <c r="A46" i="111"/>
  <c r="A43" i="111"/>
  <c r="K5" i="111"/>
  <c r="A42" i="111" l="1"/>
  <c r="A45" i="111"/>
  <c r="A48" i="111"/>
  <c r="H11" i="41"/>
  <c r="I11" i="41" s="1"/>
  <c r="G11" i="41"/>
  <c r="C11" i="41"/>
  <c r="F133" i="59" l="1"/>
  <c r="A2" i="110" l="1"/>
  <c r="A1" i="110"/>
  <c r="A2" i="109"/>
  <c r="A1" i="109"/>
  <c r="A2" i="107"/>
  <c r="A1" i="107"/>
  <c r="A2" i="69"/>
  <c r="A1" i="69"/>
  <c r="B2" i="105"/>
  <c r="B1" i="105"/>
  <c r="A2" i="27"/>
  <c r="A1" i="27"/>
  <c r="A2" i="106"/>
  <c r="A1" i="106"/>
  <c r="L75" i="41"/>
  <c r="O75" i="41" s="1"/>
  <c r="U31" i="110"/>
  <c r="L7" i="110"/>
  <c r="M54" i="106" l="1"/>
  <c r="B45" i="25"/>
  <c r="B39" i="99"/>
  <c r="A28" i="42"/>
  <c r="A29" i="42"/>
  <c r="A30" i="42"/>
  <c r="A31" i="42"/>
  <c r="A32" i="42"/>
  <c r="A33" i="42"/>
  <c r="A34" i="42"/>
  <c r="A35" i="42"/>
  <c r="A27" i="42"/>
  <c r="A25" i="42"/>
  <c r="A50" i="1" s="1"/>
  <c r="A26" i="42"/>
  <c r="A45" i="1" l="1"/>
  <c r="A44" i="1"/>
  <c r="A46" i="1"/>
  <c r="A47" i="1"/>
  <c r="A48" i="1"/>
  <c r="A49" i="1"/>
  <c r="A43" i="1"/>
  <c r="A1" i="62"/>
  <c r="BT18" i="49"/>
  <c r="BK18" i="49"/>
  <c r="BH18" i="49"/>
  <c r="A2" i="108"/>
  <c r="A1" i="108"/>
  <c r="C32" i="53"/>
  <c r="A32" i="53"/>
  <c r="A30" i="53"/>
  <c r="C30" i="53"/>
  <c r="A29" i="53"/>
  <c r="C29" i="53"/>
  <c r="A28" i="53"/>
  <c r="C28" i="53"/>
  <c r="C27" i="53"/>
  <c r="A27" i="53"/>
  <c r="A26" i="53"/>
  <c r="C26" i="53"/>
  <c r="H7" i="41"/>
  <c r="M17" i="109"/>
  <c r="A8" i="1"/>
  <c r="B39" i="12"/>
  <c r="B10" i="106" l="1"/>
  <c r="B19" i="111"/>
  <c r="BD52" i="49"/>
  <c r="BD51" i="49"/>
  <c r="BD50" i="49"/>
  <c r="BA43" i="49"/>
  <c r="AZ43" i="49"/>
  <c r="BC29" i="49" l="1"/>
  <c r="B19" i="102"/>
  <c r="B32" i="102" l="1"/>
  <c r="K5" i="106" l="1"/>
  <c r="BD47" i="49" l="1"/>
  <c r="M41" i="106"/>
  <c r="M39" i="106"/>
  <c r="M37" i="106"/>
  <c r="M43" i="106" l="1"/>
  <c r="A34" i="12"/>
  <c r="A33" i="99"/>
  <c r="M47" i="106" l="1"/>
  <c r="A39" i="27"/>
  <c r="A39" i="25"/>
  <c r="A35" i="59"/>
  <c r="BD49" i="49" l="1"/>
  <c r="M52" i="106"/>
  <c r="BD48" i="49" s="1"/>
  <c r="T52" i="106"/>
  <c r="M56" i="106"/>
  <c r="O56" i="106" s="1"/>
  <c r="B45" i="102" l="1"/>
  <c r="G29" i="53" l="1"/>
  <c r="K6" i="109"/>
  <c r="B21" i="108" l="1"/>
  <c r="E34" i="108" l="1"/>
  <c r="K27" i="108"/>
  <c r="K26" i="108"/>
  <c r="K25" i="108"/>
  <c r="K6" i="108"/>
  <c r="M19" i="108"/>
  <c r="B58" i="102" l="1"/>
  <c r="BF44" i="49" l="1"/>
  <c r="G28" i="53"/>
  <c r="N74" i="41"/>
  <c r="L74" i="41" s="1"/>
  <c r="O74" i="41" s="1"/>
  <c r="L76" i="41"/>
  <c r="K6" i="107" l="1"/>
  <c r="G40" i="49" l="1"/>
  <c r="G39" i="49"/>
  <c r="G11" i="53" l="1"/>
  <c r="G10" i="53"/>
  <c r="F179" i="15" l="1"/>
  <c r="F177" i="15"/>
  <c r="F129" i="15"/>
  <c r="F127" i="15"/>
  <c r="B56" i="27" l="1"/>
  <c r="B54" i="25"/>
  <c r="B171" i="59"/>
  <c r="B51" i="59"/>
  <c r="B111" i="59"/>
  <c r="E35" i="27"/>
  <c r="E37" i="25"/>
  <c r="E33" i="59"/>
  <c r="E32" i="12"/>
  <c r="E31" i="99"/>
  <c r="B49" i="12"/>
  <c r="B49" i="99"/>
  <c r="A24" i="25" l="1"/>
  <c r="U197" i="15" l="1"/>
  <c r="U147" i="15" l="1"/>
  <c r="U26" i="15"/>
  <c r="V27" i="11"/>
  <c r="A17" i="1" l="1"/>
  <c r="G14" i="53" l="1"/>
  <c r="F13" i="59" l="1"/>
  <c r="T34" i="49" l="1"/>
  <c r="G44" i="49"/>
  <c r="G45" i="49" l="1"/>
  <c r="G56" i="49"/>
  <c r="G55" i="49"/>
  <c r="G54" i="49"/>
  <c r="G53" i="49"/>
  <c r="G52" i="49"/>
  <c r="G33" i="49" s="1"/>
  <c r="G60" i="49"/>
  <c r="G59" i="49"/>
  <c r="G58" i="49"/>
  <c r="G57" i="49"/>
  <c r="G32" i="49" s="1"/>
  <c r="F32" i="49"/>
  <c r="G49" i="49"/>
  <c r="G29" i="49" s="1"/>
  <c r="G48" i="49"/>
  <c r="G31" i="49" l="1"/>
  <c r="AQ40" i="49"/>
  <c r="AE40" i="49"/>
  <c r="S40" i="49"/>
  <c r="J39" i="49"/>
  <c r="G51" i="49"/>
  <c r="G50" i="49"/>
  <c r="G47" i="49"/>
  <c r="G46" i="49"/>
  <c r="G28" i="49" l="1"/>
  <c r="G30" i="49"/>
  <c r="BD28" i="49"/>
  <c r="A25" i="25"/>
  <c r="F98" i="105" l="1"/>
  <c r="F51" i="105"/>
  <c r="F4" i="105"/>
  <c r="F107" i="105"/>
  <c r="B98" i="105" l="1"/>
  <c r="B51" i="105"/>
  <c r="E30" i="12"/>
  <c r="E28" i="12"/>
  <c r="AX9" i="41" l="1"/>
  <c r="AX7" i="41" l="1"/>
  <c r="AX8" i="41"/>
  <c r="AW2" i="41" l="1"/>
  <c r="F15" i="110" l="1"/>
  <c r="CG42" i="49" s="1"/>
  <c r="CG24" i="49" s="1"/>
  <c r="F14" i="110"/>
  <c r="CG41" i="49" s="1"/>
  <c r="CG23" i="49" s="1"/>
  <c r="AX6" i="41"/>
  <c r="AX5" i="41"/>
  <c r="AX4" i="41"/>
  <c r="D9" i="41" s="1"/>
  <c r="E10" i="12" l="1"/>
  <c r="G16" i="53" s="1"/>
  <c r="F11" i="15"/>
  <c r="F132" i="15" s="1"/>
  <c r="F8" i="11"/>
  <c r="F12" i="15"/>
  <c r="E9" i="12"/>
  <c r="F9" i="11"/>
  <c r="D9" i="99"/>
  <c r="D10" i="99"/>
  <c r="F11" i="59"/>
  <c r="AB41" i="49" s="1"/>
  <c r="F12" i="59"/>
  <c r="G34" i="53"/>
  <c r="J42" i="49" l="1"/>
  <c r="G23" i="53"/>
  <c r="AE41" i="49"/>
  <c r="S41" i="49"/>
  <c r="AQ41" i="49"/>
  <c r="F182" i="15"/>
  <c r="G42" i="49"/>
  <c r="G13" i="53"/>
  <c r="J41" i="49"/>
  <c r="G15" i="53"/>
  <c r="G41" i="49"/>
  <c r="G12" i="53"/>
  <c r="AQ42" i="49"/>
  <c r="G24" i="53"/>
  <c r="S42" i="49"/>
  <c r="F183" i="15"/>
  <c r="AE42" i="49"/>
  <c r="F133" i="15"/>
  <c r="T54" i="104"/>
  <c r="T55" i="104"/>
  <c r="T38" i="104"/>
  <c r="T21" i="104"/>
  <c r="T37" i="104"/>
  <c r="T20" i="104"/>
  <c r="A120" i="59"/>
  <c r="A60" i="59"/>
  <c r="A1" i="104"/>
  <c r="A1" i="59"/>
  <c r="Q132" i="59"/>
  <c r="P132" i="59"/>
  <c r="O132" i="59"/>
  <c r="N132" i="59"/>
  <c r="M132" i="59"/>
  <c r="L132" i="59"/>
  <c r="K132" i="59"/>
  <c r="J132" i="59"/>
  <c r="I132" i="59"/>
  <c r="H132" i="59"/>
  <c r="G132" i="59"/>
  <c r="F132" i="59"/>
  <c r="Q72" i="59"/>
  <c r="P72" i="59"/>
  <c r="O72" i="59"/>
  <c r="N72" i="59"/>
  <c r="M72" i="59"/>
  <c r="L72" i="59"/>
  <c r="K72" i="59"/>
  <c r="J72" i="59"/>
  <c r="I72" i="59"/>
  <c r="H72" i="59"/>
  <c r="G72" i="59"/>
  <c r="F72" i="59"/>
  <c r="Q13" i="59"/>
  <c r="P13" i="59"/>
  <c r="O13" i="59"/>
  <c r="N13" i="59"/>
  <c r="M13" i="59"/>
  <c r="L13" i="59"/>
  <c r="K13" i="59"/>
  <c r="J13" i="59"/>
  <c r="I13" i="59"/>
  <c r="H13" i="59"/>
  <c r="G13" i="59"/>
  <c r="L6" i="104"/>
  <c r="D6" i="104"/>
  <c r="G42" i="104"/>
  <c r="G25" i="104"/>
  <c r="G8" i="104"/>
  <c r="K4" i="104"/>
  <c r="A2" i="104"/>
  <c r="F14" i="59" l="1"/>
  <c r="AR34" i="49"/>
  <c r="AR44" i="49" s="1"/>
  <c r="AR50" i="49" s="1"/>
  <c r="AO34" i="49"/>
  <c r="AF34" i="49"/>
  <c r="AE44" i="49" s="1"/>
  <c r="AC34" i="49"/>
  <c r="S44" i="49"/>
  <c r="S50" i="49" s="1"/>
  <c r="Q34" i="49"/>
  <c r="J28" i="41"/>
  <c r="J27" i="41"/>
  <c r="J26" i="41"/>
  <c r="J25" i="41"/>
  <c r="I28" i="41"/>
  <c r="I27" i="41"/>
  <c r="I26" i="41"/>
  <c r="I25" i="41"/>
  <c r="H28" i="41"/>
  <c r="H27" i="41"/>
  <c r="H26" i="41"/>
  <c r="H25" i="41"/>
  <c r="AR48" i="49" l="1"/>
  <c r="AR49" i="49"/>
  <c r="AR51" i="49"/>
  <c r="AE51" i="49"/>
  <c r="AE50" i="49"/>
  <c r="AE48" i="49"/>
  <c r="AE49" i="49"/>
  <c r="S48" i="49"/>
  <c r="S51" i="49"/>
  <c r="S32" i="49" s="1"/>
  <c r="S49" i="49"/>
  <c r="AR58" i="49"/>
  <c r="AR54" i="49"/>
  <c r="AR46" i="49"/>
  <c r="AR60" i="49"/>
  <c r="AR55" i="49"/>
  <c r="AR57" i="49"/>
  <c r="AR53" i="49"/>
  <c r="AR45" i="49"/>
  <c r="AR56" i="49"/>
  <c r="AR52" i="49"/>
  <c r="AR59" i="49"/>
  <c r="AR47" i="49"/>
  <c r="AQ44" i="49"/>
  <c r="AE60" i="49"/>
  <c r="AE56" i="49"/>
  <c r="AE52" i="49"/>
  <c r="AE59" i="49"/>
  <c r="AE55" i="49"/>
  <c r="AE47" i="49"/>
  <c r="AE58" i="49"/>
  <c r="AE46" i="49"/>
  <c r="AE57" i="49"/>
  <c r="AE54" i="49"/>
  <c r="AE53" i="49"/>
  <c r="AE45" i="49"/>
  <c r="AF44" i="49"/>
  <c r="T44" i="49"/>
  <c r="T48" i="49" s="1"/>
  <c r="S60" i="49"/>
  <c r="S56" i="49"/>
  <c r="S52" i="49"/>
  <c r="S30" i="49" s="1"/>
  <c r="S59" i="49"/>
  <c r="S55" i="49"/>
  <c r="S47" i="49"/>
  <c r="S28" i="49" s="1"/>
  <c r="S58" i="49"/>
  <c r="S54" i="49"/>
  <c r="S46" i="49"/>
  <c r="S57" i="49"/>
  <c r="S53" i="49"/>
  <c r="S33" i="49" s="1"/>
  <c r="S45" i="49"/>
  <c r="S31" i="49" l="1"/>
  <c r="S29" i="49"/>
  <c r="AF51" i="49"/>
  <c r="AF50" i="49"/>
  <c r="T51" i="49"/>
  <c r="T50" i="49"/>
  <c r="T32" i="49" s="1"/>
  <c r="AF48" i="49"/>
  <c r="AF49" i="49"/>
  <c r="AQ51" i="49"/>
  <c r="AQ49" i="49"/>
  <c r="AQ50" i="49"/>
  <c r="AQ48" i="49"/>
  <c r="T49" i="49"/>
  <c r="T29" i="49" s="1"/>
  <c r="AQ58" i="49"/>
  <c r="AQ54" i="49"/>
  <c r="AQ46" i="49"/>
  <c r="AQ56" i="49"/>
  <c r="AQ55" i="49"/>
  <c r="AQ57" i="49"/>
  <c r="AQ53" i="49"/>
  <c r="AQ45" i="49"/>
  <c r="AQ60" i="49"/>
  <c r="AQ52" i="49"/>
  <c r="AQ59" i="49"/>
  <c r="AQ47" i="49"/>
  <c r="AF59" i="49"/>
  <c r="AF55" i="49"/>
  <c r="AF47" i="49"/>
  <c r="AF54" i="49"/>
  <c r="AF46" i="49"/>
  <c r="AF57" i="49"/>
  <c r="AF53" i="49"/>
  <c r="AF45" i="49"/>
  <c r="AF58" i="49"/>
  <c r="AF60" i="49"/>
  <c r="AF56" i="49"/>
  <c r="AF52" i="49"/>
  <c r="T57" i="49"/>
  <c r="T53" i="49"/>
  <c r="T33" i="49" s="1"/>
  <c r="T45" i="49"/>
  <c r="T60" i="49"/>
  <c r="T56" i="49"/>
  <c r="T52" i="49"/>
  <c r="T30" i="49" s="1"/>
  <c r="T59" i="49"/>
  <c r="T55" i="49"/>
  <c r="T47" i="49"/>
  <c r="T28" i="49" s="1"/>
  <c r="T58" i="49"/>
  <c r="T54" i="49"/>
  <c r="T46" i="49"/>
  <c r="H44" i="49"/>
  <c r="T31" i="49" l="1"/>
  <c r="H58" i="49"/>
  <c r="H31" i="49" s="1"/>
  <c r="H54" i="49"/>
  <c r="H48" i="49"/>
  <c r="H59" i="49"/>
  <c r="H49" i="49"/>
  <c r="H29" i="49" s="1"/>
  <c r="H57" i="49"/>
  <c r="H32" i="49" s="1"/>
  <c r="H53" i="49"/>
  <c r="H55" i="49"/>
  <c r="H60" i="49"/>
  <c r="H56" i="49"/>
  <c r="H52" i="49"/>
  <c r="H33" i="49" s="1"/>
  <c r="H50" i="49"/>
  <c r="H46" i="49"/>
  <c r="H51" i="49"/>
  <c r="H47" i="49"/>
  <c r="H45" i="49"/>
  <c r="AN34" i="49"/>
  <c r="AB34" i="49"/>
  <c r="P34" i="49"/>
  <c r="H28" i="49" l="1"/>
  <c r="H30" i="49"/>
  <c r="H38" i="41"/>
  <c r="H37" i="41"/>
  <c r="H36" i="41"/>
  <c r="H35" i="41"/>
  <c r="H34" i="41"/>
  <c r="H33" i="41"/>
  <c r="H32" i="41"/>
  <c r="H31" i="41"/>
  <c r="H30" i="41"/>
  <c r="H29" i="41"/>
  <c r="H24" i="41"/>
  <c r="H23" i="41"/>
  <c r="H22" i="41"/>
  <c r="H21" i="41"/>
  <c r="H20" i="41"/>
  <c r="BC34" i="49" l="1"/>
  <c r="B46" i="27"/>
  <c r="AZ34" i="49"/>
  <c r="J34" i="49"/>
  <c r="D34" i="49"/>
  <c r="C46" i="49" l="1"/>
  <c r="C28" i="49" s="1"/>
  <c r="D45" i="49"/>
  <c r="D27" i="49" s="1"/>
  <c r="C44" i="49"/>
  <c r="D44" i="49"/>
  <c r="C45" i="49"/>
  <c r="C27" i="49" s="1"/>
  <c r="AZ44" i="49"/>
  <c r="AZ46" i="49" s="1"/>
  <c r="AZ28" i="49" s="1"/>
  <c r="AY44" i="49"/>
  <c r="AY26" i="49" s="1"/>
  <c r="BA48" i="49"/>
  <c r="BA50" i="49" s="1"/>
  <c r="AZ48" i="49"/>
  <c r="AZ50" i="49" s="1"/>
  <c r="AZ32" i="49" s="1"/>
  <c r="AY48" i="49"/>
  <c r="AY30" i="49" s="1"/>
  <c r="BA44" i="49"/>
  <c r="BA26" i="49" s="1"/>
  <c r="J45" i="49"/>
  <c r="J48" i="49" s="1"/>
  <c r="J32" i="49" s="1"/>
  <c r="AY46" i="49" l="1"/>
  <c r="AY47" i="49"/>
  <c r="AY49" i="49"/>
  <c r="AY50" i="49"/>
  <c r="AY45" i="49"/>
  <c r="AZ49" i="49"/>
  <c r="AZ31" i="49" s="1"/>
  <c r="BA49" i="49"/>
  <c r="BA31" i="49" s="1"/>
  <c r="AZ45" i="49"/>
  <c r="AZ27" i="49" s="1"/>
  <c r="BA46" i="49"/>
  <c r="BA28" i="49" s="1"/>
  <c r="BA30" i="49"/>
  <c r="BA45" i="49"/>
  <c r="BA27" i="49" s="1"/>
  <c r="BA47" i="49"/>
  <c r="BA29" i="49" s="1"/>
  <c r="J47" i="49"/>
  <c r="J31" i="49" s="1"/>
  <c r="I45" i="49"/>
  <c r="I29" i="49" s="1"/>
  <c r="I48" i="49"/>
  <c r="I32" i="49" s="1"/>
  <c r="I47" i="49"/>
  <c r="I31" i="49" s="1"/>
  <c r="BA32" i="49"/>
  <c r="AZ47" i="49"/>
  <c r="AZ29" i="49" s="1"/>
  <c r="AZ30" i="49"/>
  <c r="AZ26" i="49"/>
  <c r="I46" i="49"/>
  <c r="I30" i="49" s="1"/>
  <c r="I44" i="49"/>
  <c r="I26" i="49" s="1"/>
  <c r="J44" i="49"/>
  <c r="J26" i="49" s="1"/>
  <c r="J46" i="49"/>
  <c r="J30" i="49" s="1"/>
  <c r="J29" i="49"/>
  <c r="E152" i="59" l="1"/>
  <c r="E92" i="59"/>
  <c r="E31" i="59" l="1"/>
  <c r="E29" i="59"/>
  <c r="E90" i="59" l="1"/>
  <c r="E150" i="59"/>
  <c r="E88" i="59"/>
  <c r="E148" i="59"/>
  <c r="A94" i="59"/>
  <c r="A154" i="59"/>
  <c r="L4" i="102"/>
  <c r="D4" i="102"/>
  <c r="K2" i="102"/>
  <c r="A2" i="102"/>
  <c r="A1" i="102"/>
  <c r="P17" i="99" l="1"/>
  <c r="O17" i="99"/>
  <c r="N17" i="99"/>
  <c r="M17" i="99"/>
  <c r="L17" i="99"/>
  <c r="K17" i="99"/>
  <c r="J17" i="99"/>
  <c r="I17" i="99"/>
  <c r="H17" i="99"/>
  <c r="G17" i="99"/>
  <c r="P16" i="99"/>
  <c r="O16" i="99"/>
  <c r="N16" i="99"/>
  <c r="M16" i="99"/>
  <c r="L16" i="99"/>
  <c r="K16" i="99"/>
  <c r="J16" i="99"/>
  <c r="I16" i="99"/>
  <c r="H16" i="99"/>
  <c r="G16" i="99"/>
  <c r="P15" i="99"/>
  <c r="O15" i="99"/>
  <c r="N15" i="99"/>
  <c r="M15" i="99"/>
  <c r="L15" i="99"/>
  <c r="K15" i="99"/>
  <c r="J15" i="99"/>
  <c r="I15" i="99"/>
  <c r="H15" i="99"/>
  <c r="G15" i="99"/>
  <c r="P14" i="99"/>
  <c r="O14" i="99"/>
  <c r="N14" i="99"/>
  <c r="M14" i="99"/>
  <c r="L14" i="99"/>
  <c r="K14" i="99"/>
  <c r="J14" i="99"/>
  <c r="I14" i="99"/>
  <c r="H14" i="99"/>
  <c r="G14" i="99"/>
  <c r="P13" i="99"/>
  <c r="O13" i="99"/>
  <c r="N13" i="99"/>
  <c r="M13" i="99"/>
  <c r="L13" i="99"/>
  <c r="K13" i="99"/>
  <c r="J13" i="99"/>
  <c r="I13" i="99"/>
  <c r="H13" i="99"/>
  <c r="G13" i="99"/>
  <c r="G18" i="99" l="1"/>
  <c r="C26" i="49" s="1"/>
  <c r="BE39" i="49" l="1"/>
  <c r="AZ39" i="49" l="1"/>
  <c r="AQ39" i="49"/>
  <c r="AN40" i="49"/>
  <c r="AN39" i="49"/>
  <c r="AE39" i="49"/>
  <c r="AB40" i="49"/>
  <c r="AB39" i="49"/>
  <c r="S39" i="49"/>
  <c r="P40" i="49"/>
  <c r="P39" i="49"/>
  <c r="D40" i="49"/>
  <c r="D39" i="49"/>
  <c r="A1" i="37" l="1"/>
  <c r="A1" i="36"/>
  <c r="G9" i="53" l="1"/>
  <c r="G8" i="53"/>
  <c r="G7" i="53"/>
  <c r="G6" i="53"/>
  <c r="F131" i="59" l="1"/>
  <c r="F130" i="59"/>
  <c r="F129" i="59"/>
  <c r="F128" i="59"/>
  <c r="F71" i="59"/>
  <c r="F70" i="59"/>
  <c r="F69" i="59"/>
  <c r="F68" i="59"/>
  <c r="D42" i="49" l="1"/>
  <c r="D24" i="49" s="1"/>
  <c r="D41" i="49"/>
  <c r="D23" i="49" s="1"/>
  <c r="D22" i="49"/>
  <c r="D21" i="49"/>
  <c r="C18" i="49"/>
  <c r="D25" i="49"/>
  <c r="C25" i="49"/>
  <c r="E24" i="49"/>
  <c r="C24" i="49"/>
  <c r="E23" i="49"/>
  <c r="C23" i="49"/>
  <c r="E22" i="49"/>
  <c r="C22" i="49"/>
  <c r="E21" i="49"/>
  <c r="C21" i="49"/>
  <c r="E29" i="99" l="1"/>
  <c r="E27" i="99"/>
  <c r="F4" i="99"/>
  <c r="A2" i="99"/>
  <c r="A1" i="99"/>
  <c r="J18" i="99" l="1"/>
  <c r="D26" i="49" s="1"/>
  <c r="G127" i="59" l="1"/>
  <c r="B159" i="59" s="1"/>
  <c r="G67" i="59"/>
  <c r="B99" i="59" s="1"/>
  <c r="G33" i="53" l="1"/>
  <c r="G25" i="53"/>
  <c r="G20" i="53"/>
  <c r="G19" i="53"/>
  <c r="G18" i="53"/>
  <c r="G17" i="53"/>
  <c r="G22" i="53"/>
  <c r="G21" i="53"/>
  <c r="B24" i="32"/>
  <c r="B58" i="106" l="1"/>
  <c r="B30" i="107"/>
  <c r="B43" i="109"/>
  <c r="B9" i="30"/>
  <c r="BI39" i="49" s="1"/>
  <c r="BI21" i="49" s="1"/>
  <c r="B28" i="27"/>
  <c r="B31" i="62"/>
  <c r="N2" i="1"/>
  <c r="E11" i="52" l="1"/>
  <c r="E10" i="52"/>
  <c r="E11" i="38"/>
  <c r="E10" i="38"/>
  <c r="K7" i="32"/>
  <c r="K6" i="69"/>
  <c r="K6" i="62"/>
  <c r="K6" i="30"/>
  <c r="E33" i="27" l="1"/>
  <c r="E31" i="27"/>
  <c r="K6" i="27"/>
  <c r="E35" i="25" l="1"/>
  <c r="E33" i="25"/>
  <c r="K4" i="25"/>
  <c r="K123" i="59"/>
  <c r="K63" i="59"/>
  <c r="G8" i="59"/>
  <c r="B40" i="59" s="1"/>
  <c r="K4" i="59"/>
  <c r="G184" i="15"/>
  <c r="L175" i="15"/>
  <c r="G134" i="15"/>
  <c r="L125" i="15"/>
  <c r="G13" i="15"/>
  <c r="L4" i="15"/>
  <c r="K4" i="12"/>
  <c r="L4" i="11"/>
  <c r="D57" i="1"/>
  <c r="D56" i="1"/>
  <c r="D55" i="1"/>
  <c r="D54" i="1"/>
  <c r="D53" i="1"/>
  <c r="J14" i="1"/>
  <c r="J13" i="1"/>
  <c r="J11" i="1"/>
  <c r="AN42" i="49" l="1"/>
  <c r="AN41" i="49"/>
  <c r="AB42" i="49"/>
  <c r="P42" i="49"/>
  <c r="P41" i="49"/>
  <c r="J25" i="49"/>
  <c r="Q1" i="11" l="1"/>
  <c r="Q173" i="15"/>
  <c r="Q123" i="15"/>
  <c r="Q2" i="15"/>
  <c r="O1" i="25"/>
  <c r="A2" i="32"/>
  <c r="A1" i="32"/>
  <c r="A2" i="62"/>
  <c r="A2" i="25"/>
  <c r="A1" i="25"/>
  <c r="A121" i="59"/>
  <c r="A61" i="59"/>
  <c r="A2" i="59"/>
  <c r="A173" i="15"/>
  <c r="A123" i="15"/>
  <c r="A2" i="15"/>
  <c r="A2" i="12"/>
  <c r="A2" i="11"/>
  <c r="A172" i="15"/>
  <c r="A122" i="15"/>
  <c r="A1" i="15"/>
  <c r="A1" i="12"/>
  <c r="A1" i="11"/>
  <c r="C33" i="53"/>
  <c r="C34" i="53" s="1"/>
  <c r="A33" i="53"/>
  <c r="A34" i="53" s="1"/>
  <c r="C31" i="53"/>
  <c r="A31" i="53"/>
  <c r="C25" i="53"/>
  <c r="A25" i="53"/>
  <c r="AY18" i="49"/>
  <c r="AM18" i="49"/>
  <c r="AP18" i="49"/>
  <c r="AJ18" i="49"/>
  <c r="AA18" i="49"/>
  <c r="AD18" i="49"/>
  <c r="O18" i="49"/>
  <c r="R18" i="49"/>
  <c r="I18" i="49"/>
  <c r="F18" i="49"/>
  <c r="C17" i="53"/>
  <c r="A17" i="53"/>
  <c r="C21" i="53"/>
  <c r="A21" i="53"/>
  <c r="C14" i="53"/>
  <c r="C15" i="53" s="1"/>
  <c r="C16" i="53" s="1"/>
  <c r="A14" i="53"/>
  <c r="A15" i="53" s="1"/>
  <c r="A16" i="53" s="1"/>
  <c r="C10" i="53"/>
  <c r="A10" i="53"/>
  <c r="C6" i="53"/>
  <c r="A6" i="53"/>
  <c r="A1" i="52" l="1"/>
  <c r="A1" i="38"/>
  <c r="BE26" i="49" l="1"/>
  <c r="BE21" i="49"/>
  <c r="BF26" i="49"/>
  <c r="AY31" i="49" l="1"/>
  <c r="AY32" i="49"/>
  <c r="AY28" i="49"/>
  <c r="AY29" i="49"/>
  <c r="AY27" i="49"/>
  <c r="BD30" i="49" l="1"/>
  <c r="BC30" i="49"/>
  <c r="BC25" i="49" l="1"/>
  <c r="A77" i="42" l="1"/>
  <c r="A70" i="42"/>
  <c r="A63" i="42"/>
  <c r="N48" i="41" l="1"/>
  <c r="L48" i="41" s="1"/>
  <c r="N73" i="41" l="1"/>
  <c r="L73" i="41" s="1"/>
  <c r="O73" i="41" s="1"/>
  <c r="N58" i="41"/>
  <c r="L58" i="41" s="1"/>
  <c r="O58" i="41" s="1"/>
  <c r="N59" i="41"/>
  <c r="L59" i="41" s="1"/>
  <c r="O59" i="41" s="1"/>
  <c r="N60" i="41"/>
  <c r="N61" i="41"/>
  <c r="N62" i="41"/>
  <c r="N63" i="41"/>
  <c r="N64" i="41"/>
  <c r="N65" i="41"/>
  <c r="N66" i="41"/>
  <c r="N67" i="41"/>
  <c r="N68" i="41"/>
  <c r="N69" i="41"/>
  <c r="N70" i="41"/>
  <c r="N71" i="41"/>
  <c r="N72" i="41"/>
  <c r="L70" i="41" l="1"/>
  <c r="O70" i="41" s="1"/>
  <c r="L66" i="41"/>
  <c r="L62" i="41"/>
  <c r="L69" i="41"/>
  <c r="O69" i="41" s="1"/>
  <c r="L65" i="41"/>
  <c r="O65" i="41" s="1"/>
  <c r="L61" i="41"/>
  <c r="O61" i="41" s="1"/>
  <c r="L72" i="41"/>
  <c r="O72" i="41" s="1"/>
  <c r="L68" i="41"/>
  <c r="O68" i="41" s="1"/>
  <c r="L64" i="41"/>
  <c r="O64" i="41" s="1"/>
  <c r="L60" i="41"/>
  <c r="O60" i="41" s="1"/>
  <c r="L71" i="41"/>
  <c r="O71" i="41" s="1"/>
  <c r="L67" i="41"/>
  <c r="O67" i="41" s="1"/>
  <c r="L63" i="41"/>
  <c r="O63" i="41" s="1"/>
  <c r="C18" i="53"/>
  <c r="A19" i="53"/>
  <c r="C22" i="53"/>
  <c r="C23" i="53" s="1"/>
  <c r="C24" i="53" s="1"/>
  <c r="A22" i="53"/>
  <c r="A23" i="53" s="1"/>
  <c r="A24" i="53" s="1"/>
  <c r="E14" i="53"/>
  <c r="E10" i="53"/>
  <c r="E6" i="53"/>
  <c r="C11" i="53"/>
  <c r="C12" i="53" s="1"/>
  <c r="C13" i="53" s="1"/>
  <c r="A11" i="53"/>
  <c r="A12" i="53" s="1"/>
  <c r="A13" i="53" s="1"/>
  <c r="C9" i="53"/>
  <c r="A7" i="53"/>
  <c r="O62" i="41" l="1"/>
  <c r="C19" i="53"/>
  <c r="A20" i="53"/>
  <c r="A18" i="53"/>
  <c r="C20" i="53"/>
  <c r="C7" i="53"/>
  <c r="C8" i="53"/>
  <c r="A9" i="53"/>
  <c r="A8" i="53"/>
  <c r="N41" i="41" l="1"/>
  <c r="L41" i="41" s="1"/>
  <c r="N78" i="41"/>
  <c r="N79" i="41"/>
  <c r="N80" i="41"/>
  <c r="N81" i="41"/>
  <c r="L81" i="41" s="1"/>
  <c r="N82" i="41"/>
  <c r="L82" i="41" s="1"/>
  <c r="N77" i="41"/>
  <c r="L77" i="41" s="1"/>
  <c r="L79" i="41" l="1"/>
  <c r="O79" i="41" s="1"/>
  <c r="L80" i="41"/>
  <c r="O80" i="41" s="1"/>
  <c r="L78" i="41"/>
  <c r="O78" i="41" s="1"/>
  <c r="O77" i="41"/>
  <c r="N57" i="41"/>
  <c r="L57" i="41" s="1"/>
  <c r="N56" i="41"/>
  <c r="L56" i="41" s="1"/>
  <c r="N54" i="41"/>
  <c r="L54" i="41" s="1"/>
  <c r="N55" i="41"/>
  <c r="L55" i="41" s="1"/>
  <c r="N47" i="41"/>
  <c r="L47" i="41" s="1"/>
  <c r="N50" i="41"/>
  <c r="L50" i="41" s="1"/>
  <c r="N51" i="41"/>
  <c r="L51" i="41" s="1"/>
  <c r="N52" i="41"/>
  <c r="L52" i="41" s="1"/>
  <c r="N53" i="41"/>
  <c r="L53" i="41" s="1"/>
  <c r="O53" i="41" s="1"/>
  <c r="N49" i="41"/>
  <c r="L49" i="41" s="1"/>
  <c r="N42" i="41"/>
  <c r="L42" i="41" s="1"/>
  <c r="N43" i="41"/>
  <c r="L43" i="41" s="1"/>
  <c r="N44" i="41"/>
  <c r="L44" i="41" s="1"/>
  <c r="N45" i="41"/>
  <c r="L45" i="41" s="1"/>
  <c r="N46" i="41"/>
  <c r="L46" i="41" s="1"/>
  <c r="A33" i="1" l="1"/>
  <c r="A38" i="1"/>
  <c r="A29" i="1"/>
  <c r="A37" i="1"/>
  <c r="A30" i="1"/>
  <c r="A35" i="1"/>
  <c r="A31" i="1"/>
  <c r="A34" i="1"/>
  <c r="A36" i="1"/>
  <c r="A41" i="1"/>
  <c r="A40" i="1"/>
  <c r="A39" i="1"/>
  <c r="A32" i="1"/>
  <c r="O56" i="41"/>
  <c r="C61" i="42"/>
  <c r="C58" i="42"/>
  <c r="C60" i="42"/>
  <c r="C59" i="42"/>
  <c r="C56" i="42"/>
  <c r="C55" i="42"/>
  <c r="C57" i="42"/>
  <c r="C48" i="42"/>
  <c r="C54" i="42"/>
  <c r="C53" i="42"/>
  <c r="O44" i="41"/>
  <c r="C68" i="42"/>
  <c r="C75" i="42" s="1"/>
  <c r="C82" i="42" s="1"/>
  <c r="O52" i="41"/>
  <c r="A28" i="1" s="1"/>
  <c r="O46" i="41"/>
  <c r="O51" i="41"/>
  <c r="O45" i="41"/>
  <c r="O49" i="41"/>
  <c r="O50" i="41"/>
  <c r="C66" i="42" s="1"/>
  <c r="C73" i="42" s="1"/>
  <c r="C80" i="42" s="1"/>
  <c r="O57" i="41"/>
  <c r="O42" i="41"/>
  <c r="C45" i="42" s="1"/>
  <c r="O41" i="41"/>
  <c r="A26" i="1" s="1"/>
  <c r="F21" i="49"/>
  <c r="I21" i="49"/>
  <c r="R21" i="49"/>
  <c r="O21" i="49"/>
  <c r="Q21" i="49"/>
  <c r="AD21" i="49"/>
  <c r="AA21" i="49"/>
  <c r="AC21" i="49"/>
  <c r="AP21" i="49"/>
  <c r="AM21" i="49"/>
  <c r="AO21" i="49"/>
  <c r="AY21" i="49"/>
  <c r="BA21" i="49"/>
  <c r="BB21" i="49"/>
  <c r="BC21" i="49"/>
  <c r="BD21" i="49"/>
  <c r="F22" i="49"/>
  <c r="G22" i="49"/>
  <c r="R22" i="49"/>
  <c r="S22" i="49"/>
  <c r="O22" i="49"/>
  <c r="Q22" i="49"/>
  <c r="AD22" i="49"/>
  <c r="AE22" i="49"/>
  <c r="AA22" i="49"/>
  <c r="AC22" i="49"/>
  <c r="AP22" i="49"/>
  <c r="AQ22" i="49"/>
  <c r="AM22" i="49"/>
  <c r="AO22" i="49"/>
  <c r="AY22" i="49"/>
  <c r="AZ22" i="49"/>
  <c r="BA22" i="49"/>
  <c r="BB22" i="49"/>
  <c r="BC22" i="49"/>
  <c r="BD22" i="49"/>
  <c r="F23" i="49"/>
  <c r="I23" i="49"/>
  <c r="J23" i="49"/>
  <c r="R23" i="49"/>
  <c r="O23" i="49"/>
  <c r="Q23" i="49"/>
  <c r="AD23" i="49"/>
  <c r="AA23" i="49"/>
  <c r="AC23" i="49"/>
  <c r="AP23" i="49"/>
  <c r="AM23" i="49"/>
  <c r="AO23" i="49"/>
  <c r="AY23" i="49"/>
  <c r="AZ23" i="49"/>
  <c r="BA23" i="49"/>
  <c r="BB23" i="49"/>
  <c r="BC23" i="49"/>
  <c r="BD23" i="49"/>
  <c r="F24" i="49"/>
  <c r="G24" i="49"/>
  <c r="I24" i="49"/>
  <c r="J24" i="49"/>
  <c r="R24" i="49"/>
  <c r="S24" i="49"/>
  <c r="O24" i="49"/>
  <c r="Q24" i="49"/>
  <c r="AD24" i="49"/>
  <c r="AE24" i="49"/>
  <c r="AA24" i="49"/>
  <c r="AC24" i="49"/>
  <c r="AP24" i="49"/>
  <c r="AQ24" i="49"/>
  <c r="AM24" i="49"/>
  <c r="AO24" i="49"/>
  <c r="AY24" i="49"/>
  <c r="AZ24" i="49"/>
  <c r="BA24" i="49"/>
  <c r="BB24" i="49"/>
  <c r="BC24" i="49"/>
  <c r="BD24" i="49"/>
  <c r="F25" i="49"/>
  <c r="G25" i="49"/>
  <c r="H25" i="49"/>
  <c r="I25" i="49"/>
  <c r="R25" i="49"/>
  <c r="S25" i="49"/>
  <c r="T25" i="49"/>
  <c r="O25" i="49"/>
  <c r="P25" i="49"/>
  <c r="AD25" i="49"/>
  <c r="AE25" i="49"/>
  <c r="AF25" i="49"/>
  <c r="AA25" i="49"/>
  <c r="AB25" i="49"/>
  <c r="AP25" i="49"/>
  <c r="AQ25" i="49"/>
  <c r="AR25" i="49"/>
  <c r="AM25" i="49"/>
  <c r="AN25" i="49"/>
  <c r="AY25" i="49"/>
  <c r="AZ25" i="49"/>
  <c r="BA25" i="49"/>
  <c r="BB25" i="49"/>
  <c r="BB29" i="49"/>
  <c r="BC28" i="49"/>
  <c r="BC27" i="49"/>
  <c r="BB27" i="49"/>
  <c r="R27" i="49"/>
  <c r="R26" i="49"/>
  <c r="A23" i="1" l="1"/>
  <c r="A24" i="1"/>
  <c r="A27" i="1"/>
  <c r="C67" i="42"/>
  <c r="C74" i="42" s="1"/>
  <c r="C81" i="42" s="1"/>
  <c r="C44" i="42"/>
  <c r="C65" i="42"/>
  <c r="C72" i="42" s="1"/>
  <c r="C79" i="42" s="1"/>
  <c r="C52" i="42"/>
  <c r="C47" i="42"/>
  <c r="O43" i="41"/>
  <c r="AN24" i="49"/>
  <c r="AN23" i="49"/>
  <c r="AN22" i="49"/>
  <c r="AN21" i="49"/>
  <c r="AB24" i="49"/>
  <c r="AB23" i="49"/>
  <c r="AB22" i="49"/>
  <c r="AB21" i="49"/>
  <c r="P24" i="49"/>
  <c r="P23" i="49"/>
  <c r="P22" i="49"/>
  <c r="P21" i="49"/>
  <c r="C46" i="42" l="1"/>
  <c r="A25" i="1"/>
  <c r="F73" i="59"/>
  <c r="AA44" i="49" s="1"/>
  <c r="AA26" i="49" l="1"/>
  <c r="AA45" i="49"/>
  <c r="AA27" i="49" s="1"/>
  <c r="AM44" i="49"/>
  <c r="J133" i="59"/>
  <c r="J73" i="59"/>
  <c r="AB44" i="49" s="1"/>
  <c r="AB26" i="49" s="1"/>
  <c r="AB27" i="49" l="1"/>
  <c r="AM26" i="49"/>
  <c r="AM45" i="49"/>
  <c r="AM27" i="49" s="1"/>
  <c r="AN44" i="49"/>
  <c r="AN26" i="49" s="1"/>
  <c r="AE23" i="49"/>
  <c r="AE21" i="49"/>
  <c r="D1" i="53"/>
  <c r="D2" i="53"/>
  <c r="AN27" i="49" l="1"/>
  <c r="BD27" i="49"/>
  <c r="AZ21" i="49"/>
  <c r="T27" i="49" l="1"/>
  <c r="T26" i="49"/>
  <c r="S27" i="49"/>
  <c r="S26" i="49"/>
  <c r="S23" i="49"/>
  <c r="S21" i="49"/>
  <c r="J21" i="49"/>
  <c r="G23" i="49"/>
  <c r="G21" i="49"/>
  <c r="E18" i="37" l="1"/>
  <c r="E17" i="37"/>
  <c r="E18" i="36"/>
  <c r="E17" i="36"/>
  <c r="AQ23" i="49" l="1"/>
  <c r="AQ21" i="49"/>
  <c r="C20" i="1" l="1"/>
  <c r="O44" i="49" l="1"/>
  <c r="J14" i="59"/>
  <c r="O26" i="49" l="1"/>
  <c r="O45" i="49"/>
  <c r="O27" i="49" s="1"/>
  <c r="P44" i="49"/>
  <c r="P26" i="49" s="1"/>
  <c r="P27" i="4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Initialinstall</author>
    <author>福島　琢二</author>
    <author>嘉田　一貴</author>
    <author>Windows ユーザー</author>
  </authors>
  <commentList>
    <comment ref="AG5" authorId="0" shapeId="0" xr:uid="{00000000-0006-0000-0000-000001000000}">
      <text>
        <r>
          <rPr>
            <b/>
            <sz val="18"/>
            <color indexed="10"/>
            <rFont val="ＭＳ Ｐゴシック"/>
            <family val="3"/>
            <charset val="128"/>
          </rPr>
          <t>評価項目の設定がない場合、ここで編集</t>
        </r>
      </text>
    </comment>
    <comment ref="C6" authorId="0" shapeId="0" xr:uid="{00000000-0006-0000-0000-000002000000}">
      <text>
        <r>
          <rPr>
            <b/>
            <sz val="22"/>
            <color indexed="10"/>
            <rFont val="ＭＳ Ｐゴシック"/>
            <family val="3"/>
            <charset val="128"/>
          </rPr>
          <t>ここに入力</t>
        </r>
      </text>
    </comment>
    <comment ref="B8" authorId="1" shapeId="0" xr:uid="{00000000-0006-0000-0000-000003000000}">
      <text>
        <r>
          <rPr>
            <b/>
            <sz val="9"/>
            <color indexed="81"/>
            <rFont val="ＭＳ Ｐゴシック"/>
            <family val="3"/>
            <charset val="128"/>
          </rPr>
          <t>島根県が定める発注工事種別</t>
        </r>
      </text>
    </comment>
    <comment ref="AD8" authorId="0" shapeId="0" xr:uid="{00000000-0006-0000-0000-000004000000}">
      <text>
        <r>
          <rPr>
            <sz val="14"/>
            <color indexed="81"/>
            <rFont val="ＭＳ Ｐゴシック"/>
            <family val="3"/>
            <charset val="128"/>
          </rPr>
          <t>項目が不足する場合
ここに入力</t>
        </r>
      </text>
    </comment>
    <comment ref="B9" authorId="1" shapeId="0" xr:uid="{00000000-0006-0000-0000-000005000000}">
      <text>
        <r>
          <rPr>
            <b/>
            <sz val="9"/>
            <color indexed="81"/>
            <rFont val="ＭＳ Ｐゴシック"/>
            <family val="3"/>
            <charset val="128"/>
          </rPr>
          <t>建設業法に基づく許可業種</t>
        </r>
      </text>
    </comment>
    <comment ref="F11" authorId="2" shapeId="0" xr:uid="{51301CDD-36BA-474D-B741-9CF5672F10EF}">
      <text>
        <r>
          <rPr>
            <b/>
            <sz val="9"/>
            <color indexed="81"/>
            <rFont val="MS P ゴシック"/>
            <family val="3"/>
            <charset val="128"/>
          </rPr>
          <t>年度改定の際は、適用する最新の手引きの年度をこのセルに入力してください。</t>
        </r>
      </text>
    </comment>
    <comment ref="O11" authorId="0" shapeId="0" xr:uid="{00000000-0006-0000-0000-000006000000}">
      <text>
        <r>
          <rPr>
            <sz val="14"/>
            <color indexed="81"/>
            <rFont val="ＭＳ Ｐゴシック"/>
            <family val="3"/>
            <charset val="128"/>
          </rPr>
          <t>項目が不足する場合
ここに入力</t>
        </r>
      </text>
    </comment>
    <comment ref="T11" authorId="0" shapeId="0" xr:uid="{00000000-0006-0000-0000-000007000000}">
      <text>
        <r>
          <rPr>
            <sz val="14"/>
            <color indexed="81"/>
            <rFont val="ＭＳ Ｐゴシック"/>
            <family val="3"/>
            <charset val="128"/>
          </rPr>
          <t>項目が不足する場合
ここに入力</t>
        </r>
      </text>
    </comment>
    <comment ref="M12" authorId="0" shapeId="0" xr:uid="{00000000-0006-0000-0000-000008000000}">
      <text>
        <r>
          <rPr>
            <sz val="14"/>
            <color indexed="81"/>
            <rFont val="ＭＳ Ｐゴシック"/>
            <family val="3"/>
            <charset val="128"/>
          </rPr>
          <t>項目が不足する場合
ここに入力</t>
        </r>
      </text>
    </comment>
    <comment ref="O12" authorId="0" shapeId="0" xr:uid="{00000000-0006-0000-0000-000009000000}">
      <text>
        <r>
          <rPr>
            <sz val="14"/>
            <color indexed="81"/>
            <rFont val="ＭＳ Ｐゴシック"/>
            <family val="3"/>
            <charset val="128"/>
          </rPr>
          <t>項目が不足する場合
ここに入力</t>
        </r>
      </text>
    </comment>
    <comment ref="Q12" authorId="0" shapeId="0" xr:uid="{00000000-0006-0000-0000-00000A000000}">
      <text>
        <r>
          <rPr>
            <sz val="14"/>
            <color indexed="81"/>
            <rFont val="ＭＳ Ｐゴシック"/>
            <family val="3"/>
            <charset val="128"/>
          </rPr>
          <t>項目が不足する場合
ここに入力</t>
        </r>
      </text>
    </comment>
    <comment ref="U12" authorId="3" shapeId="0" xr:uid="{00000000-0006-0000-0000-00000B000000}">
      <text>
        <r>
          <rPr>
            <sz val="9"/>
            <color indexed="81"/>
            <rFont val="MS P ゴシック"/>
            <family val="3"/>
            <charset val="128"/>
          </rPr>
          <t>建築Ver（営繕課で編集）</t>
        </r>
      </text>
    </comment>
    <comment ref="L13" authorId="0" shapeId="0" xr:uid="{00000000-0006-0000-0000-00000C000000}">
      <text>
        <r>
          <rPr>
            <sz val="14"/>
            <color indexed="81"/>
            <rFont val="ＭＳ Ｐゴシック"/>
            <family val="3"/>
            <charset val="128"/>
          </rPr>
          <t>項目が不足する場合
ここに入力</t>
        </r>
      </text>
    </comment>
    <comment ref="AC14" authorId="0" shapeId="0" xr:uid="{00000000-0006-0000-0000-00000D000000}">
      <text>
        <r>
          <rPr>
            <sz val="14"/>
            <color indexed="81"/>
            <rFont val="ＭＳ Ｐゴシック"/>
            <family val="3"/>
            <charset val="128"/>
          </rPr>
          <t>項目が不足する場合
ここに入力</t>
        </r>
      </text>
    </comment>
    <comment ref="R16" authorId="0" shapeId="0" xr:uid="{00000000-0006-0000-0000-00000E000000}">
      <text>
        <r>
          <rPr>
            <sz val="14"/>
            <color indexed="81"/>
            <rFont val="ＭＳ Ｐゴシック"/>
            <family val="3"/>
            <charset val="128"/>
          </rPr>
          <t>項目が不足する場合
ここに入力</t>
        </r>
      </text>
    </comment>
    <comment ref="G20" authorId="0" shapeId="0" xr:uid="{B6647FCD-8AE3-4316-BFB5-91183FE20CBD}">
      <text>
        <r>
          <rPr>
            <b/>
            <sz val="22"/>
            <color indexed="10"/>
            <rFont val="ＭＳ Ｐゴシック"/>
            <family val="3"/>
            <charset val="128"/>
          </rPr>
          <t>ここに入力</t>
        </r>
      </text>
    </comment>
    <comment ref="N23" authorId="3" shapeId="0" xr:uid="{1AB13D3D-4A47-4F8D-9969-3EC52DAFC15B}">
      <text>
        <r>
          <rPr>
            <sz val="9"/>
            <color indexed="81"/>
            <rFont val="MS P ゴシック"/>
            <family val="3"/>
            <charset val="128"/>
          </rPr>
          <t>建築Ver（営繕課で編集）</t>
        </r>
      </text>
    </comment>
    <comment ref="N27" authorId="0" shapeId="0" xr:uid="{575BBB82-CDED-4296-9C4C-218949FB2E34}">
      <text>
        <r>
          <rPr>
            <sz val="14"/>
            <color indexed="81"/>
            <rFont val="ＭＳ Ｐゴシック"/>
            <family val="3"/>
            <charset val="128"/>
          </rPr>
          <t>項目が不足する場合
ここに入力</t>
        </r>
      </text>
    </comment>
    <comment ref="P32" authorId="0" shapeId="0" xr:uid="{00000000-0006-0000-0000-000012000000}">
      <text>
        <r>
          <rPr>
            <sz val="14"/>
            <color indexed="81"/>
            <rFont val="ＭＳ Ｐゴシック"/>
            <family val="3"/>
            <charset val="128"/>
          </rPr>
          <t>項目が不足する場合
ここに入力</t>
        </r>
      </text>
    </comment>
    <comment ref="O40" authorId="0" shapeId="0" xr:uid="{00000000-0006-0000-0000-000013000000}">
      <text>
        <r>
          <rPr>
            <b/>
            <sz val="18"/>
            <color indexed="10"/>
            <rFont val="ＭＳ Ｐゴシック"/>
            <family val="3"/>
            <charset val="128"/>
          </rPr>
          <t>表紙記載文をここで編集（必要に応じて）</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s>
  <commentList>
    <comment ref="D18" authorId="0" shapeId="0" xr:uid="{00000000-0006-0000-0100-000001000000}">
      <text>
        <r>
          <rPr>
            <b/>
            <sz val="9"/>
            <color indexed="81"/>
            <rFont val="ＭＳ Ｐゴシック"/>
            <family val="3"/>
            <charset val="128"/>
          </rPr>
          <t>配置予定技術者②、配置予定技術者③を申請しない場合は、「氏名記入欄」及び「生年月日欄」に何も記入しないで下さい</t>
        </r>
      </text>
    </comment>
    <comment ref="B25" authorId="1" shapeId="0" xr:uid="{B66F545A-0667-4FAD-927D-A920B16DB774}">
      <text>
        <r>
          <rPr>
            <b/>
            <sz val="9"/>
            <color indexed="81"/>
            <rFont val="ＭＳ Ｐゴシック"/>
            <family val="3"/>
            <charset val="128"/>
            <scheme val="minor"/>
          </rPr>
          <t>リストから「○」を選択してください。
証明書による申請をしない場合は、何も記入しないで下さい。</t>
        </r>
      </text>
    </comment>
    <comment ref="B43" authorId="0" shapeId="0" xr:uid="{00000000-0006-0000-0100-000002000000}">
      <text>
        <r>
          <rPr>
            <b/>
            <sz val="9"/>
            <color indexed="81"/>
            <rFont val="ＭＳ Ｐゴシック"/>
            <family val="3"/>
            <charset val="128"/>
          </rPr>
          <t>リストから「有」、「無」どちらかを選択して下さい</t>
        </r>
      </text>
    </comment>
    <comment ref="B51" authorId="0" shapeId="0" xr:uid="{00000000-0006-0000-0100-000003000000}">
      <text>
        <r>
          <rPr>
            <b/>
            <sz val="9"/>
            <color indexed="81"/>
            <rFont val="ＭＳ Ｐゴシック"/>
            <family val="3"/>
            <charset val="128"/>
          </rPr>
          <t>リストから「有」、「無」どちらかを選択して下さい</t>
        </r>
      </text>
    </comment>
    <comment ref="B64" authorId="0" shapeId="0" xr:uid="{00000000-0006-0000-0100-000004000000}">
      <text>
        <r>
          <rPr>
            <b/>
            <sz val="9"/>
            <color indexed="81"/>
            <rFont val="ＭＳ Ｐゴシック"/>
            <family val="3"/>
            <charset val="128"/>
          </rPr>
          <t>リストから「有」、「無」どちらかを選択して下さい</t>
        </r>
      </text>
    </comment>
    <comment ref="B71" authorId="0" shapeId="0" xr:uid="{00000000-0006-0000-0100-000005000000}">
      <text>
        <r>
          <rPr>
            <b/>
            <sz val="9"/>
            <color indexed="81"/>
            <rFont val="ＭＳ Ｐゴシック"/>
            <family val="3"/>
            <charset val="128"/>
          </rPr>
          <t>リストから「有」、「無」どちらかを選択して下さい。
配置予定技術者②を申請しない場合は、何も記入しないで下さい。</t>
        </r>
      </text>
    </comment>
    <comment ref="B78" authorId="0" shapeId="0" xr:uid="{00000000-0006-0000-0100-000006000000}">
      <text>
        <r>
          <rPr>
            <b/>
            <sz val="9"/>
            <color indexed="81"/>
            <rFont val="ＭＳ Ｐゴシック"/>
            <family val="3"/>
            <charset val="128"/>
          </rPr>
          <t>リストから「有」、「無」どちらかを選択して下さい。
配置予定技術者③を申請しない場合は、何も記入しないで下さい。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I44" authorId="0" shapeId="0" xr:uid="{00000000-0006-0000-0400-000001000000}">
      <text>
        <r>
          <rPr>
            <b/>
            <sz val="12"/>
            <color indexed="81"/>
            <rFont val="ＭＳ Ｐゴシック"/>
            <family val="3"/>
            <charset val="128"/>
          </rPr>
          <t>工事名</t>
        </r>
        <r>
          <rPr>
            <sz val="9"/>
            <color indexed="81"/>
            <rFont val="ＭＳ Ｐゴシック"/>
            <family val="3"/>
            <charset val="128"/>
          </rPr>
          <t xml:space="preserve">
</t>
        </r>
      </text>
    </comment>
    <comment ref="AY44" authorId="0" shapeId="0" xr:uid="{00000000-0006-0000-0400-000002000000}">
      <text>
        <r>
          <rPr>
            <b/>
            <sz val="12"/>
            <color indexed="81"/>
            <rFont val="ＭＳ Ｐゴシック"/>
            <family val="3"/>
            <charset val="128"/>
          </rPr>
          <t>ボランティア活動内容</t>
        </r>
      </text>
    </comment>
    <comment ref="I45" authorId="0" shapeId="0" xr:uid="{00000000-0006-0000-0400-000003000000}">
      <text>
        <r>
          <rPr>
            <b/>
            <sz val="12"/>
            <color indexed="81"/>
            <rFont val="ＭＳ Ｐゴシック"/>
            <family val="3"/>
            <charset val="128"/>
          </rPr>
          <t>表彰種類</t>
        </r>
        <r>
          <rPr>
            <sz val="9"/>
            <color indexed="81"/>
            <rFont val="ＭＳ Ｐゴシック"/>
            <family val="3"/>
            <charset val="128"/>
          </rPr>
          <t xml:space="preserve">
</t>
        </r>
      </text>
    </comment>
    <comment ref="AY45" authorId="0" shapeId="0" xr:uid="{00000000-0006-0000-0400-000004000000}">
      <text>
        <r>
          <rPr>
            <b/>
            <sz val="12"/>
            <color indexed="81"/>
            <rFont val="ＭＳ Ｐゴシック"/>
            <family val="3"/>
            <charset val="128"/>
          </rPr>
          <t>活動日</t>
        </r>
      </text>
    </comment>
    <comment ref="BQ45" authorId="0" shapeId="0" xr:uid="{48ECB72E-6911-4D49-B7F3-DB19D7D8F3E7}">
      <text>
        <r>
          <rPr>
            <b/>
            <sz val="12"/>
            <color indexed="81"/>
            <rFont val="ＭＳ Ｐゴシック"/>
            <family val="3"/>
            <charset val="128"/>
          </rPr>
          <t>生年月日</t>
        </r>
      </text>
    </comment>
    <comment ref="I46" authorId="0" shapeId="0" xr:uid="{00000000-0006-0000-0400-000006000000}">
      <text>
        <r>
          <rPr>
            <b/>
            <sz val="12"/>
            <color indexed="81"/>
            <rFont val="ＭＳ Ｐゴシック"/>
            <family val="3"/>
            <charset val="128"/>
          </rPr>
          <t>受賞年度</t>
        </r>
      </text>
    </comment>
    <comment ref="AY46" authorId="0" shapeId="0" xr:uid="{00000000-0006-0000-0400-000007000000}">
      <text>
        <r>
          <rPr>
            <b/>
            <sz val="12"/>
            <color indexed="81"/>
            <rFont val="ＭＳ Ｐゴシック"/>
            <family val="3"/>
            <charset val="128"/>
          </rPr>
          <t>参加人数</t>
        </r>
      </text>
    </comment>
    <comment ref="BQ46" authorId="0" shapeId="0" xr:uid="{C0BB2F0A-360D-4CFB-B05D-920E5348D584}">
      <text>
        <r>
          <rPr>
            <b/>
            <sz val="12"/>
            <color indexed="81"/>
            <rFont val="ＭＳ Ｐゴシック"/>
            <family val="3"/>
            <charset val="128"/>
          </rPr>
          <t>新規雇用年月日</t>
        </r>
      </text>
    </comment>
    <comment ref="AY47" authorId="0" shapeId="0" xr:uid="{00000000-0006-0000-0400-000009000000}">
      <text>
        <r>
          <rPr>
            <b/>
            <sz val="12"/>
            <color indexed="81"/>
            <rFont val="ＭＳ Ｐゴシック"/>
            <family val="3"/>
            <charset val="128"/>
          </rPr>
          <t>従業員数</t>
        </r>
      </text>
    </comment>
    <comment ref="AY48" authorId="0" shapeId="0" xr:uid="{00000000-0006-0000-0400-00000A000000}">
      <text>
        <r>
          <rPr>
            <b/>
            <sz val="12"/>
            <color indexed="81"/>
            <rFont val="ＭＳ Ｐゴシック"/>
            <family val="3"/>
            <charset val="128"/>
          </rPr>
          <t>ハートフル活動実績</t>
        </r>
      </text>
    </comment>
    <comment ref="AY49" authorId="0" shapeId="0" xr:uid="{00000000-0006-0000-0400-00000B000000}">
      <text>
        <r>
          <rPr>
            <b/>
            <sz val="12"/>
            <color indexed="81"/>
            <rFont val="ＭＳ Ｐゴシック"/>
            <family val="3"/>
            <charset val="128"/>
          </rPr>
          <t>参加人数</t>
        </r>
      </text>
    </comment>
    <comment ref="AY50" authorId="0" shapeId="0" xr:uid="{00000000-0006-0000-0400-00000C000000}">
      <text>
        <r>
          <rPr>
            <b/>
            <sz val="12"/>
            <color indexed="81"/>
            <rFont val="ＭＳ Ｐゴシック"/>
            <family val="3"/>
            <charset val="128"/>
          </rPr>
          <t>従業員数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18" authorId="0" shapeId="0" xr:uid="{00000000-0006-0000-07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8" authorId="0" shapeId="0" xr:uid="{00000000-0006-0000-07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B7" authorId="0" shapeId="0" xr:uid="{00000000-0006-0000-08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fsas</author>
  </authors>
  <commentList>
    <comment ref="Q1" authorId="0" shapeId="0" xr:uid="{00000000-0006-0000-09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5" authorId="1" shapeId="0" xr:uid="{00000000-0006-0000-0900-000002000000}">
      <text>
        <r>
          <rPr>
            <b/>
            <sz val="9"/>
            <color indexed="81"/>
            <rFont val="MS P ゴシック"/>
            <family val="3"/>
            <charset val="128"/>
          </rPr>
          <t>プルダウンから選んでください</t>
        </r>
      </text>
    </comment>
    <comment ref="M25" authorId="1" shapeId="0" xr:uid="{00000000-0006-0000-0900-000003000000}">
      <text>
        <r>
          <rPr>
            <b/>
            <sz val="9"/>
            <color indexed="81"/>
            <rFont val="MS P ゴシック"/>
            <family val="3"/>
            <charset val="128"/>
          </rPr>
          <t>プルダウンから選んでください</t>
        </r>
      </text>
    </comment>
    <comment ref="F26" authorId="1" shapeId="0" xr:uid="{00000000-0006-0000-0900-000004000000}">
      <text>
        <r>
          <rPr>
            <b/>
            <sz val="9"/>
            <color indexed="81"/>
            <rFont val="MS P ゴシック"/>
            <family val="3"/>
            <charset val="128"/>
          </rPr>
          <t>プルダウンから選んでください</t>
        </r>
      </text>
    </comment>
    <comment ref="M26" authorId="1" shapeId="0" xr:uid="{00000000-0006-0000-0900-000005000000}">
      <text>
        <r>
          <rPr>
            <b/>
            <sz val="9"/>
            <color indexed="81"/>
            <rFont val="MS P ゴシック"/>
            <family val="3"/>
            <charset val="128"/>
          </rPr>
          <t>プルダウンから選んでください</t>
        </r>
      </text>
    </comment>
    <comment ref="F29" authorId="0" shapeId="0" xr:uid="{00000000-0006-0000-0900-000006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29" authorId="0" shapeId="0" xr:uid="{00000000-0006-0000-0900-000007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31" authorId="2" shapeId="0" xr:uid="{DAAF63FA-2644-46B4-A095-37DA9EA4321D}">
      <text>
        <r>
          <rPr>
            <b/>
            <u/>
            <sz val="9"/>
            <color indexed="81"/>
            <rFont val="MS P ゴシック"/>
            <family val="3"/>
            <charset val="128"/>
          </rPr>
          <t>必ず記載してください。
記載のない場合評価できません。</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3" authorId="0" shapeId="0" xr:uid="{00000000-0006-0000-0A00-000001000000}">
      <text>
        <r>
          <rPr>
            <b/>
            <sz val="9"/>
            <color indexed="81"/>
            <rFont val="ＭＳ Ｐゴシック"/>
            <family val="3"/>
            <charset val="128"/>
          </rPr>
          <t>表彰者の区分を選択</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4" authorId="0" shapeId="0" xr:uid="{00000000-0006-0000-0B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4" authorId="0" shapeId="0" xr:uid="{00000000-0006-0000-0B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73" authorId="0" shapeId="0" xr:uid="{00000000-0006-0000-0B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73" authorId="0" shapeId="0" xr:uid="{00000000-0006-0000-0B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133" authorId="0" shapeId="0" xr:uid="{00000000-0006-0000-0B00-000005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33" authorId="0" shapeId="0" xr:uid="{00000000-0006-0000-0B00-000006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fsas</author>
    <author>村田　美香</author>
  </authors>
  <commentList>
    <comment ref="Q2" authorId="0" shapeId="0" xr:uid="{00000000-0006-0000-0D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4" authorId="1" shapeId="0" xr:uid="{00000000-0006-0000-0D00-000002000000}">
      <text>
        <r>
          <rPr>
            <b/>
            <sz val="9"/>
            <color indexed="81"/>
            <rFont val="MS P ゴシック"/>
            <family val="3"/>
            <charset val="128"/>
          </rPr>
          <t>プルダウンで選んでください</t>
        </r>
      </text>
    </comment>
    <comment ref="M24" authorId="1" shapeId="0" xr:uid="{00000000-0006-0000-0D00-000003000000}">
      <text>
        <r>
          <rPr>
            <b/>
            <sz val="9"/>
            <color indexed="81"/>
            <rFont val="MS P ゴシック"/>
            <family val="3"/>
            <charset val="128"/>
          </rPr>
          <t>プルダウンで選んでください</t>
        </r>
      </text>
    </comment>
    <comment ref="F25" authorId="1" shapeId="0" xr:uid="{00000000-0006-0000-0D00-000004000000}">
      <text>
        <r>
          <rPr>
            <b/>
            <sz val="9"/>
            <color indexed="81"/>
            <rFont val="MS P ゴシック"/>
            <family val="3"/>
            <charset val="128"/>
          </rPr>
          <t>プルダウンで選んでください</t>
        </r>
      </text>
    </comment>
    <comment ref="M25" authorId="1" shapeId="0" xr:uid="{00000000-0006-0000-0D00-000005000000}">
      <text>
        <r>
          <rPr>
            <b/>
            <sz val="9"/>
            <color indexed="81"/>
            <rFont val="MS P ゴシック"/>
            <family val="3"/>
            <charset val="128"/>
          </rPr>
          <t>プルダウンで選んでください</t>
        </r>
      </text>
    </comment>
    <comment ref="F26" authorId="1" shapeId="0" xr:uid="{00000000-0006-0000-0D00-000006000000}">
      <text>
        <r>
          <rPr>
            <b/>
            <sz val="9"/>
            <color indexed="81"/>
            <rFont val="MS P ゴシック"/>
            <family val="3"/>
            <charset val="128"/>
          </rPr>
          <t>プルダウンで選んでください</t>
        </r>
      </text>
    </comment>
    <comment ref="M26" authorId="1" shapeId="0" xr:uid="{00000000-0006-0000-0D00-000007000000}">
      <text>
        <r>
          <rPr>
            <b/>
            <sz val="9"/>
            <color indexed="81"/>
            <rFont val="MS P ゴシック"/>
            <family val="3"/>
            <charset val="128"/>
          </rPr>
          <t>プルダウンで選んでください</t>
        </r>
      </text>
    </comment>
    <comment ref="F27" authorId="1" shapeId="0" xr:uid="{00000000-0006-0000-0D00-000008000000}">
      <text>
        <r>
          <rPr>
            <b/>
            <sz val="9"/>
            <color indexed="81"/>
            <rFont val="MS P ゴシック"/>
            <family val="3"/>
            <charset val="128"/>
          </rPr>
          <t>プルダウンで選んでください</t>
        </r>
      </text>
    </comment>
    <comment ref="M27" authorId="1" shapeId="0" xr:uid="{00000000-0006-0000-0D00-000009000000}">
      <text>
        <r>
          <rPr>
            <b/>
            <sz val="9"/>
            <color indexed="81"/>
            <rFont val="MS P ゴシック"/>
            <family val="3"/>
            <charset val="128"/>
          </rPr>
          <t>プルダウンで選んでください</t>
        </r>
      </text>
    </comment>
    <comment ref="F28" authorId="0" shapeId="0" xr:uid="{00000000-0006-0000-0D00-00000A000000}">
      <text>
        <r>
          <rPr>
            <b/>
            <sz val="9"/>
            <color indexed="81"/>
            <rFont val="ＭＳ Ｐゴシック"/>
            <family val="3"/>
            <charset val="128"/>
          </rPr>
          <t>従事時の役職を選択</t>
        </r>
      </text>
    </comment>
    <comment ref="M28" authorId="0" shapeId="0" xr:uid="{00000000-0006-0000-0D00-00000B000000}">
      <text>
        <r>
          <rPr>
            <b/>
            <sz val="9"/>
            <color indexed="81"/>
            <rFont val="ＭＳ Ｐゴシック"/>
            <family val="3"/>
            <charset val="128"/>
          </rPr>
          <t>従事時の役職を選択</t>
        </r>
      </text>
    </comment>
    <comment ref="F33" authorId="0" shapeId="0" xr:uid="{00000000-0006-0000-0D00-00000C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33" authorId="0" shapeId="0" xr:uid="{00000000-0006-0000-0D00-00000D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34" authorId="2" shapeId="0" xr:uid="{F8D50834-6B09-479F-915D-B08C1044AAD4}">
      <text>
        <r>
          <rPr>
            <b/>
            <u/>
            <sz val="9"/>
            <color indexed="81"/>
            <rFont val="MS P ゴシック"/>
            <family val="3"/>
            <charset val="128"/>
          </rPr>
          <t>必ず記載してください。
記載のない場合評価できません。</t>
        </r>
      </text>
    </comment>
    <comment ref="Q123" authorId="0" shapeId="0" xr:uid="{00000000-0006-0000-0D00-00000E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45" authorId="1" shapeId="0" xr:uid="{00000000-0006-0000-0D00-00000F000000}">
      <text>
        <r>
          <rPr>
            <b/>
            <sz val="9"/>
            <color indexed="81"/>
            <rFont val="MS P ゴシック"/>
            <family val="3"/>
            <charset val="128"/>
          </rPr>
          <t>プルダウンで選んでください</t>
        </r>
      </text>
    </comment>
    <comment ref="M145" authorId="1" shapeId="0" xr:uid="{00000000-0006-0000-0D00-000010000000}">
      <text>
        <r>
          <rPr>
            <b/>
            <sz val="9"/>
            <color indexed="81"/>
            <rFont val="MS P ゴシック"/>
            <family val="3"/>
            <charset val="128"/>
          </rPr>
          <t>プルダウンで選んでください</t>
        </r>
      </text>
    </comment>
    <comment ref="F146" authorId="1" shapeId="0" xr:uid="{00000000-0006-0000-0D00-000011000000}">
      <text>
        <r>
          <rPr>
            <b/>
            <sz val="9"/>
            <color indexed="81"/>
            <rFont val="MS P ゴシック"/>
            <family val="3"/>
            <charset val="128"/>
          </rPr>
          <t>プルダウンで選んでください</t>
        </r>
      </text>
    </comment>
    <comment ref="M146" authorId="1" shapeId="0" xr:uid="{00000000-0006-0000-0D00-000012000000}">
      <text>
        <r>
          <rPr>
            <b/>
            <sz val="9"/>
            <color indexed="81"/>
            <rFont val="MS P ゴシック"/>
            <family val="3"/>
            <charset val="128"/>
          </rPr>
          <t>プルダウンで選んでください</t>
        </r>
      </text>
    </comment>
    <comment ref="F147" authorId="1" shapeId="0" xr:uid="{00000000-0006-0000-0D00-000013000000}">
      <text>
        <r>
          <rPr>
            <b/>
            <sz val="9"/>
            <color indexed="81"/>
            <rFont val="MS P ゴシック"/>
            <family val="3"/>
            <charset val="128"/>
          </rPr>
          <t>プルダウンで選んでください</t>
        </r>
      </text>
    </comment>
    <comment ref="M147" authorId="1" shapeId="0" xr:uid="{00000000-0006-0000-0D00-000014000000}">
      <text>
        <r>
          <rPr>
            <b/>
            <sz val="9"/>
            <color indexed="81"/>
            <rFont val="MS P ゴシック"/>
            <family val="3"/>
            <charset val="128"/>
          </rPr>
          <t>プルダウンで選んでください</t>
        </r>
      </text>
    </comment>
    <comment ref="F148" authorId="1" shapeId="0" xr:uid="{00000000-0006-0000-0D00-000015000000}">
      <text>
        <r>
          <rPr>
            <b/>
            <sz val="9"/>
            <color indexed="81"/>
            <rFont val="MS P ゴシック"/>
            <family val="3"/>
            <charset val="128"/>
          </rPr>
          <t>プルダウンで選んでください</t>
        </r>
      </text>
    </comment>
    <comment ref="M148" authorId="1" shapeId="0" xr:uid="{00000000-0006-0000-0D00-000016000000}">
      <text>
        <r>
          <rPr>
            <b/>
            <sz val="9"/>
            <color indexed="81"/>
            <rFont val="MS P ゴシック"/>
            <family val="3"/>
            <charset val="128"/>
          </rPr>
          <t>プルダウンで選んでください</t>
        </r>
      </text>
    </comment>
    <comment ref="F149" authorId="0" shapeId="0" xr:uid="{00000000-0006-0000-0D00-000017000000}">
      <text>
        <r>
          <rPr>
            <b/>
            <sz val="9"/>
            <color indexed="81"/>
            <rFont val="ＭＳ Ｐゴシック"/>
            <family val="3"/>
            <charset val="128"/>
          </rPr>
          <t>従事時の役職を選択</t>
        </r>
      </text>
    </comment>
    <comment ref="M149" authorId="0" shapeId="0" xr:uid="{00000000-0006-0000-0D00-000018000000}">
      <text>
        <r>
          <rPr>
            <b/>
            <sz val="9"/>
            <color indexed="81"/>
            <rFont val="ＭＳ Ｐゴシック"/>
            <family val="3"/>
            <charset val="128"/>
          </rPr>
          <t>従事時の役職を選択</t>
        </r>
      </text>
    </comment>
    <comment ref="F154" authorId="0" shapeId="0" xr:uid="{00000000-0006-0000-0D00-000019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154" authorId="0" shapeId="0" xr:uid="{00000000-0006-0000-0D00-00001A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155" authorId="2" shapeId="0" xr:uid="{99022D38-B74A-4E15-AD4D-97BF931C7701}">
      <text>
        <r>
          <rPr>
            <b/>
            <u/>
            <sz val="9"/>
            <color indexed="81"/>
            <rFont val="MS P ゴシック"/>
            <family val="3"/>
            <charset val="128"/>
          </rPr>
          <t>必ず記載してください。
記載のない場合評価できません。</t>
        </r>
      </text>
    </comment>
    <comment ref="Q173" authorId="0" shapeId="0" xr:uid="{00000000-0006-0000-0D00-00001B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95" authorId="1" shapeId="0" xr:uid="{00000000-0006-0000-0D00-00001C000000}">
      <text>
        <r>
          <rPr>
            <b/>
            <sz val="9"/>
            <color indexed="81"/>
            <rFont val="MS P ゴシック"/>
            <family val="3"/>
            <charset val="128"/>
          </rPr>
          <t>プルダウンで選んでください</t>
        </r>
      </text>
    </comment>
    <comment ref="M195" authorId="1" shapeId="0" xr:uid="{00000000-0006-0000-0D00-00001D000000}">
      <text>
        <r>
          <rPr>
            <b/>
            <sz val="9"/>
            <color indexed="81"/>
            <rFont val="MS P ゴシック"/>
            <family val="3"/>
            <charset val="128"/>
          </rPr>
          <t>プルダウンで選んでください</t>
        </r>
      </text>
    </comment>
    <comment ref="F196" authorId="1" shapeId="0" xr:uid="{00000000-0006-0000-0D00-00001E000000}">
      <text>
        <r>
          <rPr>
            <b/>
            <sz val="9"/>
            <color indexed="81"/>
            <rFont val="MS P ゴシック"/>
            <family val="3"/>
            <charset val="128"/>
          </rPr>
          <t>プルダウンで選んでください</t>
        </r>
      </text>
    </comment>
    <comment ref="M196" authorId="1" shapeId="0" xr:uid="{00000000-0006-0000-0D00-00001F000000}">
      <text>
        <r>
          <rPr>
            <b/>
            <sz val="9"/>
            <color indexed="81"/>
            <rFont val="MS P ゴシック"/>
            <family val="3"/>
            <charset val="128"/>
          </rPr>
          <t>プルダウンで選んでください</t>
        </r>
      </text>
    </comment>
    <comment ref="F197" authorId="1" shapeId="0" xr:uid="{00000000-0006-0000-0D00-000020000000}">
      <text>
        <r>
          <rPr>
            <b/>
            <sz val="9"/>
            <color indexed="81"/>
            <rFont val="MS P ゴシック"/>
            <family val="3"/>
            <charset val="128"/>
          </rPr>
          <t>プルダウンで選んでください</t>
        </r>
      </text>
    </comment>
    <comment ref="M197" authorId="1" shapeId="0" xr:uid="{00000000-0006-0000-0D00-000021000000}">
      <text>
        <r>
          <rPr>
            <b/>
            <sz val="9"/>
            <color indexed="81"/>
            <rFont val="MS P ゴシック"/>
            <family val="3"/>
            <charset val="128"/>
          </rPr>
          <t>プルダウンで選んでください</t>
        </r>
      </text>
    </comment>
    <comment ref="F198" authorId="1" shapeId="0" xr:uid="{00000000-0006-0000-0D00-000022000000}">
      <text>
        <r>
          <rPr>
            <b/>
            <sz val="9"/>
            <color indexed="81"/>
            <rFont val="MS P ゴシック"/>
            <family val="3"/>
            <charset val="128"/>
          </rPr>
          <t>プルダウンで選んでください</t>
        </r>
      </text>
    </comment>
    <comment ref="M198" authorId="1" shapeId="0" xr:uid="{00000000-0006-0000-0D00-000023000000}">
      <text>
        <r>
          <rPr>
            <b/>
            <sz val="9"/>
            <color indexed="81"/>
            <rFont val="MS P ゴシック"/>
            <family val="3"/>
            <charset val="128"/>
          </rPr>
          <t>プルダウンで選んでください</t>
        </r>
      </text>
    </comment>
    <comment ref="F199" authorId="0" shapeId="0" xr:uid="{00000000-0006-0000-0D00-000024000000}">
      <text>
        <r>
          <rPr>
            <b/>
            <sz val="9"/>
            <color indexed="81"/>
            <rFont val="ＭＳ Ｐゴシック"/>
            <family val="3"/>
            <charset val="128"/>
          </rPr>
          <t>従事時の役職を選択</t>
        </r>
      </text>
    </comment>
    <comment ref="M199" authorId="0" shapeId="0" xr:uid="{00000000-0006-0000-0D00-000025000000}">
      <text>
        <r>
          <rPr>
            <b/>
            <sz val="9"/>
            <color indexed="81"/>
            <rFont val="ＭＳ Ｐゴシック"/>
            <family val="3"/>
            <charset val="128"/>
          </rPr>
          <t>従事時の役職を選択</t>
        </r>
      </text>
    </comment>
    <comment ref="F204" authorId="0" shapeId="0" xr:uid="{00000000-0006-0000-0D00-000026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204" authorId="0" shapeId="0" xr:uid="{00000000-0006-0000-0D00-000027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205" authorId="3" shapeId="0" xr:uid="{B14040A0-1999-4E9B-BBA5-D135511C4C80}">
      <text>
        <r>
          <rPr>
            <b/>
            <u/>
            <sz val="9"/>
            <color indexed="81"/>
            <rFont val="MS P ゴシック"/>
            <family val="3"/>
            <charset val="128"/>
          </rPr>
          <t>必ず記載してください。
記載のない場合評価できません。</t>
        </r>
        <r>
          <rPr>
            <sz val="9"/>
            <color indexed="81"/>
            <rFont val="MS P ゴシック"/>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福島　琢二</author>
    <author>津森　崇行</author>
    <author>嘉田　一貴</author>
    <author>310361</author>
  </authors>
  <commentList>
    <comment ref="O1" authorId="0" shapeId="0" xr:uid="{00000000-0006-0000-0E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L9" authorId="1" shapeId="0" xr:uid="{2C84BF26-D4F2-4B71-8D89-84E28C2D5DF5}">
      <text>
        <r>
          <rPr>
            <b/>
            <sz val="9"/>
            <color indexed="81"/>
            <rFont val="MS P ゴシック"/>
            <family val="3"/>
            <charset val="128"/>
          </rPr>
          <t>延べ人数に変更しましたのでご注意ください。</t>
        </r>
        <r>
          <rPr>
            <sz val="9"/>
            <color indexed="81"/>
            <rFont val="MS P ゴシック"/>
            <family val="3"/>
            <charset val="128"/>
          </rPr>
          <t xml:space="preserve">
</t>
        </r>
      </text>
    </comment>
    <comment ref="C10" authorId="2" shapeId="0" xr:uid="{00000000-0006-0000-0E00-000002000000}">
      <text>
        <r>
          <rPr>
            <b/>
            <sz val="9"/>
            <color indexed="10"/>
            <rFont val="MS P ゴシック"/>
            <family val="3"/>
            <charset val="128"/>
          </rPr>
          <t>１つの活動を複数日で行った場合、
全ての活動日を記入する。</t>
        </r>
      </text>
    </comment>
    <comment ref="C24" authorId="3" shapeId="0" xr:uid="{00000000-0006-0000-0E00-000004000000}">
      <text>
        <r>
          <rPr>
            <b/>
            <sz val="9"/>
            <color indexed="81"/>
            <rFont val="ＭＳ Ｐゴシック"/>
            <family val="3"/>
            <charset val="128"/>
          </rPr>
          <t>「有」、「無」を選択</t>
        </r>
      </text>
    </comment>
    <comment ref="C25" authorId="3" shapeId="0" xr:uid="{00000000-0006-0000-0E00-000005000000}">
      <text>
        <r>
          <rPr>
            <b/>
            <sz val="9"/>
            <color indexed="81"/>
            <rFont val="ＭＳ Ｐゴシック"/>
            <family val="3"/>
            <charset val="128"/>
          </rPr>
          <t>「有」、「無」を選択</t>
        </r>
      </text>
    </comment>
    <comment ref="C26" authorId="3" shapeId="0" xr:uid="{00000000-0006-0000-0E00-000006000000}">
      <text>
        <r>
          <rPr>
            <b/>
            <sz val="9"/>
            <color indexed="81"/>
            <rFont val="ＭＳ Ｐゴシック"/>
            <family val="3"/>
            <charset val="128"/>
          </rPr>
          <t>愛護団体認定証記載の団体名を記入</t>
        </r>
        <r>
          <rPr>
            <sz val="9"/>
            <color indexed="81"/>
            <rFont val="ＭＳ Ｐゴシック"/>
            <family val="3"/>
            <charset val="128"/>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嘉田　一貴</author>
    <author>940518</author>
  </authors>
  <commentList>
    <comment ref="M43" authorId="0" shapeId="0" xr:uid="{00000000-0006-0000-0F00-000001000000}">
      <text>
        <r>
          <rPr>
            <sz val="9"/>
            <color rgb="FF000000"/>
            <rFont val="MS P ゴシック"/>
            <family val="3"/>
            <charset val="128"/>
          </rPr>
          <t>短時間以外の常用雇用労働者：1人を1カウント
短時間労働者：1人を0.5カウント
特定短時間労働者：カウントしない</t>
        </r>
      </text>
    </comment>
    <comment ref="M45" authorId="1" shapeId="0" xr:uid="{00000000-0006-0000-0F00-000002000000}">
      <text>
        <r>
          <rPr>
            <sz val="10"/>
            <color rgb="FF000000"/>
            <rFont val="ＭＳ Ｐ明朝"/>
            <family val="1"/>
            <charset val="128"/>
          </rPr>
          <t>初期値として建設</t>
        </r>
        <r>
          <rPr>
            <sz val="10"/>
            <color indexed="81"/>
            <rFont val="ＭＳ Ｐ明朝"/>
            <family val="1"/>
            <charset val="128"/>
          </rPr>
          <t>業の除外率１０％を記入してい</t>
        </r>
        <r>
          <rPr>
            <sz val="10"/>
            <color rgb="FF000000"/>
            <rFont val="ＭＳ Ｐ明朝"/>
            <family val="1"/>
            <charset val="128"/>
          </rPr>
          <t>ます。
他の業種で除外率が異なる場合には、修正願います。</t>
        </r>
      </text>
    </comment>
    <comment ref="O56" authorId="0" shapeId="0" xr:uid="{D6F1CE57-62A2-421F-8003-88AF3761A1E8}">
      <text>
        <r>
          <rPr>
            <sz val="9"/>
            <color indexed="81"/>
            <rFont val="MS P ゴシック"/>
            <family val="3"/>
            <charset val="128"/>
          </rPr>
          <t>従業員の雇用状況が未入力の場合、エラー表示になります。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310361</author>
    <author>福島　琢二</author>
  </authors>
  <commentList>
    <comment ref="K10" authorId="0" shapeId="0" xr:uid="{00000000-0006-0000-1000-000001000000}">
      <text>
        <r>
          <rPr>
            <b/>
            <sz val="9"/>
            <color indexed="81"/>
            <rFont val="ＭＳ Ｐゴシック"/>
            <family val="3"/>
            <charset val="128"/>
          </rPr>
          <t>「有」、「無」を選択</t>
        </r>
      </text>
    </comment>
    <comment ref="N10" authorId="1" shapeId="0" xr:uid="{00000000-0006-0000-1000-000002000000}">
      <text>
        <r>
          <rPr>
            <b/>
            <sz val="9"/>
            <color indexed="81"/>
            <rFont val="ＭＳ Ｐゴシック"/>
            <family val="3"/>
            <charset val="128"/>
          </rPr>
          <t>認定期間を記入
（例）令和○年○月○日</t>
        </r>
      </text>
    </comment>
    <comment ref="K12" authorId="0" shapeId="0" xr:uid="{00000000-0006-0000-1000-000003000000}">
      <text>
        <r>
          <rPr>
            <b/>
            <sz val="9"/>
            <color indexed="81"/>
            <rFont val="ＭＳ Ｐゴシック"/>
            <family val="3"/>
            <charset val="128"/>
          </rPr>
          <t>「有」、「無」を選択</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L10" authorId="0" shapeId="0" xr:uid="{00000000-0006-0000-1200-000001000000}">
      <text>
        <r>
          <rPr>
            <b/>
            <sz val="9"/>
            <color indexed="81"/>
            <rFont val="ＭＳ Ｐゴシック"/>
            <family val="3"/>
            <charset val="128"/>
          </rPr>
          <t>「有」、「無」を選択</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0" authorId="0" shapeId="0" xr:uid="{00000000-0006-0000-1400-000001000000}">
      <text>
        <r>
          <rPr>
            <b/>
            <sz val="9"/>
            <color indexed="81"/>
            <rFont val="ＭＳ Ｐゴシック"/>
            <family val="3"/>
            <charset val="128"/>
          </rPr>
          <t>「有」、「無」を選択</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村田　美香</author>
  </authors>
  <commentList>
    <comment ref="G8" authorId="0" shapeId="0" xr:uid="{56F7178D-65A2-46AC-8348-60E3946D5919}">
      <text>
        <r>
          <rPr>
            <b/>
            <sz val="9"/>
            <color indexed="81"/>
            <rFont val="MS P ゴシック"/>
            <family val="3"/>
            <charset val="128"/>
          </rPr>
          <t xml:space="preserve">「有」or「無」を選択してください。
</t>
        </r>
        <r>
          <rPr>
            <b/>
            <u/>
            <sz val="9"/>
            <color indexed="81"/>
            <rFont val="MS P ゴシック"/>
            <family val="3"/>
            <charset val="128"/>
          </rPr>
          <t>空欄及び「無」の場合、評価なし</t>
        </r>
        <r>
          <rPr>
            <b/>
            <sz val="9"/>
            <color indexed="81"/>
            <rFont val="MS P ゴシック"/>
            <family val="3"/>
            <charset val="128"/>
          </rPr>
          <t xml:space="preserve">となります。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14" authorId="0" shapeId="0" xr:uid="{00000000-0006-0000-1700-000001000000}">
      <text>
        <r>
          <rPr>
            <b/>
            <sz val="9"/>
            <color indexed="81"/>
            <rFont val="ＭＳ Ｐゴシック"/>
            <family val="3"/>
            <charset val="128"/>
          </rPr>
          <t>新規雇用した若手技術者・若手従業員の氏名を入力</t>
        </r>
      </text>
    </comment>
    <comment ref="M14" authorId="0" shapeId="0" xr:uid="{00000000-0006-0000-1700-000002000000}">
      <text>
        <r>
          <rPr>
            <b/>
            <sz val="9"/>
            <color indexed="81"/>
            <rFont val="ＭＳ Ｐゴシック"/>
            <family val="3"/>
            <charset val="128"/>
          </rPr>
          <t>新規雇用した若手技術者・若手従業員の氏名を入力</t>
        </r>
      </text>
    </comment>
    <comment ref="H15" authorId="0" shapeId="0" xr:uid="{00000000-0006-0000-1700-000003000000}">
      <text>
        <r>
          <rPr>
            <b/>
            <sz val="9"/>
            <color indexed="81"/>
            <rFont val="ＭＳ Ｐゴシック"/>
            <family val="3"/>
            <charset val="128"/>
          </rPr>
          <t>生年月日を記入
（例）平成○年○月○日</t>
        </r>
      </text>
    </comment>
    <comment ref="M15" authorId="0" shapeId="0" xr:uid="{7663CF11-EB81-483E-B5F8-0F42C454EBBE}">
      <text>
        <r>
          <rPr>
            <b/>
            <sz val="9"/>
            <color indexed="81"/>
            <rFont val="ＭＳ Ｐゴシック"/>
            <family val="3"/>
            <charset val="128"/>
          </rPr>
          <t>生年月日を記入
（例）平成○年○月○日</t>
        </r>
      </text>
    </comment>
    <comment ref="H16" authorId="0" shapeId="0" xr:uid="{00000000-0006-0000-1700-000005000000}">
      <text>
        <r>
          <rPr>
            <b/>
            <sz val="9"/>
            <color indexed="81"/>
            <rFont val="ＭＳ Ｐゴシック"/>
            <family val="3"/>
            <charset val="128"/>
          </rPr>
          <t>新規雇用年月日を記入</t>
        </r>
      </text>
    </comment>
    <comment ref="M16" authorId="0" shapeId="0" xr:uid="{CE54B45F-9331-4DD5-9F52-F8FD91D8177F}">
      <text>
        <r>
          <rPr>
            <b/>
            <sz val="9"/>
            <color indexed="81"/>
            <rFont val="ＭＳ Ｐゴシック"/>
            <family val="3"/>
            <charset val="128"/>
          </rPr>
          <t>新規雇用年月日を記入</t>
        </r>
      </text>
    </comment>
    <comment ref="H18" authorId="0" shapeId="0" xr:uid="{00000000-0006-0000-1700-000007000000}">
      <text>
        <r>
          <rPr>
            <b/>
            <sz val="9"/>
            <color indexed="81"/>
            <rFont val="ＭＳ Ｐゴシック"/>
            <family val="3"/>
            <charset val="128"/>
          </rPr>
          <t>「有」、「無」を選択</t>
        </r>
      </text>
    </comment>
    <comment ref="M18" authorId="0" shapeId="0" xr:uid="{00000000-0006-0000-1700-000008000000}">
      <text>
        <r>
          <rPr>
            <b/>
            <sz val="9"/>
            <color indexed="81"/>
            <rFont val="ＭＳ Ｐゴシック"/>
            <family val="3"/>
            <charset val="128"/>
          </rPr>
          <t>「有」、「無」を選択</t>
        </r>
      </text>
    </comment>
    <comment ref="H28" authorId="0" shapeId="0" xr:uid="{00000000-0006-0000-1700-000009000000}">
      <text>
        <r>
          <rPr>
            <b/>
            <sz val="9"/>
            <color indexed="81"/>
            <rFont val="ＭＳ Ｐゴシック"/>
            <family val="3"/>
            <charset val="128"/>
          </rPr>
          <t>「有」、「無」を選択</t>
        </r>
      </text>
    </comment>
    <comment ref="M28" authorId="0" shapeId="0" xr:uid="{00000000-0006-0000-1700-00000A000000}">
      <text>
        <r>
          <rPr>
            <b/>
            <sz val="9"/>
            <color indexed="81"/>
            <rFont val="ＭＳ Ｐゴシック"/>
            <family val="3"/>
            <charset val="128"/>
          </rPr>
          <t>「有」、「無」を選択</t>
        </r>
      </text>
    </comment>
    <comment ref="H33" authorId="0" shapeId="0" xr:uid="{00000000-0006-0000-1700-00000B000000}">
      <text>
        <r>
          <rPr>
            <b/>
            <sz val="9"/>
            <color indexed="81"/>
            <rFont val="ＭＳ Ｐゴシック"/>
            <family val="3"/>
            <charset val="128"/>
          </rPr>
          <t>「有」、「無」を選択</t>
        </r>
      </text>
    </comment>
    <comment ref="M33" authorId="0" shapeId="0" xr:uid="{00000000-0006-0000-1700-00000C000000}">
      <text>
        <r>
          <rPr>
            <b/>
            <sz val="9"/>
            <color indexed="81"/>
            <rFont val="ＭＳ Ｐゴシック"/>
            <family val="3"/>
            <charset val="128"/>
          </rPr>
          <t>「有」、「無」を選択</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1" authorId="0" shapeId="0" xr:uid="{00000000-0006-0000-1600-000001000000}">
      <text>
        <r>
          <rPr>
            <b/>
            <sz val="9"/>
            <color indexed="81"/>
            <rFont val="ＭＳ Ｐゴシック"/>
            <family val="3"/>
            <charset val="128"/>
          </rPr>
          <t>「有」、「無」を選択</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F29" authorId="0" shapeId="0" xr:uid="{5B51E329-9D92-4ED5-A087-BE3C67BD32C6}">
      <text>
        <r>
          <rPr>
            <b/>
            <sz val="9"/>
            <color indexed="81"/>
            <rFont val="MS P ゴシック"/>
            <family val="3"/>
            <charset val="128"/>
          </rPr>
          <t>プルダウンから選んでください</t>
        </r>
      </text>
    </comment>
    <comment ref="M29" authorId="0" shapeId="0" xr:uid="{CA53F9F1-F4CC-4C6E-A03F-42CB9A071EA7}">
      <text>
        <r>
          <rPr>
            <b/>
            <sz val="9"/>
            <color indexed="81"/>
            <rFont val="MS P ゴシック"/>
            <family val="3"/>
            <charset val="128"/>
          </rPr>
          <t>プルダウンから選んでください</t>
        </r>
      </text>
    </comment>
    <comment ref="F30" authorId="0" shapeId="0" xr:uid="{A56138BC-FA12-461C-9D74-81B0C2C35DCE}">
      <text>
        <r>
          <rPr>
            <b/>
            <sz val="9"/>
            <color indexed="81"/>
            <rFont val="MS P ゴシック"/>
            <family val="3"/>
            <charset val="128"/>
          </rPr>
          <t>プルダウンから選んでください</t>
        </r>
      </text>
    </comment>
    <comment ref="M30" authorId="0" shapeId="0" xr:uid="{A0F9AF34-9392-44A1-9B91-D802FD027178}">
      <text>
        <r>
          <rPr>
            <b/>
            <sz val="9"/>
            <color indexed="81"/>
            <rFont val="MS P ゴシック"/>
            <family val="3"/>
            <charset val="128"/>
          </rPr>
          <t>プルダウンから選んでください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A16" authorId="0" shapeId="0" xr:uid="{00000000-0006-0000-1800-000001000000}">
      <text>
        <r>
          <rPr>
            <b/>
            <sz val="9"/>
            <color indexed="81"/>
            <rFont val="ＭＳ Ｐゴシック"/>
            <family val="3"/>
            <charset val="128"/>
          </rPr>
          <t>「本店」、「支店」、「営業所」を選択</t>
        </r>
      </text>
    </comment>
  </commentList>
</comments>
</file>

<file path=xl/sharedStrings.xml><?xml version="1.0" encoding="utf-8"?>
<sst xmlns="http://schemas.openxmlformats.org/spreadsheetml/2006/main" count="2926" uniqueCount="1277">
  <si>
    <t>発注者</t>
  </si>
  <si>
    <t>１　工事名</t>
  </si>
  <si>
    <t>３　問い合わせ先</t>
  </si>
  <si>
    <t>①</t>
  </si>
  <si>
    <t>②</t>
  </si>
  <si>
    <t>③</t>
  </si>
  <si>
    <t>各工事成績評定点</t>
  </si>
  <si>
    <t>工事成績評定点の平均</t>
  </si>
  <si>
    <t>（小数第２位を四捨五入）</t>
  </si>
  <si>
    <t>　　　　　　　　　　　　　　　　　　　　　　　　　　　　</t>
  </si>
  <si>
    <t>番号</t>
  </si>
  <si>
    <t>発注機関名</t>
  </si>
  <si>
    <t>工事種別</t>
  </si>
  <si>
    <t>工事名</t>
  </si>
  <si>
    <t>工事成績評定点</t>
  </si>
  <si>
    <t>企業の同種工事の施工実績</t>
  </si>
  <si>
    <t>工事名称等</t>
  </si>
  <si>
    <t>工　　事　　名</t>
  </si>
  <si>
    <t>（コリンズ登録番号）</t>
  </si>
  <si>
    <t>施工場所</t>
  </si>
  <si>
    <t>受注形態</t>
  </si>
  <si>
    <t>工事概要</t>
  </si>
  <si>
    <t>配置予定技術者の同種工事の施工経験</t>
  </si>
  <si>
    <t>配置予定技術者　氏名</t>
  </si>
  <si>
    <t>従事期間</t>
  </si>
  <si>
    <t>従事時の役職</t>
  </si>
  <si>
    <t>対象年度</t>
  </si>
  <si>
    <t>活動内容</t>
  </si>
  <si>
    <t>（a）</t>
  </si>
  <si>
    <t>（b）</t>
  </si>
  <si>
    <t>地理的条件</t>
  </si>
  <si>
    <t>種類</t>
  </si>
  <si>
    <t>住　所</t>
  </si>
  <si>
    <t>（発注者）</t>
  </si>
  <si>
    <t>記</t>
  </si>
  <si>
    <t>入札公告日</t>
  </si>
  <si>
    <t>（提案者）</t>
  </si>
  <si>
    <t>説明を求める要旨</t>
  </si>
  <si>
    <t>回答</t>
  </si>
  <si>
    <t>評価内容の説明要求に対する回答</t>
  </si>
  <si>
    <t>　　　　　　　　　　　　　　　　　　　　　　　　　</t>
  </si>
  <si>
    <t>質問事項</t>
  </si>
  <si>
    <t>要旨</t>
  </si>
  <si>
    <t>設計図書、技術資料作成に対する質問の回答書</t>
  </si>
  <si>
    <t>　　　　　　　　　　　　　　　　　　　</t>
  </si>
  <si>
    <t>総   合   評   価   技   術   資   料</t>
    <phoneticPr fontId="2"/>
  </si>
  <si>
    <t>部署</t>
    <phoneticPr fontId="2"/>
  </si>
  <si>
    <t>担当者</t>
    <phoneticPr fontId="2"/>
  </si>
  <si>
    <t>電話番号</t>
    <phoneticPr fontId="2"/>
  </si>
  <si>
    <t>FAX番号</t>
    <phoneticPr fontId="2"/>
  </si>
  <si>
    <t>Ｅ－ｍａｉｌ</t>
    <phoneticPr fontId="2"/>
  </si>
  <si>
    <t>(1)</t>
    <phoneticPr fontId="2"/>
  </si>
  <si>
    <t>(2)</t>
    <phoneticPr fontId="2"/>
  </si>
  <si>
    <t>(3)</t>
    <phoneticPr fontId="2"/>
  </si>
  <si>
    <t>評定点</t>
    <phoneticPr fontId="2"/>
  </si>
  <si>
    <t>(3)</t>
  </si>
  <si>
    <t>(4)</t>
  </si>
  <si>
    <t>上記事項の外、入札説明書本文にある要件を必ず確認すること。</t>
    <phoneticPr fontId="2"/>
  </si>
  <si>
    <t>(4)</t>
    <phoneticPr fontId="2"/>
  </si>
  <si>
    <t>上記事項の外、入札説明書本文にある要件を必ず確認すること。</t>
    <rPh sb="0" eb="2">
      <t>ジョウキ</t>
    </rPh>
    <rPh sb="2" eb="4">
      <t>ジコウ</t>
    </rPh>
    <rPh sb="5" eb="6">
      <t>ホカ</t>
    </rPh>
    <rPh sb="7" eb="9">
      <t>ニュウサツ</t>
    </rPh>
    <rPh sb="9" eb="12">
      <t>セツメイショ</t>
    </rPh>
    <rPh sb="12" eb="14">
      <t>ホンブン</t>
    </rPh>
    <rPh sb="17" eb="19">
      <t>ヨウケン</t>
    </rPh>
    <rPh sb="20" eb="21">
      <t>カナラ</t>
    </rPh>
    <rPh sb="22" eb="24">
      <t>カクニン</t>
    </rPh>
    <phoneticPr fontId="2"/>
  </si>
  <si>
    <t>対象：</t>
    <phoneticPr fontId="2"/>
  </si>
  <si>
    <t>(1)</t>
    <phoneticPr fontId="2"/>
  </si>
  <si>
    <t>(2)</t>
    <phoneticPr fontId="2"/>
  </si>
  <si>
    <t>入札説明書本文にある要件を必ず確認すること。</t>
    <phoneticPr fontId="2"/>
  </si>
  <si>
    <t>様</t>
    <phoneticPr fontId="2"/>
  </si>
  <si>
    <t>①</t>
    <phoneticPr fontId="2"/>
  </si>
  <si>
    <t>②</t>
    <phoneticPr fontId="2"/>
  </si>
  <si>
    <t>③</t>
    <phoneticPr fontId="2"/>
  </si>
  <si>
    <t>様</t>
    <phoneticPr fontId="2"/>
  </si>
  <si>
    <t>代表者氏名</t>
    <phoneticPr fontId="2"/>
  </si>
  <si>
    <t>発注事務所名</t>
    <rPh sb="0" eb="2">
      <t>ハッチュウ</t>
    </rPh>
    <rPh sb="2" eb="4">
      <t>ジム</t>
    </rPh>
    <rPh sb="4" eb="5">
      <t>ショ</t>
    </rPh>
    <rPh sb="5" eb="6">
      <t>メイ</t>
    </rPh>
    <phoneticPr fontId="2"/>
  </si>
  <si>
    <t>入札公告日</t>
    <rPh sb="0" eb="2">
      <t>ニュウサツ</t>
    </rPh>
    <rPh sb="2" eb="4">
      <t>コウコク</t>
    </rPh>
    <rPh sb="4" eb="5">
      <t>ビ</t>
    </rPh>
    <phoneticPr fontId="2"/>
  </si>
  <si>
    <t>工事名</t>
    <rPh sb="0" eb="2">
      <t>コウジ</t>
    </rPh>
    <rPh sb="2" eb="3">
      <t>メイ</t>
    </rPh>
    <phoneticPr fontId="2"/>
  </si>
  <si>
    <t>担当者</t>
    <rPh sb="0" eb="3">
      <t>タントウシャ</t>
    </rPh>
    <phoneticPr fontId="2"/>
  </si>
  <si>
    <t>部署</t>
    <rPh sb="0" eb="2">
      <t>ブショ</t>
    </rPh>
    <phoneticPr fontId="2"/>
  </si>
  <si>
    <t>電話番号</t>
    <rPh sb="0" eb="2">
      <t>デンワ</t>
    </rPh>
    <rPh sb="2" eb="4">
      <t>バンゴウ</t>
    </rPh>
    <phoneticPr fontId="2"/>
  </si>
  <si>
    <t>ＦＡＸ番号</t>
    <rPh sb="3" eb="5">
      <t>バンゴウ</t>
    </rPh>
    <phoneticPr fontId="2"/>
  </si>
  <si>
    <t>Ｅ－mail</t>
    <phoneticPr fontId="2"/>
  </si>
  <si>
    <t>提出日</t>
    <rPh sb="0" eb="2">
      <t>テイシュツ</t>
    </rPh>
    <rPh sb="2" eb="3">
      <t>ビ</t>
    </rPh>
    <phoneticPr fontId="2"/>
  </si>
  <si>
    <t>住所</t>
    <rPh sb="0" eb="2">
      <t>ジュウショ</t>
    </rPh>
    <phoneticPr fontId="2"/>
  </si>
  <si>
    <t>代表者</t>
    <rPh sb="0" eb="3">
      <t>ダイヒョウシャ</t>
    </rPh>
    <phoneticPr fontId="2"/>
  </si>
  <si>
    <t>完成年度</t>
    <rPh sb="0" eb="2">
      <t>カンセイ</t>
    </rPh>
    <rPh sb="2" eb="4">
      <t>ネンド</t>
    </rPh>
    <phoneticPr fontId="2"/>
  </si>
  <si>
    <t>工事種別</t>
    <rPh sb="0" eb="2">
      <t>コウジ</t>
    </rPh>
    <rPh sb="2" eb="4">
      <t>シュベツ</t>
    </rPh>
    <phoneticPr fontId="2"/>
  </si>
  <si>
    <t>施工実績</t>
    <rPh sb="0" eb="2">
      <t>セコウ</t>
    </rPh>
    <rPh sb="2" eb="4">
      <t>ジッセキ</t>
    </rPh>
    <phoneticPr fontId="2"/>
  </si>
  <si>
    <t>施工場所</t>
    <rPh sb="0" eb="2">
      <t>セコウ</t>
    </rPh>
    <rPh sb="2" eb="4">
      <t>バショ</t>
    </rPh>
    <phoneticPr fontId="2"/>
  </si>
  <si>
    <t xml:space="preserve">                                                                           　　　　　　　　　　　　　　　　　</t>
    <phoneticPr fontId="2"/>
  </si>
  <si>
    <t>施工経験</t>
    <rPh sb="0" eb="2">
      <t>セコウ</t>
    </rPh>
    <rPh sb="2" eb="4">
      <t>ケイケン</t>
    </rPh>
    <phoneticPr fontId="2"/>
  </si>
  <si>
    <t>請負金額</t>
    <rPh sb="0" eb="2">
      <t>ウケオイ</t>
    </rPh>
    <rPh sb="2" eb="4">
      <t>キンガク</t>
    </rPh>
    <phoneticPr fontId="2"/>
  </si>
  <si>
    <t>役職</t>
    <rPh sb="0" eb="2">
      <t>ヤクショク</t>
    </rPh>
    <phoneticPr fontId="2"/>
  </si>
  <si>
    <t>入力項目名</t>
    <rPh sb="0" eb="2">
      <t>ニュウリョク</t>
    </rPh>
    <rPh sb="2" eb="4">
      <t>コウモク</t>
    </rPh>
    <rPh sb="4" eb="5">
      <t>メイ</t>
    </rPh>
    <phoneticPr fontId="2"/>
  </si>
  <si>
    <t>入力欄</t>
    <rPh sb="0" eb="2">
      <t>ニュウリョク</t>
    </rPh>
    <rPh sb="2" eb="3">
      <t>ラン</t>
    </rPh>
    <phoneticPr fontId="2"/>
  </si>
  <si>
    <t>技術資料提出工事名：　　　　　　　　　　　　　　　　　　　　　　　　　　　　　　　　　　　　　　　　　</t>
    <phoneticPr fontId="2"/>
  </si>
  <si>
    <t>提出事務所名：</t>
    <phoneticPr fontId="2"/>
  </si>
  <si>
    <t>有効範囲：</t>
    <phoneticPr fontId="2"/>
  </si>
  <si>
    <t>点</t>
    <rPh sb="0" eb="1">
      <t>テン</t>
    </rPh>
    <phoneticPr fontId="2"/>
  </si>
  <si>
    <t>円</t>
    <phoneticPr fontId="2"/>
  </si>
  <si>
    <t>①</t>
    <phoneticPr fontId="2"/>
  </si>
  <si>
    <t>提出日</t>
    <phoneticPr fontId="2"/>
  </si>
  <si>
    <t>企業</t>
    <rPh sb="0" eb="2">
      <t>キギョウ</t>
    </rPh>
    <phoneticPr fontId="2"/>
  </si>
  <si>
    <t>【企業】評価項目</t>
    <rPh sb="1" eb="3">
      <t>キギョウ</t>
    </rPh>
    <rPh sb="4" eb="6">
      <t>ヒョウカ</t>
    </rPh>
    <rPh sb="6" eb="8">
      <t>コウモク</t>
    </rPh>
    <phoneticPr fontId="13"/>
  </si>
  <si>
    <t>【技術者】評価項目</t>
    <rPh sb="1" eb="4">
      <t>ギジュツシャ</t>
    </rPh>
    <rPh sb="5" eb="7">
      <t>ヒョウカ</t>
    </rPh>
    <rPh sb="7" eb="9">
      <t>コウモク</t>
    </rPh>
    <phoneticPr fontId="13"/>
  </si>
  <si>
    <t>【地理的条件】評価項目</t>
    <rPh sb="1" eb="4">
      <t>チリテキ</t>
    </rPh>
    <rPh sb="4" eb="6">
      <t>ジョウケン</t>
    </rPh>
    <rPh sb="7" eb="9">
      <t>ヒョウカ</t>
    </rPh>
    <rPh sb="9" eb="11">
      <t>コウモク</t>
    </rPh>
    <phoneticPr fontId="13"/>
  </si>
  <si>
    <t>工事成績</t>
    <rPh sb="0" eb="2">
      <t>コウジ</t>
    </rPh>
    <rPh sb="2" eb="4">
      <t>セイセキ</t>
    </rPh>
    <phoneticPr fontId="13"/>
  </si>
  <si>
    <t>保有資格</t>
    <rPh sb="0" eb="2">
      <t>ホユウ</t>
    </rPh>
    <rPh sb="2" eb="4">
      <t>シカク</t>
    </rPh>
    <phoneticPr fontId="13"/>
  </si>
  <si>
    <t>同種工事実績</t>
    <rPh sb="0" eb="2">
      <t>ドウシュ</t>
    </rPh>
    <rPh sb="2" eb="4">
      <t>コウジ</t>
    </rPh>
    <rPh sb="4" eb="6">
      <t>ジッセキ</t>
    </rPh>
    <phoneticPr fontId="13"/>
  </si>
  <si>
    <t>同種工事経験</t>
    <rPh sb="0" eb="2">
      <t>ドウシュ</t>
    </rPh>
    <rPh sb="2" eb="4">
      <t>コウジ</t>
    </rPh>
    <rPh sb="4" eb="6">
      <t>ケイケン</t>
    </rPh>
    <phoneticPr fontId="13"/>
  </si>
  <si>
    <t>近隣施工実績</t>
    <rPh sb="0" eb="2">
      <t>キンリン</t>
    </rPh>
    <rPh sb="2" eb="4">
      <t>セコウ</t>
    </rPh>
    <rPh sb="4" eb="6">
      <t>ジッセキ</t>
    </rPh>
    <phoneticPr fontId="13"/>
  </si>
  <si>
    <t>優良工事表彰</t>
    <rPh sb="0" eb="2">
      <t>ユウリョウ</t>
    </rPh>
    <rPh sb="2" eb="4">
      <t>コウジ</t>
    </rPh>
    <rPh sb="4" eb="6">
      <t>ヒョウショウ</t>
    </rPh>
    <phoneticPr fontId="13"/>
  </si>
  <si>
    <t>技術者の表彰</t>
    <rPh sb="0" eb="3">
      <t>ギジュツシャ</t>
    </rPh>
    <rPh sb="4" eb="6">
      <t>ヒョウショウ</t>
    </rPh>
    <phoneticPr fontId="13"/>
  </si>
  <si>
    <t>維持管理業務</t>
    <rPh sb="0" eb="2">
      <t>イジ</t>
    </rPh>
    <rPh sb="2" eb="4">
      <t>カンリ</t>
    </rPh>
    <rPh sb="4" eb="6">
      <t>ギョウム</t>
    </rPh>
    <phoneticPr fontId="13"/>
  </si>
  <si>
    <t>プラント保有</t>
    <rPh sb="4" eb="6">
      <t>ホユウ</t>
    </rPh>
    <phoneticPr fontId="13"/>
  </si>
  <si>
    <t>継続学習</t>
    <rPh sb="0" eb="2">
      <t>ケイゾク</t>
    </rPh>
    <rPh sb="2" eb="4">
      <t>ガクシュウ</t>
    </rPh>
    <phoneticPr fontId="13"/>
  </si>
  <si>
    <t>会社所在地</t>
    <rPh sb="0" eb="2">
      <t>カイシャ</t>
    </rPh>
    <rPh sb="2" eb="5">
      <t>ショザイチ</t>
    </rPh>
    <phoneticPr fontId="13"/>
  </si>
  <si>
    <t>技術者の成績</t>
    <rPh sb="0" eb="3">
      <t>ギジュツシャ</t>
    </rPh>
    <rPh sb="4" eb="6">
      <t>セイセキ</t>
    </rPh>
    <phoneticPr fontId="13"/>
  </si>
  <si>
    <t>除雪業務</t>
    <rPh sb="0" eb="2">
      <t>ジョセツ</t>
    </rPh>
    <rPh sb="2" eb="4">
      <t>ギョウム</t>
    </rPh>
    <phoneticPr fontId="13"/>
  </si>
  <si>
    <t>-</t>
    <phoneticPr fontId="13"/>
  </si>
  <si>
    <t>消防団協力事業所</t>
    <rPh sb="0" eb="3">
      <t>ショウボウダン</t>
    </rPh>
    <rPh sb="3" eb="5">
      <t>キョウリョク</t>
    </rPh>
    <rPh sb="5" eb="8">
      <t>ジギョウショ</t>
    </rPh>
    <phoneticPr fontId="13"/>
  </si>
  <si>
    <t>海上援助活動</t>
    <rPh sb="0" eb="2">
      <t>カイジョウ</t>
    </rPh>
    <rPh sb="2" eb="4">
      <t>エンジョ</t>
    </rPh>
    <rPh sb="4" eb="6">
      <t>カツドウ</t>
    </rPh>
    <phoneticPr fontId="13"/>
  </si>
  <si>
    <t>配置予定技術者</t>
    <rPh sb="0" eb="2">
      <t>ハイチ</t>
    </rPh>
    <rPh sb="2" eb="4">
      <t>ヨテイ</t>
    </rPh>
    <rPh sb="4" eb="7">
      <t>ギジュツシャ</t>
    </rPh>
    <phoneticPr fontId="2"/>
  </si>
  <si>
    <t>地理的条件</t>
    <rPh sb="0" eb="3">
      <t>チリテキ</t>
    </rPh>
    <rPh sb="3" eb="5">
      <t>ジョウケン</t>
    </rPh>
    <phoneticPr fontId="2"/>
  </si>
  <si>
    <t>評価項目</t>
    <rPh sb="0" eb="2">
      <t>ヒョウカ</t>
    </rPh>
    <rPh sb="2" eb="4">
      <t>コウモク</t>
    </rPh>
    <phoneticPr fontId="2"/>
  </si>
  <si>
    <t>区分</t>
    <rPh sb="0" eb="2">
      <t>クブン</t>
    </rPh>
    <phoneticPr fontId="2"/>
  </si>
  <si>
    <t>発注機関</t>
    <rPh sb="0" eb="2">
      <t>ハッチュウ</t>
    </rPh>
    <rPh sb="2" eb="4">
      <t>キカン</t>
    </rPh>
    <phoneticPr fontId="2"/>
  </si>
  <si>
    <t>建設工事の種類</t>
    <phoneticPr fontId="2"/>
  </si>
  <si>
    <t>1.企業情報</t>
    <rPh sb="2" eb="4">
      <t>キギョウ</t>
    </rPh>
    <rPh sb="4" eb="6">
      <t>ジョウホウ</t>
    </rPh>
    <phoneticPr fontId="2"/>
  </si>
  <si>
    <t>配置予定技術者①</t>
    <phoneticPr fontId="2"/>
  </si>
  <si>
    <t>配置予定技術者②</t>
    <phoneticPr fontId="2"/>
  </si>
  <si>
    <t>配置予定技術者③</t>
    <phoneticPr fontId="2"/>
  </si>
  <si>
    <t>2.配置予定技術者の氏名</t>
    <rPh sb="2" eb="4">
      <t>ハイチ</t>
    </rPh>
    <rPh sb="4" eb="6">
      <t>ヨテイ</t>
    </rPh>
    <rPh sb="6" eb="9">
      <t>ギジュツシャ</t>
    </rPh>
    <rPh sb="10" eb="12">
      <t>シメイ</t>
    </rPh>
    <phoneticPr fontId="2"/>
  </si>
  <si>
    <t>件</t>
    <rPh sb="0" eb="1">
      <t>ケン</t>
    </rPh>
    <phoneticPr fontId="2"/>
  </si>
  <si>
    <t>③</t>
    <phoneticPr fontId="2"/>
  </si>
  <si>
    <t>②</t>
    <phoneticPr fontId="2"/>
  </si>
  <si>
    <t>技術資料提出工事名：</t>
    <phoneticPr fontId="2"/>
  </si>
  <si>
    <t>提出事務所名：</t>
    <phoneticPr fontId="2"/>
  </si>
  <si>
    <t>有効範囲：</t>
    <phoneticPr fontId="2"/>
  </si>
  <si>
    <t>技術資料提出工事名：　　　　　　　　　　　　　　　　　　　　　　　　　　　　　　　　　　　　　　　　　　</t>
    <phoneticPr fontId="2"/>
  </si>
  <si>
    <t>○企業としてのボランティア活動への参加実績</t>
    <phoneticPr fontId="2"/>
  </si>
  <si>
    <t>まで</t>
    <phoneticPr fontId="2"/>
  </si>
  <si>
    <t>提出事務所名：</t>
    <phoneticPr fontId="2"/>
  </si>
  <si>
    <t>建設工事の種類</t>
    <rPh sb="0" eb="2">
      <t>ケンセツ</t>
    </rPh>
    <rPh sb="2" eb="4">
      <t>コウジ</t>
    </rPh>
    <rPh sb="5" eb="7">
      <t>シュルイ</t>
    </rPh>
    <phoneticPr fontId="2"/>
  </si>
  <si>
    <t>該当件数</t>
    <rPh sb="0" eb="2">
      <t>ガイトウ</t>
    </rPh>
    <rPh sb="2" eb="4">
      <t>ケンスウ</t>
    </rPh>
    <phoneticPr fontId="2"/>
  </si>
  <si>
    <t>企業の工事成績評定点</t>
    <phoneticPr fontId="2"/>
  </si>
  <si>
    <t>平均点</t>
    <rPh sb="0" eb="3">
      <t>ヘイキンテン</t>
    </rPh>
    <phoneticPr fontId="2"/>
  </si>
  <si>
    <t>施工実績</t>
    <rPh sb="0" eb="2">
      <t>セコウ</t>
    </rPh>
    <rPh sb="2" eb="4">
      <t>ジッセキ</t>
    </rPh>
    <phoneticPr fontId="2"/>
  </si>
  <si>
    <t>対象期間</t>
    <rPh sb="0" eb="2">
      <t>タイショウ</t>
    </rPh>
    <rPh sb="2" eb="4">
      <t>キカン</t>
    </rPh>
    <phoneticPr fontId="2"/>
  </si>
  <si>
    <t>同種工事</t>
    <rPh sb="0" eb="2">
      <t>ドウシュ</t>
    </rPh>
    <rPh sb="2" eb="4">
      <t>コウジ</t>
    </rPh>
    <phoneticPr fontId="2"/>
  </si>
  <si>
    <t>工事名</t>
    <rPh sb="0" eb="2">
      <t>コウジ</t>
    </rPh>
    <rPh sb="2" eb="3">
      <t>メイ</t>
    </rPh>
    <phoneticPr fontId="2"/>
  </si>
  <si>
    <t>施工場所</t>
    <rPh sb="0" eb="2">
      <t>セコウ</t>
    </rPh>
    <rPh sb="2" eb="4">
      <t>バショ</t>
    </rPh>
    <phoneticPr fontId="2"/>
  </si>
  <si>
    <t>請負金額</t>
    <rPh sb="0" eb="2">
      <t>ウケオイ</t>
    </rPh>
    <rPh sb="2" eb="4">
      <t>キンガク</t>
    </rPh>
    <phoneticPr fontId="2"/>
  </si>
  <si>
    <t>工事①</t>
    <rPh sb="0" eb="2">
      <t>コウジ</t>
    </rPh>
    <phoneticPr fontId="2"/>
  </si>
  <si>
    <t>工事②</t>
    <rPh sb="0" eb="2">
      <t>コウジ</t>
    </rPh>
    <phoneticPr fontId="2"/>
  </si>
  <si>
    <t>優良工事表彰</t>
    <rPh sb="0" eb="2">
      <t>ユウリョウ</t>
    </rPh>
    <rPh sb="2" eb="4">
      <t>コウジ</t>
    </rPh>
    <rPh sb="4" eb="6">
      <t>ヒョウショウ</t>
    </rPh>
    <phoneticPr fontId="2"/>
  </si>
  <si>
    <t>対象年度・機関等</t>
    <rPh sb="0" eb="2">
      <t>タイショウ</t>
    </rPh>
    <rPh sb="2" eb="4">
      <t>ネンド</t>
    </rPh>
    <rPh sb="5" eb="7">
      <t>キカン</t>
    </rPh>
    <rPh sb="7" eb="8">
      <t>トウ</t>
    </rPh>
    <phoneticPr fontId="2"/>
  </si>
  <si>
    <t>配置予定技術者</t>
    <rPh sb="0" eb="2">
      <t>ハイチ</t>
    </rPh>
    <rPh sb="2" eb="4">
      <t>ヨテイ</t>
    </rPh>
    <rPh sb="4" eb="6">
      <t>ギジュツ</t>
    </rPh>
    <rPh sb="6" eb="7">
      <t>シャ</t>
    </rPh>
    <phoneticPr fontId="2"/>
  </si>
  <si>
    <t>施工経験</t>
    <rPh sb="0" eb="2">
      <t>セコウ</t>
    </rPh>
    <rPh sb="2" eb="4">
      <t>ケイケン</t>
    </rPh>
    <phoneticPr fontId="2"/>
  </si>
  <si>
    <t>役職</t>
    <rPh sb="0" eb="2">
      <t>ヤクショク</t>
    </rPh>
    <phoneticPr fontId="2"/>
  </si>
  <si>
    <t>対象：</t>
    <phoneticPr fontId="2"/>
  </si>
  <si>
    <t>対象</t>
    <rPh sb="0" eb="2">
      <t>タイショウ</t>
    </rPh>
    <phoneticPr fontId="2"/>
  </si>
  <si>
    <t>労働福祉関連</t>
    <rPh sb="0" eb="2">
      <t>ロウドウ</t>
    </rPh>
    <rPh sb="2" eb="4">
      <t>フクシ</t>
    </rPh>
    <rPh sb="4" eb="6">
      <t>カンレン</t>
    </rPh>
    <phoneticPr fontId="2"/>
  </si>
  <si>
    <t>育児・介護休業制度</t>
    <rPh sb="0" eb="2">
      <t>イクジ</t>
    </rPh>
    <rPh sb="3" eb="5">
      <t>カイゴ</t>
    </rPh>
    <rPh sb="5" eb="7">
      <t>キュウギョウ</t>
    </rPh>
    <rPh sb="7" eb="9">
      <t>セイド</t>
    </rPh>
    <phoneticPr fontId="2"/>
  </si>
  <si>
    <t>こっころ認定</t>
    <rPh sb="4" eb="6">
      <t>ニンテイ</t>
    </rPh>
    <phoneticPr fontId="2"/>
  </si>
  <si>
    <t>障がい者雇用</t>
    <rPh sb="0" eb="1">
      <t>ショウ</t>
    </rPh>
    <rPh sb="3" eb="4">
      <t>シャ</t>
    </rPh>
    <rPh sb="4" eb="6">
      <t>コヨウ</t>
    </rPh>
    <phoneticPr fontId="2"/>
  </si>
  <si>
    <t>障がい者雇用数</t>
    <rPh sb="0" eb="1">
      <t>ショウ</t>
    </rPh>
    <rPh sb="3" eb="4">
      <t>シャ</t>
    </rPh>
    <rPh sb="4" eb="6">
      <t>コヨウ</t>
    </rPh>
    <rPh sb="6" eb="7">
      <t>スウ</t>
    </rPh>
    <phoneticPr fontId="2"/>
  </si>
  <si>
    <t>法定雇用義務数</t>
    <rPh sb="0" eb="2">
      <t>ホウテイ</t>
    </rPh>
    <rPh sb="2" eb="4">
      <t>コヨウ</t>
    </rPh>
    <rPh sb="4" eb="6">
      <t>ギム</t>
    </rPh>
    <rPh sb="6" eb="7">
      <t>スウ</t>
    </rPh>
    <phoneticPr fontId="2"/>
  </si>
  <si>
    <t>消防団協力事業所</t>
    <rPh sb="0" eb="3">
      <t>ショウボウダン</t>
    </rPh>
    <rPh sb="3" eb="5">
      <t>キョウリョク</t>
    </rPh>
    <rPh sb="5" eb="8">
      <t>ジギョウショ</t>
    </rPh>
    <phoneticPr fontId="2"/>
  </si>
  <si>
    <t>対象工事</t>
    <rPh sb="0" eb="2">
      <t>タイショウ</t>
    </rPh>
    <rPh sb="2" eb="4">
      <t>コウジ</t>
    </rPh>
    <phoneticPr fontId="2"/>
  </si>
  <si>
    <t>会社所在地</t>
    <rPh sb="0" eb="2">
      <t>カイシャ</t>
    </rPh>
    <rPh sb="2" eb="5">
      <t>ショザイチ</t>
    </rPh>
    <phoneticPr fontId="2"/>
  </si>
  <si>
    <t>種類</t>
    <rPh sb="0" eb="2">
      <t>シュルイ</t>
    </rPh>
    <phoneticPr fontId="2"/>
  </si>
  <si>
    <t>対象年度・機関等</t>
  </si>
  <si>
    <t>評価対象事項</t>
    <rPh sb="0" eb="2">
      <t>ヒョウカ</t>
    </rPh>
    <rPh sb="4" eb="6">
      <t>ジコウ</t>
    </rPh>
    <phoneticPr fontId="2"/>
  </si>
  <si>
    <t>項目名</t>
    <rPh sb="0" eb="2">
      <t>コウモク</t>
    </rPh>
    <rPh sb="2" eb="3">
      <t>メイ</t>
    </rPh>
    <phoneticPr fontId="2"/>
  </si>
  <si>
    <t>実績</t>
    <rPh sb="0" eb="2">
      <t>ジッセキ</t>
    </rPh>
    <phoneticPr fontId="2"/>
  </si>
  <si>
    <t>表彰区分</t>
    <rPh sb="0" eb="2">
      <t>ヒョウショウ</t>
    </rPh>
    <rPh sb="2" eb="4">
      <t>クブン</t>
    </rPh>
    <phoneticPr fontId="2"/>
  </si>
  <si>
    <t>状況</t>
    <rPh sb="0" eb="2">
      <t>ジョウキョウ</t>
    </rPh>
    <phoneticPr fontId="2"/>
  </si>
  <si>
    <t>入札公告日前日時点での取り組み状況</t>
    <rPh sb="0" eb="2">
      <t>ニュウサツ</t>
    </rPh>
    <rPh sb="2" eb="4">
      <t>コウコク</t>
    </rPh>
    <rPh sb="4" eb="5">
      <t>ビ</t>
    </rPh>
    <rPh sb="5" eb="7">
      <t>ゼンジツ</t>
    </rPh>
    <rPh sb="7" eb="9">
      <t>ジテン</t>
    </rPh>
    <rPh sb="11" eb="12">
      <t>ト</t>
    </rPh>
    <rPh sb="13" eb="14">
      <t>ク</t>
    </rPh>
    <rPh sb="15" eb="17">
      <t>ジョウキョウ</t>
    </rPh>
    <phoneticPr fontId="2"/>
  </si>
  <si>
    <t>企業</t>
    <rPh sb="0" eb="2">
      <t>キギョウ</t>
    </rPh>
    <phoneticPr fontId="2"/>
  </si>
  <si>
    <t>配置予定技術者①</t>
    <phoneticPr fontId="2"/>
  </si>
  <si>
    <t>配置予定技術者②</t>
    <phoneticPr fontId="2"/>
  </si>
  <si>
    <t>配置予定技術者③</t>
    <phoneticPr fontId="2"/>
  </si>
  <si>
    <t>地理的条件</t>
    <phoneticPr fontId="2"/>
  </si>
  <si>
    <t>（始）</t>
    <rPh sb="1" eb="2">
      <t>ハジ</t>
    </rPh>
    <phoneticPr fontId="2"/>
  </si>
  <si>
    <t>（終）</t>
    <rPh sb="1" eb="2">
      <t>オ</t>
    </rPh>
    <phoneticPr fontId="2"/>
  </si>
  <si>
    <t>工期(始)</t>
    <rPh sb="0" eb="2">
      <t>コウキ</t>
    </rPh>
    <rPh sb="3" eb="4">
      <t>ハジ</t>
    </rPh>
    <phoneticPr fontId="2"/>
  </si>
  <si>
    <t>工期(終)</t>
    <rPh sb="0" eb="2">
      <t>コウキ</t>
    </rPh>
    <rPh sb="3" eb="4">
      <t>オ</t>
    </rPh>
    <phoneticPr fontId="2"/>
  </si>
  <si>
    <t>工事成績</t>
    <rPh sb="0" eb="2">
      <t>コウジ</t>
    </rPh>
    <rPh sb="2" eb="4">
      <t>セイセキ</t>
    </rPh>
    <phoneticPr fontId="2"/>
  </si>
  <si>
    <t>障がい者</t>
    <phoneticPr fontId="2"/>
  </si>
  <si>
    <t>育児介護</t>
    <phoneticPr fontId="2"/>
  </si>
  <si>
    <t>認定有無</t>
    <rPh sb="0" eb="2">
      <t>ニンテイ</t>
    </rPh>
    <rPh sb="2" eb="4">
      <t>ウム</t>
    </rPh>
    <phoneticPr fontId="2"/>
  </si>
  <si>
    <t>（２）</t>
  </si>
  <si>
    <t>（３）</t>
  </si>
  <si>
    <t>（４）</t>
  </si>
  <si>
    <t>配置予定技術者の工事成績評定点</t>
    <rPh sb="0" eb="2">
      <t>ハイチ</t>
    </rPh>
    <rPh sb="2" eb="4">
      <t>ヨテイ</t>
    </rPh>
    <rPh sb="4" eb="7">
      <t>ギジュツシャ</t>
    </rPh>
    <rPh sb="8" eb="10">
      <t>コウジ</t>
    </rPh>
    <rPh sb="10" eb="12">
      <t>セイセキ</t>
    </rPh>
    <rPh sb="12" eb="14">
      <t>ヒョウテイ</t>
    </rPh>
    <rPh sb="14" eb="15">
      <t>テン</t>
    </rPh>
    <phoneticPr fontId="2"/>
  </si>
  <si>
    <t>配置技術者氏名</t>
    <rPh sb="0" eb="2">
      <t>ハイチ</t>
    </rPh>
    <rPh sb="2" eb="5">
      <t>ギジュツシャ</t>
    </rPh>
    <rPh sb="5" eb="7">
      <t>シメイ</t>
    </rPh>
    <phoneticPr fontId="2"/>
  </si>
  <si>
    <t>各工事成績評定点</t>
    <rPh sb="0" eb="3">
      <t>カクコウジ</t>
    </rPh>
    <rPh sb="3" eb="8">
      <t>セイセキヒョウテイテン</t>
    </rPh>
    <phoneticPr fontId="2"/>
  </si>
  <si>
    <t>工事成績評定点の平均</t>
    <rPh sb="0" eb="2">
      <t>コウジ</t>
    </rPh>
    <rPh sb="2" eb="4">
      <t>セイセキ</t>
    </rPh>
    <rPh sb="4" eb="6">
      <t>ヒョウテイ</t>
    </rPh>
    <rPh sb="6" eb="7">
      <t>テン</t>
    </rPh>
    <rPh sb="8" eb="10">
      <t>ヘイキン</t>
    </rPh>
    <phoneticPr fontId="2"/>
  </si>
  <si>
    <t>（小数第２位を四捨五入）</t>
    <rPh sb="1" eb="3">
      <t>ショウスウ</t>
    </rPh>
    <rPh sb="3" eb="4">
      <t>ダイ</t>
    </rPh>
    <rPh sb="4" eb="6">
      <t>ニイ</t>
    </rPh>
    <rPh sb="7" eb="11">
      <t>シシャゴニュウ</t>
    </rPh>
    <phoneticPr fontId="2"/>
  </si>
  <si>
    <t>（５）</t>
  </si>
  <si>
    <t>（６）</t>
  </si>
  <si>
    <t>工事成績評定点</t>
    <rPh sb="0" eb="7">
      <t>コウジセイセキヒョウテイテン</t>
    </rPh>
    <phoneticPr fontId="2"/>
  </si>
  <si>
    <t>（１）</t>
  </si>
  <si>
    <t>対象：</t>
    <rPh sb="0" eb="2">
      <t>タイショウ</t>
    </rPh>
    <phoneticPr fontId="2"/>
  </si>
  <si>
    <t>会社（企業体）名：</t>
    <rPh sb="3" eb="6">
      <t>キギョウタイ</t>
    </rPh>
    <phoneticPr fontId="2"/>
  </si>
  <si>
    <t>工　事　名</t>
    <rPh sb="0" eb="1">
      <t>コウ</t>
    </rPh>
    <rPh sb="2" eb="3">
      <t>コト</t>
    </rPh>
    <rPh sb="4" eb="5">
      <t>メイ</t>
    </rPh>
    <phoneticPr fontId="2"/>
  </si>
  <si>
    <t>点</t>
    <phoneticPr fontId="2"/>
  </si>
  <si>
    <t>a</t>
    <phoneticPr fontId="2"/>
  </si>
  <si>
    <t>記入欄が足りない場合は欄を追加して記入すること。</t>
    <rPh sb="0" eb="2">
      <t>キニュウ</t>
    </rPh>
    <rPh sb="2" eb="3">
      <t>ラン</t>
    </rPh>
    <rPh sb="4" eb="5">
      <t>タ</t>
    </rPh>
    <rPh sb="8" eb="10">
      <t>バアイ</t>
    </rPh>
    <rPh sb="11" eb="12">
      <t>ラン</t>
    </rPh>
    <rPh sb="13" eb="15">
      <t>ツイカ</t>
    </rPh>
    <rPh sb="17" eb="19">
      <t>キニュウ</t>
    </rPh>
    <phoneticPr fontId="2"/>
  </si>
  <si>
    <t>登録者氏名</t>
    <rPh sb="0" eb="3">
      <t>トウロクシャ</t>
    </rPh>
    <rPh sb="3" eb="5">
      <t>シメイ</t>
    </rPh>
    <phoneticPr fontId="2"/>
  </si>
  <si>
    <t>配置予定技術者が主任（監理）技術者として従事した工事実績</t>
    <rPh sb="0" eb="4">
      <t>ハイチヨテイ</t>
    </rPh>
    <rPh sb="4" eb="7">
      <t>ギジュツシャ</t>
    </rPh>
    <rPh sb="24" eb="26">
      <t>コウジ</t>
    </rPh>
    <rPh sb="26" eb="28">
      <t>ジッセキ</t>
    </rPh>
    <phoneticPr fontId="2"/>
  </si>
  <si>
    <t>状況</t>
    <phoneticPr fontId="2"/>
  </si>
  <si>
    <t>b</t>
    <phoneticPr fontId="2"/>
  </si>
  <si>
    <t>c</t>
    <phoneticPr fontId="2"/>
  </si>
  <si>
    <t>d</t>
    <phoneticPr fontId="2"/>
  </si>
  <si>
    <t>e</t>
    <phoneticPr fontId="2"/>
  </si>
  <si>
    <t>法律超える制度</t>
    <rPh sb="0" eb="2">
      <t>ホウリツ</t>
    </rPh>
    <rPh sb="2" eb="3">
      <t>コ</t>
    </rPh>
    <rPh sb="5" eb="7">
      <t>セイド</t>
    </rPh>
    <phoneticPr fontId="2"/>
  </si>
  <si>
    <t>a0</t>
    <phoneticPr fontId="2"/>
  </si>
  <si>
    <t>配置予定技術者①</t>
    <phoneticPr fontId="2"/>
  </si>
  <si>
    <t>配置予定技術者②</t>
    <phoneticPr fontId="2"/>
  </si>
  <si>
    <t>配置予定技術者③</t>
    <phoneticPr fontId="2"/>
  </si>
  <si>
    <t>a1</t>
    <phoneticPr fontId="2"/>
  </si>
  <si>
    <t>a</t>
    <phoneticPr fontId="2"/>
  </si>
  <si>
    <t>b</t>
    <phoneticPr fontId="2"/>
  </si>
  <si>
    <t>c</t>
    <phoneticPr fontId="2"/>
  </si>
  <si>
    <t>d</t>
    <phoneticPr fontId="2"/>
  </si>
  <si>
    <t>←直接入力</t>
    <rPh sb="1" eb="3">
      <t>チョクセツ</t>
    </rPh>
    <rPh sb="3" eb="5">
      <t>ニュウリョク</t>
    </rPh>
    <phoneticPr fontId="2"/>
  </si>
  <si>
    <t>様式－○</t>
    <rPh sb="0" eb="2">
      <t>ヨウシキ</t>
    </rPh>
    <phoneticPr fontId="2"/>
  </si>
  <si>
    <t>様式番号</t>
    <rPh sb="0" eb="2">
      <t>ヨウシキ</t>
    </rPh>
    <rPh sb="2" eb="4">
      <t>バンゴウ</t>
    </rPh>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</si>
  <si>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</si>
  <si>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</si>
  <si>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</si>
  <si>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</si>
  <si>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</si>
  <si>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</si>
  <si>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</si>
  <si>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</si>
  <si>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</si>
  <si>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</si>
  <si>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</si>
  <si>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１２</t>
    <phoneticPr fontId="2"/>
  </si>
  <si>
    <t>１３</t>
    <phoneticPr fontId="2"/>
  </si>
  <si>
    <t>１４</t>
    <phoneticPr fontId="2"/>
  </si>
  <si>
    <t>１５</t>
    <phoneticPr fontId="2"/>
  </si>
  <si>
    <t>１６</t>
  </si>
  <si>
    <t>１７</t>
  </si>
  <si>
    <t>１８</t>
  </si>
  <si>
    <t>１９</t>
  </si>
  <si>
    <t>２０</t>
  </si>
  <si>
    <t>評価項目番号</t>
    <rPh sb="0" eb="2">
      <t>ヒョウカ</t>
    </rPh>
    <rPh sb="2" eb="4">
      <t>コウモク</t>
    </rPh>
    <rPh sb="4" eb="6">
      <t>バンゴウ</t>
    </rPh>
    <phoneticPr fontId="2"/>
  </si>
  <si>
    <t>評価項目番号（枝番）</t>
    <rPh sb="0" eb="2">
      <t>ヒョウカ</t>
    </rPh>
    <rPh sb="2" eb="4">
      <t>コウモク</t>
    </rPh>
    <rPh sb="4" eb="6">
      <t>バンゴウ</t>
    </rPh>
    <rPh sb="7" eb="9">
      <t>エダバン</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</si>
  <si>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</si>
  <si>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</si>
  <si>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</si>
  <si>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</si>
  <si>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</si>
  <si>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</si>
  <si>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</si>
  <si>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</si>
  <si>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</si>
  <si>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</si>
  <si>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区分</t>
    <rPh sb="0" eb="2">
      <t>クブン</t>
    </rPh>
    <phoneticPr fontId="2"/>
  </si>
  <si>
    <t>企業</t>
    <rPh sb="0" eb="2">
      <t>キギョウ</t>
    </rPh>
    <phoneticPr fontId="2"/>
  </si>
  <si>
    <t>技術者</t>
    <rPh sb="0" eb="3">
      <t>ギジュツシャ</t>
    </rPh>
    <phoneticPr fontId="2"/>
  </si>
  <si>
    <t>地理的条件</t>
    <rPh sb="0" eb="3">
      <t>チリテキ</t>
    </rPh>
    <rPh sb="3" eb="5">
      <t>ジョウケン</t>
    </rPh>
    <phoneticPr fontId="2"/>
  </si>
  <si>
    <t>評価項目名</t>
    <rPh sb="0" eb="2">
      <t>ヒョウカ</t>
    </rPh>
    <rPh sb="2" eb="4">
      <t>コウモク</t>
    </rPh>
    <rPh sb="4" eb="5">
      <t>メイ</t>
    </rPh>
    <phoneticPr fontId="2"/>
  </si>
  <si>
    <t>表紙記載文</t>
    <rPh sb="0" eb="2">
      <t>ヒョウシ</t>
    </rPh>
    <rPh sb="2" eb="4">
      <t>キサイ</t>
    </rPh>
    <rPh sb="4" eb="5">
      <t>ブン</t>
    </rPh>
    <phoneticPr fontId="2"/>
  </si>
  <si>
    <t>対象外</t>
    <rPh sb="0" eb="2">
      <t>タイショウ</t>
    </rPh>
    <rPh sb="2" eb="3">
      <t>ガイ</t>
    </rPh>
    <phoneticPr fontId="2"/>
  </si>
  <si>
    <t>防災協定</t>
    <rPh sb="0" eb="2">
      <t>ボウサイ</t>
    </rPh>
    <rPh sb="2" eb="4">
      <t>キョウテイ</t>
    </rPh>
    <phoneticPr fontId="13"/>
  </si>
  <si>
    <t>消防団協力事業所の認定</t>
    <phoneticPr fontId="2"/>
  </si>
  <si>
    <t>（会社所在地）</t>
    <phoneticPr fontId="2"/>
  </si>
  <si>
    <t>サポート拠点</t>
    <rPh sb="4" eb="6">
      <t>キョテン</t>
    </rPh>
    <phoneticPr fontId="13"/>
  </si>
  <si>
    <t>工場・会社所在地</t>
    <rPh sb="0" eb="2">
      <t>コウジョウ</t>
    </rPh>
    <rPh sb="3" eb="5">
      <t>カイシャ</t>
    </rPh>
    <rPh sb="5" eb="8">
      <t>ショザイチ</t>
    </rPh>
    <phoneticPr fontId="13"/>
  </si>
  <si>
    <t>評価項目（１）－①（例）</t>
    <rPh sb="10" eb="11">
      <t>レイ</t>
    </rPh>
    <phoneticPr fontId="2"/>
  </si>
  <si>
    <t>様式番号</t>
    <phoneticPr fontId="2"/>
  </si>
  <si>
    <t>【表３】プルダウンリスト</t>
    <rPh sb="1" eb="2">
      <t>ヒョウ</t>
    </rPh>
    <phoneticPr fontId="2"/>
  </si>
  <si>
    <t>表３【企業】評価項目の着色セルに項目を記入した場合、ここに記載文を直接入力！</t>
    <rPh sb="0" eb="1">
      <t>ヒョウ</t>
    </rPh>
    <rPh sb="3" eb="5">
      <t>キギョウ</t>
    </rPh>
    <rPh sb="6" eb="8">
      <t>ヒョウカ</t>
    </rPh>
    <rPh sb="8" eb="10">
      <t>コウモク</t>
    </rPh>
    <rPh sb="11" eb="13">
      <t>チャクショク</t>
    </rPh>
    <rPh sb="16" eb="18">
      <t>コウモク</t>
    </rPh>
    <rPh sb="19" eb="21">
      <t>キニュウ</t>
    </rPh>
    <rPh sb="23" eb="25">
      <t>バアイ</t>
    </rPh>
    <rPh sb="29" eb="31">
      <t>キサイ</t>
    </rPh>
    <rPh sb="31" eb="32">
      <t>ブン</t>
    </rPh>
    <rPh sb="33" eb="35">
      <t>チョクセツ</t>
    </rPh>
    <rPh sb="35" eb="37">
      <t>ニュウリョク</t>
    </rPh>
    <phoneticPr fontId="2"/>
  </si>
  <si>
    <t>表３【技術者】評価項目の着色セルに項目を記入した場合、ここに記載文を直接入力！</t>
    <rPh sb="3" eb="6">
      <t>ギジュツシャ</t>
    </rPh>
    <rPh sb="7" eb="9">
      <t>ヒョウカ</t>
    </rPh>
    <rPh sb="9" eb="11">
      <t>コウモク</t>
    </rPh>
    <rPh sb="12" eb="14">
      <t>チャクショク</t>
    </rPh>
    <rPh sb="17" eb="19">
      <t>コウモク</t>
    </rPh>
    <rPh sb="20" eb="22">
      <t>キニュウ</t>
    </rPh>
    <rPh sb="24" eb="26">
      <t>バアイ</t>
    </rPh>
    <rPh sb="30" eb="32">
      <t>キサイ</t>
    </rPh>
    <rPh sb="32" eb="33">
      <t>ブン</t>
    </rPh>
    <rPh sb="34" eb="36">
      <t>チョクセツ</t>
    </rPh>
    <rPh sb="36" eb="38">
      <t>ニュウリョク</t>
    </rPh>
    <phoneticPr fontId="2"/>
  </si>
  <si>
    <t>表３【地理的条件】評価項目の着色セルに項目を記入した場合、ここに記載文を直接入力！</t>
    <rPh sb="0" eb="1">
      <t>ヒョウ</t>
    </rPh>
    <rPh sb="3" eb="6">
      <t>チリテキ</t>
    </rPh>
    <rPh sb="6" eb="8">
      <t>ジョウケン</t>
    </rPh>
    <rPh sb="9" eb="11">
      <t>ヒョウカ</t>
    </rPh>
    <rPh sb="11" eb="13">
      <t>コウモク</t>
    </rPh>
    <rPh sb="14" eb="16">
      <t>チャクショク</t>
    </rPh>
    <rPh sb="19" eb="21">
      <t>コウモク</t>
    </rPh>
    <rPh sb="22" eb="24">
      <t>キニュウ</t>
    </rPh>
    <rPh sb="26" eb="28">
      <t>バアイ</t>
    </rPh>
    <rPh sb="32" eb="34">
      <t>キサイ</t>
    </rPh>
    <rPh sb="34" eb="35">
      <t>ブン</t>
    </rPh>
    <rPh sb="36" eb="38">
      <t>チョクセツ</t>
    </rPh>
    <rPh sb="38" eb="40">
      <t>ニュウリョク</t>
    </rPh>
    <phoneticPr fontId="2"/>
  </si>
  <si>
    <t>着色セルの凡例</t>
    <rPh sb="0" eb="2">
      <t>チャクショク</t>
    </rPh>
    <rPh sb="5" eb="7">
      <t>ハンレイ</t>
    </rPh>
    <phoneticPr fontId="2"/>
  </si>
  <si>
    <t>（企業）</t>
    <rPh sb="1" eb="3">
      <t>キギョウ</t>
    </rPh>
    <phoneticPr fontId="2"/>
  </si>
  <si>
    <t>：「企業入力シート」で入力（数式リンク有）</t>
    <rPh sb="2" eb="4">
      <t>キギョウ</t>
    </rPh>
    <rPh sb="4" eb="6">
      <t>ニュウリョク</t>
    </rPh>
    <rPh sb="11" eb="13">
      <t>ニュウリョク</t>
    </rPh>
    <rPh sb="14" eb="16">
      <t>スウシキ</t>
    </rPh>
    <rPh sb="19" eb="20">
      <t>アリ</t>
    </rPh>
    <phoneticPr fontId="2"/>
  </si>
  <si>
    <t>：セルに直接入力が必要な箇所</t>
    <rPh sb="4" eb="6">
      <t>チョクセツ</t>
    </rPh>
    <rPh sb="6" eb="8">
      <t>ニュウリョク</t>
    </rPh>
    <rPh sb="9" eb="11">
      <t>ヒツヨウ</t>
    </rPh>
    <rPh sb="12" eb="14">
      <t>カショ</t>
    </rPh>
    <phoneticPr fontId="2"/>
  </si>
  <si>
    <t>（発注者）</t>
    <rPh sb="1" eb="4">
      <t>ハッチュウシャ</t>
    </rPh>
    <phoneticPr fontId="2"/>
  </si>
  <si>
    <t>：「発注者入力シート」で入力（数式リンク有）</t>
    <rPh sb="2" eb="5">
      <t>ハッチュウシャ</t>
    </rPh>
    <rPh sb="5" eb="7">
      <t>ニュウリョク</t>
    </rPh>
    <rPh sb="12" eb="14">
      <t>ニュウリョク</t>
    </rPh>
    <rPh sb="15" eb="17">
      <t>スウシキ</t>
    </rPh>
    <rPh sb="20" eb="21">
      <t>アリ</t>
    </rPh>
    <phoneticPr fontId="2"/>
  </si>
  <si>
    <t>【印刷について】</t>
    <rPh sb="1" eb="3">
      <t>インサツ</t>
    </rPh>
    <phoneticPr fontId="2"/>
  </si>
  <si>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2"/>
  </si>
  <si>
    <t>：「企業入力シート」、一覧表（別紙）で入力（数式リンク有）</t>
    <rPh sb="2" eb="4">
      <t>キギョウ</t>
    </rPh>
    <rPh sb="4" eb="6">
      <t>ニュウリョク</t>
    </rPh>
    <rPh sb="11" eb="13">
      <t>イチラン</t>
    </rPh>
    <rPh sb="13" eb="14">
      <t>ヒョウ</t>
    </rPh>
    <rPh sb="15" eb="17">
      <t>ベッシ</t>
    </rPh>
    <rPh sb="19" eb="21">
      <t>ニュウリョク</t>
    </rPh>
    <rPh sb="22" eb="24">
      <t>スウシキ</t>
    </rPh>
    <rPh sb="27" eb="28">
      <t>アリ</t>
    </rPh>
    <phoneticPr fontId="2"/>
  </si>
  <si>
    <t>：自動計算</t>
    <rPh sb="1" eb="3">
      <t>ジドウ</t>
    </rPh>
    <rPh sb="3" eb="5">
      <t>ケイサン</t>
    </rPh>
    <phoneticPr fontId="2"/>
  </si>
  <si>
    <t>：配置予定技術者①のシートとリンク</t>
    <rPh sb="1" eb="3">
      <t>ハイチ</t>
    </rPh>
    <rPh sb="3" eb="5">
      <t>ヨテイ</t>
    </rPh>
    <rPh sb="5" eb="8">
      <t>ギジュツシャ</t>
    </rPh>
    <phoneticPr fontId="2"/>
  </si>
  <si>
    <t>：「企業入力シート」、一覧表で入力（数式リンク有）</t>
    <rPh sb="2" eb="4">
      <t>キギョウ</t>
    </rPh>
    <rPh sb="4" eb="6">
      <t>ニュウリョク</t>
    </rPh>
    <rPh sb="11" eb="13">
      <t>イチラン</t>
    </rPh>
    <rPh sb="13" eb="14">
      <t>ヒョウ</t>
    </rPh>
    <rPh sb="15" eb="17">
      <t>ニュウリョク</t>
    </rPh>
    <rPh sb="18" eb="20">
      <t>スウシキ</t>
    </rPh>
    <rPh sb="23" eb="24">
      <t>アリ</t>
    </rPh>
    <phoneticPr fontId="2"/>
  </si>
  <si>
    <t>：「企業入力シートで入力（数式リンク有）</t>
    <rPh sb="2" eb="4">
      <t>キギョウ</t>
    </rPh>
    <rPh sb="4" eb="6">
      <t>ニュウリョク</t>
    </rPh>
    <rPh sb="10" eb="12">
      <t>ニュウリョク</t>
    </rPh>
    <rPh sb="13" eb="15">
      <t>スウシキ</t>
    </rPh>
    <rPh sb="18" eb="19">
      <t>アリ</t>
    </rPh>
    <phoneticPr fontId="2"/>
  </si>
  <si>
    <t>　　（様式番号は表紙が1になるため、2から始まります。評価項目の番号は、入札説明書に記載する見出し番号とあわせてください）</t>
    <rPh sb="3" eb="5">
      <t>ヨウシキ</t>
    </rPh>
    <rPh sb="5" eb="7">
      <t>バンゴウ</t>
    </rPh>
    <rPh sb="8" eb="10">
      <t>ヒョウシ</t>
    </rPh>
    <rPh sb="21" eb="22">
      <t>ハジ</t>
    </rPh>
    <rPh sb="27" eb="29">
      <t>ヒョウカ</t>
    </rPh>
    <rPh sb="29" eb="31">
      <t>コウモク</t>
    </rPh>
    <rPh sb="32" eb="34">
      <t>バンゴウ</t>
    </rPh>
    <rPh sb="36" eb="38">
      <t>ニュウサツ</t>
    </rPh>
    <rPh sb="38" eb="41">
      <t>セツメイショ</t>
    </rPh>
    <rPh sb="42" eb="44">
      <t>キサイ</t>
    </rPh>
    <rPh sb="46" eb="48">
      <t>ミダ</t>
    </rPh>
    <rPh sb="49" eb="51">
      <t>バンゴウ</t>
    </rPh>
    <phoneticPr fontId="2"/>
  </si>
  <si>
    <t>【表３】</t>
    <rPh sb="1" eb="2">
      <t>ヒョウ</t>
    </rPh>
    <phoneticPr fontId="2"/>
  </si>
  <si>
    <t>【表１】</t>
    <phoneticPr fontId="2"/>
  </si>
  <si>
    <t>【表２】</t>
    <phoneticPr fontId="2"/>
  </si>
  <si>
    <t>【表４】</t>
    <rPh sb="1" eb="2">
      <t>ヒョウ</t>
    </rPh>
    <phoneticPr fontId="2"/>
  </si>
  <si>
    <t>発注までに必要な作業</t>
    <rPh sb="0" eb="2">
      <t>ハッチュウ</t>
    </rPh>
    <rPh sb="5" eb="7">
      <t>ヒツヨウ</t>
    </rPh>
    <rPh sb="8" eb="10">
      <t>サギョウ</t>
    </rPh>
    <phoneticPr fontId="2"/>
  </si>
  <si>
    <t>（３）確認・修正作業【重要】</t>
    <rPh sb="3" eb="5">
      <t>カクニン</t>
    </rPh>
    <rPh sb="6" eb="8">
      <t>シュウセイ</t>
    </rPh>
    <rPh sb="8" eb="10">
      <t>サギョウ</t>
    </rPh>
    <rPh sb="11" eb="13">
      <t>ジュウヨウ</t>
    </rPh>
    <phoneticPr fontId="2"/>
  </si>
  <si>
    <t>③その他箇所の記載文や文字切れなど不備がないか確認し、必要に応じて修正してください</t>
    <rPh sb="3" eb="4">
      <t>タ</t>
    </rPh>
    <rPh sb="4" eb="6">
      <t>カショ</t>
    </rPh>
    <rPh sb="7" eb="9">
      <t>キサイ</t>
    </rPh>
    <rPh sb="9" eb="10">
      <t>ブン</t>
    </rPh>
    <rPh sb="11" eb="13">
      <t>モジ</t>
    </rPh>
    <rPh sb="13" eb="14">
      <t>キ</t>
    </rPh>
    <rPh sb="17" eb="19">
      <t>フビ</t>
    </rPh>
    <rPh sb="23" eb="25">
      <t>カクニン</t>
    </rPh>
    <rPh sb="27" eb="29">
      <t>ヒツヨウ</t>
    </rPh>
    <rPh sb="30" eb="31">
      <t>オウ</t>
    </rPh>
    <rPh sb="33" eb="35">
      <t>シュウセイ</t>
    </rPh>
    <phoneticPr fontId="2"/>
  </si>
  <si>
    <t>①「発注者設定内容確認シート」で入札説明書に記載した内容と様式に記載した内容が一致しているか確認してください</t>
    <rPh sb="2" eb="5">
      <t>ハッチュウシャ</t>
    </rPh>
    <rPh sb="5" eb="7">
      <t>セッテイ</t>
    </rPh>
    <rPh sb="7" eb="9">
      <t>ナイヨウ</t>
    </rPh>
    <rPh sb="9" eb="11">
      <t>カクニン</t>
    </rPh>
    <rPh sb="16" eb="18">
      <t>ニュウサツ</t>
    </rPh>
    <rPh sb="18" eb="21">
      <t>セツメイショ</t>
    </rPh>
    <rPh sb="22" eb="24">
      <t>キサイ</t>
    </rPh>
    <rPh sb="26" eb="28">
      <t>ナイヨウ</t>
    </rPh>
    <rPh sb="29" eb="31">
      <t>ヨウシキ</t>
    </rPh>
    <rPh sb="32" eb="34">
      <t>キサイ</t>
    </rPh>
    <rPh sb="36" eb="38">
      <t>ナイヨウ</t>
    </rPh>
    <rPh sb="39" eb="41">
      <t>イッチ</t>
    </rPh>
    <rPh sb="46" eb="48">
      <t>カクニン</t>
    </rPh>
    <phoneticPr fontId="2"/>
  </si>
  <si>
    <r>
      <t>（１）</t>
    </r>
    <r>
      <rPr>
        <sz val="12"/>
        <color theme="1"/>
        <rFont val="ＭＳ Ｐゴシック"/>
        <family val="3"/>
        <charset val="128"/>
        <scheme val="minor"/>
      </rPr>
      <t>発注工事の基本情報</t>
    </r>
    <rPh sb="3" eb="5">
      <t>ハッチュウ</t>
    </rPh>
    <rPh sb="5" eb="7">
      <t>コウジ</t>
    </rPh>
    <rPh sb="8" eb="10">
      <t>キホン</t>
    </rPh>
    <rPh sb="10" eb="12">
      <t>ジョウホウ</t>
    </rPh>
    <phoneticPr fontId="2"/>
  </si>
  <si>
    <r>
      <t>（２）</t>
    </r>
    <r>
      <rPr>
        <sz val="12"/>
        <color theme="1"/>
        <rFont val="ＭＳ Ｐゴシック"/>
        <family val="3"/>
        <charset val="128"/>
        <scheme val="minor"/>
      </rPr>
      <t>総合評価方式の</t>
    </r>
    <r>
      <rPr>
        <sz val="12"/>
        <color rgb="FFFF0000"/>
        <rFont val="ＭＳ Ｐゴシック"/>
        <family val="3"/>
        <charset val="128"/>
        <scheme val="minor"/>
      </rPr>
      <t>評価項目</t>
    </r>
    <r>
      <rPr>
        <sz val="12"/>
        <color theme="1"/>
        <rFont val="ＭＳ Ｐゴシック"/>
        <family val="3"/>
        <charset val="128"/>
        <scheme val="minor"/>
      </rPr>
      <t>、</t>
    </r>
    <r>
      <rPr>
        <sz val="12"/>
        <color rgb="FFFF0000"/>
        <rFont val="ＭＳ Ｐゴシック"/>
        <family val="3"/>
        <charset val="128"/>
        <scheme val="minor"/>
      </rPr>
      <t>技術資料様式の番号</t>
    </r>
    <r>
      <rPr>
        <sz val="12"/>
        <color theme="1"/>
        <rFont val="ＭＳ Ｐゴシック"/>
        <family val="3"/>
        <charset val="128"/>
        <scheme val="minor"/>
      </rPr>
      <t>情報</t>
    </r>
    <rPh sb="3" eb="7">
      <t>ソウゴウヒョウカ</t>
    </rPh>
    <rPh sb="7" eb="9">
      <t>ホウシキ</t>
    </rPh>
    <rPh sb="10" eb="12">
      <t>ヒョウカ</t>
    </rPh>
    <rPh sb="12" eb="14">
      <t>コウモク</t>
    </rPh>
    <rPh sb="15" eb="17">
      <t>ギジュツ</t>
    </rPh>
    <rPh sb="17" eb="19">
      <t>シリョウ</t>
    </rPh>
    <rPh sb="19" eb="21">
      <t>ヨウシキ</t>
    </rPh>
    <rPh sb="22" eb="24">
      <t>バンゴウ</t>
    </rPh>
    <rPh sb="24" eb="26">
      <t>ジョウホウ</t>
    </rPh>
    <phoneticPr fontId="2"/>
  </si>
  <si>
    <r>
      <t>①技術資料の</t>
    </r>
    <r>
      <rPr>
        <sz val="11"/>
        <color rgb="FFFF0000"/>
        <rFont val="ＭＳ Ｐゴシック"/>
        <family val="3"/>
        <charset val="128"/>
        <scheme val="minor"/>
      </rPr>
      <t>緑着色セル</t>
    </r>
    <r>
      <rPr>
        <sz val="11"/>
        <color theme="1"/>
        <rFont val="ＭＳ Ｐゴシック"/>
        <family val="2"/>
        <charset val="128"/>
        <scheme val="minor"/>
      </rPr>
      <t>に正しく情報が</t>
    </r>
    <r>
      <rPr>
        <sz val="11"/>
        <color rgb="FFFF0000"/>
        <rFont val="ＭＳ Ｐゴシック"/>
        <family val="3"/>
        <charset val="128"/>
        <scheme val="minor"/>
      </rPr>
      <t>転記</t>
    </r>
    <r>
      <rPr>
        <sz val="11"/>
        <color theme="1"/>
        <rFont val="ＭＳ Ｐゴシック"/>
        <family val="2"/>
        <charset val="128"/>
        <scheme val="minor"/>
      </rPr>
      <t>されているか</t>
    </r>
    <r>
      <rPr>
        <sz val="11"/>
        <color rgb="FFFF0000"/>
        <rFont val="ＭＳ Ｐゴシック"/>
        <family val="3"/>
        <charset val="128"/>
        <scheme val="minor"/>
      </rPr>
      <t>確認</t>
    </r>
    <r>
      <rPr>
        <sz val="11"/>
        <color theme="1"/>
        <rFont val="ＭＳ Ｐゴシック"/>
        <family val="2"/>
        <charset val="128"/>
        <scheme val="minor"/>
      </rPr>
      <t>してください</t>
    </r>
    <rPh sb="1" eb="3">
      <t>ギジュツ</t>
    </rPh>
    <rPh sb="3" eb="5">
      <t>シリョウ</t>
    </rPh>
    <rPh sb="6" eb="7">
      <t>ミドリ</t>
    </rPh>
    <rPh sb="7" eb="9">
      <t>チャクショク</t>
    </rPh>
    <rPh sb="12" eb="13">
      <t>タダ</t>
    </rPh>
    <rPh sb="15" eb="17">
      <t>ジョウホウ</t>
    </rPh>
    <rPh sb="18" eb="20">
      <t>テンキ</t>
    </rPh>
    <rPh sb="26" eb="28">
      <t>カクニン</t>
    </rPh>
    <phoneticPr fontId="2"/>
  </si>
  <si>
    <r>
      <t>　（転記されていない場合は、もう一度【表１～４】の入力条件を確認後、</t>
    </r>
    <r>
      <rPr>
        <sz val="11"/>
        <color rgb="FFFF0000"/>
        <rFont val="ＭＳ Ｐゴシック"/>
        <family val="3"/>
        <charset val="128"/>
        <scheme val="minor"/>
      </rPr>
      <t>必要に応じ緑着色セルを直接入力</t>
    </r>
    <r>
      <rPr>
        <sz val="11"/>
        <color theme="1"/>
        <rFont val="ＭＳ Ｐゴシック"/>
        <family val="3"/>
        <charset val="128"/>
        <scheme val="minor"/>
      </rPr>
      <t>により修正してください）</t>
    </r>
    <rPh sb="2" eb="4">
      <t>テンキ</t>
    </rPh>
    <rPh sb="10" eb="12">
      <t>バアイ</t>
    </rPh>
    <rPh sb="16" eb="18">
      <t>イチド</t>
    </rPh>
    <rPh sb="19" eb="20">
      <t>ヒョウ</t>
    </rPh>
    <rPh sb="25" eb="27">
      <t>ニュウリョク</t>
    </rPh>
    <rPh sb="27" eb="29">
      <t>ジョウケン</t>
    </rPh>
    <rPh sb="30" eb="32">
      <t>カクニン</t>
    </rPh>
    <rPh sb="32" eb="33">
      <t>ゴ</t>
    </rPh>
    <rPh sb="34" eb="36">
      <t>ヒツヨウ</t>
    </rPh>
    <rPh sb="37" eb="38">
      <t>オウ</t>
    </rPh>
    <rPh sb="39" eb="40">
      <t>ミドリ</t>
    </rPh>
    <rPh sb="40" eb="42">
      <t>チャクショク</t>
    </rPh>
    <phoneticPr fontId="2"/>
  </si>
  <si>
    <r>
      <t>②技術資料の</t>
    </r>
    <r>
      <rPr>
        <sz val="11"/>
        <color rgb="FFFF0000"/>
        <rFont val="ＭＳ Ｐゴシック"/>
        <family val="3"/>
        <charset val="128"/>
        <scheme val="minor"/>
      </rPr>
      <t>黄色着色セル</t>
    </r>
    <r>
      <rPr>
        <sz val="11"/>
        <color theme="1"/>
        <rFont val="ＭＳ Ｐゴシック"/>
        <family val="3"/>
        <charset val="128"/>
        <scheme val="minor"/>
      </rPr>
      <t>に必要な情報を</t>
    </r>
    <r>
      <rPr>
        <sz val="11"/>
        <color rgb="FFFF0000"/>
        <rFont val="ＭＳ Ｐゴシック"/>
        <family val="3"/>
        <charset val="128"/>
        <scheme val="minor"/>
      </rPr>
      <t>直接入力</t>
    </r>
    <r>
      <rPr>
        <sz val="11"/>
        <color theme="1"/>
        <rFont val="ＭＳ Ｐゴシック"/>
        <family val="3"/>
        <charset val="128"/>
        <scheme val="minor"/>
      </rPr>
      <t>してください</t>
    </r>
    <rPh sb="1" eb="3">
      <t>ギジュツ</t>
    </rPh>
    <rPh sb="3" eb="5">
      <t>シリョウ</t>
    </rPh>
    <rPh sb="6" eb="8">
      <t>キイロ</t>
    </rPh>
    <rPh sb="8" eb="10">
      <t>チャクショク</t>
    </rPh>
    <rPh sb="13" eb="15">
      <t>ヒツヨウ</t>
    </rPh>
    <rPh sb="16" eb="18">
      <t>ジョウホウ</t>
    </rPh>
    <rPh sb="19" eb="21">
      <t>チョクセツ</t>
    </rPh>
    <rPh sb="21" eb="23">
      <t>ニュウリョク</t>
    </rPh>
    <phoneticPr fontId="2"/>
  </si>
  <si>
    <r>
      <t>↓</t>
    </r>
    <r>
      <rPr>
        <sz val="11"/>
        <color rgb="FFFF0000"/>
        <rFont val="ＭＳ Ｐゴシック"/>
        <family val="3"/>
        <charset val="128"/>
        <scheme val="minor"/>
      </rPr>
      <t>【重要】表２のD列で項目を記載したもの以外は、エラー表示される【編集厳禁】</t>
    </r>
    <rPh sb="2" eb="4">
      <t>ジュウヨウ</t>
    </rPh>
    <rPh sb="5" eb="6">
      <t>ヒョウ</t>
    </rPh>
    <rPh sb="9" eb="10">
      <t>レツ</t>
    </rPh>
    <rPh sb="11" eb="13">
      <t>コウモク</t>
    </rPh>
    <rPh sb="14" eb="16">
      <t>キサイ</t>
    </rPh>
    <rPh sb="20" eb="22">
      <t>イガイ</t>
    </rPh>
    <rPh sb="27" eb="29">
      <t>ヒョウジ</t>
    </rPh>
    <rPh sb="33" eb="35">
      <t>ヘンシュウ</t>
    </rPh>
    <rPh sb="35" eb="37">
      <t>ゲンキン</t>
    </rPh>
    <phoneticPr fontId="2"/>
  </si>
  <si>
    <t>②不要な技術資料様式は、シート毎削除してください</t>
    <rPh sb="1" eb="3">
      <t>フヨウ</t>
    </rPh>
    <rPh sb="4" eb="6">
      <t>ギジュツ</t>
    </rPh>
    <rPh sb="6" eb="8">
      <t>シリョウ</t>
    </rPh>
    <rPh sb="8" eb="10">
      <t>ヨウシキ</t>
    </rPh>
    <rPh sb="15" eb="16">
      <t>ゴト</t>
    </rPh>
    <rPh sb="16" eb="18">
      <t>サクジョ</t>
    </rPh>
    <phoneticPr fontId="2"/>
  </si>
  <si>
    <t>様式名</t>
    <rPh sb="0" eb="2">
      <t>ヨウシキ</t>
    </rPh>
    <rPh sb="2" eb="3">
      <t>メイ</t>
    </rPh>
    <phoneticPr fontId="2"/>
  </si>
  <si>
    <t>項目名</t>
    <rPh sb="0" eb="2">
      <t>コウモク</t>
    </rPh>
    <rPh sb="2" eb="3">
      <t>メイ</t>
    </rPh>
    <phoneticPr fontId="2"/>
  </si>
  <si>
    <t>配置予定技術者</t>
    <rPh sb="0" eb="2">
      <t>ハイチ</t>
    </rPh>
    <rPh sb="2" eb="4">
      <t>ヨテイ</t>
    </rPh>
    <rPh sb="4" eb="7">
      <t>ギジュツシャ</t>
    </rPh>
    <phoneticPr fontId="2"/>
  </si>
  <si>
    <t>企業情報記入欄</t>
    <rPh sb="0" eb="2">
      <t>キギョウ</t>
    </rPh>
    <rPh sb="2" eb="4">
      <t>ジョウホウ</t>
    </rPh>
    <rPh sb="4" eb="6">
      <t>キニュウ</t>
    </rPh>
    <rPh sb="6" eb="7">
      <t>ラン</t>
    </rPh>
    <phoneticPr fontId="2"/>
  </si>
  <si>
    <t>氏名記入欄</t>
    <rPh sb="0" eb="2">
      <t>シメイ</t>
    </rPh>
    <rPh sb="2" eb="4">
      <t>キニュウ</t>
    </rPh>
    <rPh sb="4" eb="5">
      <t>ラン</t>
    </rPh>
    <phoneticPr fontId="2"/>
  </si>
  <si>
    <t>（収受印を発行しない発注機関は、「３提出資料確認欄」を全て削除）</t>
    <rPh sb="1" eb="3">
      <t>シュウジュ</t>
    </rPh>
    <rPh sb="3" eb="4">
      <t>イン</t>
    </rPh>
    <rPh sb="5" eb="7">
      <t>ハッコウ</t>
    </rPh>
    <rPh sb="10" eb="12">
      <t>ハッチュウ</t>
    </rPh>
    <rPh sb="12" eb="14">
      <t>キカン</t>
    </rPh>
    <rPh sb="18" eb="20">
      <t>テイシュツ</t>
    </rPh>
    <rPh sb="20" eb="22">
      <t>シリョウ</t>
    </rPh>
    <rPh sb="22" eb="24">
      <t>カクニン</t>
    </rPh>
    <rPh sb="24" eb="25">
      <t>ラン</t>
    </rPh>
    <rPh sb="27" eb="28">
      <t>スベ</t>
    </rPh>
    <rPh sb="29" eb="31">
      <t>サクジョ</t>
    </rPh>
    <phoneticPr fontId="2"/>
  </si>
  <si>
    <t>配置予定技術者の工事成績評定点</t>
    <phoneticPr fontId="2"/>
  </si>
  <si>
    <t>評価項目番号</t>
    <rPh sb="0" eb="2">
      <t>ヒョウカ</t>
    </rPh>
    <rPh sb="2" eb="4">
      <t>コウモク</t>
    </rPh>
    <rPh sb="4" eb="6">
      <t>バンゴウ</t>
    </rPh>
    <phoneticPr fontId="2"/>
  </si>
  <si>
    <t>-</t>
    <phoneticPr fontId="2"/>
  </si>
  <si>
    <t>評価基準（様式記載内容）</t>
    <rPh sb="0" eb="2">
      <t>ヒョウカ</t>
    </rPh>
    <rPh sb="2" eb="4">
      <t>キジュン</t>
    </rPh>
    <rPh sb="5" eb="7">
      <t>ヨウシキ</t>
    </rPh>
    <rPh sb="7" eb="9">
      <t>キサイ</t>
    </rPh>
    <rPh sb="9" eb="11">
      <t>ナイヨウ</t>
    </rPh>
    <phoneticPr fontId="2"/>
  </si>
  <si>
    <t>表中の着色セルを予備欄です。項目が不足する場合ここに入力すれば、プルダウンリストを追加できます。</t>
    <phoneticPr fontId="2"/>
  </si>
  <si>
    <t>【表４】表紙記載文リスト</t>
    <rPh sb="1" eb="2">
      <t>ヒョウ</t>
    </rPh>
    <rPh sb="4" eb="6">
      <t>ヒョウシ</t>
    </rPh>
    <rPh sb="6" eb="8">
      <t>キサイ</t>
    </rPh>
    <rPh sb="8" eb="9">
      <t>ブン</t>
    </rPh>
    <phoneticPr fontId="2"/>
  </si>
  <si>
    <t>法面機械保有</t>
    <rPh sb="0" eb="2">
      <t>ノリメン</t>
    </rPh>
    <rPh sb="2" eb="4">
      <t>キカイ</t>
    </rPh>
    <rPh sb="4" eb="6">
      <t>ホユウ</t>
    </rPh>
    <phoneticPr fontId="13"/>
  </si>
  <si>
    <t>建設機械保有状況</t>
    <rPh sb="0" eb="2">
      <t>ケンセツ</t>
    </rPh>
    <rPh sb="2" eb="4">
      <t>キカイ</t>
    </rPh>
    <rPh sb="4" eb="6">
      <t>ホユウ</t>
    </rPh>
    <rPh sb="6" eb="8">
      <t>ジョウキョウ</t>
    </rPh>
    <phoneticPr fontId="2"/>
  </si>
  <si>
    <t>労働福祉（障がい者雇用）</t>
    <rPh sb="0" eb="2">
      <t>ロウドウ</t>
    </rPh>
    <rPh sb="2" eb="4">
      <t>フクシ</t>
    </rPh>
    <rPh sb="5" eb="6">
      <t>ショウ</t>
    </rPh>
    <rPh sb="8" eb="9">
      <t>シャ</t>
    </rPh>
    <rPh sb="9" eb="11">
      <t>コヨウ</t>
    </rPh>
    <phoneticPr fontId="13"/>
  </si>
  <si>
    <t>労働福祉（育児介護制度）</t>
    <rPh sb="0" eb="2">
      <t>ロウドウ</t>
    </rPh>
    <rPh sb="2" eb="4">
      <t>フクシ</t>
    </rPh>
    <rPh sb="5" eb="7">
      <t>イクジ</t>
    </rPh>
    <rPh sb="7" eb="9">
      <t>カイゴ</t>
    </rPh>
    <rPh sb="9" eb="11">
      <t>セイド</t>
    </rPh>
    <phoneticPr fontId="13"/>
  </si>
  <si>
    <t>育児介護チェック表</t>
    <rPh sb="0" eb="2">
      <t>イクジ</t>
    </rPh>
    <rPh sb="2" eb="4">
      <t>カイゴ</t>
    </rPh>
    <rPh sb="8" eb="9">
      <t>ヒョウ</t>
    </rPh>
    <phoneticPr fontId="13"/>
  </si>
  <si>
    <t>労働福祉（若手技術者雇用）</t>
    <rPh sb="0" eb="2">
      <t>ロウドウ</t>
    </rPh>
    <rPh sb="2" eb="4">
      <t>フクシ</t>
    </rPh>
    <rPh sb="5" eb="7">
      <t>ワカテ</t>
    </rPh>
    <rPh sb="7" eb="10">
      <t>ギジュツシャ</t>
    </rPh>
    <rPh sb="10" eb="12">
      <t>コヨウ</t>
    </rPh>
    <phoneticPr fontId="13"/>
  </si>
  <si>
    <t>（【隠岐】企業の法面機械保有は、機械名が○○になっていますので、必ず編集が必要です。）</t>
    <rPh sb="8" eb="10">
      <t>ノリメン</t>
    </rPh>
    <rPh sb="10" eb="12">
      <t>キカイ</t>
    </rPh>
    <phoneticPr fontId="2"/>
  </si>
  <si>
    <r>
      <t>（【隠岐】</t>
    </r>
    <r>
      <rPr>
        <sz val="11"/>
        <color rgb="FFFF0000"/>
        <rFont val="ＭＳ Ｐゴシック"/>
        <family val="3"/>
        <charset val="128"/>
        <scheme val="minor"/>
      </rPr>
      <t>企業の法面機械保有</t>
    </r>
    <r>
      <rPr>
        <sz val="11"/>
        <color theme="1"/>
        <rFont val="ＭＳ Ｐゴシック"/>
        <family val="3"/>
        <charset val="128"/>
        <scheme val="minor"/>
      </rPr>
      <t>は、機械名が○○になっていますので、</t>
    </r>
    <r>
      <rPr>
        <sz val="11"/>
        <color rgb="FFFF0000"/>
        <rFont val="ＭＳ Ｐゴシック"/>
        <family val="3"/>
        <charset val="128"/>
        <scheme val="minor"/>
      </rPr>
      <t>必ず編集</t>
    </r>
    <r>
      <rPr>
        <sz val="11"/>
        <color theme="1"/>
        <rFont val="ＭＳ Ｐゴシック"/>
        <family val="3"/>
        <charset val="128"/>
        <scheme val="minor"/>
      </rPr>
      <t>が必要です。）</t>
    </r>
    <rPh sb="2" eb="4">
      <t>オキ</t>
    </rPh>
    <rPh sb="5" eb="7">
      <t>キギョウ</t>
    </rPh>
    <rPh sb="8" eb="10">
      <t>ノリメン</t>
    </rPh>
    <rPh sb="10" eb="12">
      <t>キカイ</t>
    </rPh>
    <rPh sb="12" eb="14">
      <t>ホユウ</t>
    </rPh>
    <rPh sb="16" eb="18">
      <t>キカイ</t>
    </rPh>
    <rPh sb="18" eb="19">
      <t>メイ</t>
    </rPh>
    <rPh sb="32" eb="33">
      <t>カナラ</t>
    </rPh>
    <rPh sb="34" eb="36">
      <t>ヘンシュウ</t>
    </rPh>
    <rPh sb="37" eb="39">
      <t>ヒツヨウ</t>
    </rPh>
    <phoneticPr fontId="2"/>
  </si>
  <si>
    <t>【表４】を編集すると技術資料（表紙）「2　提出書類（必要な項目について）」で記載する様式の名称変更ができます。</t>
    <rPh sb="10" eb="12">
      <t>ギジュツ</t>
    </rPh>
    <rPh sb="12" eb="14">
      <t>シリョウ</t>
    </rPh>
    <rPh sb="15" eb="17">
      <t>ヒョウシ</t>
    </rPh>
    <rPh sb="38" eb="40">
      <t>キサイ</t>
    </rPh>
    <rPh sb="42" eb="44">
      <t>ヨウシキ</t>
    </rPh>
    <rPh sb="45" eb="47">
      <t>メイショウ</t>
    </rPh>
    <rPh sb="47" eb="49">
      <t>ヘンコウ</t>
    </rPh>
    <phoneticPr fontId="2"/>
  </si>
  <si>
    <t>a0</t>
  </si>
  <si>
    <t>a1</t>
  </si>
  <si>
    <t>①「発注者審査作業用」シートに記載されている表中の不要な項目の列全体を削除してください</t>
    <rPh sb="2" eb="5">
      <t>ハッチュウシャ</t>
    </rPh>
    <rPh sb="5" eb="7">
      <t>シンサ</t>
    </rPh>
    <rPh sb="7" eb="10">
      <t>サギョウヨウ</t>
    </rPh>
    <rPh sb="15" eb="17">
      <t>キサイ</t>
    </rPh>
    <rPh sb="22" eb="23">
      <t>ヒョウ</t>
    </rPh>
    <rPh sb="23" eb="24">
      <t>チュウ</t>
    </rPh>
    <rPh sb="25" eb="27">
      <t>フヨウ</t>
    </rPh>
    <rPh sb="28" eb="30">
      <t>コウモク</t>
    </rPh>
    <rPh sb="31" eb="32">
      <t>レツ</t>
    </rPh>
    <rPh sb="32" eb="34">
      <t>ゼンタイ</t>
    </rPh>
    <rPh sb="35" eb="37">
      <t>サクジョ</t>
    </rPh>
    <rPh sb="37" eb="39">
      <t>ゼンサクジョ</t>
    </rPh>
    <phoneticPr fontId="2"/>
  </si>
  <si>
    <t>※「発注者審査作業用」シート</t>
    <rPh sb="2" eb="5">
      <t>ハッチュウシャ</t>
    </rPh>
    <rPh sb="5" eb="7">
      <t>シンサ</t>
    </rPh>
    <rPh sb="7" eb="9">
      <t>サギョウ</t>
    </rPh>
    <rPh sb="9" eb="10">
      <t>ヨウ</t>
    </rPh>
    <phoneticPr fontId="2"/>
  </si>
  <si>
    <t>※技術審査用ファイル</t>
    <rPh sb="1" eb="3">
      <t>ギジュツ</t>
    </rPh>
    <rPh sb="3" eb="6">
      <t>シンサヨウ</t>
    </rPh>
    <phoneticPr fontId="2"/>
  </si>
  <si>
    <t>（文字のサイズ、セルの結合、列幅の調整などは、「技術審査用ファイル」で行うため、「発注者作業用シート」では、体裁を整える必要はありません）</t>
    <rPh sb="1" eb="3">
      <t>モジ</t>
    </rPh>
    <rPh sb="11" eb="13">
      <t>ケツゴウ</t>
    </rPh>
    <rPh sb="14" eb="16">
      <t>レツハバ</t>
    </rPh>
    <rPh sb="17" eb="19">
      <t>チョウセイ</t>
    </rPh>
    <rPh sb="24" eb="26">
      <t>ギジュツ</t>
    </rPh>
    <rPh sb="26" eb="29">
      <t>シンサヨウ</t>
    </rPh>
    <rPh sb="35" eb="36">
      <t>オコナ</t>
    </rPh>
    <rPh sb="41" eb="44">
      <t>ハッチュウシャ</t>
    </rPh>
    <rPh sb="44" eb="47">
      <t>サギョウヨウ</t>
    </rPh>
    <rPh sb="54" eb="56">
      <t>テイサイ</t>
    </rPh>
    <rPh sb="57" eb="58">
      <t>トトノ</t>
    </rPh>
    <rPh sb="60" eb="62">
      <t>ヒツヨウ</t>
    </rPh>
    <phoneticPr fontId="2"/>
  </si>
  <si>
    <t>　企業の申請内容を数式でリンクさせて評価項目毎に一覧表で整理。指定された範囲を「技術審査用ファイル」の「作業用シート」に一括コピーすることで、</t>
    <rPh sb="31" eb="33">
      <t>シテイ</t>
    </rPh>
    <rPh sb="36" eb="38">
      <t>ハンイ</t>
    </rPh>
    <rPh sb="60" eb="62">
      <t>イッカツ</t>
    </rPh>
    <phoneticPr fontId="2"/>
  </si>
  <si>
    <t>　１．【技術資料（表紙）の確認・修正事項】</t>
    <rPh sb="4" eb="6">
      <t>ギジュツ</t>
    </rPh>
    <rPh sb="6" eb="8">
      <t>シリョウ</t>
    </rPh>
    <rPh sb="9" eb="11">
      <t>ヒョウシ</t>
    </rPh>
    <rPh sb="13" eb="15">
      <t>カクニン</t>
    </rPh>
    <rPh sb="16" eb="18">
      <t>シュウセイ</t>
    </rPh>
    <rPh sb="18" eb="20">
      <t>ジコウ</t>
    </rPh>
    <phoneticPr fontId="2"/>
  </si>
  <si>
    <t>　２．【技術資料（各種様式）の確認・修正事項】</t>
    <rPh sb="4" eb="6">
      <t>ギジュツ</t>
    </rPh>
    <rPh sb="6" eb="8">
      <t>シリョウ</t>
    </rPh>
    <rPh sb="9" eb="11">
      <t>カクシュ</t>
    </rPh>
    <rPh sb="11" eb="13">
      <t>ヨウシキ</t>
    </rPh>
    <rPh sb="15" eb="17">
      <t>カクニン</t>
    </rPh>
    <rPh sb="18" eb="20">
      <t>シュウセイ</t>
    </rPh>
    <rPh sb="20" eb="22">
      <t>ジコウ</t>
    </rPh>
    <phoneticPr fontId="2"/>
  </si>
  <si>
    <t>　３．【評価基準の確認】</t>
    <rPh sb="4" eb="6">
      <t>ヒョウカ</t>
    </rPh>
    <rPh sb="6" eb="8">
      <t>キジュン</t>
    </rPh>
    <rPh sb="9" eb="11">
      <t>カクニン</t>
    </rPh>
    <phoneticPr fontId="2"/>
  </si>
  <si>
    <t>　４．【PPI掲載用ファイルの作成】</t>
    <rPh sb="7" eb="10">
      <t>ケイサイヨウ</t>
    </rPh>
    <rPh sb="15" eb="17">
      <t>サクセイ</t>
    </rPh>
    <phoneticPr fontId="2"/>
  </si>
  <si>
    <t>＜発注準備から入札結果調書作成までの全体イメージ＞</t>
    <rPh sb="1" eb="3">
      <t>ハッチュウ</t>
    </rPh>
    <rPh sb="3" eb="5">
      <t>ジュンビ</t>
    </rPh>
    <rPh sb="7" eb="9">
      <t>ニュウサツ</t>
    </rPh>
    <rPh sb="9" eb="11">
      <t>ケッカ</t>
    </rPh>
    <rPh sb="11" eb="13">
      <t>チョウショ</t>
    </rPh>
    <rPh sb="13" eb="15">
      <t>サクセイ</t>
    </rPh>
    <rPh sb="18" eb="20">
      <t>ゼンタイ</t>
    </rPh>
    <phoneticPr fontId="2"/>
  </si>
  <si>
    <r>
      <t>②</t>
    </r>
    <r>
      <rPr>
        <sz val="11"/>
        <color rgb="FFFF0000"/>
        <rFont val="ＭＳ Ｐゴシック"/>
        <family val="3"/>
        <charset val="128"/>
        <scheme val="minor"/>
      </rPr>
      <t>エラー表示</t>
    </r>
    <r>
      <rPr>
        <sz val="11"/>
        <color theme="1"/>
        <rFont val="ＭＳ Ｐゴシック"/>
        <family val="3"/>
        <charset val="128"/>
        <scheme val="minor"/>
      </rPr>
      <t>がでている</t>
    </r>
    <r>
      <rPr>
        <sz val="11"/>
        <color rgb="FFFF0000"/>
        <rFont val="ＭＳ Ｐゴシック"/>
        <family val="3"/>
        <charset val="128"/>
        <scheme val="minor"/>
      </rPr>
      <t>行を非表示</t>
    </r>
    <r>
      <rPr>
        <sz val="11"/>
        <color theme="1"/>
        <rFont val="ＭＳ Ｐゴシック"/>
        <family val="3"/>
        <charset val="128"/>
        <scheme val="minor"/>
      </rPr>
      <t>にしてください（</t>
    </r>
    <r>
      <rPr>
        <sz val="11"/>
        <color rgb="FFFF0000"/>
        <rFont val="ＭＳ Ｐゴシック"/>
        <family val="3"/>
        <charset val="128"/>
        <scheme val="minor"/>
      </rPr>
      <t>行の削除厳禁</t>
    </r>
    <r>
      <rPr>
        <sz val="11"/>
        <color theme="1"/>
        <rFont val="ＭＳ Ｐゴシック"/>
        <family val="3"/>
        <charset val="128"/>
        <scheme val="minor"/>
      </rPr>
      <t>）。</t>
    </r>
    <rPh sb="4" eb="6">
      <t>ヒョウジ</t>
    </rPh>
    <rPh sb="11" eb="12">
      <t>ギョウ</t>
    </rPh>
    <rPh sb="13" eb="16">
      <t>ヒヒョウジ</t>
    </rPh>
    <phoneticPr fontId="2"/>
  </si>
  <si>
    <r>
      <t>１．</t>
    </r>
    <r>
      <rPr>
        <sz val="12"/>
        <color rgb="FFFF0000"/>
        <rFont val="ＭＳ Ｐゴシック"/>
        <family val="3"/>
        <charset val="128"/>
        <scheme val="minor"/>
      </rPr>
      <t>【表１】のC列</t>
    </r>
    <r>
      <rPr>
        <sz val="12"/>
        <color theme="1"/>
        <rFont val="ＭＳ Ｐゴシック"/>
        <family val="2"/>
        <charset val="128"/>
        <scheme val="minor"/>
      </rPr>
      <t>に基本情報を直接入力してください</t>
    </r>
    <rPh sb="3" eb="4">
      <t>ヒョウ</t>
    </rPh>
    <rPh sb="8" eb="9">
      <t>レツ</t>
    </rPh>
    <rPh sb="10" eb="12">
      <t>キホン</t>
    </rPh>
    <rPh sb="12" eb="14">
      <t>ジョウホウ</t>
    </rPh>
    <rPh sb="15" eb="17">
      <t>チョクセツ</t>
    </rPh>
    <rPh sb="17" eb="19">
      <t>ニュウリョク</t>
    </rPh>
    <phoneticPr fontId="2"/>
  </si>
  <si>
    <t>対象外</t>
    <phoneticPr fontId="2"/>
  </si>
  <si>
    <r>
      <t>【表３】を編集すると評価項目（C列）のリストが変更できます（</t>
    </r>
    <r>
      <rPr>
        <sz val="11"/>
        <color rgb="FFFF0000"/>
        <rFont val="ＭＳ Ｐゴシック"/>
        <family val="3"/>
        <charset val="128"/>
        <scheme val="minor"/>
      </rPr>
      <t>原則、着色セル以外編集不可</t>
    </r>
    <r>
      <rPr>
        <sz val="11"/>
        <color theme="1"/>
        <rFont val="ＭＳ Ｐゴシック"/>
        <family val="2"/>
        <charset val="128"/>
        <scheme val="minor"/>
      </rPr>
      <t>）。</t>
    </r>
    <rPh sb="1" eb="2">
      <t>ヒョウ</t>
    </rPh>
    <rPh sb="30" eb="32">
      <t>ゲンソク</t>
    </rPh>
    <rPh sb="33" eb="35">
      <t>チャクショク</t>
    </rPh>
    <rPh sb="37" eb="39">
      <t>イガイ</t>
    </rPh>
    <rPh sb="39" eb="41">
      <t>ヘンシュウ</t>
    </rPh>
    <rPh sb="41" eb="43">
      <t>フカ</t>
    </rPh>
    <phoneticPr fontId="2"/>
  </si>
  <si>
    <t>□</t>
  </si>
  <si>
    <t>（該当条文：　　　　　　　　　　　　　　　　　　）</t>
    <rPh sb="1" eb="3">
      <t>ガイトウ</t>
    </rPh>
    <rPh sb="3" eb="5">
      <t>ジョウブン</t>
    </rPh>
    <phoneticPr fontId="13"/>
  </si>
  <si>
    <r>
      <rPr>
        <b/>
        <sz val="18"/>
        <rFont val="HG丸ｺﾞｼｯｸM-PRO"/>
        <family val="3"/>
        <charset val="128"/>
      </rPr>
      <t>【法定を超える内容チェック表１】</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3"/>
  </si>
  <si>
    <t>育児休業制度の対象となる子の上限年齢を、法定を超えた年齢までとしている。</t>
    <rPh sb="0" eb="2">
      <t>イクジ</t>
    </rPh>
    <rPh sb="2" eb="4">
      <t>キュウギョウ</t>
    </rPh>
    <rPh sb="4" eb="6">
      <t>セイド</t>
    </rPh>
    <rPh sb="7" eb="9">
      <t>タイショウ</t>
    </rPh>
    <rPh sb="12" eb="13">
      <t>コ</t>
    </rPh>
    <rPh sb="14" eb="16">
      <t>ジョウゲン</t>
    </rPh>
    <rPh sb="16" eb="18">
      <t>ネンレイ</t>
    </rPh>
    <rPh sb="20" eb="22">
      <t>ホウテイ</t>
    </rPh>
    <rPh sb="23" eb="24">
      <t>コ</t>
    </rPh>
    <rPh sb="26" eb="28">
      <t>ネンレイ</t>
    </rPh>
    <phoneticPr fontId="13"/>
  </si>
  <si>
    <t>（上限年齢　＝　　　　　　歳　　　か月まで）</t>
    <rPh sb="1" eb="3">
      <t>ジョウゲン</t>
    </rPh>
    <rPh sb="3" eb="5">
      <t>ネンレイ</t>
    </rPh>
    <rPh sb="13" eb="14">
      <t>サイ</t>
    </rPh>
    <rPh sb="18" eb="19">
      <t>ツキ</t>
    </rPh>
    <phoneticPr fontId="13"/>
  </si>
  <si>
    <t>①短時間勤務制度（5時間45分から6時間以外の制度等の実施）</t>
    <rPh sb="10" eb="12">
      <t>ジカン</t>
    </rPh>
    <rPh sb="14" eb="15">
      <t>フン</t>
    </rPh>
    <rPh sb="18" eb="20">
      <t>ジカン</t>
    </rPh>
    <rPh sb="20" eb="22">
      <t>イガイ</t>
    </rPh>
    <rPh sb="23" eb="25">
      <t>セイド</t>
    </rPh>
    <rPh sb="24" eb="25">
      <t>キセイ</t>
    </rPh>
    <rPh sb="25" eb="26">
      <t>トウ</t>
    </rPh>
    <rPh sb="27" eb="29">
      <t>ジッシ</t>
    </rPh>
    <phoneticPr fontId="13"/>
  </si>
  <si>
    <t>⑥育児サービス費用を補助する制度
（ベビーシッターや保育施設の利用料補助等）</t>
    <rPh sb="26" eb="28">
      <t>ホイク</t>
    </rPh>
    <phoneticPr fontId="13"/>
  </si>
  <si>
    <r>
      <rPr>
        <b/>
        <sz val="18"/>
        <rFont val="HG丸ｺﾞｼｯｸM-PRO"/>
        <family val="3"/>
        <charset val="128"/>
      </rPr>
      <t>【法定を超える内容チェック表２】</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3"/>
  </si>
  <si>
    <t>①取得可能日数が、年5日（対象家族が2人以上であれば年10日）を超える。</t>
    <rPh sb="1" eb="3">
      <t>シュトク</t>
    </rPh>
    <rPh sb="3" eb="5">
      <t>カノウ</t>
    </rPh>
    <rPh sb="5" eb="7">
      <t>ニッスウ</t>
    </rPh>
    <rPh sb="9" eb="10">
      <t>ネン</t>
    </rPh>
    <rPh sb="11" eb="12">
      <t>ニチ</t>
    </rPh>
    <rPh sb="13" eb="15">
      <t>タイショウ</t>
    </rPh>
    <rPh sb="15" eb="17">
      <t>カゾク</t>
    </rPh>
    <rPh sb="19" eb="20">
      <t>ニン</t>
    </rPh>
    <rPh sb="20" eb="22">
      <t>イジョウ</t>
    </rPh>
    <rPh sb="26" eb="27">
      <t>ネン</t>
    </rPh>
    <rPh sb="29" eb="30">
      <t>ニチ</t>
    </rPh>
    <rPh sb="32" eb="33">
      <t>コ</t>
    </rPh>
    <phoneticPr fontId="13"/>
  </si>
  <si>
    <t>①産前産後休業（支給割合：　　　　　　　　　　）</t>
    <rPh sb="1" eb="5">
      <t>サンゼンサンゴ</t>
    </rPh>
    <rPh sb="5" eb="7">
      <t>キュウギョウ</t>
    </rPh>
    <rPh sb="8" eb="10">
      <t>シキュウ</t>
    </rPh>
    <rPh sb="10" eb="12">
      <t>ワリアイ</t>
    </rPh>
    <phoneticPr fontId="13"/>
  </si>
  <si>
    <t>②育児時間　　　（支給割合：　　　　　　　　　　）</t>
    <rPh sb="1" eb="3">
      <t>イクジ</t>
    </rPh>
    <rPh sb="3" eb="5">
      <t>ジカン</t>
    </rPh>
    <rPh sb="9" eb="11">
      <t>シキュウ</t>
    </rPh>
    <rPh sb="11" eb="13">
      <t>ワリアイ</t>
    </rPh>
    <phoneticPr fontId="13"/>
  </si>
  <si>
    <t>③育児休業　　　（支給割合：　　　　　　　　　　）</t>
    <rPh sb="1" eb="3">
      <t>イクジ</t>
    </rPh>
    <rPh sb="3" eb="5">
      <t>キュウギョウ</t>
    </rPh>
    <rPh sb="9" eb="11">
      <t>シキュウ</t>
    </rPh>
    <rPh sb="11" eb="13">
      <t>ワリアイ</t>
    </rPh>
    <phoneticPr fontId="13"/>
  </si>
  <si>
    <t>④介護休業　　　（支給割合：　　　　　　　　　　）</t>
    <rPh sb="1" eb="3">
      <t>カイゴ</t>
    </rPh>
    <rPh sb="3" eb="5">
      <t>キュウギョウ</t>
    </rPh>
    <rPh sb="9" eb="11">
      <t>シキュウ</t>
    </rPh>
    <rPh sb="11" eb="13">
      <t>ワリアイ</t>
    </rPh>
    <phoneticPr fontId="13"/>
  </si>
  <si>
    <t>⑤子の看護休暇　　　（支給割合：　　　　　　　　）</t>
    <rPh sb="1" eb="2">
      <t>コ</t>
    </rPh>
    <rPh sb="3" eb="5">
      <t>カンゴ</t>
    </rPh>
    <rPh sb="5" eb="7">
      <t>キュウカ</t>
    </rPh>
    <rPh sb="11" eb="13">
      <t>シキュウ</t>
    </rPh>
    <rPh sb="13" eb="15">
      <t>ワリアイ</t>
    </rPh>
    <phoneticPr fontId="13"/>
  </si>
  <si>
    <t>⑥介護休暇　　　（支給割合：　　　　　　　　　　）</t>
    <rPh sb="1" eb="3">
      <t>カイゴ</t>
    </rPh>
    <rPh sb="3" eb="5">
      <t>キュウカ</t>
    </rPh>
    <rPh sb="9" eb="11">
      <t>シキュウ</t>
    </rPh>
    <rPh sb="11" eb="13">
      <t>ワリアイ</t>
    </rPh>
    <phoneticPr fontId="13"/>
  </si>
  <si>
    <r>
      <t>（就業規則）第</t>
    </r>
    <r>
      <rPr>
        <b/>
        <sz val="10"/>
        <color indexed="10"/>
        <rFont val="ＭＳ Ｐゴシック"/>
        <family val="3"/>
        <charset val="128"/>
      </rPr>
      <t>○○</t>
    </r>
    <r>
      <rPr>
        <b/>
        <sz val="10"/>
        <rFont val="ＭＳ Ｐゴシック"/>
        <family val="3"/>
        <charset val="128"/>
      </rPr>
      <t>条第</t>
    </r>
    <r>
      <rPr>
        <b/>
        <sz val="10"/>
        <color indexed="10"/>
        <rFont val="ＭＳ Ｐゴシック"/>
        <family val="3"/>
        <charset val="128"/>
      </rPr>
      <t>○○</t>
    </r>
    <r>
      <rPr>
        <b/>
        <sz val="10"/>
        <rFont val="ＭＳ Ｐゴシック"/>
        <family val="3"/>
        <charset val="128"/>
      </rPr>
      <t>項
　</t>
    </r>
    <r>
      <rPr>
        <b/>
        <sz val="10"/>
        <color indexed="10"/>
        <rFont val="ＭＳ Ｐゴシック"/>
        <family val="3"/>
        <charset val="128"/>
      </rPr>
      <t>○○○○○○○○　…　○○○○○</t>
    </r>
    <r>
      <rPr>
        <b/>
        <u/>
        <sz val="10"/>
        <color indexed="10"/>
        <rFont val="ＭＳ Ｐゴシック"/>
        <family val="3"/>
        <charset val="128"/>
      </rPr>
      <t>○○○○○○○○○</t>
    </r>
    <r>
      <rPr>
        <b/>
        <sz val="10"/>
        <color indexed="10"/>
        <rFont val="ＭＳ Ｐゴシック"/>
        <family val="3"/>
        <charset val="128"/>
      </rPr>
      <t>○○○○○○　……………</t>
    </r>
    <rPh sb="1" eb="3">
      <t>シュウギョウ</t>
    </rPh>
    <rPh sb="3" eb="5">
      <t>キソク</t>
    </rPh>
    <rPh sb="6" eb="7">
      <t>ダイ</t>
    </rPh>
    <rPh sb="9" eb="10">
      <t>ジョウ</t>
    </rPh>
    <rPh sb="10" eb="11">
      <t>ダイ</t>
    </rPh>
    <rPh sb="13" eb="14">
      <t>コウ</t>
    </rPh>
    <phoneticPr fontId="13"/>
  </si>
  <si>
    <t>配置予定技術者の同種工事の施工経験</t>
    <phoneticPr fontId="2"/>
  </si>
  <si>
    <t>企業</t>
    <phoneticPr fontId="2"/>
  </si>
  <si>
    <t>企業</t>
    <phoneticPr fontId="2"/>
  </si>
  <si>
    <t>地理的条件</t>
    <phoneticPr fontId="2"/>
  </si>
  <si>
    <t>入札公告日：</t>
    <rPh sb="0" eb="2">
      <t>ニュウサツ</t>
    </rPh>
    <rPh sb="2" eb="4">
      <t>コウコク</t>
    </rPh>
    <rPh sb="4" eb="5">
      <t>ビ</t>
    </rPh>
    <phoneticPr fontId="2"/>
  </si>
  <si>
    <t>工事名：</t>
    <rPh sb="0" eb="2">
      <t>コウジ</t>
    </rPh>
    <rPh sb="2" eb="3">
      <t>メイ</t>
    </rPh>
    <phoneticPr fontId="2"/>
  </si>
  <si>
    <r>
      <rPr>
        <sz val="11"/>
        <color rgb="FFFF0000"/>
        <rFont val="ＭＳ Ｐゴシック"/>
        <family val="3"/>
        <charset val="128"/>
        <scheme val="minor"/>
      </rPr>
      <t>不要な項目</t>
    </r>
    <r>
      <rPr>
        <sz val="11"/>
        <color theme="1"/>
        <rFont val="ＭＳ Ｐゴシック"/>
        <family val="2"/>
        <charset val="128"/>
        <scheme val="minor"/>
      </rPr>
      <t>は、</t>
    </r>
    <r>
      <rPr>
        <sz val="11"/>
        <color rgb="FFFF0000"/>
        <rFont val="ＭＳ Ｐゴシック"/>
        <family val="3"/>
        <charset val="128"/>
        <scheme val="minor"/>
      </rPr>
      <t>非表示に</t>
    </r>
    <r>
      <rPr>
        <sz val="11"/>
        <color theme="1"/>
        <rFont val="ＭＳ Ｐゴシック"/>
        <family val="2"/>
        <charset val="128"/>
        <scheme val="minor"/>
      </rPr>
      <t>してください（</t>
    </r>
    <r>
      <rPr>
        <sz val="11"/>
        <color rgb="FFFF0000"/>
        <rFont val="ＭＳ Ｐゴシック"/>
        <family val="3"/>
        <charset val="128"/>
        <scheme val="minor"/>
      </rPr>
      <t>行の削除厳禁</t>
    </r>
    <r>
      <rPr>
        <sz val="11"/>
        <color theme="1"/>
        <rFont val="ＭＳ Ｐゴシック"/>
        <family val="2"/>
        <charset val="128"/>
        <scheme val="minor"/>
      </rPr>
      <t>）</t>
    </r>
    <rPh sb="0" eb="2">
      <t>フヨウ</t>
    </rPh>
    <rPh sb="3" eb="5">
      <t>コウモク</t>
    </rPh>
    <rPh sb="7" eb="10">
      <t>ヒヒョウジ</t>
    </rPh>
    <rPh sb="18" eb="19">
      <t>ギョウ</t>
    </rPh>
    <rPh sb="20" eb="22">
      <t>サクジョ</t>
    </rPh>
    <rPh sb="22" eb="24">
      <t>ゲンキン</t>
    </rPh>
    <phoneticPr fontId="2"/>
  </si>
  <si>
    <t>発注者入力シートで選択していない項目は、エラー表示になります</t>
    <rPh sb="0" eb="3">
      <t>ハッチュウシャ</t>
    </rPh>
    <rPh sb="3" eb="5">
      <t>ニュウリョク</t>
    </rPh>
    <rPh sb="9" eb="11">
      <t>センタク</t>
    </rPh>
    <rPh sb="16" eb="18">
      <t>コウモク</t>
    </rPh>
    <rPh sb="23" eb="25">
      <t>ヒョウジ</t>
    </rPh>
    <phoneticPr fontId="2"/>
  </si>
  <si>
    <t>　５．【技術審査（競争参加資格委員会）の準備作業】</t>
    <rPh sb="4" eb="6">
      <t>ギジュツ</t>
    </rPh>
    <rPh sb="6" eb="8">
      <t>シンサ</t>
    </rPh>
    <rPh sb="9" eb="11">
      <t>キョウソウ</t>
    </rPh>
    <rPh sb="11" eb="13">
      <t>サンカ</t>
    </rPh>
    <rPh sb="13" eb="15">
      <t>シカク</t>
    </rPh>
    <rPh sb="15" eb="18">
      <t>イインカイ</t>
    </rPh>
    <rPh sb="20" eb="22">
      <t>ジュンビ</t>
    </rPh>
    <rPh sb="22" eb="24">
      <t>サギョウ</t>
    </rPh>
    <phoneticPr fontId="2"/>
  </si>
  <si>
    <t>技術審査（競争参加資格委員会）や入札結果調書を簡単に作成することが可能</t>
    <rPh sb="5" eb="7">
      <t>キョウソウ</t>
    </rPh>
    <rPh sb="7" eb="9">
      <t>サンカ</t>
    </rPh>
    <rPh sb="9" eb="11">
      <t>シカク</t>
    </rPh>
    <rPh sb="11" eb="14">
      <t>イインカイ</t>
    </rPh>
    <phoneticPr fontId="2"/>
  </si>
  <si>
    <t>　このファイルの「発注者作業用シート」から各企業の申請内容を一括コピーし、「技術審査用ファイル」で集計することで、技術審査（競争参加資格委員会）</t>
    <rPh sb="9" eb="12">
      <t>ハッチュウシャ</t>
    </rPh>
    <rPh sb="12" eb="15">
      <t>サギョウヨウ</t>
    </rPh>
    <rPh sb="21" eb="22">
      <t>カク</t>
    </rPh>
    <rPh sb="22" eb="24">
      <t>キギョウ</t>
    </rPh>
    <rPh sb="25" eb="27">
      <t>シンセイ</t>
    </rPh>
    <rPh sb="27" eb="29">
      <t>ナイヨウ</t>
    </rPh>
    <rPh sb="30" eb="32">
      <t>イッカツ</t>
    </rPh>
    <rPh sb="38" eb="40">
      <t>ギジュツ</t>
    </rPh>
    <rPh sb="40" eb="43">
      <t>シンサヨウ</t>
    </rPh>
    <rPh sb="49" eb="51">
      <t>シュウケイ</t>
    </rPh>
    <rPh sb="57" eb="59">
      <t>ギジュツ</t>
    </rPh>
    <rPh sb="59" eb="61">
      <t>シンサ</t>
    </rPh>
    <rPh sb="62" eb="64">
      <t>キョウソウ</t>
    </rPh>
    <rPh sb="64" eb="66">
      <t>サンカ</t>
    </rPh>
    <rPh sb="66" eb="68">
      <t>シカク</t>
    </rPh>
    <rPh sb="68" eb="71">
      <t>イインカイ</t>
    </rPh>
    <phoneticPr fontId="2"/>
  </si>
  <si>
    <t>用の資料や入札結果調書が簡単に作成可能</t>
    <phoneticPr fontId="2"/>
  </si>
  <si>
    <t>＜企業＞</t>
    <rPh sb="1" eb="3">
      <t>キギョウ</t>
    </rPh>
    <phoneticPr fontId="2"/>
  </si>
  <si>
    <t>登録基幹技能者</t>
    <rPh sb="0" eb="2">
      <t>トウロク</t>
    </rPh>
    <rPh sb="2" eb="4">
      <t>キカン</t>
    </rPh>
    <rPh sb="4" eb="7">
      <t>ギノウシャ</t>
    </rPh>
    <phoneticPr fontId="2"/>
  </si>
  <si>
    <t>予備欄</t>
    <rPh sb="0" eb="2">
      <t>ヨビ</t>
    </rPh>
    <rPh sb="2" eb="3">
      <t>ラン</t>
    </rPh>
    <phoneticPr fontId="2"/>
  </si>
  <si>
    <t>企業</t>
    <phoneticPr fontId="2"/>
  </si>
  <si>
    <t>予備欄</t>
    <phoneticPr fontId="2"/>
  </si>
  <si>
    <t>配置予定技術者①</t>
    <rPh sb="0" eb="2">
      <t>ハイチ</t>
    </rPh>
    <rPh sb="2" eb="4">
      <t>ヨテイ</t>
    </rPh>
    <rPh sb="4" eb="7">
      <t>ギジュツシャ</t>
    </rPh>
    <phoneticPr fontId="2"/>
  </si>
  <si>
    <t>配置予定技術者②</t>
    <rPh sb="0" eb="2">
      <t>ハイチ</t>
    </rPh>
    <rPh sb="2" eb="4">
      <t>ヨテイ</t>
    </rPh>
    <rPh sb="4" eb="7">
      <t>ギジュツシャ</t>
    </rPh>
    <phoneticPr fontId="2"/>
  </si>
  <si>
    <t>配置予定技術者②</t>
    <phoneticPr fontId="2"/>
  </si>
  <si>
    <t>配置予定技術者③</t>
    <rPh sb="0" eb="2">
      <t>ハイチ</t>
    </rPh>
    <rPh sb="2" eb="4">
      <t>ヨテイ</t>
    </rPh>
    <rPh sb="4" eb="7">
      <t>ギジュツシャ</t>
    </rPh>
    <phoneticPr fontId="2"/>
  </si>
  <si>
    <t>＜シートの説明＞</t>
    <rPh sb="5" eb="7">
      <t>セツメイ</t>
    </rPh>
    <phoneticPr fontId="2"/>
  </si>
  <si>
    <t>行番号</t>
    <rPh sb="0" eb="1">
      <t>ギョウ</t>
    </rPh>
    <rPh sb="1" eb="3">
      <t>バンゴウ</t>
    </rPh>
    <phoneticPr fontId="2"/>
  </si>
  <si>
    <t>平成</t>
    <rPh sb="0" eb="2">
      <t>ヘイセイ</t>
    </rPh>
    <phoneticPr fontId="2"/>
  </si>
  <si>
    <t>年</t>
    <rPh sb="0" eb="1">
      <t>ネン</t>
    </rPh>
    <phoneticPr fontId="2"/>
  </si>
  <si>
    <t>日</t>
    <rPh sb="0" eb="1">
      <t>ニチ</t>
    </rPh>
    <phoneticPr fontId="2"/>
  </si>
  <si>
    <t>工期</t>
    <rPh sb="0" eb="2">
      <t>コウキ</t>
    </rPh>
    <phoneticPr fontId="2"/>
  </si>
  <si>
    <t>月</t>
    <rPh sb="0" eb="1">
      <t>ガツ</t>
    </rPh>
    <phoneticPr fontId="2"/>
  </si>
  <si>
    <t>月</t>
    <rPh sb="0" eb="1">
      <t>ツキ</t>
    </rPh>
    <phoneticPr fontId="2"/>
  </si>
  <si>
    <t>有</t>
    <rPh sb="0" eb="1">
      <t>アリ</t>
    </rPh>
    <phoneticPr fontId="2"/>
  </si>
  <si>
    <t>無</t>
    <rPh sb="0" eb="1">
      <t>ナシ</t>
    </rPh>
    <phoneticPr fontId="2"/>
  </si>
  <si>
    <t>：セルに直接入力もしくはリストから選択が必要な箇所</t>
    <rPh sb="4" eb="6">
      <t>チョクセツ</t>
    </rPh>
    <rPh sb="6" eb="8">
      <t>ニュウリョク</t>
    </rPh>
    <rPh sb="17" eb="19">
      <t>センタク</t>
    </rPh>
    <rPh sb="20" eb="22">
      <t>ヒツヨウ</t>
    </rPh>
    <rPh sb="23" eb="25">
      <t>カショ</t>
    </rPh>
    <phoneticPr fontId="2"/>
  </si>
  <si>
    <t>登録人数</t>
    <rPh sb="0" eb="2">
      <t>トウロク</t>
    </rPh>
    <rPh sb="2" eb="4">
      <t>ニンズウ</t>
    </rPh>
    <phoneticPr fontId="2"/>
  </si>
  <si>
    <t>受注形態</t>
    <phoneticPr fontId="2"/>
  </si>
  <si>
    <t>受注形態</t>
    <phoneticPr fontId="2"/>
  </si>
  <si>
    <t>出資比率</t>
    <phoneticPr fontId="2"/>
  </si>
  <si>
    <t>コリンズ</t>
    <phoneticPr fontId="2"/>
  </si>
  <si>
    <t>（1）</t>
    <phoneticPr fontId="2"/>
  </si>
  <si>
    <t>若手・中堅技術者配置</t>
    <rPh sb="0" eb="2">
      <t>ワカテ</t>
    </rPh>
    <rPh sb="3" eb="5">
      <t>チュウケン</t>
    </rPh>
    <rPh sb="5" eb="8">
      <t>ギジュツシャ</t>
    </rPh>
    <rPh sb="8" eb="10">
      <t>ハイチ</t>
    </rPh>
    <phoneticPr fontId="2"/>
  </si>
  <si>
    <t>登録基幹技能者</t>
  </si>
  <si>
    <t>登録基幹技能者</t>
    <phoneticPr fontId="2"/>
  </si>
  <si>
    <t>その他様式</t>
  </si>
  <si>
    <t>その他様式</t>
    <rPh sb="2" eb="3">
      <t>タ</t>
    </rPh>
    <rPh sb="3" eb="5">
      <t>ヨウシキ</t>
    </rPh>
    <phoneticPr fontId="2"/>
  </si>
  <si>
    <t>設計図書、技術資料作成に対する質問書</t>
    <phoneticPr fontId="2"/>
  </si>
  <si>
    <t>設計図書、技術資料質問書</t>
    <phoneticPr fontId="2"/>
  </si>
  <si>
    <t>設計図書、技術資料回答書</t>
    <rPh sb="9" eb="11">
      <t>カイトウ</t>
    </rPh>
    <phoneticPr fontId="2"/>
  </si>
  <si>
    <t>２１</t>
  </si>
  <si>
    <t>２２</t>
  </si>
  <si>
    <t>２３</t>
  </si>
  <si>
    <t>２４</t>
  </si>
  <si>
    <t>２５</t>
  </si>
  <si>
    <t>２６</t>
  </si>
  <si>
    <t>２７</t>
  </si>
  <si>
    <t>評価内容説明要求書</t>
    <phoneticPr fontId="2"/>
  </si>
  <si>
    <t>評価内容の説明を求める項目及び要求の要旨</t>
    <phoneticPr fontId="2"/>
  </si>
  <si>
    <t>項目</t>
    <phoneticPr fontId="2"/>
  </si>
  <si>
    <t>評価内容回答書</t>
    <phoneticPr fontId="2"/>
  </si>
  <si>
    <t>企業の優良工事表彰（優良工事施工団体表彰）</t>
    <phoneticPr fontId="2"/>
  </si>
  <si>
    <t>表彰者の区分</t>
    <rPh sb="0" eb="2">
      <t>ヒョウショウ</t>
    </rPh>
    <rPh sb="2" eb="3">
      <t>シャ</t>
    </rPh>
    <rPh sb="4" eb="6">
      <t>クブン</t>
    </rPh>
    <phoneticPr fontId="2"/>
  </si>
  <si>
    <t>企業回答1</t>
    <rPh sb="0" eb="2">
      <t>キギョウ</t>
    </rPh>
    <rPh sb="2" eb="4">
      <t>カイトウ</t>
    </rPh>
    <phoneticPr fontId="2"/>
  </si>
  <si>
    <t>企業回答2</t>
    <rPh sb="0" eb="2">
      <t>キギョウ</t>
    </rPh>
    <rPh sb="2" eb="4">
      <t>カイトウ</t>
    </rPh>
    <phoneticPr fontId="2"/>
  </si>
  <si>
    <t>国局長</t>
    <rPh sb="0" eb="1">
      <t>クニ</t>
    </rPh>
    <rPh sb="1" eb="2">
      <t>キョク</t>
    </rPh>
    <rPh sb="2" eb="3">
      <t>チョウ</t>
    </rPh>
    <phoneticPr fontId="2"/>
  </si>
  <si>
    <t>知事</t>
    <rPh sb="0" eb="2">
      <t>チジ</t>
    </rPh>
    <phoneticPr fontId="2"/>
  </si>
  <si>
    <t>企業回答3</t>
    <rPh sb="0" eb="2">
      <t>キギョウ</t>
    </rPh>
    <rPh sb="2" eb="4">
      <t>カイトウ</t>
    </rPh>
    <phoneticPr fontId="2"/>
  </si>
  <si>
    <t>企業回答4</t>
    <rPh sb="0" eb="2">
      <t>キギョウ</t>
    </rPh>
    <rPh sb="2" eb="4">
      <t>カイトウ</t>
    </rPh>
    <phoneticPr fontId="2"/>
  </si>
  <si>
    <t>契約工事名</t>
    <rPh sb="0" eb="2">
      <t>ケイヤク</t>
    </rPh>
    <rPh sb="2" eb="4">
      <t>コウジ</t>
    </rPh>
    <rPh sb="4" eb="5">
      <t>メイ</t>
    </rPh>
    <phoneticPr fontId="2"/>
  </si>
  <si>
    <t>表彰状記載工事名</t>
    <rPh sb="0" eb="2">
      <t>ヒョウショウ</t>
    </rPh>
    <rPh sb="2" eb="3">
      <t>ジョウ</t>
    </rPh>
    <rPh sb="3" eb="5">
      <t>キサイ</t>
    </rPh>
    <rPh sb="5" eb="7">
      <t>コウジ</t>
    </rPh>
    <rPh sb="7" eb="8">
      <t>メイ</t>
    </rPh>
    <phoneticPr fontId="2"/>
  </si>
  <si>
    <t>工事名</t>
    <rPh sb="0" eb="2">
      <t>コウジ</t>
    </rPh>
    <rPh sb="2" eb="3">
      <t>メイ</t>
    </rPh>
    <phoneticPr fontId="2"/>
  </si>
  <si>
    <t>国事務所長の表彰</t>
    <rPh sb="0" eb="1">
      <t>クニ</t>
    </rPh>
    <rPh sb="1" eb="3">
      <t>ジム</t>
    </rPh>
    <rPh sb="3" eb="5">
      <t>ショチョウ</t>
    </rPh>
    <rPh sb="6" eb="8">
      <t>ヒョウショウ</t>
    </rPh>
    <phoneticPr fontId="2"/>
  </si>
  <si>
    <t>国局長の表彰</t>
    <rPh sb="0" eb="1">
      <t>クニ</t>
    </rPh>
    <rPh sb="1" eb="2">
      <t>キョク</t>
    </rPh>
    <rPh sb="2" eb="3">
      <t>チョウ</t>
    </rPh>
    <rPh sb="4" eb="6">
      <t>ヒョウショウ</t>
    </rPh>
    <phoneticPr fontId="2"/>
  </si>
  <si>
    <t>知事表彰該当工事の表彰</t>
    <rPh sb="0" eb="2">
      <t>チジ</t>
    </rPh>
    <rPh sb="2" eb="4">
      <t>ヒョウショウ</t>
    </rPh>
    <rPh sb="4" eb="6">
      <t>ガイトウ</t>
    </rPh>
    <rPh sb="6" eb="8">
      <t>コウジ</t>
    </rPh>
    <rPh sb="9" eb="11">
      <t>ヒョウショウ</t>
    </rPh>
    <phoneticPr fontId="2"/>
  </si>
  <si>
    <t>県事務所長表彰該当工事の表彰</t>
    <rPh sb="0" eb="1">
      <t>ケン</t>
    </rPh>
    <rPh sb="1" eb="3">
      <t>ジム</t>
    </rPh>
    <rPh sb="3" eb="5">
      <t>ショチョウ</t>
    </rPh>
    <rPh sb="5" eb="7">
      <t>ヒョウショウ</t>
    </rPh>
    <rPh sb="7" eb="9">
      <t>ガイトウ</t>
    </rPh>
    <rPh sb="9" eb="11">
      <t>コウジ</t>
    </rPh>
    <rPh sb="12" eb="14">
      <t>ヒョウショウ</t>
    </rPh>
    <phoneticPr fontId="2"/>
  </si>
  <si>
    <t>生年月日</t>
    <rPh sb="0" eb="2">
      <t>セイネン</t>
    </rPh>
    <rPh sb="2" eb="4">
      <t>ガッピ</t>
    </rPh>
    <phoneticPr fontId="2"/>
  </si>
  <si>
    <t>ボランティア</t>
    <phoneticPr fontId="2"/>
  </si>
  <si>
    <t>活動年月日</t>
    <phoneticPr fontId="2"/>
  </si>
  <si>
    <t>育児・介護休業に関する制度の評価基準</t>
    <phoneticPr fontId="2"/>
  </si>
  <si>
    <t>評価内容説明要求書</t>
    <phoneticPr fontId="2"/>
  </si>
  <si>
    <t>評価内容回答書</t>
    <phoneticPr fontId="2"/>
  </si>
  <si>
    <r>
      <t>①</t>
    </r>
    <r>
      <rPr>
        <sz val="11"/>
        <color rgb="FFFF0000"/>
        <rFont val="ＭＳ Ｐゴシック"/>
        <family val="3"/>
        <charset val="128"/>
        <scheme val="minor"/>
      </rPr>
      <t>「2　提出書類（必要な項目について）」</t>
    </r>
    <r>
      <rPr>
        <sz val="11"/>
        <color theme="1"/>
        <rFont val="ＭＳ Ｐゴシック"/>
        <family val="2"/>
        <charset val="128"/>
        <scheme val="minor"/>
      </rPr>
      <t>を</t>
    </r>
    <r>
      <rPr>
        <sz val="11"/>
        <color rgb="FFFF0000"/>
        <rFont val="ＭＳ Ｐゴシック"/>
        <family val="3"/>
        <charset val="128"/>
        <scheme val="minor"/>
      </rPr>
      <t>確認</t>
    </r>
    <r>
      <rPr>
        <sz val="11"/>
        <color theme="1"/>
        <rFont val="ＭＳ Ｐゴシック"/>
        <family val="2"/>
        <charset val="128"/>
        <scheme val="minor"/>
      </rPr>
      <t>してください。記載文の</t>
    </r>
    <r>
      <rPr>
        <sz val="11"/>
        <color rgb="FFFF0000"/>
        <rFont val="ＭＳ Ｐゴシック"/>
        <family val="3"/>
        <charset val="128"/>
        <scheme val="minor"/>
      </rPr>
      <t>修正</t>
    </r>
    <r>
      <rPr>
        <sz val="11"/>
        <color theme="1"/>
        <rFont val="ＭＳ Ｐゴシック"/>
        <family val="2"/>
        <charset val="128"/>
        <scheme val="minor"/>
      </rPr>
      <t>が必要な場合、</t>
    </r>
    <r>
      <rPr>
        <sz val="11"/>
        <color rgb="FFFF0000"/>
        <rFont val="ＭＳ Ｐゴシック"/>
        <family val="3"/>
        <charset val="128"/>
        <scheme val="minor"/>
      </rPr>
      <t>【表４】O列数式内</t>
    </r>
    <r>
      <rPr>
        <sz val="11"/>
        <color theme="1"/>
        <rFont val="ＭＳ Ｐゴシック"/>
        <family val="2"/>
        <charset val="128"/>
        <scheme val="minor"/>
      </rPr>
      <t>の記載文を</t>
    </r>
    <r>
      <rPr>
        <sz val="11"/>
        <color rgb="FFFF0000"/>
        <rFont val="ＭＳ Ｐゴシック"/>
        <family val="3"/>
        <charset val="128"/>
        <scheme val="minor"/>
      </rPr>
      <t>編集</t>
    </r>
    <r>
      <rPr>
        <sz val="11"/>
        <color theme="1"/>
        <rFont val="ＭＳ Ｐゴシック"/>
        <family val="2"/>
        <charset val="128"/>
        <scheme val="minor"/>
      </rPr>
      <t>してください。</t>
    </r>
    <rPh sb="4" eb="6">
      <t>テイシュツ</t>
    </rPh>
    <rPh sb="6" eb="8">
      <t>ショルイ</t>
    </rPh>
    <rPh sb="9" eb="11">
      <t>ヒツヨウ</t>
    </rPh>
    <rPh sb="12" eb="14">
      <t>コウモク</t>
    </rPh>
    <phoneticPr fontId="2"/>
  </si>
  <si>
    <r>
      <t>③</t>
    </r>
    <r>
      <rPr>
        <sz val="11"/>
        <color rgb="FFFF0000"/>
        <rFont val="ＭＳ Ｐゴシック"/>
        <family val="3"/>
        <charset val="128"/>
        <scheme val="minor"/>
      </rPr>
      <t>収受印を発行しない様式</t>
    </r>
    <r>
      <rPr>
        <sz val="11"/>
        <color theme="1"/>
        <rFont val="ＭＳ Ｐゴシック"/>
        <family val="3"/>
        <charset val="128"/>
        <scheme val="minor"/>
      </rPr>
      <t>は、</t>
    </r>
    <r>
      <rPr>
        <sz val="11"/>
        <color rgb="FFFF0000"/>
        <rFont val="ＭＳ Ｐゴシック"/>
        <family val="3"/>
        <charset val="128"/>
        <scheme val="minor"/>
      </rPr>
      <t>破線以下を全て削除</t>
    </r>
    <r>
      <rPr>
        <sz val="11"/>
        <color theme="1"/>
        <rFont val="ＭＳ Ｐゴシック"/>
        <family val="3"/>
        <charset val="128"/>
        <scheme val="minor"/>
      </rPr>
      <t>してください</t>
    </r>
    <rPh sb="1" eb="3">
      <t>シュウジュ</t>
    </rPh>
    <rPh sb="3" eb="4">
      <t>イン</t>
    </rPh>
    <rPh sb="5" eb="7">
      <t>ハッコウ</t>
    </rPh>
    <rPh sb="10" eb="12">
      <t>ヨウシキ</t>
    </rPh>
    <rPh sb="14" eb="16">
      <t>ハセン</t>
    </rPh>
    <rPh sb="16" eb="18">
      <t>イカ</t>
    </rPh>
    <rPh sb="19" eb="20">
      <t>スベ</t>
    </rPh>
    <rPh sb="21" eb="23">
      <t>サクジョ</t>
    </rPh>
    <phoneticPr fontId="2"/>
  </si>
  <si>
    <t>④「企業入力シート」の「３提出資料確認欄」について、不要項目などを削除・修正してください</t>
    <rPh sb="2" eb="4">
      <t>キギョウ</t>
    </rPh>
    <rPh sb="4" eb="6">
      <t>ニュウリョク</t>
    </rPh>
    <rPh sb="13" eb="15">
      <t>テイシュツ</t>
    </rPh>
    <rPh sb="15" eb="17">
      <t>シリョウ</t>
    </rPh>
    <rPh sb="17" eb="19">
      <t>カクニン</t>
    </rPh>
    <rPh sb="19" eb="20">
      <t>ラン</t>
    </rPh>
    <rPh sb="26" eb="28">
      <t>フヨウ</t>
    </rPh>
    <rPh sb="28" eb="30">
      <t>コウモク</t>
    </rPh>
    <rPh sb="33" eb="35">
      <t>サクジョ</t>
    </rPh>
    <rPh sb="36" eb="38">
      <t>シュウセイ</t>
    </rPh>
    <phoneticPr fontId="2"/>
  </si>
  <si>
    <r>
      <t>２．</t>
    </r>
    <r>
      <rPr>
        <sz val="12"/>
        <color rgb="FFFF0000"/>
        <rFont val="ＭＳ Ｐゴシック"/>
        <family val="3"/>
        <charset val="128"/>
        <scheme val="minor"/>
      </rPr>
      <t>【表２】E～G列</t>
    </r>
    <r>
      <rPr>
        <sz val="12"/>
        <color theme="1"/>
        <rFont val="ＭＳ Ｐゴシック"/>
        <family val="2"/>
        <charset val="128"/>
        <scheme val="minor"/>
      </rPr>
      <t>に</t>
    </r>
    <r>
      <rPr>
        <sz val="12"/>
        <color rgb="FFFF0000"/>
        <rFont val="ＭＳ Ｐゴシック"/>
        <family val="3"/>
        <charset val="128"/>
        <scheme val="minor"/>
      </rPr>
      <t>様式番号と評価項目の番号</t>
    </r>
    <r>
      <rPr>
        <sz val="12"/>
        <color theme="1"/>
        <rFont val="ＭＳ Ｐゴシック"/>
        <family val="2"/>
        <charset val="128"/>
        <scheme val="minor"/>
      </rPr>
      <t>をプルダウンリストで</t>
    </r>
    <r>
      <rPr>
        <sz val="12"/>
        <color rgb="FFFF0000"/>
        <rFont val="ＭＳ Ｐゴシック"/>
        <family val="3"/>
        <charset val="128"/>
        <scheme val="minor"/>
      </rPr>
      <t>選択</t>
    </r>
    <r>
      <rPr>
        <sz val="12"/>
        <color theme="1"/>
        <rFont val="ＭＳ Ｐゴシック"/>
        <family val="2"/>
        <charset val="128"/>
        <scheme val="minor"/>
      </rPr>
      <t>してください。</t>
    </r>
    <rPh sb="3" eb="4">
      <t>ヒョウ</t>
    </rPh>
    <rPh sb="9" eb="10">
      <t>レツ</t>
    </rPh>
    <rPh sb="11" eb="13">
      <t>ヨウシキ</t>
    </rPh>
    <rPh sb="13" eb="15">
      <t>バンゴウ</t>
    </rPh>
    <rPh sb="16" eb="18">
      <t>ヒョウカ</t>
    </rPh>
    <rPh sb="18" eb="20">
      <t>コウモク</t>
    </rPh>
    <rPh sb="21" eb="23">
      <t>バンゴウ</t>
    </rPh>
    <rPh sb="33" eb="35">
      <t>センタク</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</si>
  <si>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5">
      <t>ジョウホウ</t>
    </rPh>
    <rPh sb="16" eb="18">
      <t>ニュウリョク</t>
    </rPh>
    <rPh sb="25" eb="27">
      <t>ニュウリョク</t>
    </rPh>
    <rPh sb="29" eb="31">
      <t>ジョウホウ</t>
    </rPh>
    <rPh sb="33" eb="35">
      <t>カクシュ</t>
    </rPh>
    <rPh sb="35" eb="37">
      <t>ヨウシキ</t>
    </rPh>
    <rPh sb="38" eb="40">
      <t>ハンエイ</t>
    </rPh>
    <phoneticPr fontId="2"/>
  </si>
  <si>
    <r>
      <t>　表のC・D列（</t>
    </r>
    <r>
      <rPr>
        <sz val="12"/>
        <color rgb="FFFF0000"/>
        <rFont val="ＭＳ Ｐゴシック"/>
        <family val="3"/>
        <charset val="128"/>
        <scheme val="minor"/>
      </rPr>
      <t>赤枠内</t>
    </r>
    <r>
      <rPr>
        <sz val="12"/>
        <color theme="1"/>
        <rFont val="ＭＳ Ｐゴシック"/>
        <family val="2"/>
        <charset val="128"/>
        <scheme val="minor"/>
      </rPr>
      <t>）に配置予定技術者情報を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6" eb="7">
      <t>レツ</t>
    </rPh>
    <rPh sb="8" eb="9">
      <t>アカ</t>
    </rPh>
    <rPh sb="9" eb="10">
      <t>ワク</t>
    </rPh>
    <rPh sb="10" eb="11">
      <t>ナイ</t>
    </rPh>
    <rPh sb="13" eb="15">
      <t>ハイチ</t>
    </rPh>
    <rPh sb="15" eb="17">
      <t>ヨテイ</t>
    </rPh>
    <rPh sb="17" eb="20">
      <t>ギジュツシャ</t>
    </rPh>
    <rPh sb="20" eb="22">
      <t>ジョウホウ</t>
    </rPh>
    <rPh sb="23" eb="25">
      <t>ニュウリョク</t>
    </rPh>
    <rPh sb="32" eb="34">
      <t>ニュウリョク</t>
    </rPh>
    <rPh sb="36" eb="38">
      <t>ジョウホウ</t>
    </rPh>
    <rPh sb="40" eb="42">
      <t>カクシュ</t>
    </rPh>
    <rPh sb="42" eb="44">
      <t>ヨウシキ</t>
    </rPh>
    <rPh sb="45" eb="47">
      <t>ハンエイ</t>
    </rPh>
    <phoneticPr fontId="2"/>
  </si>
  <si>
    <t>手順①：</t>
    <rPh sb="0" eb="2">
      <t>テジュン</t>
    </rPh>
    <phoneticPr fontId="2"/>
  </si>
  <si>
    <t>手順②：</t>
    <rPh sb="0" eb="2">
      <t>テジュン</t>
    </rPh>
    <phoneticPr fontId="2"/>
  </si>
  <si>
    <t>手順③：</t>
    <rPh sb="0" eb="2">
      <t>テジュン</t>
    </rPh>
    <phoneticPr fontId="2"/>
  </si>
  <si>
    <t>ボランティア</t>
    <phoneticPr fontId="2"/>
  </si>
  <si>
    <t>常用雇用労働者数</t>
    <phoneticPr fontId="2"/>
  </si>
  <si>
    <t>企業回答5</t>
    <rPh sb="0" eb="2">
      <t>キギョウ</t>
    </rPh>
    <rPh sb="2" eb="4">
      <t>カイトウ</t>
    </rPh>
    <phoneticPr fontId="2"/>
  </si>
  <si>
    <t>単体</t>
    <rPh sb="0" eb="2">
      <t>タンタイ</t>
    </rPh>
    <phoneticPr fontId="2"/>
  </si>
  <si>
    <t>本店</t>
    <rPh sb="0" eb="2">
      <t>ホンテン</t>
    </rPh>
    <phoneticPr fontId="2"/>
  </si>
  <si>
    <t>支店</t>
    <rPh sb="0" eb="2">
      <t>シテン</t>
    </rPh>
    <phoneticPr fontId="2"/>
  </si>
  <si>
    <t>営業所</t>
    <rPh sb="0" eb="3">
      <t>エイギョウショ</t>
    </rPh>
    <phoneticPr fontId="2"/>
  </si>
  <si>
    <t>企業回答6</t>
    <phoneticPr fontId="2"/>
  </si>
  <si>
    <t>企業回答7</t>
    <rPh sb="0" eb="2">
      <t>キギョウ</t>
    </rPh>
    <rPh sb="2" eb="4">
      <t>カイトウ</t>
    </rPh>
    <phoneticPr fontId="2"/>
  </si>
  <si>
    <t>監理技術者</t>
    <rPh sb="0" eb="2">
      <t>カンリ</t>
    </rPh>
    <rPh sb="2" eb="5">
      <t>ギジュツシャ</t>
    </rPh>
    <phoneticPr fontId="2"/>
  </si>
  <si>
    <t>主任技術者</t>
    <rPh sb="0" eb="2">
      <t>シュニン</t>
    </rPh>
    <rPh sb="2" eb="5">
      <t>ギジュツシャ</t>
    </rPh>
    <phoneticPr fontId="2"/>
  </si>
  <si>
    <t>コピー専用行</t>
    <rPh sb="3" eb="5">
      <t>センヨウ</t>
    </rPh>
    <rPh sb="5" eb="6">
      <t>ギョウ</t>
    </rPh>
    <phoneticPr fontId="2"/>
  </si>
  <si>
    <r>
      <t>＜作業手順＞・・・・以下の作業は、</t>
    </r>
    <r>
      <rPr>
        <b/>
        <u/>
        <sz val="12"/>
        <color rgb="FFFF0000"/>
        <rFont val="ＭＳ Ｐゴシック"/>
        <family val="3"/>
        <charset val="128"/>
        <scheme val="minor"/>
      </rPr>
      <t>必ず別ファイルとして公告用ファイルを作成し、公告用ファイルで作業</t>
    </r>
    <r>
      <rPr>
        <u/>
        <sz val="12"/>
        <color theme="1"/>
        <rFont val="ＭＳ Ｐゴシック"/>
        <family val="3"/>
        <charset val="128"/>
        <scheme val="minor"/>
      </rPr>
      <t>して</t>
    </r>
    <r>
      <rPr>
        <sz val="12"/>
        <color theme="1"/>
        <rFont val="ＭＳ Ｐゴシック"/>
        <family val="2"/>
        <charset val="128"/>
        <scheme val="minor"/>
      </rPr>
      <t>ください（１回シートや列を削除すると元の状態に戻せなくなります）。</t>
    </r>
    <rPh sb="1" eb="3">
      <t>サギョウ</t>
    </rPh>
    <rPh sb="3" eb="5">
      <t>テジュン</t>
    </rPh>
    <rPh sb="10" eb="12">
      <t>イカ</t>
    </rPh>
    <rPh sb="13" eb="15">
      <t>サギョウ</t>
    </rPh>
    <rPh sb="17" eb="18">
      <t>カナラ</t>
    </rPh>
    <rPh sb="19" eb="20">
      <t>ベツ</t>
    </rPh>
    <rPh sb="27" eb="29">
      <t>コウコク</t>
    </rPh>
    <rPh sb="29" eb="30">
      <t>ヨウ</t>
    </rPh>
    <rPh sb="35" eb="37">
      <t>サクセイ</t>
    </rPh>
    <rPh sb="39" eb="41">
      <t>コウコク</t>
    </rPh>
    <rPh sb="41" eb="42">
      <t>ヨウ</t>
    </rPh>
    <rPh sb="47" eb="49">
      <t>サギョウ</t>
    </rPh>
    <rPh sb="57" eb="58">
      <t>カイ</t>
    </rPh>
    <rPh sb="62" eb="63">
      <t>レツ</t>
    </rPh>
    <rPh sb="64" eb="66">
      <t>サクジョ</t>
    </rPh>
    <rPh sb="69" eb="70">
      <t>モト</t>
    </rPh>
    <rPh sb="71" eb="73">
      <t>ジョウタイ</t>
    </rPh>
    <rPh sb="74" eb="75">
      <t>モド</t>
    </rPh>
    <phoneticPr fontId="2"/>
  </si>
  <si>
    <r>
      <t>不要な評価項目の</t>
    </r>
    <r>
      <rPr>
        <sz val="12"/>
        <color rgb="FFFF0000"/>
        <rFont val="ＭＳ Ｐゴシック"/>
        <family val="3"/>
        <charset val="128"/>
        <scheme val="minor"/>
      </rPr>
      <t>列全体</t>
    </r>
    <r>
      <rPr>
        <sz val="12"/>
        <color theme="1"/>
        <rFont val="ＭＳ Ｐゴシック"/>
        <family val="2"/>
        <charset val="128"/>
        <scheme val="minor"/>
      </rPr>
      <t>をこのシートから</t>
    </r>
    <r>
      <rPr>
        <sz val="12"/>
        <color rgb="FFFF0000"/>
        <rFont val="ＭＳ Ｐゴシック"/>
        <family val="3"/>
        <charset val="128"/>
        <scheme val="minor"/>
      </rPr>
      <t>削除</t>
    </r>
    <r>
      <rPr>
        <sz val="12"/>
        <color theme="1"/>
        <rFont val="ＭＳ Ｐゴシック"/>
        <family val="2"/>
        <charset val="128"/>
        <scheme val="minor"/>
      </rPr>
      <t>。不要な様式も削除してください。</t>
    </r>
    <rPh sb="22" eb="24">
      <t>フヨウ</t>
    </rPh>
    <rPh sb="25" eb="27">
      <t>ヨウシキ</t>
    </rPh>
    <rPh sb="28" eb="30">
      <t>サクジョ</t>
    </rPh>
    <phoneticPr fontId="2"/>
  </si>
  <si>
    <r>
      <rPr>
        <sz val="12"/>
        <color rgb="FFFF0000"/>
        <rFont val="ＭＳ Ｐゴシック"/>
        <family val="3"/>
        <charset val="128"/>
        <scheme val="minor"/>
      </rPr>
      <t>予備欄等</t>
    </r>
    <r>
      <rPr>
        <sz val="12"/>
        <color theme="1"/>
        <rFont val="ＭＳ Ｐゴシック"/>
        <family val="2"/>
        <charset val="128"/>
        <scheme val="minor"/>
      </rPr>
      <t>を</t>
    </r>
    <r>
      <rPr>
        <sz val="12"/>
        <color rgb="FFFF0000"/>
        <rFont val="ＭＳ Ｐゴシック"/>
        <family val="3"/>
        <charset val="128"/>
        <scheme val="minor"/>
      </rPr>
      <t>活用</t>
    </r>
    <r>
      <rPr>
        <sz val="12"/>
        <color theme="1"/>
        <rFont val="ＭＳ Ｐゴシック"/>
        <family val="2"/>
        <charset val="128"/>
        <scheme val="minor"/>
      </rPr>
      <t>して配列を合わせてください。</t>
    </r>
    <rPh sb="0" eb="2">
      <t>ヨビ</t>
    </rPh>
    <rPh sb="2" eb="3">
      <t>ラン</t>
    </rPh>
    <rPh sb="3" eb="4">
      <t>ナド</t>
    </rPh>
    <rPh sb="5" eb="7">
      <t>カツヨウ</t>
    </rPh>
    <rPh sb="9" eb="11">
      <t>ハイレツ</t>
    </rPh>
    <rPh sb="12" eb="13">
      <t>ア</t>
    </rPh>
    <phoneticPr fontId="2"/>
  </si>
  <si>
    <t>以下、集計専用表（コピー箇所ではありません）</t>
    <rPh sb="0" eb="2">
      <t>イカ</t>
    </rPh>
    <rPh sb="3" eb="5">
      <t>シュウケイ</t>
    </rPh>
    <rPh sb="5" eb="7">
      <t>センヨウ</t>
    </rPh>
    <rPh sb="7" eb="8">
      <t>ヒョウ</t>
    </rPh>
    <rPh sb="12" eb="14">
      <t>カショ</t>
    </rPh>
    <phoneticPr fontId="2"/>
  </si>
  <si>
    <r>
      <t>・</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へ</t>
    </r>
    <r>
      <rPr>
        <sz val="12"/>
        <color rgb="FFFF0000"/>
        <rFont val="ＭＳ Ｐゴシック"/>
        <family val="3"/>
        <charset val="128"/>
        <scheme val="minor"/>
      </rPr>
      <t>一括コピー</t>
    </r>
    <r>
      <rPr>
        <sz val="12"/>
        <color theme="1"/>
        <rFont val="ＭＳ Ｐゴシック"/>
        <family val="2"/>
        <charset val="128"/>
        <scheme val="minor"/>
      </rPr>
      <t>するため、</t>
    </r>
    <r>
      <rPr>
        <sz val="12"/>
        <color rgb="FFFF0000"/>
        <rFont val="ＭＳ Ｐゴシック"/>
        <family val="3"/>
        <charset val="128"/>
        <scheme val="minor"/>
      </rPr>
      <t>「コピー専用表」</t>
    </r>
    <r>
      <rPr>
        <sz val="12"/>
        <color theme="1"/>
        <rFont val="ＭＳ Ｐゴシック"/>
        <family val="2"/>
        <charset val="128"/>
        <scheme val="minor"/>
      </rPr>
      <t xml:space="preserve">をこのシートに設定しています。
</t>
    </r>
    <rPh sb="22" eb="24">
      <t>イッカツ</t>
    </rPh>
    <rPh sb="38" eb="39">
      <t>ヒョウ</t>
    </rPh>
    <phoneticPr fontId="2"/>
  </si>
  <si>
    <r>
      <t>・</t>
    </r>
    <r>
      <rPr>
        <sz val="12"/>
        <color rgb="FFFF0000"/>
        <rFont val="ＭＳ Ｐゴシック"/>
        <family val="3"/>
        <charset val="128"/>
        <scheme val="minor"/>
      </rPr>
      <t>文字切れやフォントサイズの修正</t>
    </r>
    <r>
      <rPr>
        <sz val="12"/>
        <color theme="1"/>
        <rFont val="ＭＳ Ｐゴシック"/>
        <family val="2"/>
        <charset val="128"/>
        <scheme val="minor"/>
      </rPr>
      <t>は、</t>
    </r>
    <r>
      <rPr>
        <b/>
        <sz val="12"/>
        <color rgb="FF0070C0"/>
        <rFont val="ＭＳ Ｐゴシック"/>
        <family val="3"/>
        <charset val="128"/>
        <scheme val="minor"/>
      </rPr>
      <t>「技術審査用ファイル」</t>
    </r>
    <r>
      <rPr>
        <sz val="12"/>
        <color theme="1"/>
        <rFont val="ＭＳ Ｐゴシック"/>
        <family val="2"/>
        <charset val="128"/>
        <scheme val="minor"/>
      </rPr>
      <t>で行いますので、</t>
    </r>
    <r>
      <rPr>
        <sz val="12"/>
        <color rgb="FFFF0000"/>
        <rFont val="ＭＳ Ｐゴシック"/>
        <family val="3"/>
        <charset val="128"/>
        <scheme val="minor"/>
      </rPr>
      <t>このシートでは作業不要</t>
    </r>
    <r>
      <rPr>
        <sz val="12"/>
        <color theme="1"/>
        <rFont val="ＭＳ Ｐゴシック"/>
        <family val="2"/>
        <charset val="128"/>
        <scheme val="minor"/>
      </rPr>
      <t>です。</t>
    </r>
    <phoneticPr fontId="2"/>
  </si>
  <si>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固定配列</t>
    </r>
    <r>
      <rPr>
        <sz val="12"/>
        <color theme="1"/>
        <rFont val="ＭＳ Ｐゴシック"/>
        <family val="2"/>
        <charset val="128"/>
        <scheme val="minor"/>
      </rPr>
      <t xml:space="preserve">（※１項目３列で設定してあります）
</t>
    </r>
    <rPh sb="1" eb="3">
      <t>ギジュツ</t>
    </rPh>
    <rPh sb="3" eb="6">
      <t>シンサヨウ</t>
    </rPh>
    <rPh sb="12" eb="14">
      <t>コテイ</t>
    </rPh>
    <rPh sb="14" eb="16">
      <t>ハイレツ</t>
    </rPh>
    <phoneticPr fontId="2"/>
  </si>
  <si>
    <r>
      <t>・</t>
    </r>
    <r>
      <rPr>
        <sz val="12"/>
        <color rgb="FFFF0000"/>
        <rFont val="ＭＳ Ｐゴシック"/>
        <family val="3"/>
        <charset val="128"/>
        <scheme val="minor"/>
      </rPr>
      <t>コピーする範囲</t>
    </r>
    <r>
      <rPr>
        <sz val="12"/>
        <color theme="1"/>
        <rFont val="ＭＳ Ｐゴシック"/>
        <family val="2"/>
        <charset val="128"/>
        <scheme val="minor"/>
      </rPr>
      <t>は、</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t>
    </r>
    <r>
      <rPr>
        <sz val="12"/>
        <color theme="1"/>
        <rFont val="ＭＳ Ｐゴシック"/>
        <family val="2"/>
        <charset val="128"/>
        <scheme val="minor"/>
      </rPr>
      <t>（評価項目：１９～２５行）と</t>
    </r>
    <r>
      <rPr>
        <sz val="12"/>
        <color rgb="FFFF0000"/>
        <rFont val="ＭＳ Ｐゴシック"/>
        <family val="3"/>
        <charset val="128"/>
        <scheme val="minor"/>
      </rPr>
      <t>白色部分</t>
    </r>
    <r>
      <rPr>
        <sz val="12"/>
        <color theme="1"/>
        <rFont val="ＭＳ Ｐゴシック"/>
        <family val="2"/>
        <charset val="128"/>
        <scheme val="minor"/>
      </rPr>
      <t>（企業申請内容：２６行～３３行）です。</t>
    </r>
    <rPh sb="6" eb="8">
      <t>ハンイ</t>
    </rPh>
    <rPh sb="14" eb="16">
      <t>センヨウ</t>
    </rPh>
    <rPh sb="16" eb="17">
      <t>ヒョウ</t>
    </rPh>
    <rPh sb="19" eb="20">
      <t>ウス</t>
    </rPh>
    <rPh sb="24" eb="26">
      <t>ブブン</t>
    </rPh>
    <rPh sb="27" eb="29">
      <t>ヒョウカ</t>
    </rPh>
    <rPh sb="29" eb="31">
      <t>コウモク</t>
    </rPh>
    <rPh sb="37" eb="38">
      <t>ギョウ</t>
    </rPh>
    <rPh sb="40" eb="42">
      <t>ハクショク</t>
    </rPh>
    <rPh sb="42" eb="44">
      <t>ブブン</t>
    </rPh>
    <rPh sb="45" eb="47">
      <t>キギョウ</t>
    </rPh>
    <rPh sb="47" eb="49">
      <t>シンセイ</t>
    </rPh>
    <rPh sb="49" eb="51">
      <t>ナイヨウ</t>
    </rPh>
    <rPh sb="54" eb="55">
      <t>ギョウ</t>
    </rPh>
    <rPh sb="58" eb="59">
      <t>ギョウ</t>
    </rPh>
    <phoneticPr fontId="2"/>
  </si>
  <si>
    <t>以下、審査用ファイルの「作業用」シートへの「コピー専用表」</t>
    <rPh sb="0" eb="2">
      <t>イカ</t>
    </rPh>
    <rPh sb="3" eb="6">
      <t>シンサヨウ</t>
    </rPh>
    <rPh sb="12" eb="15">
      <t>サギョウヨウ</t>
    </rPh>
    <rPh sb="25" eb="27">
      <t>センヨウ</t>
    </rPh>
    <rPh sb="27" eb="28">
      <t>ヒョウ</t>
    </rPh>
    <phoneticPr fontId="2"/>
  </si>
  <si>
    <t>準備作業：</t>
    <rPh sb="0" eb="2">
      <t>ジュンビ</t>
    </rPh>
    <rPh sb="2" eb="4">
      <t>サギョウ</t>
    </rPh>
    <phoneticPr fontId="2"/>
  </si>
  <si>
    <r>
      <t>手順①、手順②の方法により、</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白色部分全体</t>
    </r>
    <r>
      <rPr>
        <sz val="12"/>
        <color theme="1"/>
        <rFont val="ＭＳ Ｐゴシック"/>
        <family val="2"/>
        <charset val="128"/>
        <scheme val="minor"/>
      </rPr>
      <t>を</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「貼り付け箇所B」</t>
    </r>
    <r>
      <rPr>
        <sz val="12"/>
        <color theme="1"/>
        <rFont val="ＭＳ Ｐゴシック"/>
        <family val="2"/>
        <charset val="128"/>
        <scheme val="minor"/>
      </rPr>
      <t>に</t>
    </r>
    <r>
      <rPr>
        <sz val="12"/>
        <color rgb="FF0070C0"/>
        <rFont val="ＭＳ Ｐゴシック"/>
        <family val="3"/>
        <charset val="128"/>
        <scheme val="minor"/>
      </rPr>
      <t>貼り付け</t>
    </r>
    <r>
      <rPr>
        <sz val="12"/>
        <color theme="1"/>
        <rFont val="ＭＳ Ｐゴシック"/>
        <family val="2"/>
        <charset val="128"/>
        <scheme val="minor"/>
      </rPr>
      <t>。</t>
    </r>
    <rPh sb="8" eb="10">
      <t>ホウホウ</t>
    </rPh>
    <rPh sb="18" eb="20">
      <t>センヨウ</t>
    </rPh>
    <rPh sb="20" eb="21">
      <t>ヒョウ</t>
    </rPh>
    <rPh sb="23" eb="25">
      <t>シロイロ</t>
    </rPh>
    <rPh sb="25" eb="27">
      <t>ブブン</t>
    </rPh>
    <rPh sb="27" eb="29">
      <t>ゼンタイ</t>
    </rPh>
    <rPh sb="31" eb="33">
      <t>ギジュツ</t>
    </rPh>
    <phoneticPr fontId="2"/>
  </si>
  <si>
    <t>・「コピー専用表」は、「技術審査用ファイル」の「技術審査用シート」で見えやすいように概ね書式調整しています。「技術審査用シート」で見えにくいときのみ、コピー専用表の書式を修正してください。</t>
    <rPh sb="7" eb="8">
      <t>ヒョウ</t>
    </rPh>
    <rPh sb="12" eb="14">
      <t>ギジュツ</t>
    </rPh>
    <rPh sb="14" eb="17">
      <t>シンサヨウ</t>
    </rPh>
    <rPh sb="24" eb="26">
      <t>ギジュツ</t>
    </rPh>
    <rPh sb="26" eb="29">
      <t>シンサヨウ</t>
    </rPh>
    <rPh sb="78" eb="80">
      <t>センヨウ</t>
    </rPh>
    <rPh sb="80" eb="81">
      <t>ヒョウ</t>
    </rPh>
    <rPh sb="82" eb="84">
      <t>ショシキ</t>
    </rPh>
    <phoneticPr fontId="2"/>
  </si>
  <si>
    <r>
      <t>評価項目の列全体を削除する際、</t>
    </r>
    <r>
      <rPr>
        <b/>
        <sz val="12"/>
        <color rgb="FF0070C0"/>
        <rFont val="ＭＳ Ｐゴシック"/>
        <family val="3"/>
        <charset val="128"/>
        <scheme val="minor"/>
      </rPr>
      <t>コピー先の配列（「技術審査用ファイル」）</t>
    </r>
    <r>
      <rPr>
        <sz val="12"/>
        <color rgb="FFFF0000"/>
        <rFont val="ＭＳ Ｐゴシック"/>
        <family val="3"/>
        <charset val="128"/>
        <scheme val="minor"/>
      </rPr>
      <t>に合わせておく</t>
    </r>
    <r>
      <rPr>
        <sz val="12"/>
        <color theme="1"/>
        <rFont val="ＭＳ Ｐゴシック"/>
        <family val="2"/>
        <charset val="128"/>
        <scheme val="minor"/>
      </rPr>
      <t>必要があります（「技術審査用ファイル」の自動集計に支障が生じるため）。</t>
    </r>
    <rPh sb="6" eb="8">
      <t>ゼンタイ</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</si>
  <si>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「作業用シート」</t>
    </r>
    <r>
      <rPr>
        <sz val="16"/>
        <rFont val="ＭＳ Ｐゴシック"/>
        <family val="2"/>
        <charset val="128"/>
        <scheme val="minor"/>
      </rPr>
      <t>に</t>
    </r>
    <r>
      <rPr>
        <b/>
        <sz val="16"/>
        <rFont val="ＭＳ Ｐゴシック"/>
        <family val="3"/>
        <charset val="128"/>
        <scheme val="minor"/>
      </rPr>
      <t>一括コピー作業</t>
    </r>
    <r>
      <rPr>
        <sz val="16"/>
        <rFont val="ＭＳ Ｐゴシック"/>
        <family val="2"/>
        <charset val="128"/>
        <scheme val="minor"/>
      </rPr>
      <t>を行うためのものです</t>
    </r>
    <rPh sb="8" eb="10">
      <t>ギジュツ</t>
    </rPh>
    <rPh sb="10" eb="12">
      <t>シンサ</t>
    </rPh>
    <rPh sb="12" eb="13">
      <t>ヨウ</t>
    </rPh>
    <rPh sb="20" eb="23">
      <t>サギョウヨウ</t>
    </rPh>
    <rPh sb="28" eb="30">
      <t>イッカツ</t>
    </rPh>
    <rPh sb="33" eb="35">
      <t>サギョウ</t>
    </rPh>
    <rPh sb="36" eb="37">
      <t>オコナ</t>
    </rPh>
    <phoneticPr fontId="2"/>
  </si>
  <si>
    <r>
      <t>手順①の後、</t>
    </r>
    <r>
      <rPr>
        <b/>
        <sz val="12"/>
        <color rgb="FF0070C0"/>
        <rFont val="ＭＳ Ｐゴシック"/>
        <family val="3"/>
        <charset val="128"/>
        <scheme val="minor"/>
      </rPr>
      <t>同じ場所（貼り付け箇所A）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「書式設定」で貼り付ける</t>
    </r>
    <r>
      <rPr>
        <sz val="12"/>
        <color theme="1"/>
        <rFont val="ＭＳ Ｐゴシック"/>
        <family val="2"/>
        <charset val="128"/>
        <scheme val="minor"/>
      </rPr>
      <t>と、コピー専用行で設定された書式でコピー可能。</t>
    </r>
    <rPh sb="11" eb="12">
      <t>ハ</t>
    </rPh>
    <rPh sb="13" eb="14">
      <t>ツ</t>
    </rPh>
    <rPh sb="15" eb="17">
      <t>カショ</t>
    </rPh>
    <rPh sb="47" eb="49">
      <t>センヨウ</t>
    </rPh>
    <rPh sb="49" eb="50">
      <t>ギョウ</t>
    </rPh>
    <rPh sb="51" eb="53">
      <t>セッテイ</t>
    </rPh>
    <rPh sb="56" eb="58">
      <t>ショシキ</t>
    </rPh>
    <phoneticPr fontId="2"/>
  </si>
  <si>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薄オレンジ部分全体</t>
    </r>
    <r>
      <rPr>
        <sz val="12"/>
        <color theme="1"/>
        <rFont val="ＭＳ Ｐゴシック"/>
        <family val="2"/>
        <charset val="128"/>
        <scheme val="minor"/>
      </rPr>
      <t>を</t>
    </r>
    <r>
      <rPr>
        <sz val="12"/>
        <color rgb="FFFF0000"/>
        <rFont val="ＭＳ Ｐゴシック"/>
        <family val="3"/>
        <charset val="128"/>
        <scheme val="minor"/>
      </rPr>
      <t>指定</t>
    </r>
    <r>
      <rPr>
        <sz val="12"/>
        <color theme="1"/>
        <rFont val="ＭＳ Ｐゴシック"/>
        <family val="3"/>
        <charset val="128"/>
        <scheme val="minor"/>
      </rPr>
      <t>し</t>
    </r>
    <r>
      <rPr>
        <sz val="12"/>
        <color rgb="FFFF0000"/>
        <rFont val="ＭＳ Ｐゴシック"/>
        <family val="3"/>
        <charset val="128"/>
        <scheme val="minor"/>
      </rPr>
      <t>コピー</t>
    </r>
    <r>
      <rPr>
        <sz val="12"/>
        <color theme="1"/>
        <rFont val="ＭＳ Ｐゴシック"/>
        <family val="2"/>
        <charset val="128"/>
        <scheme val="minor"/>
      </rPr>
      <t>後、</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「値」で貼り付け</t>
    </r>
    <r>
      <rPr>
        <sz val="12"/>
        <color theme="1"/>
        <rFont val="ＭＳ Ｐゴシック"/>
        <family val="2"/>
        <charset val="128"/>
        <scheme val="minor"/>
      </rPr>
      <t xml:space="preserve">。
</t>
    </r>
    <rPh sb="4" eb="6">
      <t>センヨウ</t>
    </rPh>
    <rPh sb="9" eb="10">
      <t>ウス</t>
    </rPh>
    <rPh sb="14" eb="16">
      <t>ブブン</t>
    </rPh>
    <rPh sb="16" eb="18">
      <t>ゼンタイ</t>
    </rPh>
    <rPh sb="25" eb="26">
      <t>ゴ</t>
    </rPh>
    <rPh sb="28" eb="30">
      <t>ギジュツ</t>
    </rPh>
    <phoneticPr fontId="2"/>
  </si>
  <si>
    <t>　　（特殊な評価項目でプルダウンリストに項目がない場合は、【表３】で項目を追加してください）</t>
    <rPh sb="3" eb="5">
      <t>トクシュ</t>
    </rPh>
    <rPh sb="6" eb="8">
      <t>ヒョウカ</t>
    </rPh>
    <rPh sb="8" eb="10">
      <t>コウモク</t>
    </rPh>
    <rPh sb="20" eb="22">
      <t>コウモク</t>
    </rPh>
    <rPh sb="25" eb="27">
      <t>バアイ</t>
    </rPh>
    <rPh sb="30" eb="31">
      <t>ヒョウ</t>
    </rPh>
    <rPh sb="34" eb="36">
      <t>コウモク</t>
    </rPh>
    <rPh sb="37" eb="39">
      <t>ツイカ</t>
    </rPh>
    <phoneticPr fontId="2"/>
  </si>
  <si>
    <r>
      <t>①PPI掲載用ファイルを</t>
    </r>
    <r>
      <rPr>
        <sz val="11"/>
        <color rgb="FFFF0000"/>
        <rFont val="ＭＳ Ｐゴシック"/>
        <family val="3"/>
        <charset val="128"/>
        <scheme val="minor"/>
      </rPr>
      <t>別ファイルで作成</t>
    </r>
    <r>
      <rPr>
        <sz val="11"/>
        <color theme="1"/>
        <rFont val="ＭＳ Ｐゴシック"/>
        <family val="2"/>
        <charset val="128"/>
        <scheme val="minor"/>
      </rPr>
      <t>してください（シート削除するとシートの復活できないので、</t>
    </r>
    <r>
      <rPr>
        <sz val="11"/>
        <color rgb="FFFF0000"/>
        <rFont val="ＭＳ Ｐゴシック"/>
        <family val="3"/>
        <charset val="128"/>
        <scheme val="minor"/>
      </rPr>
      <t>必ず削除作業前に別ファイルを作成</t>
    </r>
    <r>
      <rPr>
        <sz val="11"/>
        <color theme="1"/>
        <rFont val="ＭＳ Ｐゴシック"/>
        <family val="2"/>
        <charset val="128"/>
        <scheme val="minor"/>
      </rPr>
      <t>してください）</t>
    </r>
    <rPh sb="4" eb="7">
      <t>ケイサイヨウ</t>
    </rPh>
    <rPh sb="12" eb="13">
      <t>ベツ</t>
    </rPh>
    <rPh sb="18" eb="20">
      <t>サクセイ</t>
    </rPh>
    <rPh sb="30" eb="32">
      <t>サクジョ</t>
    </rPh>
    <rPh sb="39" eb="41">
      <t>フッカツ</t>
    </rPh>
    <rPh sb="48" eb="49">
      <t>カナラ</t>
    </rPh>
    <rPh sb="50" eb="52">
      <t>サクジョ</t>
    </rPh>
    <rPh sb="52" eb="54">
      <t>サギョウ</t>
    </rPh>
    <rPh sb="54" eb="55">
      <t>マエ</t>
    </rPh>
    <rPh sb="56" eb="57">
      <t>ベツ</t>
    </rPh>
    <rPh sb="62" eb="64">
      <t>サクセイ</t>
    </rPh>
    <phoneticPr fontId="2"/>
  </si>
  <si>
    <t>予備欄１</t>
    <phoneticPr fontId="2"/>
  </si>
  <si>
    <t>審査用ファイルコピー先の列数と合わせるための列</t>
    <rPh sb="0" eb="3">
      <t>シンサヨウ</t>
    </rPh>
    <rPh sb="10" eb="11">
      <t>サキ</t>
    </rPh>
    <rPh sb="12" eb="13">
      <t>レツ</t>
    </rPh>
    <rPh sb="13" eb="14">
      <t>スウ</t>
    </rPh>
    <rPh sb="15" eb="16">
      <t>ア</t>
    </rPh>
    <rPh sb="22" eb="23">
      <t>レツ</t>
    </rPh>
    <phoneticPr fontId="2"/>
  </si>
  <si>
    <t>←ｙｙｙｙ/m/dで入力</t>
    <phoneticPr fontId="2"/>
  </si>
  <si>
    <t>【共通事項】</t>
    <rPh sb="1" eb="3">
      <t>キョウツウ</t>
    </rPh>
    <rPh sb="3" eb="5">
      <t>ジコウ</t>
    </rPh>
    <phoneticPr fontId="2"/>
  </si>
  <si>
    <t>各登録者の『応急危険度判定士登録証」の写し（表裏共）を添付すること。</t>
    <rPh sb="0" eb="1">
      <t>カク</t>
    </rPh>
    <rPh sb="1" eb="4">
      <t>トウロクシャ</t>
    </rPh>
    <rPh sb="6" eb="8">
      <t>オウキュウ</t>
    </rPh>
    <rPh sb="8" eb="11">
      <t>キケンド</t>
    </rPh>
    <rPh sb="11" eb="14">
      <t>ハンテイシ</t>
    </rPh>
    <rPh sb="14" eb="16">
      <t>トウロク</t>
    </rPh>
    <rPh sb="16" eb="17">
      <t>ショウ</t>
    </rPh>
    <rPh sb="19" eb="20">
      <t>ウツ</t>
    </rPh>
    <rPh sb="22" eb="24">
      <t>ヒョウリ</t>
    </rPh>
    <rPh sb="24" eb="25">
      <t>トモ</t>
    </rPh>
    <rPh sb="27" eb="29">
      <t>テンプ</t>
    </rPh>
    <phoneticPr fontId="2"/>
  </si>
  <si>
    <t>入札公告日前日</t>
    <phoneticPr fontId="2"/>
  </si>
  <si>
    <t>企業回答8</t>
    <rPh sb="0" eb="2">
      <t>キギョウ</t>
    </rPh>
    <rPh sb="2" eb="4">
      <t>カイトウ</t>
    </rPh>
    <phoneticPr fontId="2"/>
  </si>
  <si>
    <t>企業回答9</t>
    <rPh sb="0" eb="2">
      <t>キギョウ</t>
    </rPh>
    <rPh sb="2" eb="4">
      <t>カイトウ</t>
    </rPh>
    <phoneticPr fontId="2"/>
  </si>
  <si>
    <t>ｼｮﾍﾞﾙ系掘削機(ｼｮﾍﾞﾙ)</t>
    <rPh sb="5" eb="6">
      <t>ケイ</t>
    </rPh>
    <rPh sb="6" eb="9">
      <t>クッサクキ</t>
    </rPh>
    <phoneticPr fontId="2"/>
  </si>
  <si>
    <t>ｼｮﾍﾞﾙ系掘削機(ﾊﾞｯｸﾎｳ)</t>
    <phoneticPr fontId="2"/>
  </si>
  <si>
    <t>ｼｮﾍﾞﾙ系掘削機(ﾄﾞﾗｸﾞﾗｲﾝ)</t>
    <phoneticPr fontId="2"/>
  </si>
  <si>
    <t>ｼｮﾍﾞﾙ系掘削機(ｸﾗﾑｼｪﾙ)</t>
    <phoneticPr fontId="2"/>
  </si>
  <si>
    <t>ｼｮﾍﾞﾙ系掘削機(ｸﾚｰﾝ)</t>
    <phoneticPr fontId="2"/>
  </si>
  <si>
    <t>ｼｮﾍﾞﾙ系掘削機(ﾊﾟｲﾙﾄﾞﾗｲﾊﾞｰ)</t>
    <phoneticPr fontId="2"/>
  </si>
  <si>
    <t>ﾌﾞﾙﾄﾞｰｻﾞ</t>
    <phoneticPr fontId="2"/>
  </si>
  <si>
    <t>ﾄﾗｸﾀｰｼｮﾍﾞﾙ</t>
    <phoneticPr fontId="2"/>
  </si>
  <si>
    <t>保有</t>
    <rPh sb="0" eb="2">
      <t>ホユウ</t>
    </rPh>
    <phoneticPr fontId="2"/>
  </si>
  <si>
    <t>リース契約</t>
    <rPh sb="3" eb="5">
      <t>ケイヤク</t>
    </rPh>
    <phoneticPr fontId="2"/>
  </si>
  <si>
    <t>←ｙｙｙｙ/m/dで入力【重要】</t>
    <rPh sb="10" eb="12">
      <t>ニュウリョク</t>
    </rPh>
    <rPh sb="13" eb="15">
      <t>ジュウヨウ</t>
    </rPh>
    <phoneticPr fontId="2"/>
  </si>
  <si>
    <t>←削除厳禁</t>
    <rPh sb="1" eb="3">
      <t>サクジョ</t>
    </rPh>
    <rPh sb="3" eb="5">
      <t>ゲンキン</t>
    </rPh>
    <phoneticPr fontId="2"/>
  </si>
  <si>
    <t>対象工事</t>
    <phoneticPr fontId="2"/>
  </si>
  <si>
    <t>一般建築工事</t>
    <rPh sb="0" eb="2">
      <t>イッパン</t>
    </rPh>
    <rPh sb="2" eb="4">
      <t>ケンチク</t>
    </rPh>
    <rPh sb="4" eb="6">
      <t>コウジ</t>
    </rPh>
    <phoneticPr fontId="2"/>
  </si>
  <si>
    <t>建築一式工事</t>
    <rPh sb="0" eb="2">
      <t>ケンチク</t>
    </rPh>
    <rPh sb="2" eb="4">
      <t>イッシキ</t>
    </rPh>
    <rPh sb="4" eb="6">
      <t>コウジ</t>
    </rPh>
    <phoneticPr fontId="2"/>
  </si>
  <si>
    <t>企業回答10</t>
    <rPh sb="0" eb="2">
      <t>キギョウ</t>
    </rPh>
    <rPh sb="2" eb="4">
      <t>カイトウ</t>
    </rPh>
    <phoneticPr fontId="2"/>
  </si>
  <si>
    <t>第1ｸﾞﾙｰﾌﾟ</t>
    <rPh sb="0" eb="1">
      <t>ダイ</t>
    </rPh>
    <phoneticPr fontId="2"/>
  </si>
  <si>
    <t>第2ｸﾞﾙｰﾌﾟ</t>
    <phoneticPr fontId="2"/>
  </si>
  <si>
    <t>第3ｸﾞﾙｰﾌﾟ</t>
    <phoneticPr fontId="2"/>
  </si>
  <si>
    <t>登録団体名</t>
    <rPh sb="4" eb="5">
      <t>メイ</t>
    </rPh>
    <phoneticPr fontId="2"/>
  </si>
  <si>
    <t>　ただし、本提出書類では契約実績が確認できない（評価対象となる施工範囲を満足していないなど）場合、再度、技術資料及び必要な添付資料の提出が必要である。</t>
    <rPh sb="5" eb="6">
      <t>ホン</t>
    </rPh>
    <rPh sb="46" eb="48">
      <t>バアイ</t>
    </rPh>
    <phoneticPr fontId="2"/>
  </si>
  <si>
    <t>工事成績評定点</t>
    <phoneticPr fontId="2"/>
  </si>
  <si>
    <t>特別（特定）ＪＶの場合、出資比率</t>
    <rPh sb="3" eb="5">
      <t>トクテイ</t>
    </rPh>
    <rPh sb="9" eb="11">
      <t>バアイ</t>
    </rPh>
    <rPh sb="12" eb="14">
      <t>シュッシ</t>
    </rPh>
    <rPh sb="14" eb="16">
      <t>ヒリツ</t>
    </rPh>
    <phoneticPr fontId="2"/>
  </si>
  <si>
    <t>特別（特定）ＪＶで施工した工事については、出資比率２０％以上の場合にのみ施工実績として認める。</t>
    <rPh sb="3" eb="5">
      <t>トクテイ</t>
    </rPh>
    <phoneticPr fontId="2"/>
  </si>
  <si>
    <t>配置の有無</t>
    <rPh sb="0" eb="2">
      <t>ハイチ</t>
    </rPh>
    <phoneticPr fontId="2"/>
  </si>
  <si>
    <t>特別（特定）JV</t>
    <rPh sb="0" eb="2">
      <t>トクベツ</t>
    </rPh>
    <rPh sb="3" eb="5">
      <t>トクテイ</t>
    </rPh>
    <phoneticPr fontId="2"/>
  </si>
  <si>
    <t>一般（経常）JV</t>
    <rPh sb="0" eb="2">
      <t>イッパン</t>
    </rPh>
    <rPh sb="3" eb="5">
      <t>ケイジョウ</t>
    </rPh>
    <phoneticPr fontId="2"/>
  </si>
  <si>
    <t>②</t>
    <phoneticPr fontId="2"/>
  </si>
  <si>
    <t>③</t>
    <phoneticPr fontId="2"/>
  </si>
  <si>
    <t>①</t>
    <phoneticPr fontId="2"/>
  </si>
  <si>
    <t>技術資料提出時に配置予定技術者が特定できない場合は、複数の候補者を記入できる。その場合、審査は候補者のうち配置予定技術者の評価点合計が最も低い者で評価する。</t>
    <phoneticPr fontId="2"/>
  </si>
  <si>
    <t>現場への配置</t>
    <rPh sb="0" eb="2">
      <t>ゲンバ</t>
    </rPh>
    <rPh sb="4" eb="6">
      <t>ハイチ</t>
    </rPh>
    <phoneticPr fontId="2"/>
  </si>
  <si>
    <t>建設工事の種類</t>
    <rPh sb="0" eb="2">
      <t>ケンセツ</t>
    </rPh>
    <phoneticPr fontId="2"/>
  </si>
  <si>
    <t>○技術資料の審査について</t>
    <rPh sb="1" eb="3">
      <t>ギジュツ</t>
    </rPh>
    <rPh sb="3" eb="5">
      <t>シリョウ</t>
    </rPh>
    <rPh sb="6" eb="8">
      <t>シンサ</t>
    </rPh>
    <phoneticPr fontId="2"/>
  </si>
  <si>
    <t>○技術資料様式の凡例について</t>
    <rPh sb="1" eb="3">
      <t>ギジュツ</t>
    </rPh>
    <rPh sb="3" eb="5">
      <t>シリョウ</t>
    </rPh>
    <rPh sb="5" eb="7">
      <t>ヨウシキ</t>
    </rPh>
    <rPh sb="8" eb="10">
      <t>ハンレイ</t>
    </rPh>
    <phoneticPr fontId="2"/>
  </si>
  <si>
    <t>　技術資料様式のセルの着色の凡例は次の通りです</t>
    <rPh sb="1" eb="3">
      <t>ギジュツ</t>
    </rPh>
    <rPh sb="3" eb="5">
      <t>シリョウ</t>
    </rPh>
    <rPh sb="5" eb="7">
      <t>ヨウシキ</t>
    </rPh>
    <rPh sb="11" eb="13">
      <t>チャクショク</t>
    </rPh>
    <rPh sb="14" eb="16">
      <t>ハンレイ</t>
    </rPh>
    <rPh sb="17" eb="18">
      <t>ツギ</t>
    </rPh>
    <rPh sb="19" eb="20">
      <t>トオ</t>
    </rPh>
    <phoneticPr fontId="2"/>
  </si>
  <si>
    <t>　シート名着色の区分は次のとおりです</t>
    <rPh sb="4" eb="5">
      <t>メイ</t>
    </rPh>
    <rPh sb="5" eb="7">
      <t>チャクショク</t>
    </rPh>
    <rPh sb="8" eb="10">
      <t>クブン</t>
    </rPh>
    <rPh sb="11" eb="12">
      <t>ツギ</t>
    </rPh>
    <phoneticPr fontId="2"/>
  </si>
  <si>
    <t>：「企業入力シート」で入力した情報が表示される箇所（数式でリンク有）</t>
    <rPh sb="2" eb="4">
      <t>キギョウ</t>
    </rPh>
    <rPh sb="4" eb="6">
      <t>ニュウリョク</t>
    </rPh>
    <rPh sb="11" eb="13">
      <t>ニュウリョク</t>
    </rPh>
    <rPh sb="15" eb="17">
      <t>ジョウホウ</t>
    </rPh>
    <rPh sb="18" eb="20">
      <t>ヒョウジ</t>
    </rPh>
    <rPh sb="23" eb="25">
      <t>カショ</t>
    </rPh>
    <rPh sb="26" eb="28">
      <t>スウシキ</t>
    </rPh>
    <rPh sb="32" eb="33">
      <t>アリ</t>
    </rPh>
    <phoneticPr fontId="2"/>
  </si>
  <si>
    <t>：「発注者入力シート」や他のシートで入力した情報が表示される箇所（数式でリンク有）</t>
    <rPh sb="2" eb="5">
      <t>ハッチュウシャ</t>
    </rPh>
    <rPh sb="5" eb="7">
      <t>ニュウリョク</t>
    </rPh>
    <rPh sb="12" eb="13">
      <t>タ</t>
    </rPh>
    <rPh sb="18" eb="20">
      <t>ニュウリョク</t>
    </rPh>
    <rPh sb="22" eb="24">
      <t>ジョウホウ</t>
    </rPh>
    <rPh sb="25" eb="27">
      <t>ヒョウジ</t>
    </rPh>
    <rPh sb="30" eb="32">
      <t>カショ</t>
    </rPh>
    <rPh sb="33" eb="35">
      <t>スウシキ</t>
    </rPh>
    <rPh sb="39" eb="40">
      <t>アリ</t>
    </rPh>
    <phoneticPr fontId="2"/>
  </si>
  <si>
    <t>：同じシート内で入力した情報が表示される箇所（数式でリンク有）</t>
    <rPh sb="1" eb="2">
      <t>オナ</t>
    </rPh>
    <rPh sb="6" eb="7">
      <t>ナイ</t>
    </rPh>
    <rPh sb="8" eb="10">
      <t>ニュウリョク</t>
    </rPh>
    <rPh sb="12" eb="14">
      <t>ジョウホウ</t>
    </rPh>
    <rPh sb="15" eb="17">
      <t>ヒョウジ</t>
    </rPh>
    <rPh sb="20" eb="22">
      <t>カショ</t>
    </rPh>
    <rPh sb="23" eb="25">
      <t>スウシキ</t>
    </rPh>
    <rPh sb="29" eb="30">
      <t>アリ</t>
    </rPh>
    <phoneticPr fontId="2"/>
  </si>
  <si>
    <t>（企業・発注者共通事項）</t>
    <rPh sb="1" eb="3">
      <t>キギョウ</t>
    </rPh>
    <rPh sb="4" eb="7">
      <t>ハッチュウシャ</t>
    </rPh>
    <rPh sb="7" eb="9">
      <t>キョウツウ</t>
    </rPh>
    <rPh sb="9" eb="11">
      <t>ジコウ</t>
    </rPh>
    <phoneticPr fontId="2"/>
  </si>
  <si>
    <t>：企業専用シート（企業入力シート（申請企業の基本情報を入力）、質問書など）</t>
    <rPh sb="1" eb="3">
      <t>キギョウ</t>
    </rPh>
    <rPh sb="3" eb="5">
      <t>センヨウ</t>
    </rPh>
    <rPh sb="9" eb="11">
      <t>キギョウ</t>
    </rPh>
    <rPh sb="11" eb="13">
      <t>ニュウリョク</t>
    </rPh>
    <rPh sb="17" eb="19">
      <t>シンセイ</t>
    </rPh>
    <rPh sb="19" eb="21">
      <t>キギョウ</t>
    </rPh>
    <rPh sb="22" eb="24">
      <t>キホン</t>
    </rPh>
    <rPh sb="24" eb="26">
      <t>ジョウホウ</t>
    </rPh>
    <rPh sb="27" eb="29">
      <t>ニュウリョク</t>
    </rPh>
    <rPh sb="31" eb="34">
      <t>シツモンショ</t>
    </rPh>
    <phoneticPr fontId="2"/>
  </si>
  <si>
    <t>：技術資料様式の表紙シート、ファイル使用上の注意事項シート</t>
    <rPh sb="1" eb="3">
      <t>ギジュツ</t>
    </rPh>
    <rPh sb="3" eb="5">
      <t>シリョウ</t>
    </rPh>
    <rPh sb="5" eb="7">
      <t>ヨウシキ</t>
    </rPh>
    <rPh sb="8" eb="10">
      <t>ヒョウシ</t>
    </rPh>
    <rPh sb="18" eb="20">
      <t>シヨウ</t>
    </rPh>
    <rPh sb="20" eb="21">
      <t>ジョウ</t>
    </rPh>
    <rPh sb="22" eb="24">
      <t>チュウイ</t>
    </rPh>
    <rPh sb="24" eb="26">
      <t>ジコウ</t>
    </rPh>
    <phoneticPr fontId="2"/>
  </si>
  <si>
    <t>：「企業の評価」様式シート</t>
    <rPh sb="2" eb="4">
      <t>キギョウ</t>
    </rPh>
    <rPh sb="5" eb="7">
      <t>ヒョウカ</t>
    </rPh>
    <rPh sb="8" eb="10">
      <t>ヨウシキ</t>
    </rPh>
    <phoneticPr fontId="2"/>
  </si>
  <si>
    <t>：「配置予定技術者」様式シート</t>
    <rPh sb="2" eb="4">
      <t>ハイチ</t>
    </rPh>
    <rPh sb="4" eb="6">
      <t>ヨテイ</t>
    </rPh>
    <rPh sb="6" eb="9">
      <t>ギジュツシャ</t>
    </rPh>
    <rPh sb="10" eb="12">
      <t>ヨウシキ</t>
    </rPh>
    <phoneticPr fontId="2"/>
  </si>
  <si>
    <t>：「地理的条件の評価」様式シート</t>
    <rPh sb="2" eb="5">
      <t>チリテキ</t>
    </rPh>
    <rPh sb="5" eb="7">
      <t>ジョウケン</t>
    </rPh>
    <rPh sb="8" eb="10">
      <t>ヒョウカ</t>
    </rPh>
    <rPh sb="11" eb="13">
      <t>ヨウシキ</t>
    </rPh>
    <phoneticPr fontId="2"/>
  </si>
  <si>
    <t>登録基幹技能者の配置</t>
    <rPh sb="0" eb="2">
      <t>トウロク</t>
    </rPh>
    <rPh sb="2" eb="4">
      <t>キカン</t>
    </rPh>
    <rPh sb="4" eb="7">
      <t>ギノウシャ</t>
    </rPh>
    <rPh sb="8" eb="10">
      <t>ハイチ</t>
    </rPh>
    <phoneticPr fontId="2"/>
  </si>
  <si>
    <t>BCP認定</t>
    <rPh sb="3" eb="5">
      <t>ニンテイ</t>
    </rPh>
    <phoneticPr fontId="2"/>
  </si>
  <si>
    <t>予備欄②</t>
    <phoneticPr fontId="2"/>
  </si>
  <si>
    <t>予備欄②</t>
    <rPh sb="0" eb="2">
      <t>ヨビ</t>
    </rPh>
    <rPh sb="2" eb="3">
      <t>ラン</t>
    </rPh>
    <phoneticPr fontId="2"/>
  </si>
  <si>
    <t>（　特別簡易型　総合評価方式　）</t>
    <rPh sb="2" eb="4">
      <t>トクベツ</t>
    </rPh>
    <phoneticPr fontId="2"/>
  </si>
  <si>
    <r>
      <t>行高・列幅不足により</t>
    </r>
    <r>
      <rPr>
        <sz val="11"/>
        <color rgb="FFFF0000"/>
        <rFont val="ＭＳ Ｐゴシック"/>
        <family val="3"/>
        <charset val="128"/>
      </rPr>
      <t>文字切れ</t>
    </r>
    <r>
      <rPr>
        <sz val="11"/>
        <color theme="1"/>
        <rFont val="ＭＳ Ｐゴシック"/>
        <family val="3"/>
        <charset val="128"/>
      </rPr>
      <t>や</t>
    </r>
    <r>
      <rPr>
        <sz val="11"/>
        <color rgb="FFFF0000"/>
        <rFont val="ＭＳ Ｐゴシック"/>
        <family val="3"/>
        <charset val="128"/>
      </rPr>
      <t>「＃＃＃＃」表示</t>
    </r>
    <r>
      <rPr>
        <sz val="11"/>
        <color theme="1"/>
        <rFont val="ＭＳ Ｐゴシック"/>
        <family val="3"/>
        <charset val="128"/>
      </rPr>
      <t>で出力されていないか、提出する前に</t>
    </r>
    <r>
      <rPr>
        <sz val="11"/>
        <color rgb="FFFF0000"/>
        <rFont val="ＭＳ Ｐゴシック"/>
        <family val="3"/>
        <charset val="128"/>
      </rPr>
      <t>必ず印刷物で確認</t>
    </r>
    <r>
      <rPr>
        <sz val="11"/>
        <color theme="1"/>
        <rFont val="ＭＳ Ｐゴシック"/>
        <family val="3"/>
        <charset val="128"/>
      </rPr>
      <t>してください。</t>
    </r>
    <rPh sb="1" eb="2">
      <t>タカ</t>
    </rPh>
    <rPh sb="40" eb="41">
      <t>カナラ</t>
    </rPh>
    <rPh sb="42" eb="45">
      <t>インサツブツ</t>
    </rPh>
    <phoneticPr fontId="2"/>
  </si>
  <si>
    <r>
      <t>文字切れや「＃＃＃＃」表示になっている場合、</t>
    </r>
    <r>
      <rPr>
        <sz val="11"/>
        <color rgb="FFFF0000"/>
        <rFont val="ＭＳ Ｐゴシック"/>
        <family val="3"/>
        <charset val="128"/>
      </rPr>
      <t>行高・列幅を広げる</t>
    </r>
    <r>
      <rPr>
        <sz val="11"/>
        <color theme="1"/>
        <rFont val="ＭＳ Ｐゴシック"/>
        <family val="3"/>
        <charset val="128"/>
      </rPr>
      <t>、</t>
    </r>
    <r>
      <rPr>
        <sz val="11"/>
        <color rgb="FFFF0000"/>
        <rFont val="ＭＳ Ｐゴシック"/>
        <family val="3"/>
        <charset val="128"/>
      </rPr>
      <t>文字を縮小して表示</t>
    </r>
    <r>
      <rPr>
        <sz val="11"/>
        <color theme="1"/>
        <rFont val="ＭＳ Ｐゴシック"/>
        <family val="3"/>
        <charset val="128"/>
      </rPr>
      <t>させるなど調整してください。</t>
    </r>
    <rPh sb="23" eb="24">
      <t>タカ</t>
    </rPh>
    <phoneticPr fontId="2"/>
  </si>
  <si>
    <t>技術資料様式は、「ページ設定」で「白黒印刷」と「印刷範囲」を設定していますので、画面表示の着色セルも白色で印刷されます。</t>
    <rPh sb="0" eb="2">
      <t>ギジュツ</t>
    </rPh>
    <rPh sb="2" eb="4">
      <t>シリョウ</t>
    </rPh>
    <rPh sb="4" eb="6">
      <t>ヨウシキ</t>
    </rPh>
    <rPh sb="40" eb="42">
      <t>ガメン</t>
    </rPh>
    <rPh sb="42" eb="44">
      <t>ヒョウジ</t>
    </rPh>
    <rPh sb="45" eb="47">
      <t>チャクショク</t>
    </rPh>
    <rPh sb="50" eb="51">
      <t>シロ</t>
    </rPh>
    <rPh sb="51" eb="52">
      <t>イロ</t>
    </rPh>
    <rPh sb="53" eb="55">
      <t>インサツ</t>
    </rPh>
    <phoneticPr fontId="2"/>
  </si>
  <si>
    <t>○数式に不具合があった場合の対応について</t>
    <rPh sb="1" eb="3">
      <t>スウシキ</t>
    </rPh>
    <rPh sb="4" eb="7">
      <t>フグアイ</t>
    </rPh>
    <rPh sb="11" eb="13">
      <t>バアイ</t>
    </rPh>
    <rPh sb="14" eb="16">
      <t>タイオウ</t>
    </rPh>
    <phoneticPr fontId="2"/>
  </si>
  <si>
    <r>
      <t>：発注者専用シート（</t>
    </r>
    <r>
      <rPr>
        <b/>
        <sz val="11"/>
        <color rgb="FFFF0000"/>
        <rFont val="ＭＳ Ｐゴシック"/>
        <family val="3"/>
        <charset val="128"/>
      </rPr>
      <t>企業は入力厳禁です！！</t>
    </r>
    <r>
      <rPr>
        <sz val="11"/>
        <color theme="1"/>
        <rFont val="ＭＳ Ｐゴシック"/>
        <family val="3"/>
        <charset val="128"/>
      </rPr>
      <t>）</t>
    </r>
    <rPh sb="1" eb="4">
      <t>ハッチュウシャ</t>
    </rPh>
    <rPh sb="4" eb="6">
      <t>センヨウ</t>
    </rPh>
    <rPh sb="10" eb="12">
      <t>キギョウ</t>
    </rPh>
    <rPh sb="13" eb="15">
      <t>ニュウリョク</t>
    </rPh>
    <rPh sb="15" eb="17">
      <t>ゲンキン</t>
    </rPh>
    <phoneticPr fontId="2"/>
  </si>
  <si>
    <t>国事務所長</t>
    <rPh sb="0" eb="1">
      <t>クニ</t>
    </rPh>
    <rPh sb="1" eb="3">
      <t>ジム</t>
    </rPh>
    <rPh sb="3" eb="5">
      <t>ショチョウ</t>
    </rPh>
    <phoneticPr fontId="2"/>
  </si>
  <si>
    <t>県課長</t>
    <rPh sb="0" eb="1">
      <t>ケン</t>
    </rPh>
    <rPh sb="1" eb="2">
      <t>カ</t>
    </rPh>
    <rPh sb="2" eb="3">
      <t>チョウ</t>
    </rPh>
    <phoneticPr fontId="2"/>
  </si>
  <si>
    <t>県課長表彰該当工事の表彰</t>
    <rPh sb="0" eb="1">
      <t>ケン</t>
    </rPh>
    <rPh sb="1" eb="3">
      <t>カチョウ</t>
    </rPh>
    <rPh sb="3" eb="5">
      <t>ヒョウショウ</t>
    </rPh>
    <rPh sb="5" eb="7">
      <t>ガイトウ</t>
    </rPh>
    <rPh sb="7" eb="9">
      <t>コウジ</t>
    </rPh>
    <rPh sb="10" eb="12">
      <t>ヒョウショウ</t>
    </rPh>
    <phoneticPr fontId="2"/>
  </si>
  <si>
    <t>はい</t>
    <phoneticPr fontId="13"/>
  </si>
  <si>
    <t>いいえ</t>
    <phoneticPr fontId="13"/>
  </si>
  <si>
    <r>
      <t>③</t>
    </r>
    <r>
      <rPr>
        <sz val="10"/>
        <rFont val="ＭＳ Ｐゴシック"/>
        <family val="3"/>
        <charset val="128"/>
      </rPr>
      <t>フレックスタイム制</t>
    </r>
    <phoneticPr fontId="13"/>
  </si>
  <si>
    <r>
      <t>④</t>
    </r>
    <r>
      <rPr>
        <sz val="10"/>
        <rFont val="ＭＳ Ｐゴシック"/>
        <family val="3"/>
        <charset val="128"/>
      </rPr>
      <t>始業・終業時刻の繰上げ・繰下げ
（１日の所定労働時間は変わらない）</t>
    </r>
    <phoneticPr fontId="13"/>
  </si>
  <si>
    <t>★</t>
    <phoneticPr fontId="13"/>
  </si>
  <si>
    <t>評価項目○－○</t>
    <phoneticPr fontId="2"/>
  </si>
  <si>
    <t>商号又は名称</t>
    <rPh sb="0" eb="2">
      <t>ショウゴウ</t>
    </rPh>
    <rPh sb="2" eb="3">
      <t>マタ</t>
    </rPh>
    <rPh sb="4" eb="6">
      <t>メイショウ</t>
    </rPh>
    <phoneticPr fontId="2"/>
  </si>
  <si>
    <t>商号又は名称</t>
    <rPh sb="0" eb="1">
      <t>ショウ</t>
    </rPh>
    <phoneticPr fontId="2"/>
  </si>
  <si>
    <r>
      <rPr>
        <sz val="11"/>
        <color rgb="FFFF0000"/>
        <rFont val="ＭＳ Ｐゴシック"/>
        <family val="3"/>
        <charset val="128"/>
      </rPr>
      <t>発注者専用シート</t>
    </r>
    <r>
      <rPr>
        <sz val="11"/>
        <color theme="1"/>
        <rFont val="ＭＳ Ｐゴシック"/>
        <family val="3"/>
        <charset val="128"/>
      </rPr>
      <t>（シート名が赤色シート）には</t>
    </r>
    <r>
      <rPr>
        <sz val="11"/>
        <color rgb="FFFF0000"/>
        <rFont val="ＭＳ Ｐゴシック"/>
        <family val="3"/>
        <charset val="128"/>
      </rPr>
      <t>触れないでください</t>
    </r>
    <r>
      <rPr>
        <sz val="11"/>
        <color theme="1"/>
        <rFont val="ＭＳ Ｐゴシック"/>
        <family val="3"/>
        <charset val="128"/>
      </rPr>
      <t>。</t>
    </r>
    <rPh sb="0" eb="3">
      <t>ハッチュウシャ</t>
    </rPh>
    <rPh sb="3" eb="5">
      <t>センヨウ</t>
    </rPh>
    <rPh sb="12" eb="13">
      <t>メイ</t>
    </rPh>
    <rPh sb="14" eb="16">
      <t>アカイロ</t>
    </rPh>
    <rPh sb="22" eb="23">
      <t>フ</t>
    </rPh>
    <phoneticPr fontId="2"/>
  </si>
  <si>
    <r>
      <t>記入しない様式があっても、</t>
    </r>
    <r>
      <rPr>
        <sz val="11"/>
        <color rgb="FFFF0000"/>
        <rFont val="ＭＳ Ｐゴシック"/>
        <family val="3"/>
        <charset val="128"/>
      </rPr>
      <t>シートは絶対に削除しないでください</t>
    </r>
    <r>
      <rPr>
        <sz val="11"/>
        <color theme="1"/>
        <rFont val="ＭＳ Ｐゴシック"/>
        <family val="3"/>
        <charset val="128"/>
      </rPr>
      <t>。</t>
    </r>
    <rPh sb="0" eb="2">
      <t>キニュウ</t>
    </rPh>
    <rPh sb="5" eb="7">
      <t>ヨウシキ</t>
    </rPh>
    <rPh sb="17" eb="19">
      <t>ゼッタイ</t>
    </rPh>
    <rPh sb="20" eb="22">
      <t>サクジョ</t>
    </rPh>
    <phoneticPr fontId="2"/>
  </si>
  <si>
    <t>(5)</t>
  </si>
  <si>
    <r>
      <t>各様式の企業直接入力欄（青色着色セル）に記入する際、</t>
    </r>
    <r>
      <rPr>
        <sz val="11"/>
        <color rgb="FFFF0000"/>
        <rFont val="ＭＳ Ｐゴシック"/>
        <family val="3"/>
        <charset val="128"/>
      </rPr>
      <t>結合されたセル</t>
    </r>
    <r>
      <rPr>
        <sz val="11"/>
        <color theme="1"/>
        <rFont val="ＭＳ Ｐゴシック"/>
        <family val="3"/>
        <charset val="128"/>
      </rPr>
      <t>は</t>
    </r>
    <r>
      <rPr>
        <sz val="11"/>
        <color rgb="FFFF0000"/>
        <rFont val="ＭＳ Ｐゴシック"/>
        <family val="3"/>
        <charset val="128"/>
      </rPr>
      <t>絶対に解除しないでください</t>
    </r>
    <r>
      <rPr>
        <sz val="11"/>
        <color theme="1"/>
        <rFont val="ＭＳ Ｐゴシック"/>
        <family val="3"/>
        <charset val="128"/>
      </rPr>
      <t>。</t>
    </r>
    <rPh sb="0" eb="3">
      <t>カクヨウシキ</t>
    </rPh>
    <rPh sb="4" eb="6">
      <t>キギョウ</t>
    </rPh>
    <rPh sb="6" eb="8">
      <t>チョクセツ</t>
    </rPh>
    <rPh sb="8" eb="10">
      <t>ニュウリョク</t>
    </rPh>
    <rPh sb="10" eb="11">
      <t>ラン</t>
    </rPh>
    <rPh sb="12" eb="14">
      <t>アオイロ</t>
    </rPh>
    <rPh sb="14" eb="16">
      <t>チャクショク</t>
    </rPh>
    <rPh sb="20" eb="22">
      <t>キニュウ</t>
    </rPh>
    <rPh sb="24" eb="25">
      <t>サイ</t>
    </rPh>
    <rPh sb="26" eb="28">
      <t>ケツゴウ</t>
    </rPh>
    <rPh sb="34" eb="36">
      <t>ゼッタイ</t>
    </rPh>
    <rPh sb="37" eb="39">
      <t>カイジョ</t>
    </rPh>
    <phoneticPr fontId="2"/>
  </si>
  <si>
    <t>工事成績評定点</t>
    <rPh sb="0" eb="2">
      <t>コウジ</t>
    </rPh>
    <rPh sb="2" eb="4">
      <t>セイセキ</t>
    </rPh>
    <rPh sb="4" eb="6">
      <t>ヒョウテイ</t>
    </rPh>
    <rPh sb="6" eb="7">
      <t>テン</t>
    </rPh>
    <phoneticPr fontId="2"/>
  </si>
  <si>
    <t>工事成績評定点一覧表(別紙)</t>
    <phoneticPr fontId="2"/>
  </si>
  <si>
    <t>評定点</t>
    <phoneticPr fontId="2"/>
  </si>
  <si>
    <t>【5年用】</t>
    <rPh sb="2" eb="3">
      <t>ネン</t>
    </rPh>
    <rPh sb="3" eb="4">
      <t>ヨウ</t>
    </rPh>
    <phoneticPr fontId="2"/>
  </si>
  <si>
    <t>会社（企業体）名：</t>
    <phoneticPr fontId="2"/>
  </si>
  <si>
    <t>技術資料提出工事名：</t>
    <phoneticPr fontId="2"/>
  </si>
  <si>
    <t>提出事務所名 ：</t>
    <phoneticPr fontId="2"/>
  </si>
  <si>
    <t>有効範囲：</t>
    <phoneticPr fontId="2"/>
  </si>
  <si>
    <t xml:space="preserve"> （収受印）</t>
    <phoneticPr fontId="2"/>
  </si>
  <si>
    <t>構造種別</t>
    <rPh sb="0" eb="2">
      <t>コウゾウ</t>
    </rPh>
    <rPh sb="2" eb="4">
      <t>シュベツ</t>
    </rPh>
    <phoneticPr fontId="2"/>
  </si>
  <si>
    <t>最新登録（更新）年月日</t>
    <rPh sb="0" eb="2">
      <t>サイシン</t>
    </rPh>
    <rPh sb="2" eb="4">
      <t>トウロク</t>
    </rPh>
    <rPh sb="5" eb="7">
      <t>コウシン</t>
    </rPh>
    <rPh sb="8" eb="11">
      <t>ネンガッピ</t>
    </rPh>
    <phoneticPr fontId="2"/>
  </si>
  <si>
    <t>配置予定技術者①</t>
    <phoneticPr fontId="2"/>
  </si>
  <si>
    <t>配置予定技術者②</t>
    <phoneticPr fontId="2"/>
  </si>
  <si>
    <t>配置予定技術者③</t>
    <phoneticPr fontId="2"/>
  </si>
  <si>
    <t>工事成績評定点
（島根県が発注した工事）</t>
    <rPh sb="9" eb="12">
      <t>シマネケン</t>
    </rPh>
    <rPh sb="13" eb="15">
      <t>ハッチュウ</t>
    </rPh>
    <rPh sb="17" eb="19">
      <t>コウジ</t>
    </rPh>
    <phoneticPr fontId="2"/>
  </si>
  <si>
    <t>従業員数</t>
    <rPh sb="0" eb="2">
      <t>ジュウギョウ</t>
    </rPh>
    <rPh sb="2" eb="3">
      <t>イン</t>
    </rPh>
    <rPh sb="3" eb="4">
      <t>スウ</t>
    </rPh>
    <phoneticPr fontId="2"/>
  </si>
  <si>
    <t>従業員数</t>
    <phoneticPr fontId="2"/>
  </si>
  <si>
    <t>活動期間中に従業員数の変動があった場合は、最大時の人数を記載してください</t>
  </si>
  <si>
    <t>企業回答11</t>
    <rPh sb="0" eb="2">
      <t>キギョウ</t>
    </rPh>
    <rPh sb="2" eb="4">
      <t>カイトウ</t>
    </rPh>
    <phoneticPr fontId="2"/>
  </si>
  <si>
    <t>□</t>
    <phoneticPr fontId="2"/>
  </si>
  <si>
    <t>■</t>
    <phoneticPr fontId="2"/>
  </si>
  <si>
    <t>企業回答12</t>
    <rPh sb="0" eb="2">
      <t>キギョウ</t>
    </rPh>
    <rPh sb="2" eb="4">
      <t>カイトウ</t>
    </rPh>
    <phoneticPr fontId="2"/>
  </si>
  <si>
    <t>2回</t>
    <rPh sb="1" eb="2">
      <t>カイ</t>
    </rPh>
    <phoneticPr fontId="2"/>
  </si>
  <si>
    <t>1回</t>
    <rPh sb="1" eb="2">
      <t>カイ</t>
    </rPh>
    <phoneticPr fontId="2"/>
  </si>
  <si>
    <t>様式内の吹出しコメントは印刷されません。</t>
    <rPh sb="0" eb="2">
      <t>ヨウシキ</t>
    </rPh>
    <rPh sb="2" eb="3">
      <t>ナイ</t>
    </rPh>
    <rPh sb="4" eb="6">
      <t>フキダ</t>
    </rPh>
    <rPh sb="12" eb="14">
      <t>インサツ</t>
    </rPh>
    <phoneticPr fontId="2"/>
  </si>
  <si>
    <t>取組みの有無</t>
    <phoneticPr fontId="2"/>
  </si>
  <si>
    <t>認定期間</t>
    <phoneticPr fontId="2"/>
  </si>
  <si>
    <t>：リストから選択が必要な箇所</t>
    <rPh sb="6" eb="8">
      <t>センタク</t>
    </rPh>
    <rPh sb="9" eb="11">
      <t>ヒツヨウ</t>
    </rPh>
    <rPh sb="12" eb="14">
      <t>カショ</t>
    </rPh>
    <phoneticPr fontId="2"/>
  </si>
  <si>
    <t>0回</t>
    <rPh sb="1" eb="2">
      <t>カイ</t>
    </rPh>
    <phoneticPr fontId="2"/>
  </si>
  <si>
    <t>２　提出書類（下記項目の該当するもの）</t>
    <rPh sb="7" eb="9">
      <t>カキ</t>
    </rPh>
    <rPh sb="9" eb="11">
      <t>コウモク</t>
    </rPh>
    <rPh sb="12" eb="14">
      <t>ガイトウ</t>
    </rPh>
    <phoneticPr fontId="2"/>
  </si>
  <si>
    <t>技術資料作成用エクセル形式の電子ファイル使用上の注意事項</t>
    <rPh sb="0" eb="2">
      <t>ギジュツ</t>
    </rPh>
    <rPh sb="2" eb="4">
      <t>シリョウ</t>
    </rPh>
    <rPh sb="4" eb="7">
      <t>サクセイヨウ</t>
    </rPh>
    <rPh sb="11" eb="13">
      <t>ケイシキ</t>
    </rPh>
    <rPh sb="14" eb="16">
      <t>デンシ</t>
    </rPh>
    <rPh sb="20" eb="22">
      <t>シヨウ</t>
    </rPh>
    <rPh sb="22" eb="23">
      <t>ジョウ</t>
    </rPh>
    <rPh sb="24" eb="26">
      <t>チュウイ</t>
    </rPh>
    <rPh sb="26" eb="28">
      <t>ジコウ</t>
    </rPh>
    <phoneticPr fontId="2"/>
  </si>
  <si>
    <t>○技術資料【PDF形式】と参考資料【本エクセル形式】の位置づけについて</t>
    <rPh sb="1" eb="3">
      <t>ギジュツ</t>
    </rPh>
    <rPh sb="3" eb="5">
      <t>シリョウ</t>
    </rPh>
    <rPh sb="9" eb="11">
      <t>ケイシキ</t>
    </rPh>
    <rPh sb="13" eb="15">
      <t>サンコウ</t>
    </rPh>
    <rPh sb="15" eb="17">
      <t>シリョウ</t>
    </rPh>
    <rPh sb="18" eb="19">
      <t>ホン</t>
    </rPh>
    <rPh sb="23" eb="25">
      <t>ケイシキ</t>
    </rPh>
    <rPh sb="27" eb="29">
      <t>イチ</t>
    </rPh>
    <phoneticPr fontId="2"/>
  </si>
  <si>
    <t>(1)</t>
    <phoneticPr fontId="2"/>
  </si>
  <si>
    <r>
      <t>本エクセル形式で作成したデータを</t>
    </r>
    <r>
      <rPr>
        <sz val="11"/>
        <color rgb="FFFF0000"/>
        <rFont val="ＭＳ Ｐゴシック"/>
        <family val="3"/>
        <charset val="128"/>
      </rPr>
      <t>PDF形式に変換</t>
    </r>
    <r>
      <rPr>
        <sz val="11"/>
        <color theme="1"/>
        <rFont val="ＭＳ Ｐゴシック"/>
        <family val="3"/>
        <charset val="128"/>
      </rPr>
      <t>したものを「</t>
    </r>
    <r>
      <rPr>
        <sz val="11"/>
        <color rgb="FFFF0000"/>
        <rFont val="ＭＳ Ｐゴシック"/>
        <family val="3"/>
        <charset val="128"/>
      </rPr>
      <t>技術資料</t>
    </r>
    <r>
      <rPr>
        <sz val="11"/>
        <color theme="1"/>
        <rFont val="ＭＳ Ｐゴシック"/>
        <family val="3"/>
        <charset val="128"/>
      </rPr>
      <t xml:space="preserve">」として、提出しなければなりません。
</t>
    </r>
    <r>
      <rPr>
        <sz val="11"/>
        <color rgb="FFFF0000"/>
        <rFont val="ＭＳ Ｐゴシック"/>
        <family val="3"/>
        <charset val="128"/>
      </rPr>
      <t>（提出：必須）</t>
    </r>
    <rPh sb="0" eb="1">
      <t>ホン</t>
    </rPh>
    <rPh sb="5" eb="7">
      <t>ケイシキ</t>
    </rPh>
    <rPh sb="8" eb="10">
      <t>サクセイ</t>
    </rPh>
    <rPh sb="19" eb="21">
      <t>ケイシキ</t>
    </rPh>
    <rPh sb="22" eb="24">
      <t>ヘンカン</t>
    </rPh>
    <rPh sb="30" eb="32">
      <t>ギジュツ</t>
    </rPh>
    <rPh sb="32" eb="34">
      <t>シリョウ</t>
    </rPh>
    <rPh sb="39" eb="41">
      <t>テイシュツ</t>
    </rPh>
    <rPh sb="54" eb="56">
      <t>テイシュツ</t>
    </rPh>
    <rPh sb="57" eb="59">
      <t>ヒッス</t>
    </rPh>
    <phoneticPr fontId="2"/>
  </si>
  <si>
    <t>(2)</t>
    <phoneticPr fontId="2"/>
  </si>
  <si>
    <r>
      <t>本エクセル形式は、発注者が技術資料の審査を行う際に「</t>
    </r>
    <r>
      <rPr>
        <sz val="11"/>
        <color rgb="FFFF0000"/>
        <rFont val="ＭＳ Ｐゴシック"/>
        <family val="3"/>
        <charset val="128"/>
      </rPr>
      <t>参考資料</t>
    </r>
    <r>
      <rPr>
        <sz val="11"/>
        <color theme="1"/>
        <rFont val="ＭＳ Ｐゴシック"/>
        <family val="3"/>
        <charset val="128"/>
      </rPr>
      <t>」として使用しますので、</t>
    </r>
    <r>
      <rPr>
        <sz val="11"/>
        <color rgb="FFFF0000"/>
        <rFont val="ＭＳ Ｐゴシック"/>
        <family val="3"/>
        <charset val="128"/>
      </rPr>
      <t>提出の協力をお願いします</t>
    </r>
    <r>
      <rPr>
        <sz val="11"/>
        <color theme="1"/>
        <rFont val="ＭＳ Ｐゴシック"/>
        <family val="3"/>
        <charset val="128"/>
      </rPr>
      <t>。
本エクセル形式のみの提出をもって、技術資料を提出したことにはなりませんので、ご注意ください。</t>
    </r>
    <rPh sb="5" eb="7">
      <t>ケイシキ</t>
    </rPh>
    <rPh sb="15" eb="17">
      <t>シリョウ</t>
    </rPh>
    <rPh sb="26" eb="28">
      <t>サンコウ</t>
    </rPh>
    <rPh sb="28" eb="30">
      <t>シリョウ</t>
    </rPh>
    <rPh sb="34" eb="36">
      <t>シヨウ</t>
    </rPh>
    <rPh sb="45" eb="47">
      <t>キョウリョク</t>
    </rPh>
    <rPh sb="49" eb="50">
      <t>ネガ</t>
    </rPh>
    <rPh sb="61" eb="63">
      <t>ケイシキ</t>
    </rPh>
    <phoneticPr fontId="2"/>
  </si>
  <si>
    <t>○エクセル形式使用時及び技術資料提出時の注意事項について</t>
    <rPh sb="5" eb="7">
      <t>ケイシキ</t>
    </rPh>
    <rPh sb="7" eb="9">
      <t>シヨウ</t>
    </rPh>
    <rPh sb="9" eb="10">
      <t>ジ</t>
    </rPh>
    <rPh sb="10" eb="11">
      <t>オヨ</t>
    </rPh>
    <rPh sb="12" eb="14">
      <t>ギジュツ</t>
    </rPh>
    <rPh sb="14" eb="16">
      <t>シリョウ</t>
    </rPh>
    <rPh sb="16" eb="18">
      <t>テイシュツ</t>
    </rPh>
    <rPh sb="18" eb="19">
      <t>ジ</t>
    </rPh>
    <rPh sb="20" eb="22">
      <t>チュウイ</t>
    </rPh>
    <rPh sb="22" eb="24">
      <t>ジコウ</t>
    </rPh>
    <phoneticPr fontId="2"/>
  </si>
  <si>
    <t>(6)</t>
    <phoneticPr fontId="2"/>
  </si>
  <si>
    <t>本エクセル形式に設定されている数式に不具合があり、正しく表示されない場合がありましたら、直接セルに正しいものを記入してください。</t>
    <rPh sb="0" eb="1">
      <t>ホン</t>
    </rPh>
    <rPh sb="5" eb="7">
      <t>ケイシキ</t>
    </rPh>
    <rPh sb="8" eb="10">
      <t>セッテイ</t>
    </rPh>
    <rPh sb="15" eb="17">
      <t>スウシキ</t>
    </rPh>
    <rPh sb="18" eb="21">
      <t>フグアイ</t>
    </rPh>
    <rPh sb="25" eb="26">
      <t>タダ</t>
    </rPh>
    <rPh sb="28" eb="30">
      <t>ヒョウジ</t>
    </rPh>
    <rPh sb="34" eb="36">
      <t>バアイ</t>
    </rPh>
    <rPh sb="44" eb="46">
      <t>チョクセツ</t>
    </rPh>
    <rPh sb="49" eb="50">
      <t>タダ</t>
    </rPh>
    <rPh sb="55" eb="57">
      <t>キニュウ</t>
    </rPh>
    <phoneticPr fontId="2"/>
  </si>
  <si>
    <r>
      <t>発注者は、</t>
    </r>
    <r>
      <rPr>
        <sz val="11"/>
        <color rgb="FFFF0000"/>
        <rFont val="ＭＳ Ｐゴシック"/>
        <family val="3"/>
        <charset val="128"/>
      </rPr>
      <t>技術資料【PDF形式】</t>
    </r>
    <r>
      <rPr>
        <sz val="11"/>
        <color theme="1"/>
        <rFont val="ＭＳ Ｐゴシック"/>
        <family val="3"/>
        <charset val="128"/>
      </rPr>
      <t>に記載された内容により</t>
    </r>
    <r>
      <rPr>
        <sz val="11"/>
        <color rgb="FFFF0000"/>
        <rFont val="ＭＳ Ｐゴシック"/>
        <family val="3"/>
        <charset val="128"/>
      </rPr>
      <t>審査</t>
    </r>
    <r>
      <rPr>
        <sz val="11"/>
        <color theme="1"/>
        <rFont val="ＭＳ Ｐゴシック"/>
        <family val="3"/>
        <charset val="128"/>
      </rPr>
      <t>しますので、提出書類に記載漏れ、添付漏れ、文字切れ等の不備がないか必ず確認してください。</t>
    </r>
    <rPh sb="0" eb="3">
      <t>ハッチュウシャ</t>
    </rPh>
    <rPh sb="5" eb="7">
      <t>ギジュツ</t>
    </rPh>
    <rPh sb="7" eb="9">
      <t>シリョウ</t>
    </rPh>
    <rPh sb="13" eb="15">
      <t>ケイシキ</t>
    </rPh>
    <rPh sb="17" eb="19">
      <t>キサイ</t>
    </rPh>
    <rPh sb="22" eb="24">
      <t>ナイヨウ</t>
    </rPh>
    <rPh sb="27" eb="29">
      <t>シンサ</t>
    </rPh>
    <rPh sb="35" eb="37">
      <t>テイシュツ</t>
    </rPh>
    <rPh sb="37" eb="39">
      <t>ショルイ</t>
    </rPh>
    <rPh sb="40" eb="42">
      <t>キサイ</t>
    </rPh>
    <rPh sb="42" eb="43">
      <t>モ</t>
    </rPh>
    <rPh sb="45" eb="47">
      <t>テンプ</t>
    </rPh>
    <rPh sb="47" eb="48">
      <t>モ</t>
    </rPh>
    <rPh sb="50" eb="52">
      <t>モジ</t>
    </rPh>
    <rPh sb="52" eb="53">
      <t>ギ</t>
    </rPh>
    <rPh sb="54" eb="55">
      <t>トウ</t>
    </rPh>
    <rPh sb="56" eb="58">
      <t>フビ</t>
    </rPh>
    <rPh sb="62" eb="63">
      <t>カナラ</t>
    </rPh>
    <rPh sb="64" eb="66">
      <t>カクニン</t>
    </rPh>
    <phoneticPr fontId="2"/>
  </si>
  <si>
    <t>○本エクセル形式のシート名着色の区分について</t>
    <rPh sb="1" eb="2">
      <t>ホン</t>
    </rPh>
    <rPh sb="6" eb="8">
      <t>ケイシキ</t>
    </rPh>
    <rPh sb="12" eb="13">
      <t>メイ</t>
    </rPh>
    <rPh sb="13" eb="15">
      <t>チャクショク</t>
    </rPh>
    <rPh sb="16" eb="18">
      <t>クブン</t>
    </rPh>
    <phoneticPr fontId="2"/>
  </si>
  <si>
    <r>
      <t>　発注者収受印欄に押印した技術資料の写し（以下「</t>
    </r>
    <r>
      <rPr>
        <sz val="11"/>
        <color rgb="FFFF0000"/>
        <rFont val="ＭＳ Ｐゴシック"/>
        <family val="3"/>
        <charset val="128"/>
        <scheme val="minor"/>
      </rPr>
      <t>押印済資料</t>
    </r>
    <r>
      <rPr>
        <sz val="11"/>
        <color theme="1"/>
        <rFont val="ＭＳ Ｐゴシック"/>
        <family val="3"/>
        <charset val="128"/>
        <scheme val="minor"/>
      </rPr>
      <t>」</t>
    </r>
    <r>
      <rPr>
        <sz val="11"/>
        <color theme="1"/>
        <rFont val="ＭＳ Ｐゴシック"/>
        <family val="2"/>
        <charset val="128"/>
        <scheme val="minor"/>
      </rPr>
      <t>という。）で技術資料を提出する評価項目が</t>
    </r>
    <r>
      <rPr>
        <sz val="11"/>
        <color rgb="FFFF0000"/>
        <rFont val="ＭＳ Ｐゴシック"/>
        <family val="3"/>
        <charset val="128"/>
        <scheme val="minor"/>
      </rPr>
      <t>ある場合は、表のB列（赤枠）に「有」を、ない場合は「無」を選択</t>
    </r>
    <r>
      <rPr>
        <sz val="11"/>
        <color theme="1"/>
        <rFont val="ＭＳ Ｐゴシック"/>
        <family val="2"/>
        <charset val="128"/>
        <scheme val="minor"/>
      </rPr>
      <t>してください。</t>
    </r>
    <rPh sb="1" eb="4">
      <t>ハッチュウシャ</t>
    </rPh>
    <rPh sb="4" eb="6">
      <t>シュウジュ</t>
    </rPh>
    <rPh sb="6" eb="7">
      <t>イン</t>
    </rPh>
    <rPh sb="7" eb="8">
      <t>ラン</t>
    </rPh>
    <rPh sb="9" eb="11">
      <t>オウイン</t>
    </rPh>
    <rPh sb="13" eb="15">
      <t>ギジュツ</t>
    </rPh>
    <rPh sb="15" eb="17">
      <t>シリョウ</t>
    </rPh>
    <rPh sb="18" eb="19">
      <t>ウツ</t>
    </rPh>
    <rPh sb="21" eb="23">
      <t>イカ</t>
    </rPh>
    <rPh sb="24" eb="26">
      <t>オウイン</t>
    </rPh>
    <rPh sb="26" eb="27">
      <t>ズ</t>
    </rPh>
    <rPh sb="27" eb="29">
      <t>シリョウ</t>
    </rPh>
    <rPh sb="36" eb="38">
      <t>ギジュツ</t>
    </rPh>
    <rPh sb="38" eb="40">
      <t>シリョウ</t>
    </rPh>
    <rPh sb="41" eb="43">
      <t>テイシュツ</t>
    </rPh>
    <rPh sb="45" eb="47">
      <t>ヒョウカ</t>
    </rPh>
    <rPh sb="47" eb="49">
      <t>コウモク</t>
    </rPh>
    <rPh sb="52" eb="54">
      <t>バアイ</t>
    </rPh>
    <rPh sb="56" eb="57">
      <t>ヒョウ</t>
    </rPh>
    <rPh sb="59" eb="60">
      <t>レツ</t>
    </rPh>
    <rPh sb="61" eb="62">
      <t>アカ</t>
    </rPh>
    <rPh sb="62" eb="63">
      <t>ワク</t>
    </rPh>
    <rPh sb="66" eb="67">
      <t>アリ</t>
    </rPh>
    <rPh sb="72" eb="74">
      <t>バアイ</t>
    </rPh>
    <rPh sb="76" eb="77">
      <t>ナシ</t>
    </rPh>
    <rPh sb="79" eb="81">
      <t>センタク</t>
    </rPh>
    <phoneticPr fontId="2"/>
  </si>
  <si>
    <r>
      <t>　「有」を選択した評価項目は、このファイルで技術資料を作成する必要はありません。</t>
    </r>
    <r>
      <rPr>
        <sz val="11"/>
        <color rgb="FFFF0000"/>
        <rFont val="ＭＳ Ｐゴシック"/>
        <family val="3"/>
        <charset val="128"/>
        <scheme val="minor"/>
      </rPr>
      <t>押印済資料のみ提出</t>
    </r>
    <r>
      <rPr>
        <sz val="11"/>
        <color theme="1"/>
        <rFont val="ＭＳ Ｐゴシック"/>
        <family val="2"/>
        <charset val="128"/>
        <scheme val="minor"/>
      </rPr>
      <t>してください。</t>
    </r>
    <rPh sb="2" eb="3">
      <t>アリ</t>
    </rPh>
    <rPh sb="5" eb="7">
      <t>センタク</t>
    </rPh>
    <rPh sb="9" eb="11">
      <t>ヒョウカ</t>
    </rPh>
    <rPh sb="11" eb="13">
      <t>コウモク</t>
    </rPh>
    <rPh sb="22" eb="24">
      <t>ギジュツ</t>
    </rPh>
    <rPh sb="24" eb="26">
      <t>シリョウ</t>
    </rPh>
    <rPh sb="27" eb="29">
      <t>サクセイ</t>
    </rPh>
    <rPh sb="31" eb="33">
      <t>ヒツヨウ</t>
    </rPh>
    <rPh sb="43" eb="45">
      <t>シリョウ</t>
    </rPh>
    <rPh sb="47" eb="49">
      <t>テイシュツ</t>
    </rPh>
    <phoneticPr fontId="2"/>
  </si>
  <si>
    <t>押印済資料での提出</t>
    <rPh sb="0" eb="2">
      <t>オウイン</t>
    </rPh>
    <rPh sb="2" eb="3">
      <t>ズ</t>
    </rPh>
    <rPh sb="3" eb="5">
      <t>シリョウ</t>
    </rPh>
    <rPh sb="7" eb="9">
      <t>テイシュツ</t>
    </rPh>
    <phoneticPr fontId="2"/>
  </si>
  <si>
    <t>技術資料の提出方法の表示</t>
    <rPh sb="0" eb="2">
      <t>ギジュツ</t>
    </rPh>
    <rPh sb="2" eb="4">
      <t>シリョウ</t>
    </rPh>
    <rPh sb="5" eb="7">
      <t>テイシュツ</t>
    </rPh>
    <rPh sb="7" eb="9">
      <t>ホウホウ</t>
    </rPh>
    <rPh sb="10" eb="12">
      <t>ヒョウジ</t>
    </rPh>
    <phoneticPr fontId="13"/>
  </si>
  <si>
    <t>未記入</t>
    <rPh sb="0" eb="3">
      <t>ミキニュウ</t>
    </rPh>
    <phoneticPr fontId="2"/>
  </si>
  <si>
    <t>本技術資料により提出します</t>
  </si>
  <si>
    <t>技術資料の提出方法</t>
    <rPh sb="0" eb="2">
      <t>ギジュツ</t>
    </rPh>
    <rPh sb="2" eb="4">
      <t>シリョウ</t>
    </rPh>
    <rPh sb="5" eb="7">
      <t>テイシュツ</t>
    </rPh>
    <rPh sb="7" eb="9">
      <t>ホウホウ</t>
    </rPh>
    <phoneticPr fontId="2"/>
  </si>
  <si>
    <t>今回、押印済資料（収受印）での提出の有無</t>
    <phoneticPr fontId="2"/>
  </si>
  <si>
    <t>単年度の対象工事件数が１０件を超える場合、「工事成績評定点の平均」欄の「件数」及び「平均点」は、自動計算されないため、直接記入すること。</t>
    <rPh sb="0" eb="2">
      <t>タンネン</t>
    </rPh>
    <rPh sb="2" eb="3">
      <t>ド</t>
    </rPh>
    <rPh sb="4" eb="6">
      <t>タイショウ</t>
    </rPh>
    <rPh sb="6" eb="8">
      <t>コウジ</t>
    </rPh>
    <rPh sb="8" eb="10">
      <t>ケンスウ</t>
    </rPh>
    <rPh sb="13" eb="14">
      <t>ケン</t>
    </rPh>
    <rPh sb="15" eb="16">
      <t>コ</t>
    </rPh>
    <rPh sb="18" eb="20">
      <t>バアイ</t>
    </rPh>
    <rPh sb="22" eb="24">
      <t>コウジ</t>
    </rPh>
    <rPh sb="24" eb="26">
      <t>セイセキ</t>
    </rPh>
    <rPh sb="26" eb="28">
      <t>ヒョウテイ</t>
    </rPh>
    <rPh sb="28" eb="29">
      <t>テン</t>
    </rPh>
    <rPh sb="30" eb="32">
      <t>ヘイキン</t>
    </rPh>
    <rPh sb="33" eb="34">
      <t>ラン</t>
    </rPh>
    <rPh sb="36" eb="38">
      <t>ケンスウ</t>
    </rPh>
    <rPh sb="39" eb="40">
      <t>オヨ</t>
    </rPh>
    <rPh sb="42" eb="45">
      <t>ヘイキンテン</t>
    </rPh>
    <rPh sb="48" eb="50">
      <t>ジドウ</t>
    </rPh>
    <rPh sb="50" eb="52">
      <t>ケイサン</t>
    </rPh>
    <rPh sb="59" eb="61">
      <t>チョクセツ</t>
    </rPh>
    <rPh sb="61" eb="63">
      <t>キニュウ</t>
    </rPh>
    <phoneticPr fontId="2"/>
  </si>
  <si>
    <t>受賞年度</t>
    <rPh sb="0" eb="2">
      <t>ジュショウ</t>
    </rPh>
    <rPh sb="2" eb="4">
      <t>ネンド</t>
    </rPh>
    <phoneticPr fontId="2"/>
  </si>
  <si>
    <t>対象工事の工事成績評定点一覧表（別紙）を添付すること。</t>
    <rPh sb="0" eb="2">
      <t>タイショウ</t>
    </rPh>
    <rPh sb="2" eb="4">
      <t>コウジ</t>
    </rPh>
    <rPh sb="5" eb="7">
      <t>コウジ</t>
    </rPh>
    <rPh sb="7" eb="9">
      <t>セイセキ</t>
    </rPh>
    <rPh sb="9" eb="11">
      <t>ヒョウテイ</t>
    </rPh>
    <rPh sb="11" eb="12">
      <t>テン</t>
    </rPh>
    <rPh sb="12" eb="14">
      <t>イチラン</t>
    </rPh>
    <rPh sb="14" eb="15">
      <t>ヒョウ</t>
    </rPh>
    <rPh sb="16" eb="18">
      <t>ベッシ</t>
    </rPh>
    <rPh sb="20" eb="22">
      <t>テンプ</t>
    </rPh>
    <phoneticPr fontId="2"/>
  </si>
  <si>
    <t>表彰の受賞が２回以上ある場合は、代表的なもの１回分の提出でよい。</t>
    <rPh sb="7" eb="8">
      <t>カイ</t>
    </rPh>
    <rPh sb="23" eb="24">
      <t>カイ</t>
    </rPh>
    <rPh sb="24" eb="25">
      <t>ブン</t>
    </rPh>
    <rPh sb="26" eb="28">
      <t>テイシュツ</t>
    </rPh>
    <phoneticPr fontId="2"/>
  </si>
  <si>
    <t>（2）</t>
    <phoneticPr fontId="2"/>
  </si>
  <si>
    <t>(3)</t>
    <phoneticPr fontId="2"/>
  </si>
  <si>
    <t>(1)</t>
    <phoneticPr fontId="2"/>
  </si>
  <si>
    <t>消防団協力事業所の認定の有無</t>
    <rPh sb="12" eb="14">
      <t>ウム</t>
    </rPh>
    <phoneticPr fontId="2"/>
  </si>
  <si>
    <t>（1)</t>
    <phoneticPr fontId="2"/>
  </si>
  <si>
    <t>工事内容</t>
    <rPh sb="0" eb="2">
      <t>コウジ</t>
    </rPh>
    <rPh sb="2" eb="4">
      <t>ナイヨウ</t>
    </rPh>
    <phoneticPr fontId="2"/>
  </si>
  <si>
    <t>施工実績①</t>
    <rPh sb="0" eb="2">
      <t>セコウ</t>
    </rPh>
    <rPh sb="2" eb="4">
      <t>ジッセキ</t>
    </rPh>
    <phoneticPr fontId="2"/>
  </si>
  <si>
    <t>施工実績②</t>
    <rPh sb="0" eb="2">
      <t>セコウ</t>
    </rPh>
    <rPh sb="2" eb="4">
      <t>ジッセキ</t>
    </rPh>
    <phoneticPr fontId="2"/>
  </si>
  <si>
    <t>施工経験①</t>
    <rPh sb="0" eb="2">
      <t>セコウ</t>
    </rPh>
    <rPh sb="2" eb="4">
      <t>ケイケン</t>
    </rPh>
    <phoneticPr fontId="2"/>
  </si>
  <si>
    <t>施工経験②</t>
    <rPh sb="0" eb="2">
      <t>セコウ</t>
    </rPh>
    <rPh sb="2" eb="4">
      <t>ケイケン</t>
    </rPh>
    <phoneticPr fontId="2"/>
  </si>
  <si>
    <t>ハートフルしまねの参加実績の有無</t>
    <rPh sb="9" eb="11">
      <t>サンカ</t>
    </rPh>
    <phoneticPr fontId="2"/>
  </si>
  <si>
    <t>配置なし</t>
    <rPh sb="0" eb="2">
      <t>ハイチ</t>
    </rPh>
    <phoneticPr fontId="2"/>
  </si>
  <si>
    <t>工事成績評定点（技術者）一覧表(別紙)</t>
    <rPh sb="8" eb="11">
      <t>ギジュツシャ</t>
    </rPh>
    <phoneticPr fontId="2"/>
  </si>
  <si>
    <t>対象工事の工事成績評定点（技術者）一覧表（別紙）を添付すること。</t>
    <rPh sb="13" eb="16">
      <t>ギジュツシャ</t>
    </rPh>
    <phoneticPr fontId="2"/>
  </si>
  <si>
    <t>件数</t>
    <rPh sb="0" eb="2">
      <t>ケンスウ</t>
    </rPh>
    <phoneticPr fontId="2"/>
  </si>
  <si>
    <t>（参考）</t>
    <rPh sb="1" eb="3">
      <t>サンコウ</t>
    </rPh>
    <phoneticPr fontId="2"/>
  </si>
  <si>
    <t>工事成績評定点（技術者）一覧表（別紙）の記入欄を追加した場合、「工事成績評定点の平均」欄の「件数」及び「平均点」は、自動計算されないため、直接記入すること。</t>
    <rPh sb="0" eb="2">
      <t>コウジ</t>
    </rPh>
    <rPh sb="2" eb="4">
      <t>セイセキ</t>
    </rPh>
    <rPh sb="4" eb="6">
      <t>ヒョウテイ</t>
    </rPh>
    <rPh sb="6" eb="7">
      <t>テン</t>
    </rPh>
    <rPh sb="8" eb="11">
      <t>ギジュツシャ</t>
    </rPh>
    <rPh sb="12" eb="14">
      <t>イチラン</t>
    </rPh>
    <rPh sb="14" eb="15">
      <t>ヒョウ</t>
    </rPh>
    <rPh sb="16" eb="18">
      <t>ベッシ</t>
    </rPh>
    <rPh sb="20" eb="22">
      <t>キニュウ</t>
    </rPh>
    <rPh sb="22" eb="23">
      <t>ラン</t>
    </rPh>
    <rPh sb="24" eb="26">
      <t>ツイカ</t>
    </rPh>
    <rPh sb="28" eb="30">
      <t>バアイ</t>
    </rPh>
    <phoneticPr fontId="2"/>
  </si>
  <si>
    <t>：技術者評定点のシートとリンク</t>
    <rPh sb="1" eb="4">
      <t>ギジュツシャ</t>
    </rPh>
    <rPh sb="4" eb="6">
      <t>ヒョウテイ</t>
    </rPh>
    <rPh sb="6" eb="7">
      <t>テン</t>
    </rPh>
    <phoneticPr fontId="2"/>
  </si>
  <si>
    <t>工事名称等</t>
    <rPh sb="0" eb="2">
      <t>コウジ</t>
    </rPh>
    <rPh sb="2" eb="4">
      <t>メイショウ</t>
    </rPh>
    <rPh sb="4" eb="5">
      <t>トウ</t>
    </rPh>
    <phoneticPr fontId="2"/>
  </si>
  <si>
    <t>（コリンズ登録番号）</t>
    <rPh sb="5" eb="7">
      <t>トウロク</t>
    </rPh>
    <rPh sb="7" eb="9">
      <t>バンゴウ</t>
    </rPh>
    <phoneticPr fontId="2"/>
  </si>
  <si>
    <t>発注機関名</t>
    <rPh sb="0" eb="2">
      <t>ハッチュウ</t>
    </rPh>
    <rPh sb="2" eb="4">
      <t>キカン</t>
    </rPh>
    <rPh sb="4" eb="5">
      <t>メイ</t>
    </rPh>
    <phoneticPr fontId="2"/>
  </si>
  <si>
    <t>請負金額（最終・税込）</t>
    <rPh sb="0" eb="2">
      <t>ウケオイ</t>
    </rPh>
    <rPh sb="2" eb="4">
      <t>キンガク</t>
    </rPh>
    <rPh sb="5" eb="7">
      <t>サイシュウ</t>
    </rPh>
    <rPh sb="8" eb="10">
      <t>ゼイコミ</t>
    </rPh>
    <phoneticPr fontId="2"/>
  </si>
  <si>
    <t>受注形態</t>
    <rPh sb="0" eb="2">
      <t>ジュチュウ</t>
    </rPh>
    <rPh sb="2" eb="4">
      <t>ケイタイ</t>
    </rPh>
    <phoneticPr fontId="2"/>
  </si>
  <si>
    <t>特別（特定）JVの場合、出資比率</t>
    <rPh sb="0" eb="2">
      <t>トクベツ</t>
    </rPh>
    <rPh sb="3" eb="5">
      <t>トクテイ</t>
    </rPh>
    <rPh sb="9" eb="11">
      <t>バアイ</t>
    </rPh>
    <rPh sb="12" eb="14">
      <t>シュッシ</t>
    </rPh>
    <rPh sb="14" eb="16">
      <t>ヒリツ</t>
    </rPh>
    <phoneticPr fontId="2"/>
  </si>
  <si>
    <t>工事概要</t>
    <rPh sb="0" eb="2">
      <t>コウジ</t>
    </rPh>
    <rPh sb="2" eb="4">
      <t>ガイヨウ</t>
    </rPh>
    <phoneticPr fontId="2"/>
  </si>
  <si>
    <t>施工実績が２回以上ある場合は、代表的なもの２回分の提出でよい。</t>
    <rPh sb="2" eb="4">
      <t>ジッセキ</t>
    </rPh>
    <phoneticPr fontId="2"/>
  </si>
  <si>
    <t>従事時の役職</t>
    <rPh sb="0" eb="2">
      <t>ジュウジ</t>
    </rPh>
    <rPh sb="2" eb="3">
      <t>ジ</t>
    </rPh>
    <rPh sb="4" eb="6">
      <t>ヤクショク</t>
    </rPh>
    <phoneticPr fontId="2"/>
  </si>
  <si>
    <t>技術資料提出時に配置予定技術者が特定できない場合は、複数の候補者を記入できる。その場合、審査は候補者のうち配置予定技術者の評価点合計が最も低い者で評価する。</t>
  </si>
  <si>
    <t>資料番号</t>
    <rPh sb="0" eb="2">
      <t>シリョウ</t>
    </rPh>
    <rPh sb="2" eb="4">
      <t>バンゴウ</t>
    </rPh>
    <phoneticPr fontId="2"/>
  </si>
  <si>
    <t>（参考）代表的な提出資料の組合せ</t>
    <rPh sb="1" eb="3">
      <t>サンコウ</t>
    </rPh>
    <rPh sb="4" eb="6">
      <t>ダイヒョウ</t>
    </rPh>
    <rPh sb="6" eb="7">
      <t>テキ</t>
    </rPh>
    <rPh sb="8" eb="10">
      <t>テイシュツ</t>
    </rPh>
    <rPh sb="10" eb="12">
      <t>シリョウ</t>
    </rPh>
    <rPh sb="13" eb="15">
      <t>クミアワ</t>
    </rPh>
    <phoneticPr fontId="2"/>
  </si>
  <si>
    <t>パターン名</t>
    <rPh sb="4" eb="5">
      <t>メイ</t>
    </rPh>
    <phoneticPr fontId="2"/>
  </si>
  <si>
    <t>条件１</t>
    <rPh sb="0" eb="2">
      <t>ジョウケン</t>
    </rPh>
    <phoneticPr fontId="2"/>
  </si>
  <si>
    <t>提出資料の組合せ</t>
    <rPh sb="0" eb="2">
      <t>テイシュツ</t>
    </rPh>
    <rPh sb="2" eb="4">
      <t>シリョウ</t>
    </rPh>
    <rPh sb="5" eb="7">
      <t>クミアワ</t>
    </rPh>
    <phoneticPr fontId="2"/>
  </si>
  <si>
    <t>パターン２</t>
  </si>
  <si>
    <t>請負金額（最終・税込）</t>
    <phoneticPr fontId="2"/>
  </si>
  <si>
    <t>工事成績評定点
（島根県が発注した工事）</t>
    <rPh sb="9" eb="12">
      <t>シマネケン</t>
    </rPh>
    <rPh sb="13" eb="15">
      <t>ハッチュウ</t>
    </rPh>
    <rPh sb="17" eb="19">
      <t>コウジ</t>
    </rPh>
    <phoneticPr fontId="2"/>
  </si>
  <si>
    <t>注意事項は、配置予定技術者①用の技術資料を参照。</t>
    <phoneticPr fontId="2"/>
  </si>
  <si>
    <t>記入欄が足りない場合は欄を追加して記入すること。</t>
    <phoneticPr fontId="2"/>
  </si>
  <si>
    <t>各登録者の雇用関係が証明できる書類の写しを添付すること。</t>
    <rPh sb="0" eb="1">
      <t>カク</t>
    </rPh>
    <rPh sb="1" eb="4">
      <t>トウロクシャ</t>
    </rPh>
    <rPh sb="5" eb="7">
      <t>コヨウ</t>
    </rPh>
    <rPh sb="7" eb="9">
      <t>カンケイ</t>
    </rPh>
    <rPh sb="10" eb="12">
      <t>ショウメイ</t>
    </rPh>
    <rPh sb="15" eb="17">
      <t>ショルイ</t>
    </rPh>
    <rPh sb="18" eb="19">
      <t>ウツ</t>
    </rPh>
    <rPh sb="21" eb="23">
      <t>テンプ</t>
    </rPh>
    <phoneticPr fontId="2"/>
  </si>
  <si>
    <t>【公共工事の場合】</t>
    <rPh sb="1" eb="3">
      <t>コウキョウ</t>
    </rPh>
    <rPh sb="3" eb="5">
      <t>コウジ</t>
    </rPh>
    <rPh sb="6" eb="8">
      <t>バアイ</t>
    </rPh>
    <phoneticPr fontId="2"/>
  </si>
  <si>
    <t>コリンズのみで工事概要が確認可能。</t>
    <rPh sb="7" eb="9">
      <t>コウジ</t>
    </rPh>
    <rPh sb="9" eb="11">
      <t>ガイヨウ</t>
    </rPh>
    <rPh sb="14" eb="16">
      <t>カノウ</t>
    </rPh>
    <phoneticPr fontId="2"/>
  </si>
  <si>
    <t>評価対象地域</t>
    <rPh sb="0" eb="2">
      <t>ヒョウカ</t>
    </rPh>
    <rPh sb="2" eb="4">
      <t>タイショウ</t>
    </rPh>
    <rPh sb="4" eb="6">
      <t>チイキ</t>
    </rPh>
    <phoneticPr fontId="2"/>
  </si>
  <si>
    <t>○○県土整備事務所管内</t>
    <rPh sb="2" eb="4">
      <t>ケンド</t>
    </rPh>
    <rPh sb="4" eb="6">
      <t>セイビ</t>
    </rPh>
    <rPh sb="6" eb="8">
      <t>ジム</t>
    </rPh>
    <rPh sb="8" eb="9">
      <t>ショ</t>
    </rPh>
    <rPh sb="9" eb="11">
      <t>カンナイ</t>
    </rPh>
    <phoneticPr fontId="2"/>
  </si>
  <si>
    <t>評価対象地域</t>
    <rPh sb="0" eb="2">
      <t>ヒョウカ</t>
    </rPh>
    <rPh sb="2" eb="4">
      <t>タイショウ</t>
    </rPh>
    <rPh sb="4" eb="6">
      <t>チイキ</t>
    </rPh>
    <phoneticPr fontId="2"/>
  </si>
  <si>
    <t>入札公告日前日において、評価対象地域内に建設業法で規定する主たる営業所（本店）または従たる営業所（支店、営業所）がある者</t>
    <rPh sb="0" eb="2">
      <t>ニュウサツ</t>
    </rPh>
    <rPh sb="2" eb="4">
      <t>コウコク</t>
    </rPh>
    <rPh sb="4" eb="5">
      <t>ビ</t>
    </rPh>
    <rPh sb="5" eb="7">
      <t>ゼンジツ</t>
    </rPh>
    <rPh sb="12" eb="14">
      <t>ヒョウカ</t>
    </rPh>
    <rPh sb="14" eb="16">
      <t>タイショウ</t>
    </rPh>
    <rPh sb="16" eb="18">
      <t>チイキ</t>
    </rPh>
    <rPh sb="18" eb="19">
      <t>ナイ</t>
    </rPh>
    <rPh sb="25" eb="27">
      <t>キテイ</t>
    </rPh>
    <rPh sb="29" eb="30">
      <t>シュ</t>
    </rPh>
    <rPh sb="36" eb="38">
      <t>ホンテン</t>
    </rPh>
    <rPh sb="42" eb="43">
      <t>ジュウ</t>
    </rPh>
    <rPh sb="45" eb="48">
      <t>エイギョウショ</t>
    </rPh>
    <rPh sb="49" eb="51">
      <t>シテン</t>
    </rPh>
    <rPh sb="52" eb="55">
      <t>エイギョウショ</t>
    </rPh>
    <rPh sb="59" eb="60">
      <t>モノ</t>
    </rPh>
    <phoneticPr fontId="2"/>
  </si>
  <si>
    <t>評価地域</t>
    <rPh sb="0" eb="2">
      <t>ヒョウカ</t>
    </rPh>
    <rPh sb="2" eb="4">
      <t>チイキ</t>
    </rPh>
    <phoneticPr fontId="2"/>
  </si>
  <si>
    <r>
      <t>１．</t>
    </r>
    <r>
      <rPr>
        <sz val="12"/>
        <color rgb="FFFF0000"/>
        <rFont val="ＭＳ Ｐゴシック"/>
        <family val="3"/>
        <charset val="128"/>
        <scheme val="minor"/>
      </rPr>
      <t>【表２】C列</t>
    </r>
    <r>
      <rPr>
        <sz val="12"/>
        <color theme="1"/>
        <rFont val="ＭＳ Ｐゴシック"/>
        <family val="2"/>
        <charset val="128"/>
        <scheme val="minor"/>
      </rPr>
      <t>に発注工事の</t>
    </r>
    <r>
      <rPr>
        <sz val="12"/>
        <color rgb="FFFF0000"/>
        <rFont val="ＭＳ Ｐゴシック"/>
        <family val="3"/>
        <charset val="128"/>
        <scheme val="minor"/>
      </rPr>
      <t>評価項目を入力</t>
    </r>
    <r>
      <rPr>
        <sz val="12"/>
        <color theme="1"/>
        <rFont val="ＭＳ Ｐゴシック"/>
        <family val="2"/>
        <charset val="128"/>
        <scheme val="minor"/>
      </rPr>
      <t>してください（プルダウンリストから選択）</t>
    </r>
    <rPh sb="3" eb="4">
      <t>ヒョウ</t>
    </rPh>
    <rPh sb="38" eb="40">
      <t>センタク</t>
    </rPh>
    <phoneticPr fontId="2"/>
  </si>
  <si>
    <t>↓押印済資料提出状況【削除厳禁】</t>
    <rPh sb="1" eb="3">
      <t>オウイン</t>
    </rPh>
    <rPh sb="3" eb="4">
      <t>スミ</t>
    </rPh>
    <rPh sb="4" eb="6">
      <t>シリョウ</t>
    </rPh>
    <rPh sb="6" eb="8">
      <t>テイシュツ</t>
    </rPh>
    <rPh sb="8" eb="10">
      <t>ジョウキョウ</t>
    </rPh>
    <rPh sb="11" eb="13">
      <t>サクジョ</t>
    </rPh>
    <rPh sb="13" eb="15">
      <t>ゲンキン</t>
    </rPh>
    <phoneticPr fontId="2"/>
  </si>
  <si>
    <t>(1)</t>
    <phoneticPr fontId="2"/>
  </si>
  <si>
    <t>①</t>
    <phoneticPr fontId="2"/>
  </si>
  <si>
    <t>②</t>
    <phoneticPr fontId="2"/>
  </si>
  <si>
    <t>　当初、変更を含む全ての契約書の写し。
　ただし、必ず項目別評定点表（資料③）又は竣工検査済証の写し（資料④）＋最終図面、最終仕様書など工事概要が確認できる資料（資料⑥）を追加添付すること。</t>
    <rPh sb="39" eb="40">
      <t>マタ</t>
    </rPh>
    <phoneticPr fontId="2"/>
  </si>
  <si>
    <t>③</t>
    <phoneticPr fontId="2"/>
  </si>
  <si>
    <t>　項目別評定点表。（島根県発注工事に限る。）</t>
    <phoneticPr fontId="2"/>
  </si>
  <si>
    <t>④</t>
    <phoneticPr fontId="2"/>
  </si>
  <si>
    <t>　竣工検査済証の写し。</t>
    <rPh sb="1" eb="3">
      <t>シュンコウ</t>
    </rPh>
    <rPh sb="3" eb="5">
      <t>ケンサ</t>
    </rPh>
    <rPh sb="5" eb="6">
      <t>ズ</t>
    </rPh>
    <rPh sb="6" eb="7">
      <t>ショウ</t>
    </rPh>
    <rPh sb="8" eb="9">
      <t>ウツ</t>
    </rPh>
    <phoneticPr fontId="2"/>
  </si>
  <si>
    <t>⑤</t>
    <phoneticPr fontId="2"/>
  </si>
  <si>
    <t>　工事成績評定通知書の写し。（島根県発注工事に限る。）</t>
    <phoneticPr fontId="2"/>
  </si>
  <si>
    <t>⑥</t>
    <phoneticPr fontId="2"/>
  </si>
  <si>
    <t>　最終図面、最終仕様書など工事概要が確認できる資料。</t>
    <rPh sb="6" eb="8">
      <t>サイシュウ</t>
    </rPh>
    <rPh sb="8" eb="11">
      <t>シヨウショ</t>
    </rPh>
    <rPh sb="13" eb="15">
      <t>コウジ</t>
    </rPh>
    <rPh sb="15" eb="17">
      <t>ガイヨウ</t>
    </rPh>
    <rPh sb="18" eb="20">
      <t>カクニン</t>
    </rPh>
    <rPh sb="23" eb="25">
      <t>シリョウ</t>
    </rPh>
    <phoneticPr fontId="2"/>
  </si>
  <si>
    <t>⑦</t>
    <phoneticPr fontId="2"/>
  </si>
  <si>
    <t>　同種工事の施工実績として最終請負金額を求めた場合で、同種工事以外の工事を包含しているものは、求めている部分の最終請負金額が確認できる資料（最終の工事種別毎の工事費一覧又は工事内訳書等）。</t>
    <rPh sb="67" eb="69">
      <t>シリョウ</t>
    </rPh>
    <phoneticPr fontId="2"/>
  </si>
  <si>
    <t>⑧</t>
    <phoneticPr fontId="2"/>
  </si>
  <si>
    <t>　発注者の証明書の写し。（上記資料①～⑥で確認できない記載内容（コリンズ登録番号を除く。）を全て証明してあるもの。）</t>
    <rPh sb="9" eb="10">
      <t>ウツ</t>
    </rPh>
    <rPh sb="13" eb="15">
      <t>ジョウキ</t>
    </rPh>
    <rPh sb="15" eb="17">
      <t>シリョウ</t>
    </rPh>
    <rPh sb="21" eb="23">
      <t>カクニン</t>
    </rPh>
    <rPh sb="27" eb="29">
      <t>キサイ</t>
    </rPh>
    <rPh sb="29" eb="31">
      <t>ナイヨウ</t>
    </rPh>
    <rPh sb="36" eb="38">
      <t>トウロク</t>
    </rPh>
    <rPh sb="38" eb="40">
      <t>バンゴウ</t>
    </rPh>
    <rPh sb="41" eb="42">
      <t>ノゾ</t>
    </rPh>
    <rPh sb="46" eb="47">
      <t>スベ</t>
    </rPh>
    <rPh sb="48" eb="50">
      <t>ショウメイ</t>
    </rPh>
    <phoneticPr fontId="2"/>
  </si>
  <si>
    <t>備考</t>
    <phoneticPr fontId="2"/>
  </si>
  <si>
    <t>①</t>
    <phoneticPr fontId="2"/>
  </si>
  <si>
    <t>②</t>
    <phoneticPr fontId="2"/>
  </si>
  <si>
    <t>③</t>
    <phoneticPr fontId="2"/>
  </si>
  <si>
    <t>④</t>
    <phoneticPr fontId="2"/>
  </si>
  <si>
    <t>⑤</t>
    <phoneticPr fontId="2"/>
  </si>
  <si>
    <t>⑥</t>
    <phoneticPr fontId="2"/>
  </si>
  <si>
    <t>○</t>
    <phoneticPr fontId="2"/>
  </si>
  <si>
    <t>○
or
△</t>
    <phoneticPr fontId="2"/>
  </si>
  <si>
    <t>○</t>
    <phoneticPr fontId="2"/>
  </si>
  <si>
    <t>JV工事のみ対象</t>
    <phoneticPr fontId="2"/>
  </si>
  <si>
    <t>○
or
△</t>
    <phoneticPr fontId="2"/>
  </si>
  <si>
    <t>島根県発注工事のみ</t>
    <phoneticPr fontId="2"/>
  </si>
  <si>
    <t>※１：「○」は資料で確認ができるもの、「△」は全ては確認できないもの。</t>
    <rPh sb="7" eb="9">
      <t>シリョウ</t>
    </rPh>
    <rPh sb="10" eb="12">
      <t>カクニン</t>
    </rPh>
    <rPh sb="23" eb="24">
      <t>スベ</t>
    </rPh>
    <rPh sb="26" eb="28">
      <t>カクニン</t>
    </rPh>
    <phoneticPr fontId="2"/>
  </si>
  <si>
    <t>※２：資料③、④、⑤の「○」と「△」は、島根県発注工事の場合。</t>
    <rPh sb="3" eb="5">
      <t>シリョウ</t>
    </rPh>
    <rPh sb="20" eb="23">
      <t>シマネケン</t>
    </rPh>
    <rPh sb="23" eb="25">
      <t>ハッチュウ</t>
    </rPh>
    <rPh sb="25" eb="27">
      <t>コウジ</t>
    </rPh>
    <rPh sb="28" eb="30">
      <t>バアイ</t>
    </rPh>
    <phoneticPr fontId="2"/>
  </si>
  <si>
    <t>　　　　　　　　　　　　（参考）代表的な提出資料の組合せ</t>
    <rPh sb="13" eb="15">
      <t>サンコウ</t>
    </rPh>
    <rPh sb="16" eb="18">
      <t>ダイヒョウ</t>
    </rPh>
    <rPh sb="18" eb="19">
      <t>テキ</t>
    </rPh>
    <rPh sb="20" eb="22">
      <t>テイシュツ</t>
    </rPh>
    <rPh sb="22" eb="24">
      <t>シリョウ</t>
    </rPh>
    <rPh sb="25" eb="27">
      <t>クミアワ</t>
    </rPh>
    <phoneticPr fontId="2"/>
  </si>
  <si>
    <t>条件２</t>
    <rPh sb="0" eb="2">
      <t>ジョウケン</t>
    </rPh>
    <phoneticPr fontId="2"/>
  </si>
  <si>
    <t>パターン１</t>
    <phoneticPr fontId="2"/>
  </si>
  <si>
    <t>①+③</t>
    <phoneticPr fontId="2"/>
  </si>
  <si>
    <t>①+⑤</t>
    <phoneticPr fontId="2"/>
  </si>
  <si>
    <t>パターン２</t>
    <phoneticPr fontId="2"/>
  </si>
  <si>
    <t>コリンズのみで工事概要が確認できない。最終図面等を追加添付。</t>
    <rPh sb="7" eb="9">
      <t>コウジ</t>
    </rPh>
    <rPh sb="9" eb="11">
      <t>ガイヨウ</t>
    </rPh>
    <rPh sb="12" eb="14">
      <t>カクニン</t>
    </rPh>
    <rPh sb="19" eb="21">
      <t>サイシュウ</t>
    </rPh>
    <rPh sb="21" eb="23">
      <t>ズメン</t>
    </rPh>
    <rPh sb="23" eb="24">
      <t>トウ</t>
    </rPh>
    <rPh sb="25" eb="27">
      <t>ツイカ</t>
    </rPh>
    <rPh sb="27" eb="29">
      <t>テンプ</t>
    </rPh>
    <phoneticPr fontId="2"/>
  </si>
  <si>
    <t>①+③+⑥</t>
    <phoneticPr fontId="2"/>
  </si>
  <si>
    <t>①+⑤+⑥</t>
    <phoneticPr fontId="2"/>
  </si>
  <si>
    <t>パターン３</t>
    <phoneticPr fontId="2"/>
  </si>
  <si>
    <t>必要な資料が準備できる。</t>
    <rPh sb="0" eb="2">
      <t>ヒツヨウ</t>
    </rPh>
    <rPh sb="3" eb="5">
      <t>シリョウ</t>
    </rPh>
    <rPh sb="6" eb="8">
      <t>ジュンビ</t>
    </rPh>
    <phoneticPr fontId="2"/>
  </si>
  <si>
    <t>パターン４</t>
    <phoneticPr fontId="2"/>
  </si>
  <si>
    <r>
      <rPr>
        <sz val="10"/>
        <color theme="1"/>
        <rFont val="ＭＳ Ｐ明朝"/>
        <family val="1"/>
        <charset val="128"/>
      </rPr>
      <t>必要な資料が準備</t>
    </r>
    <r>
      <rPr>
        <sz val="11"/>
        <color theme="1"/>
        <rFont val="ＭＳ Ｐ明朝"/>
        <family val="1"/>
        <charset val="128"/>
      </rPr>
      <t>できない。</t>
    </r>
    <rPh sb="0" eb="2">
      <t>ヒツヨウ</t>
    </rPh>
    <rPh sb="3" eb="5">
      <t>シリョウ</t>
    </rPh>
    <rPh sb="6" eb="8">
      <t>ジュンビ</t>
    </rPh>
    <phoneticPr fontId="2"/>
  </si>
  <si>
    <t>⑧</t>
    <phoneticPr fontId="2"/>
  </si>
  <si>
    <r>
      <t>※１：同種工事として最終請負金額を求めた場合で、同種工事実績以外の工事が包含されているものは、上記に加え必ず</t>
    </r>
    <r>
      <rPr>
        <b/>
        <u val="double"/>
        <sz val="11"/>
        <color theme="1"/>
        <rFont val="ＭＳ Ｐ明朝"/>
        <family val="1"/>
        <charset val="128"/>
      </rPr>
      <t>⑦を追加添付すること。</t>
    </r>
    <rPh sb="47" eb="49">
      <t>ジョウキ</t>
    </rPh>
    <rPh sb="50" eb="51">
      <t>クワ</t>
    </rPh>
    <rPh sb="52" eb="53">
      <t>カナラ</t>
    </rPh>
    <phoneticPr fontId="2"/>
  </si>
  <si>
    <r>
      <t>【</t>
    </r>
    <r>
      <rPr>
        <b/>
        <sz val="11"/>
        <rFont val="ＭＳ Ｐゴシック"/>
        <family val="3"/>
        <charset val="128"/>
      </rPr>
      <t>公共工事以外</t>
    </r>
    <r>
      <rPr>
        <b/>
        <sz val="11"/>
        <color theme="1"/>
        <rFont val="ＭＳ Ｐゴシック"/>
        <family val="3"/>
        <charset val="128"/>
      </rPr>
      <t>の場合】</t>
    </r>
    <rPh sb="1" eb="3">
      <t>コウキョウ</t>
    </rPh>
    <rPh sb="3" eb="5">
      <t>コウジ</t>
    </rPh>
    <rPh sb="5" eb="7">
      <t>イガイ</t>
    </rPh>
    <rPh sb="8" eb="10">
      <t>バアイ</t>
    </rPh>
    <phoneticPr fontId="2"/>
  </si>
  <si>
    <t>①</t>
    <phoneticPr fontId="2"/>
  </si>
  <si>
    <t>　当初、変更を含む全ての契約書の写し。</t>
    <rPh sb="1" eb="3">
      <t>トウショ</t>
    </rPh>
    <rPh sb="4" eb="6">
      <t>ヘンコウ</t>
    </rPh>
    <rPh sb="7" eb="8">
      <t>フク</t>
    </rPh>
    <rPh sb="12" eb="15">
      <t>ケイヤクショ</t>
    </rPh>
    <rPh sb="16" eb="17">
      <t>ウツ</t>
    </rPh>
    <phoneticPr fontId="2"/>
  </si>
  <si>
    <t>②</t>
    <phoneticPr fontId="2"/>
  </si>
  <si>
    <t>③</t>
    <phoneticPr fontId="2"/>
  </si>
  <si>
    <t>　同種工事の施工実績として最終請負金額を求めた場合で、同種工事以外の工事を包含しているものは、求めている部分の最終請負金額が確認できる資料（最終の工事種別毎の工事費一覧又は工事内訳書等）。</t>
    <phoneticPr fontId="2"/>
  </si>
  <si>
    <t>　　　　　　　　　　　（参考）代表的な提出資料の組合せ</t>
    <rPh sb="12" eb="14">
      <t>サンコウ</t>
    </rPh>
    <rPh sb="15" eb="17">
      <t>ダイヒョウ</t>
    </rPh>
    <rPh sb="17" eb="18">
      <t>テキ</t>
    </rPh>
    <rPh sb="19" eb="21">
      <t>テイシュツ</t>
    </rPh>
    <rPh sb="21" eb="23">
      <t>シリョウ</t>
    </rPh>
    <rPh sb="24" eb="26">
      <t>クミアワ</t>
    </rPh>
    <phoneticPr fontId="2"/>
  </si>
  <si>
    <t>同種工事として最終請負金額を求めた場合</t>
    <phoneticPr fontId="2"/>
  </si>
  <si>
    <t>同種工事実績以外の工事が包含されていない。</t>
    <phoneticPr fontId="2"/>
  </si>
  <si>
    <t>①+②</t>
    <phoneticPr fontId="2"/>
  </si>
  <si>
    <t>同種工事実績以外の工事が包含されている。</t>
    <phoneticPr fontId="2"/>
  </si>
  <si>
    <t>①+②+③</t>
    <phoneticPr fontId="2"/>
  </si>
  <si>
    <t>同種工事として最終請負金額を求めていない場合</t>
    <phoneticPr fontId="2"/>
  </si>
  <si>
    <t>(2)</t>
    <phoneticPr fontId="2"/>
  </si>
  <si>
    <t>(3)</t>
    <phoneticPr fontId="2"/>
  </si>
  <si>
    <t>(4)</t>
    <phoneticPr fontId="2"/>
  </si>
  <si>
    <t>(5)</t>
    <phoneticPr fontId="2"/>
  </si>
  <si>
    <t>パターン１</t>
    <phoneticPr fontId="2"/>
  </si>
  <si>
    <t>(1)</t>
    <phoneticPr fontId="2"/>
  </si>
  <si>
    <t>①</t>
    <phoneticPr fontId="2"/>
  </si>
  <si>
    <t>③</t>
    <phoneticPr fontId="2"/>
  </si>
  <si>
    <t>　項目別評定点表。（島根県発注工事に限る。）</t>
    <phoneticPr fontId="2"/>
  </si>
  <si>
    <t>⑤</t>
    <phoneticPr fontId="2"/>
  </si>
  <si>
    <t>　工事成績評定通知書の写し。（島根県発注工事に限る。）</t>
    <phoneticPr fontId="2"/>
  </si>
  <si>
    <t>⑥</t>
    <phoneticPr fontId="2"/>
  </si>
  <si>
    <t>⑦</t>
    <phoneticPr fontId="2"/>
  </si>
  <si>
    <t>　同種工事の施工実績として最終請負金額を求めた場合で、同種工事以外の工事を包含しているものは、求めている部分の最終請負金額が確認できる資料（最終の工事種別毎の工事費一覧又は工事内訳書等）。</t>
    <phoneticPr fontId="2"/>
  </si>
  <si>
    <t>　発注者の証明書の写し。（上記資料①～⑥で確認できない記載内容（コリンズ登録番号を除く。）を全て証明してあるもの。）</t>
    <rPh sb="1" eb="4">
      <t>ハッチュウシャ</t>
    </rPh>
    <rPh sb="5" eb="8">
      <t>ショウメイショ</t>
    </rPh>
    <rPh sb="9" eb="10">
      <t>ウツ</t>
    </rPh>
    <rPh sb="13" eb="15">
      <t>ジョウキ</t>
    </rPh>
    <rPh sb="15" eb="17">
      <t>シリョウ</t>
    </rPh>
    <rPh sb="21" eb="23">
      <t>カクニン</t>
    </rPh>
    <rPh sb="27" eb="29">
      <t>キサイ</t>
    </rPh>
    <rPh sb="29" eb="31">
      <t>ナイヨウ</t>
    </rPh>
    <rPh sb="36" eb="38">
      <t>トウロク</t>
    </rPh>
    <rPh sb="38" eb="40">
      <t>バンゴウ</t>
    </rPh>
    <rPh sb="41" eb="42">
      <t>ノゾ</t>
    </rPh>
    <rPh sb="46" eb="47">
      <t>スベ</t>
    </rPh>
    <rPh sb="48" eb="50">
      <t>ショウメイ</t>
    </rPh>
    <phoneticPr fontId="2"/>
  </si>
  <si>
    <r>
      <t>※１：同種工事として最終請負金額を求めた場合で、同種工事実績以外の工事が包含されているものは、上記に加え必ず</t>
    </r>
    <r>
      <rPr>
        <b/>
        <u val="double"/>
        <sz val="11"/>
        <color theme="1"/>
        <rFont val="ＭＳ Ｐ明朝"/>
        <family val="1"/>
        <charset val="128"/>
      </rPr>
      <t>⑦を追加添付すること。</t>
    </r>
    <phoneticPr fontId="2"/>
  </si>
  <si>
    <t>施工経験が２回以上ある場合は、代表的なもの２回分の提出でよい。</t>
    <phoneticPr fontId="2"/>
  </si>
  <si>
    <t>同種工事施工経験時の所属会社は問わない。（現在の所属会社以外のものも記載できる。）</t>
    <phoneticPr fontId="2"/>
  </si>
  <si>
    <t>(6)</t>
    <phoneticPr fontId="2"/>
  </si>
  <si>
    <t>上記事項の外、入札説明書本文にある要件を必ず確認すること。</t>
    <phoneticPr fontId="2"/>
  </si>
  <si>
    <t>担当技術者</t>
    <phoneticPr fontId="2"/>
  </si>
  <si>
    <t>担当技術者としての同種工事の施工経験は、コリンズの登録（竣工登録に限る。）がなければ申請できない。（担当技術者の施工経験が評価対象として入札説明書に記載されている工事のみに適用。）</t>
    <phoneticPr fontId="2"/>
  </si>
  <si>
    <t>※２：資料③、⑤の「○」と「△」は、島根県発注工事の場合。</t>
    <rPh sb="3" eb="5">
      <t>シリョウ</t>
    </rPh>
    <rPh sb="18" eb="21">
      <t>シマネケン</t>
    </rPh>
    <rPh sb="21" eb="23">
      <t>ハッチュウ</t>
    </rPh>
    <rPh sb="23" eb="25">
      <t>コウジ</t>
    </rPh>
    <rPh sb="26" eb="28">
      <t>バアイ</t>
    </rPh>
    <phoneticPr fontId="2"/>
  </si>
  <si>
    <t>←必須【入力結果が技術資料(企業成績評定点、技術者成績評定点）シートの対象工事欄に反映される】</t>
    <rPh sb="1" eb="3">
      <t>ヒッス</t>
    </rPh>
    <rPh sb="4" eb="6">
      <t>ニュウリョク</t>
    </rPh>
    <rPh sb="6" eb="8">
      <t>ケッカ</t>
    </rPh>
    <rPh sb="9" eb="11">
      <t>ギジュツ</t>
    </rPh>
    <rPh sb="11" eb="13">
      <t>シリョウ</t>
    </rPh>
    <rPh sb="14" eb="16">
      <t>キギョウ</t>
    </rPh>
    <rPh sb="16" eb="18">
      <t>セイセキ</t>
    </rPh>
    <rPh sb="18" eb="20">
      <t>ヒョウテイ</t>
    </rPh>
    <rPh sb="20" eb="21">
      <t>テン</t>
    </rPh>
    <rPh sb="22" eb="25">
      <t>ギジュツシャ</t>
    </rPh>
    <rPh sb="25" eb="27">
      <t>セイセキ</t>
    </rPh>
    <rPh sb="27" eb="29">
      <t>ヒョウテイ</t>
    </rPh>
    <rPh sb="29" eb="30">
      <t>テン</t>
    </rPh>
    <rPh sb="35" eb="37">
      <t>タイショウ</t>
    </rPh>
    <rPh sb="37" eb="39">
      <t>コウジ</t>
    </rPh>
    <rPh sb="39" eb="40">
      <t>ラン</t>
    </rPh>
    <rPh sb="41" eb="43">
      <t>ハンエイ</t>
    </rPh>
    <phoneticPr fontId="2"/>
  </si>
  <si>
    <t>←エラー表示の場合、工事種別と建設工事の種類を再確認</t>
    <rPh sb="4" eb="6">
      <t>ヒョウジ</t>
    </rPh>
    <rPh sb="7" eb="9">
      <t>バアイ</t>
    </rPh>
    <rPh sb="10" eb="12">
      <t>コウジ</t>
    </rPh>
    <rPh sb="12" eb="14">
      <t>シュベツ</t>
    </rPh>
    <rPh sb="15" eb="17">
      <t>ケンセツ</t>
    </rPh>
    <rPh sb="17" eb="19">
      <t>コウジ</t>
    </rPh>
    <rPh sb="20" eb="22">
      <t>シュルイ</t>
    </rPh>
    <rPh sb="23" eb="26">
      <t>サイカクニン</t>
    </rPh>
    <phoneticPr fontId="2"/>
  </si>
  <si>
    <t>一般建築工事</t>
    <rPh sb="0" eb="2">
      <t>イッパン</t>
    </rPh>
    <rPh sb="2" eb="4">
      <t>ケンチク</t>
    </rPh>
    <rPh sb="4" eb="6">
      <t>コウジ</t>
    </rPh>
    <phoneticPr fontId="2"/>
  </si>
  <si>
    <t>建築一式工事</t>
    <rPh sb="0" eb="2">
      <t>ケンチク</t>
    </rPh>
    <rPh sb="2" eb="4">
      <t>イッシキ</t>
    </rPh>
    <rPh sb="4" eb="6">
      <t>コウジ</t>
    </rPh>
    <phoneticPr fontId="2"/>
  </si>
  <si>
    <t>防水工事</t>
    <rPh sb="0" eb="2">
      <t>ボウスイ</t>
    </rPh>
    <rPh sb="2" eb="4">
      <t>コウジ</t>
    </rPh>
    <phoneticPr fontId="2"/>
  </si>
  <si>
    <t>電気工事</t>
    <rPh sb="0" eb="2">
      <t>デンキ</t>
    </rPh>
    <rPh sb="2" eb="4">
      <t>コウジ</t>
    </rPh>
    <phoneticPr fontId="2"/>
  </si>
  <si>
    <t>冷暖房衛生設備工事</t>
    <rPh sb="0" eb="3">
      <t>レイダンボウ</t>
    </rPh>
    <rPh sb="3" eb="5">
      <t>エイセイ</t>
    </rPh>
    <rPh sb="5" eb="7">
      <t>セツビ</t>
    </rPh>
    <rPh sb="7" eb="9">
      <t>コウジ</t>
    </rPh>
    <phoneticPr fontId="2"/>
  </si>
  <si>
    <t>管工事</t>
    <rPh sb="0" eb="1">
      <t>カン</t>
    </rPh>
    <rPh sb="1" eb="3">
      <t>コウジ</t>
    </rPh>
    <phoneticPr fontId="2"/>
  </si>
  <si>
    <t>技術資料「企業の工事成績評定点」、「配置予定技術者の工事成績評定点」の表示</t>
    <rPh sb="0" eb="2">
      <t>ギジュツ</t>
    </rPh>
    <rPh sb="2" eb="4">
      <t>シリョウ</t>
    </rPh>
    <rPh sb="5" eb="7">
      <t>キギョウ</t>
    </rPh>
    <rPh sb="8" eb="10">
      <t>コウジ</t>
    </rPh>
    <rPh sb="10" eb="12">
      <t>セイセキ</t>
    </rPh>
    <rPh sb="12" eb="14">
      <t>ヒョウテイ</t>
    </rPh>
    <rPh sb="14" eb="15">
      <t>テン</t>
    </rPh>
    <rPh sb="18" eb="20">
      <t>ハイチ</t>
    </rPh>
    <rPh sb="20" eb="22">
      <t>ヨテイ</t>
    </rPh>
    <rPh sb="22" eb="25">
      <t>ギジュツシャ</t>
    </rPh>
    <rPh sb="26" eb="28">
      <t>コウジ</t>
    </rPh>
    <rPh sb="28" eb="30">
      <t>セイセキ</t>
    </rPh>
    <rPh sb="30" eb="32">
      <t>ヒョウテイ</t>
    </rPh>
    <rPh sb="32" eb="33">
      <t>テン</t>
    </rPh>
    <rPh sb="35" eb="37">
      <t>ヒョウジ</t>
    </rPh>
    <phoneticPr fontId="13"/>
  </si>
  <si>
    <t>入力状況</t>
    <rPh sb="0" eb="2">
      <t>ニュウリョク</t>
    </rPh>
    <rPh sb="2" eb="4">
      <t>ジョウキョウ</t>
    </rPh>
    <phoneticPr fontId="2"/>
  </si>
  <si>
    <t>判定用</t>
    <rPh sb="0" eb="2">
      <t>ハンテイ</t>
    </rPh>
    <rPh sb="2" eb="3">
      <t>ヨウ</t>
    </rPh>
    <phoneticPr fontId="2"/>
  </si>
  <si>
    <t>表示（工事種別）</t>
    <rPh sb="0" eb="2">
      <t>ヒョウジ</t>
    </rPh>
    <phoneticPr fontId="2"/>
  </si>
  <si>
    <t>表示（建設工事の種類）</t>
    <rPh sb="0" eb="2">
      <t>ヒョウジ</t>
    </rPh>
    <phoneticPr fontId="2"/>
  </si>
  <si>
    <t>工事成績評価対象期間</t>
    <rPh sb="0" eb="2">
      <t>コウジ</t>
    </rPh>
    <rPh sb="2" eb="4">
      <t>セイセキ</t>
    </rPh>
    <rPh sb="4" eb="6">
      <t>ヒョウカ</t>
    </rPh>
    <rPh sb="6" eb="8">
      <t>タイショウ</t>
    </rPh>
    <rPh sb="8" eb="10">
      <t>キカン</t>
    </rPh>
    <phoneticPr fontId="2"/>
  </si>
  <si>
    <t>工事成績（過去5年間で評価）</t>
    <rPh sb="0" eb="2">
      <t>コウジ</t>
    </rPh>
    <rPh sb="2" eb="4">
      <t>セイセキ</t>
    </rPh>
    <rPh sb="5" eb="7">
      <t>カコ</t>
    </rPh>
    <rPh sb="8" eb="10">
      <t>ネンカン</t>
    </rPh>
    <rPh sb="11" eb="13">
      <t>ヒョウカ</t>
    </rPh>
    <phoneticPr fontId="2"/>
  </si>
  <si>
    <t>建築物に係る冷暖房衛生設備工事</t>
    <rPh sb="0" eb="3">
      <t>ケンチクブツ</t>
    </rPh>
    <rPh sb="4" eb="5">
      <t>カカ</t>
    </rPh>
    <rPh sb="6" eb="9">
      <t>レイダンボウ</t>
    </rPh>
    <rPh sb="9" eb="11">
      <t>エイセイ</t>
    </rPh>
    <rPh sb="11" eb="13">
      <t>セツビ</t>
    </rPh>
    <rPh sb="13" eb="15">
      <t>コウジ</t>
    </rPh>
    <phoneticPr fontId="2"/>
  </si>
  <si>
    <t>とび・土工・コンクリート工事</t>
    <rPh sb="3" eb="4">
      <t>ド</t>
    </rPh>
    <rPh sb="4" eb="5">
      <t>コウ</t>
    </rPh>
    <rPh sb="12" eb="14">
      <t>コウジ</t>
    </rPh>
    <phoneticPr fontId="2"/>
  </si>
  <si>
    <t>塗装工事</t>
    <rPh sb="0" eb="2">
      <t>トソウ</t>
    </rPh>
    <rPh sb="2" eb="4">
      <t>コウジ</t>
    </rPh>
    <phoneticPr fontId="2"/>
  </si>
  <si>
    <t>建築一式工事、とび・土工・コンクリート工事</t>
    <rPh sb="0" eb="2">
      <t>ケンチク</t>
    </rPh>
    <rPh sb="2" eb="4">
      <t>イッシキ</t>
    </rPh>
    <rPh sb="4" eb="6">
      <t>コウジ</t>
    </rPh>
    <phoneticPr fontId="2"/>
  </si>
  <si>
    <t>建築物に係る電気工事</t>
    <rPh sb="0" eb="3">
      <t>ケンチクブツ</t>
    </rPh>
    <rPh sb="4" eb="5">
      <t>カカ</t>
    </rPh>
    <rPh sb="6" eb="8">
      <t>デンキ</t>
    </rPh>
    <rPh sb="8" eb="10">
      <t>コウジ</t>
    </rPh>
    <phoneticPr fontId="2"/>
  </si>
  <si>
    <t>建築物に係る塗装工事</t>
    <rPh sb="0" eb="3">
      <t>ケンチクブツ</t>
    </rPh>
    <rPh sb="4" eb="5">
      <t>カカ</t>
    </rPh>
    <rPh sb="6" eb="8">
      <t>トソウ</t>
    </rPh>
    <rPh sb="8" eb="10">
      <t>コウジ</t>
    </rPh>
    <phoneticPr fontId="2"/>
  </si>
  <si>
    <t>コリンズの「工事カルテ受領書」もしくは「登録内容確認書」を添付すること。</t>
    <rPh sb="6" eb="8">
      <t>コウジ</t>
    </rPh>
    <rPh sb="11" eb="14">
      <t>ジュリョウショ</t>
    </rPh>
    <rPh sb="20" eb="22">
      <t>トウロク</t>
    </rPh>
    <rPh sb="22" eb="24">
      <t>ナイヨウ</t>
    </rPh>
    <rPh sb="24" eb="27">
      <t>カクニンショ</t>
    </rPh>
    <rPh sb="29" eb="31">
      <t>テンプ</t>
    </rPh>
    <phoneticPr fontId="2"/>
  </si>
  <si>
    <t>（チェック用）</t>
    <rPh sb="5" eb="6">
      <t>ヨウ</t>
    </rPh>
    <phoneticPr fontId="2"/>
  </si>
  <si>
    <t>西暦</t>
    <rPh sb="0" eb="2">
      <t>セイレキ</t>
    </rPh>
    <phoneticPr fontId="2"/>
  </si>
  <si>
    <t>←西暦を入力すると下の欄に和暦が表示</t>
    <rPh sb="1" eb="3">
      <t>セイレキ</t>
    </rPh>
    <rPh sb="4" eb="6">
      <t>ニュウリョク</t>
    </rPh>
    <rPh sb="9" eb="10">
      <t>シタ</t>
    </rPh>
    <rPh sb="11" eb="12">
      <t>ラン</t>
    </rPh>
    <rPh sb="13" eb="15">
      <t>ワレキ</t>
    </rPh>
    <rPh sb="16" eb="18">
      <t>ヒョウジ</t>
    </rPh>
    <phoneticPr fontId="2"/>
  </si>
  <si>
    <t>和暦</t>
    <rPh sb="0" eb="2">
      <t>ワレキ</t>
    </rPh>
    <phoneticPr fontId="2"/>
  </si>
  <si>
    <t>契約上の工期</t>
    <rPh sb="0" eb="2">
      <t>ケイヤク</t>
    </rPh>
    <rPh sb="2" eb="3">
      <t>ジョウ</t>
    </rPh>
    <rPh sb="4" eb="6">
      <t>コウキ</t>
    </rPh>
    <phoneticPr fontId="2"/>
  </si>
  <si>
    <r>
      <t>　コリンズの「工事カルテ」又は「登録内容確認書」の写し。（いずれも竣工登録に限る。）
　ただし、</t>
    </r>
    <r>
      <rPr>
        <sz val="11"/>
        <rFont val="ＭＳ Ｐ明朝"/>
        <family val="1"/>
        <charset val="128"/>
      </rPr>
      <t>コリンズの工事カルテのみでは工事概要が確認できない場合は、最終図面、最終仕様書など工事概要が確認できる資料（資料⑥）を追加添付すること。</t>
    </r>
    <rPh sb="13" eb="14">
      <t>マタ</t>
    </rPh>
    <rPh sb="25" eb="26">
      <t>ウツ</t>
    </rPh>
    <rPh sb="53" eb="55">
      <t>コウジ</t>
    </rPh>
    <rPh sb="62" eb="64">
      <t>コウジ</t>
    </rPh>
    <rPh sb="64" eb="66">
      <t>ガイヨウ</t>
    </rPh>
    <rPh sb="67" eb="69">
      <t>カクニン</t>
    </rPh>
    <rPh sb="73" eb="75">
      <t>バアイ</t>
    </rPh>
    <phoneticPr fontId="2"/>
  </si>
  <si>
    <t>　コリンズの「工事カルテ」又は「登録内容確認書」の写し。(いずれも竣工登録に限る。)。
　ただし、コリンズの工事カルテのみでは工事概要が確認できない場合は、最終図面、最終仕様書など工事概要が確認できる資料（資料⑥）を追加添付すること。</t>
    <rPh sb="13" eb="14">
      <t>マタ</t>
    </rPh>
    <rPh sb="25" eb="26">
      <t>ウツ</t>
    </rPh>
    <rPh sb="38" eb="39">
      <t>カギ</t>
    </rPh>
    <rPh sb="63" eb="65">
      <t>コウジ</t>
    </rPh>
    <rPh sb="65" eb="67">
      <t>ガイヨウ</t>
    </rPh>
    <phoneticPr fontId="2"/>
  </si>
  <si>
    <t>（内容　　　　　　　　　　　　　　　　　　　　　　　　　　　　　　　　　　　　　　　　　　　　　　　　　　　　　　　　 　）</t>
    <rPh sb="1" eb="3">
      <t>ナイヨウ</t>
    </rPh>
    <phoneticPr fontId="13"/>
  </si>
  <si>
    <t>消防団協力事業所の認定を証明する書類の写しを添付すること。この書類は「事業者名」、「認定日」そして「認定の有効期限」のいずれもが記載してあり、市町村長が発行したものであること。</t>
    <phoneticPr fontId="2"/>
  </si>
  <si>
    <r>
      <t>３．</t>
    </r>
    <r>
      <rPr>
        <sz val="12"/>
        <color rgb="FFFF0000"/>
        <rFont val="ＭＳ Ｐゴシック"/>
        <family val="3"/>
        <charset val="128"/>
        <scheme val="minor"/>
      </rPr>
      <t>地域条件を設定する評価項目</t>
    </r>
    <r>
      <rPr>
        <sz val="12"/>
        <color theme="1"/>
        <rFont val="ＭＳ Ｐゴシック"/>
        <family val="2"/>
        <charset val="128"/>
        <scheme val="minor"/>
      </rPr>
      <t>は、</t>
    </r>
    <r>
      <rPr>
        <sz val="12"/>
        <color rgb="FFFF0000"/>
        <rFont val="ＭＳ Ｐゴシック"/>
        <family val="3"/>
        <charset val="128"/>
        <scheme val="minor"/>
      </rPr>
      <t>【表２】D列</t>
    </r>
    <r>
      <rPr>
        <sz val="12"/>
        <color theme="1"/>
        <rFont val="ＭＳ Ｐゴシック"/>
        <family val="2"/>
        <charset val="128"/>
        <scheme val="minor"/>
      </rPr>
      <t>で【地域設定】を</t>
    </r>
    <r>
      <rPr>
        <sz val="12"/>
        <color rgb="FFFF0000"/>
        <rFont val="ＭＳ Ｐゴシック"/>
        <family val="3"/>
        <charset val="128"/>
        <scheme val="minor"/>
      </rPr>
      <t>選択</t>
    </r>
    <r>
      <rPr>
        <sz val="12"/>
        <color theme="1"/>
        <rFont val="ＭＳ Ｐゴシック"/>
        <family val="2"/>
        <charset val="128"/>
        <scheme val="minor"/>
      </rPr>
      <t>してください</t>
    </r>
    <rPh sb="2" eb="4">
      <t>チイキ</t>
    </rPh>
    <rPh sb="4" eb="6">
      <t>ジョウケン</t>
    </rPh>
    <rPh sb="7" eb="9">
      <t>セッテイ</t>
    </rPh>
    <rPh sb="11" eb="13">
      <t>ヒョウカ</t>
    </rPh>
    <rPh sb="13" eb="15">
      <t>コウモク</t>
    </rPh>
    <rPh sb="18" eb="19">
      <t>ヒョウ</t>
    </rPh>
    <rPh sb="22" eb="23">
      <t>レツ</t>
    </rPh>
    <rPh sb="25" eb="27">
      <t>チイキ</t>
    </rPh>
    <rPh sb="27" eb="29">
      <t>セッテイ</t>
    </rPh>
    <rPh sb="31" eb="33">
      <t>センタク</t>
    </rPh>
    <phoneticPr fontId="2"/>
  </si>
  <si>
    <t>地域設定</t>
    <rPh sb="0" eb="2">
      <t>チイキ</t>
    </rPh>
    <rPh sb="2" eb="4">
      <t>セッテイ</t>
    </rPh>
    <phoneticPr fontId="2"/>
  </si>
  <si>
    <t>○企業としてのハートフルしまねの参加実績</t>
    <rPh sb="16" eb="18">
      <t>サンカ</t>
    </rPh>
    <phoneticPr fontId="2"/>
  </si>
  <si>
    <t>会社（企業体）名：</t>
    <phoneticPr fontId="2"/>
  </si>
  <si>
    <t>（上限期間　＝　　　　　　　　　　　以内）</t>
    <phoneticPr fontId="13"/>
  </si>
  <si>
    <t>①フレックスタイム制</t>
    <phoneticPr fontId="13"/>
  </si>
  <si>
    <t>①介護休業とは別に、利用開始から３年を超える期間で２回の利用を可能としている。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8" eb="30">
      <t>リヨウ</t>
    </rPh>
    <rPh sb="31" eb="33">
      <t>カノウ</t>
    </rPh>
    <phoneticPr fontId="13"/>
  </si>
  <si>
    <t>②介護休業とは別に、利用開始から３年の間で３回以上の利用を可能としている。</t>
    <rPh sb="1" eb="3">
      <t>カイゴ</t>
    </rPh>
    <rPh sb="3" eb="5">
      <t>キュウギョウ</t>
    </rPh>
    <rPh sb="7" eb="8">
      <t>ベツ</t>
    </rPh>
    <rPh sb="10" eb="12">
      <t>リヨウ</t>
    </rPh>
    <rPh sb="12" eb="14">
      <t>カイシ</t>
    </rPh>
    <rPh sb="17" eb="18">
      <t>ネン</t>
    </rPh>
    <rPh sb="19" eb="20">
      <t>アイダ</t>
    </rPh>
    <rPh sb="22" eb="23">
      <t>カイ</t>
    </rPh>
    <rPh sb="23" eb="25">
      <t>イジョウ</t>
    </rPh>
    <rPh sb="26" eb="28">
      <t>リヨウ</t>
    </rPh>
    <rPh sb="29" eb="31">
      <t>カノウ</t>
    </rPh>
    <phoneticPr fontId="13"/>
  </si>
  <si>
    <t>③介護休業とは別に、利用開始から３年を超える期間で３回以上の利用を可能としている。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7" eb="29">
      <t>イジョウ</t>
    </rPh>
    <rPh sb="30" eb="32">
      <t>リヨウ</t>
    </rPh>
    <rPh sb="33" eb="35">
      <t>カノウ</t>
    </rPh>
    <phoneticPr fontId="13"/>
  </si>
  <si>
    <t>④その他</t>
    <rPh sb="3" eb="4">
      <t>タ</t>
    </rPh>
    <phoneticPr fontId="13"/>
  </si>
  <si>
    <t>①短時間勤務制度</t>
    <phoneticPr fontId="13"/>
  </si>
  <si>
    <r>
      <t>⑤</t>
    </r>
    <r>
      <rPr>
        <sz val="10"/>
        <rFont val="ＭＳ Ｐゴシック"/>
        <family val="3"/>
        <charset val="128"/>
      </rPr>
      <t>所定外労働をさせない制度</t>
    </r>
    <phoneticPr fontId="13"/>
  </si>
  <si>
    <t>はい</t>
    <phoneticPr fontId="13"/>
  </si>
  <si>
    <t>いいえ</t>
    <phoneticPr fontId="13"/>
  </si>
  <si>
    <t>子供が生まれる際の父親の休暇制度がある。</t>
    <rPh sb="0" eb="2">
      <t>コドモ</t>
    </rPh>
    <rPh sb="3" eb="4">
      <t>ウ</t>
    </rPh>
    <rPh sb="7" eb="8">
      <t>サイ</t>
    </rPh>
    <rPh sb="9" eb="11">
      <t>チチオヤ</t>
    </rPh>
    <rPh sb="12" eb="14">
      <t>キュウカ</t>
    </rPh>
    <rPh sb="14" eb="16">
      <t>セイド</t>
    </rPh>
    <phoneticPr fontId="13"/>
  </si>
  <si>
    <t>前々年（度）に残った年次有給休暇の積立制度を設けている。</t>
    <rPh sb="0" eb="2">
      <t>ゼンゼン</t>
    </rPh>
    <rPh sb="2" eb="3">
      <t>トシ</t>
    </rPh>
    <rPh sb="4" eb="5">
      <t>タビ</t>
    </rPh>
    <rPh sb="7" eb="8">
      <t>ノコ</t>
    </rPh>
    <rPh sb="10" eb="12">
      <t>ネンジ</t>
    </rPh>
    <rPh sb="12" eb="14">
      <t>ユウキュウ</t>
    </rPh>
    <rPh sb="14" eb="16">
      <t>キュウカ</t>
    </rPh>
    <rPh sb="17" eb="19">
      <t>ツミタテ</t>
    </rPh>
    <rPh sb="19" eb="21">
      <t>セイド</t>
    </rPh>
    <rPh sb="22" eb="23">
      <t>モウ</t>
    </rPh>
    <phoneticPr fontId="13"/>
  </si>
  <si>
    <t>妊娠、出産、育児、介護を理由に退職した従業員を対象とした再雇用制度がある。</t>
    <rPh sb="0" eb="2">
      <t>ニンシン</t>
    </rPh>
    <rPh sb="3" eb="5">
      <t>シュッサン</t>
    </rPh>
    <rPh sb="6" eb="8">
      <t>イクジ</t>
    </rPh>
    <rPh sb="9" eb="11">
      <t>カイゴ</t>
    </rPh>
    <rPh sb="12" eb="14">
      <t>リユウ</t>
    </rPh>
    <rPh sb="15" eb="17">
      <t>タイショク</t>
    </rPh>
    <rPh sb="19" eb="22">
      <t>ジュウギョウイン</t>
    </rPh>
    <rPh sb="23" eb="25">
      <t>タイショウ</t>
    </rPh>
    <rPh sb="28" eb="31">
      <t>サイコヨウ</t>
    </rPh>
    <rPh sb="31" eb="33">
      <t>セイド</t>
    </rPh>
    <phoneticPr fontId="13"/>
  </si>
  <si>
    <t>⑦独自の有給休暇制度
　（休暇名：　　　　　　　　　　）</t>
    <rPh sb="1" eb="3">
      <t>ドクジ</t>
    </rPh>
    <rPh sb="4" eb="6">
      <t>ユウキュウ</t>
    </rPh>
    <rPh sb="6" eb="8">
      <t>キュウカ</t>
    </rPh>
    <rPh sb="8" eb="10">
      <t>セイド</t>
    </rPh>
    <rPh sb="13" eb="15">
      <t>キュウカ</t>
    </rPh>
    <rPh sb="15" eb="16">
      <t>メイ</t>
    </rPh>
    <phoneticPr fontId="13"/>
  </si>
  <si>
    <t>（収受印）</t>
    <phoneticPr fontId="2"/>
  </si>
  <si>
    <t>年度</t>
    <rPh sb="0" eb="2">
      <t>ネンド</t>
    </rPh>
    <phoneticPr fontId="2"/>
  </si>
  <si>
    <t>障がい者の雇用状況</t>
  </si>
  <si>
    <t>（人）</t>
  </si>
  <si>
    <t>知的障がい者</t>
  </si>
  <si>
    <t>精神障がい者</t>
  </si>
  <si>
    <t>％</t>
  </si>
  <si>
    <t>(2)</t>
  </si>
  <si>
    <t>こっころ認定期間</t>
    <rPh sb="4" eb="6">
      <t>ニンテイ</t>
    </rPh>
    <rPh sb="6" eb="8">
      <t>キカン</t>
    </rPh>
    <phoneticPr fontId="2"/>
  </si>
  <si>
    <t>←“こっころカンパニーの認定”で申請する場合は入力不要です。</t>
    <phoneticPr fontId="2"/>
  </si>
  <si>
    <t>こっころカンパニー(しまね子育て応援企業)に認定されていること</t>
    <phoneticPr fontId="2"/>
  </si>
  <si>
    <t>※“こっころカンパニーの認定”で申請する場合</t>
    <rPh sb="12" eb="14">
      <t>ニンテイ</t>
    </rPh>
    <rPh sb="16" eb="18">
      <t>シンセイ</t>
    </rPh>
    <phoneticPr fontId="2"/>
  </si>
  <si>
    <t>労働福祉関連の状況(b 育児・介護休業に関する制度)</t>
    <phoneticPr fontId="2"/>
  </si>
  <si>
    <t>b 育児・介護休業に関する制度（下記のいずれかの取組みが評価対象）</t>
    <rPh sb="28" eb="30">
      <t>ヒョウカ</t>
    </rPh>
    <rPh sb="30" eb="32">
      <t>タイショウ</t>
    </rPh>
    <phoneticPr fontId="2"/>
  </si>
  <si>
    <t>⑨</t>
    <phoneticPr fontId="2"/>
  </si>
  <si>
    <t>施工実績として提出する工事の「工事種別」及び「建設工事の種類」が確認できる資料</t>
    <rPh sb="0" eb="2">
      <t>セコウ</t>
    </rPh>
    <rPh sb="2" eb="4">
      <t>ジッセキ</t>
    </rPh>
    <rPh sb="7" eb="9">
      <t>テイシュツ</t>
    </rPh>
    <rPh sb="11" eb="13">
      <t>コウジ</t>
    </rPh>
    <rPh sb="15" eb="17">
      <t>コウジ</t>
    </rPh>
    <rPh sb="17" eb="19">
      <t>シュベツ</t>
    </rPh>
    <rPh sb="20" eb="21">
      <t>オヨ</t>
    </rPh>
    <rPh sb="23" eb="25">
      <t>ケンセツ</t>
    </rPh>
    <rPh sb="25" eb="27">
      <t>コウジ</t>
    </rPh>
    <rPh sb="28" eb="30">
      <t>シュルイ</t>
    </rPh>
    <rPh sb="32" eb="34">
      <t>カクニン</t>
    </rPh>
    <rPh sb="37" eb="39">
      <t>シリョウ</t>
    </rPh>
    <phoneticPr fontId="2"/>
  </si>
  <si>
    <t>⑨</t>
    <phoneticPr fontId="2"/>
  </si>
  <si>
    <t>工事種別、建設工事の種類</t>
    <rPh sb="0" eb="2">
      <t>コウジ</t>
    </rPh>
    <rPh sb="2" eb="4">
      <t>シュベツ</t>
    </rPh>
    <rPh sb="5" eb="7">
      <t>ケンセツ</t>
    </rPh>
    <rPh sb="7" eb="9">
      <t>コウジ</t>
    </rPh>
    <rPh sb="10" eb="12">
      <t>シュルイ</t>
    </rPh>
    <phoneticPr fontId="2"/>
  </si>
  <si>
    <t>施工経験として提出する工事の「工事種別」および「建設工事の種類」が確認できる資料</t>
    <rPh sb="0" eb="2">
      <t>セコウ</t>
    </rPh>
    <rPh sb="2" eb="4">
      <t>ケイケン</t>
    </rPh>
    <rPh sb="7" eb="9">
      <t>テイシュツ</t>
    </rPh>
    <rPh sb="11" eb="13">
      <t>コウジ</t>
    </rPh>
    <rPh sb="15" eb="17">
      <t>コウジ</t>
    </rPh>
    <rPh sb="17" eb="19">
      <t>シュベツ</t>
    </rPh>
    <rPh sb="24" eb="26">
      <t>ケンセツ</t>
    </rPh>
    <rPh sb="26" eb="28">
      <t>コウジ</t>
    </rPh>
    <rPh sb="29" eb="31">
      <t>シュルイ</t>
    </rPh>
    <rPh sb="33" eb="35">
      <t>カクニン</t>
    </rPh>
    <rPh sb="38" eb="40">
      <t>シリョウ</t>
    </rPh>
    <phoneticPr fontId="2"/>
  </si>
  <si>
    <t>工事種別</t>
    <phoneticPr fontId="2"/>
  </si>
  <si>
    <t>建設工事の種類</t>
    <rPh sb="0" eb="4">
      <t>ケンセツコウジ</t>
    </rPh>
    <rPh sb="5" eb="7">
      <t>シュルイ</t>
    </rPh>
    <phoneticPr fontId="2"/>
  </si>
  <si>
    <t>工事種別</t>
    <rPh sb="0" eb="4">
      <t>コウジシュベツ</t>
    </rPh>
    <phoneticPr fontId="2"/>
  </si>
  <si>
    <t>従事</t>
    <rPh sb="0" eb="2">
      <t>ジュウジ</t>
    </rPh>
    <phoneticPr fontId="2"/>
  </si>
  <si>
    <t>工事の種類</t>
    <rPh sb="0" eb="2">
      <t>コウジ</t>
    </rPh>
    <rPh sb="3" eb="5">
      <t>シュルイ</t>
    </rPh>
    <phoneticPr fontId="2"/>
  </si>
  <si>
    <t>工期（従事期間）</t>
    <phoneticPr fontId="2"/>
  </si>
  <si>
    <t>工事種別／建設工事の種類</t>
    <rPh sb="0" eb="2">
      <t>コウジ</t>
    </rPh>
    <rPh sb="2" eb="4">
      <t>シュベツ</t>
    </rPh>
    <rPh sb="5" eb="7">
      <t>ケンセツ</t>
    </rPh>
    <rPh sb="7" eb="9">
      <t>コウジ</t>
    </rPh>
    <rPh sb="10" eb="12">
      <t>シュルイ</t>
    </rPh>
    <phoneticPr fontId="2"/>
  </si>
  <si>
    <t>※竣工年度ではありません</t>
    <rPh sb="1" eb="3">
      <t>シュンコウ</t>
    </rPh>
    <rPh sb="3" eb="5">
      <t>ネンド</t>
    </rPh>
    <phoneticPr fontId="2"/>
  </si>
  <si>
    <r>
      <t>・各様式に記載された内容をこのシートの集計専用表で</t>
    </r>
    <r>
      <rPr>
        <sz val="12"/>
        <rFont val="ＭＳ Ｐゴシック"/>
        <family val="3"/>
        <charset val="128"/>
        <scheme val="minor"/>
      </rPr>
      <t xml:space="preserve">数式によりリンクさせています。
</t>
    </r>
    <phoneticPr fontId="2"/>
  </si>
  <si>
    <t xml:space="preserve">・集計専用表で集計した内容をコピー専用表で再集計していますので、企業申請内容の行数は１７行から８行に減っています。
</t>
    <rPh sb="1" eb="3">
      <t>シュウケイ</t>
    </rPh>
    <rPh sb="3" eb="5">
      <t>センヨウ</t>
    </rPh>
    <rPh sb="5" eb="6">
      <t>ヒョウ</t>
    </rPh>
    <rPh sb="7" eb="9">
      <t>シュウケイ</t>
    </rPh>
    <rPh sb="11" eb="13">
      <t>ナイヨウ</t>
    </rPh>
    <rPh sb="17" eb="19">
      <t>センヨウ</t>
    </rPh>
    <rPh sb="19" eb="20">
      <t>ヒョウ</t>
    </rPh>
    <rPh sb="21" eb="24">
      <t>サイシュウケイ</t>
    </rPh>
    <rPh sb="32" eb="34">
      <t>キギョウ</t>
    </rPh>
    <rPh sb="34" eb="36">
      <t>シンセイ</t>
    </rPh>
    <rPh sb="36" eb="38">
      <t>ナイヨウ</t>
    </rPh>
    <rPh sb="39" eb="41">
      <t>ギョウスウ</t>
    </rPh>
    <rPh sb="44" eb="45">
      <t>ギョウ</t>
    </rPh>
    <rPh sb="48" eb="49">
      <t>ギョウ</t>
    </rPh>
    <rPh sb="50" eb="51">
      <t>ヘ</t>
    </rPh>
    <phoneticPr fontId="2"/>
  </si>
  <si>
    <t>　　　　　　　　　　　　資料①～⑨で確認できる内容</t>
    <rPh sb="12" eb="14">
      <t>シリョウ</t>
    </rPh>
    <rPh sb="18" eb="20">
      <t>カクニン</t>
    </rPh>
    <rPh sb="23" eb="25">
      <t>ナイヨウ</t>
    </rPh>
    <phoneticPr fontId="2"/>
  </si>
  <si>
    <t>②+③+⑥+⑨</t>
    <phoneticPr fontId="2"/>
  </si>
  <si>
    <t>②+④+⑤+⑥+⑨</t>
    <phoneticPr fontId="2"/>
  </si>
  <si>
    <t>⑧+⑨</t>
    <phoneticPr fontId="2"/>
  </si>
  <si>
    <t>Q1</t>
    <phoneticPr fontId="2"/>
  </si>
  <si>
    <t>Q2</t>
    <phoneticPr fontId="2"/>
  </si>
  <si>
    <t>Q5</t>
    <phoneticPr fontId="2"/>
  </si>
  <si>
    <t>Q4で定めているとした制度について、当てはまるものにチェックをしてください。（定めている制度のうち、一つでも当てはまる制度があればチェックをしてください。）</t>
    <rPh sb="3" eb="4">
      <t>サダ</t>
    </rPh>
    <rPh sb="11" eb="13">
      <t>セイド</t>
    </rPh>
    <rPh sb="18" eb="19">
      <t>ア</t>
    </rPh>
    <rPh sb="39" eb="40">
      <t>サダ</t>
    </rPh>
    <rPh sb="44" eb="46">
      <t>セイド</t>
    </rPh>
    <rPh sb="50" eb="51">
      <t>ヒト</t>
    </rPh>
    <rPh sb="54" eb="55">
      <t>ア</t>
    </rPh>
    <rPh sb="59" eb="61">
      <t>セイド</t>
    </rPh>
    <phoneticPr fontId="13"/>
  </si>
  <si>
    <t>Q8</t>
    <phoneticPr fontId="2"/>
  </si>
  <si>
    <t>ＯＫ！</t>
    <phoneticPr fontId="2"/>
  </si>
  <si>
    <t>Q6</t>
    <phoneticPr fontId="2"/>
  </si>
  <si>
    <t>Q7</t>
    <phoneticPr fontId="2"/>
  </si>
  <si>
    <t>法定内　　判　定</t>
    <rPh sb="0" eb="2">
      <t>ホウテイ</t>
    </rPh>
    <rPh sb="2" eb="3">
      <t>ナイ</t>
    </rPh>
    <rPh sb="5" eb="6">
      <t>ハン</t>
    </rPh>
    <rPh sb="7" eb="8">
      <t>テイ</t>
    </rPh>
    <phoneticPr fontId="13"/>
  </si>
  <si>
    <t>こっころカンパニーについては、「こっころカンパニー認定書」の写しを添付すること。</t>
    <rPh sb="30" eb="31">
      <t>ウツ</t>
    </rPh>
    <phoneticPr fontId="2"/>
  </si>
  <si>
    <t>国整備局部長</t>
    <rPh sb="0" eb="1">
      <t>クニ</t>
    </rPh>
    <rPh sb="1" eb="4">
      <t>セイビキョク</t>
    </rPh>
    <rPh sb="4" eb="6">
      <t>ブチョウ</t>
    </rPh>
    <phoneticPr fontId="2"/>
  </si>
  <si>
    <t>国整備局部長の表彰</t>
    <rPh sb="0" eb="1">
      <t>クニ</t>
    </rPh>
    <rPh sb="1" eb="4">
      <t>セイビキョク</t>
    </rPh>
    <rPh sb="4" eb="6">
      <t>ブチョウ</t>
    </rPh>
    <rPh sb="7" eb="9">
      <t>ヒョウショウ</t>
    </rPh>
    <phoneticPr fontId="2"/>
  </si>
  <si>
    <t>県事務所長</t>
    <rPh sb="0" eb="1">
      <t>ケン</t>
    </rPh>
    <rPh sb="1" eb="3">
      <t>ジム</t>
    </rPh>
    <rPh sb="3" eb="4">
      <t>ショ</t>
    </rPh>
    <rPh sb="4" eb="5">
      <t>チョウ</t>
    </rPh>
    <phoneticPr fontId="2"/>
  </si>
  <si>
    <t>令和</t>
    <rPh sb="0" eb="2">
      <t>レイワ</t>
    </rPh>
    <phoneticPr fontId="2"/>
  </si>
  <si>
    <t>令和　　年　　月　　日</t>
    <rPh sb="0" eb="2">
      <t>レイワ</t>
    </rPh>
    <rPh sb="4" eb="5">
      <t>ネン</t>
    </rPh>
    <phoneticPr fontId="2"/>
  </si>
  <si>
    <t>　令和　　年　　月　　日付けで入札公告のありました下記工事について下記のとおり質問します。</t>
    <rPh sb="1" eb="3">
      <t>レイワ</t>
    </rPh>
    <rPh sb="5" eb="6">
      <t>ネン</t>
    </rPh>
    <phoneticPr fontId="2"/>
  </si>
  <si>
    <t xml:space="preserve">  令和　　年　　月　　日付けでありました質問について下記のとおり回答します。</t>
    <rPh sb="2" eb="4">
      <t>レイワ</t>
    </rPh>
    <rPh sb="6" eb="7">
      <t>ネン</t>
    </rPh>
    <phoneticPr fontId="2"/>
  </si>
  <si>
    <t>令和　　年　　月　　日</t>
    <rPh sb="0" eb="2">
      <t>レイワ</t>
    </rPh>
    <rPh sb="4" eb="5">
      <t>トシ</t>
    </rPh>
    <phoneticPr fontId="2"/>
  </si>
  <si>
    <t>　令和　　年　　月　　日付けで公表のありました入札結果調書において下記事項について評価内容の詳細な説明を求めます。</t>
    <rPh sb="1" eb="3">
      <t>レイワ</t>
    </rPh>
    <rPh sb="5" eb="6">
      <t>トシ</t>
    </rPh>
    <phoneticPr fontId="2"/>
  </si>
  <si>
    <t>　令和　　年　　月　　日付けで通知のありました評価内容説明要求書について下記のとおり回答します。</t>
    <rPh sb="1" eb="3">
      <t>レイワ</t>
    </rPh>
    <rPh sb="5" eb="6">
      <t>トシ</t>
    </rPh>
    <phoneticPr fontId="2"/>
  </si>
  <si>
    <t>←</t>
    <phoneticPr fontId="2"/>
  </si>
  <si>
    <r>
      <t>コリンズ竣工登録書類が提出できない場合はその理由を入力。（</t>
    </r>
    <r>
      <rPr>
        <b/>
        <sz val="11"/>
        <color rgb="FFFF0000"/>
        <rFont val="ＭＳ Ｐ明朝"/>
        <family val="1"/>
        <charset val="128"/>
      </rPr>
      <t>注）H24.4.1以降に公告した500万円以上の工事は、竣工登録が義務づけられています。</t>
    </r>
    <rPh sb="4" eb="6">
      <t>シュンコウ</t>
    </rPh>
    <rPh sb="6" eb="8">
      <t>トウロク</t>
    </rPh>
    <rPh sb="8" eb="10">
      <t>ショルイ</t>
    </rPh>
    <rPh sb="11" eb="13">
      <t>テイシュツ</t>
    </rPh>
    <rPh sb="17" eb="19">
      <t>バアイ</t>
    </rPh>
    <rPh sb="22" eb="24">
      <t>リユウ</t>
    </rPh>
    <rPh sb="25" eb="27">
      <t>ニュウリョク</t>
    </rPh>
    <rPh sb="29" eb="30">
      <t>チュウ</t>
    </rPh>
    <rPh sb="38" eb="40">
      <t>イコウ</t>
    </rPh>
    <rPh sb="41" eb="43">
      <t>コウコク</t>
    </rPh>
    <rPh sb="48" eb="50">
      <t>マンエン</t>
    </rPh>
    <rPh sb="50" eb="52">
      <t>イジョウ</t>
    </rPh>
    <rPh sb="53" eb="55">
      <t>コウジ</t>
    </rPh>
    <rPh sb="57" eb="59">
      <t>シュンコウ</t>
    </rPh>
    <rPh sb="59" eb="61">
      <t>トウロク</t>
    </rPh>
    <rPh sb="62" eb="64">
      <t>ギム</t>
    </rPh>
    <phoneticPr fontId="2"/>
  </si>
  <si>
    <t>施工実績（上表記載内容）全てが確認できるよう下表を参考に資料①～⑨を組み合せて提出すること。</t>
    <rPh sb="5" eb="7">
      <t>ジョウヒョウ</t>
    </rPh>
    <rPh sb="7" eb="9">
      <t>キサイ</t>
    </rPh>
    <rPh sb="9" eb="11">
      <t>ナイヨウ</t>
    </rPh>
    <rPh sb="12" eb="13">
      <t>スベ</t>
    </rPh>
    <rPh sb="22" eb="24">
      <t>カヒョウ</t>
    </rPh>
    <rPh sb="25" eb="27">
      <t>サンコウ</t>
    </rPh>
    <rPh sb="34" eb="35">
      <t>ク</t>
    </rPh>
    <rPh sb="36" eb="37">
      <t>アワ</t>
    </rPh>
    <phoneticPr fontId="2"/>
  </si>
  <si>
    <t>○○県土整備事務所など発注機関名を記入（略名可）</t>
    <phoneticPr fontId="2"/>
  </si>
  <si>
    <t>←</t>
    <phoneticPr fontId="2"/>
  </si>
  <si>
    <t>○○県土整備事務所など発注機関名を記入（略名可）</t>
    <phoneticPr fontId="2"/>
  </si>
  <si>
    <t>←</t>
    <phoneticPr fontId="2"/>
  </si>
  <si>
    <t>資料①～⑨で確認できる内容</t>
    <rPh sb="0" eb="2">
      <t>シリョウ</t>
    </rPh>
    <rPh sb="6" eb="8">
      <t>カクニン</t>
    </rPh>
    <rPh sb="11" eb="13">
      <t>ナイヨウ</t>
    </rPh>
    <phoneticPr fontId="2"/>
  </si>
  <si>
    <t>←</t>
    <phoneticPr fontId="2"/>
  </si>
  <si>
    <t>○○県土整備事務所など発注機関名を記入（略名可）</t>
    <phoneticPr fontId="2"/>
  </si>
  <si>
    <t>コリンズの竣工登録義務あり</t>
    <rPh sb="9" eb="11">
      <t>ギム</t>
    </rPh>
    <phoneticPr fontId="2"/>
  </si>
  <si>
    <t>コリンズの竣工登録義務なし</t>
    <rPh sb="9" eb="11">
      <t>ギム</t>
    </rPh>
    <phoneticPr fontId="2"/>
  </si>
  <si>
    <t>○</t>
    <phoneticPr fontId="2"/>
  </si>
  <si>
    <t>契約上の工期</t>
    <rPh sb="0" eb="3">
      <t>ケイヤクジョウ</t>
    </rPh>
    <rPh sb="4" eb="6">
      <t>コウキ</t>
    </rPh>
    <phoneticPr fontId="2"/>
  </si>
  <si>
    <t>（3）</t>
    <phoneticPr fontId="2"/>
  </si>
  <si>
    <t>（4）</t>
    <phoneticPr fontId="2"/>
  </si>
  <si>
    <t>（5）</t>
    <phoneticPr fontId="2"/>
  </si>
  <si>
    <t>(7)</t>
    <phoneticPr fontId="2"/>
  </si>
  <si>
    <t>押印済資料有効期限</t>
    <rPh sb="0" eb="2">
      <t>オウイン</t>
    </rPh>
    <rPh sb="2" eb="3">
      <t>ズミ</t>
    </rPh>
    <rPh sb="3" eb="5">
      <t>シリョウ</t>
    </rPh>
    <rPh sb="5" eb="7">
      <t>ユウコウ</t>
    </rPh>
    <rPh sb="7" eb="9">
      <t>キゲン</t>
    </rPh>
    <phoneticPr fontId="2"/>
  </si>
  <si>
    <t>手引き年度</t>
    <rPh sb="0" eb="2">
      <t>テビ</t>
    </rPh>
    <rPh sb="3" eb="5">
      <t>ネンド</t>
    </rPh>
    <phoneticPr fontId="2"/>
  </si>
  <si>
    <t>申請する場合は、「企業入力シート」の「押印済資料での提出」欄で「有」を選択してください</t>
    <rPh sb="32" eb="33">
      <t>アリ</t>
    </rPh>
    <rPh sb="35" eb="37">
      <t>センタク</t>
    </rPh>
    <phoneticPr fontId="2"/>
  </si>
  <si>
    <t>「企業入力シート」の「押印済資料での提出」欄が未記入ですので、リストから「有」、「無」どちらかを選択してください</t>
    <rPh sb="37" eb="38">
      <t>アリ</t>
    </rPh>
    <rPh sb="41" eb="42">
      <t>ナシ</t>
    </rPh>
    <rPh sb="48" eb="50">
      <t>センタク</t>
    </rPh>
    <phoneticPr fontId="2"/>
  </si>
  <si>
    <t>１３</t>
  </si>
  <si>
    <t>１４</t>
  </si>
  <si>
    <t>１５</t>
  </si>
  <si>
    <t>・押印済資料で提出する場合、押印済資料で評価する。</t>
    <phoneticPr fontId="2"/>
  </si>
  <si>
    <t>【注】</t>
  </si>
  <si>
    <t>・対象工事が異なる押印済資料を提出した場合、当該評価項目の加算点はゼロとする。</t>
    <phoneticPr fontId="2"/>
  </si>
  <si>
    <t>対象期間・対象機関</t>
    <phoneticPr fontId="2"/>
  </si>
  <si>
    <t>同種工事の定義</t>
    <phoneticPr fontId="2"/>
  </si>
  <si>
    <t>（コリンズ登録番号）</t>
    <phoneticPr fontId="2"/>
  </si>
  <si>
    <t>対象工事</t>
    <rPh sb="0" eb="4">
      <t>タイショウコウジ</t>
    </rPh>
    <phoneticPr fontId="2"/>
  </si>
  <si>
    <t>対象年度
対象機関</t>
    <rPh sb="5" eb="7">
      <t>タイショウ</t>
    </rPh>
    <phoneticPr fontId="2"/>
  </si>
  <si>
    <t>対象期間・対象機関</t>
    <phoneticPr fontId="2"/>
  </si>
  <si>
    <t>同種工事の定義</t>
    <phoneticPr fontId="2"/>
  </si>
  <si>
    <t>家畜伝染病防疫協定</t>
    <phoneticPr fontId="13"/>
  </si>
  <si>
    <t>監理技術者補佐</t>
    <rPh sb="0" eb="7">
      <t>カンリギジュツシャホサ</t>
    </rPh>
    <phoneticPr fontId="2"/>
  </si>
  <si>
    <t>登録番号</t>
    <rPh sb="0" eb="2">
      <t>トウロク</t>
    </rPh>
    <rPh sb="2" eb="4">
      <t>バンゴウ</t>
    </rPh>
    <phoneticPr fontId="2"/>
  </si>
  <si>
    <t>応急危険度判定士
登録番号</t>
    <rPh sb="0" eb="2">
      <t>オウキュウ</t>
    </rPh>
    <rPh sb="2" eb="5">
      <t>キケンド</t>
    </rPh>
    <rPh sb="5" eb="8">
      <t>ハンテイシ</t>
    </rPh>
    <rPh sb="9" eb="11">
      <t>トウロク</t>
    </rPh>
    <rPh sb="11" eb="13">
      <t>バンゴウ</t>
    </rPh>
    <phoneticPr fontId="2"/>
  </si>
  <si>
    <t>各登録者の『応急復旧相談員証」の写し（表）を添付すること。</t>
    <rPh sb="0" eb="1">
      <t>カク</t>
    </rPh>
    <rPh sb="1" eb="4">
      <t>トウロクシャ</t>
    </rPh>
    <rPh sb="6" eb="8">
      <t>オウキュウ</t>
    </rPh>
    <rPh sb="8" eb="10">
      <t>フッキュウ</t>
    </rPh>
    <rPh sb="10" eb="13">
      <t>ソウダンイン</t>
    </rPh>
    <rPh sb="13" eb="14">
      <t>ショウ</t>
    </rPh>
    <rPh sb="16" eb="17">
      <t>ウツ</t>
    </rPh>
    <rPh sb="19" eb="20">
      <t>ヒョウ</t>
    </rPh>
    <rPh sb="22" eb="24">
      <t>テンプ</t>
    </rPh>
    <phoneticPr fontId="2"/>
  </si>
  <si>
    <t>派遣協力事業者登録番号</t>
    <rPh sb="0" eb="2">
      <t>ハケン</t>
    </rPh>
    <rPh sb="2" eb="4">
      <t>キョウリョク</t>
    </rPh>
    <rPh sb="4" eb="7">
      <t>ジギョウシャ</t>
    </rPh>
    <rPh sb="7" eb="9">
      <t>トウロク</t>
    </rPh>
    <rPh sb="9" eb="11">
      <t>バンゴウ</t>
    </rPh>
    <phoneticPr fontId="2"/>
  </si>
  <si>
    <t>島根県地震被災建築物応急危険度判定士派遣協力事業者の登録</t>
    <rPh sb="0" eb="3">
      <t>シマネケン</t>
    </rPh>
    <rPh sb="3" eb="5">
      <t>ジシン</t>
    </rPh>
    <rPh sb="5" eb="7">
      <t>ヒサイ</t>
    </rPh>
    <rPh sb="7" eb="10">
      <t>ケンチクブツ</t>
    </rPh>
    <rPh sb="10" eb="12">
      <t>オウキュウ</t>
    </rPh>
    <rPh sb="12" eb="15">
      <t>キケンド</t>
    </rPh>
    <rPh sb="15" eb="18">
      <t>ハンテイシ</t>
    </rPh>
    <rPh sb="18" eb="20">
      <t>ハケン</t>
    </rPh>
    <rPh sb="20" eb="22">
      <t>キョウリョク</t>
    </rPh>
    <rPh sb="22" eb="25">
      <t>ジギョウシャ</t>
    </rPh>
    <rPh sb="26" eb="28">
      <t>トウロク</t>
    </rPh>
    <phoneticPr fontId="2"/>
  </si>
  <si>
    <t>登録年月日</t>
    <rPh sb="0" eb="2">
      <t>トウロク</t>
    </rPh>
    <rPh sb="2" eb="5">
      <t>ネンガッピ</t>
    </rPh>
    <phoneticPr fontId="2"/>
  </si>
  <si>
    <t>島根県地震被災建築物応急危険度判定市派遣協力事業者登録証の写しを添付すること。</t>
    <rPh sb="0" eb="3">
      <t>シマネケン</t>
    </rPh>
    <rPh sb="3" eb="5">
      <t>ジシン</t>
    </rPh>
    <rPh sb="5" eb="7">
      <t>ヒサイ</t>
    </rPh>
    <rPh sb="7" eb="10">
      <t>ケンチクブツ</t>
    </rPh>
    <rPh sb="10" eb="12">
      <t>オウキュウ</t>
    </rPh>
    <rPh sb="12" eb="15">
      <t>キケンド</t>
    </rPh>
    <rPh sb="15" eb="17">
      <t>ハンテイ</t>
    </rPh>
    <rPh sb="17" eb="18">
      <t>シ</t>
    </rPh>
    <rPh sb="18" eb="20">
      <t>ハケン</t>
    </rPh>
    <rPh sb="20" eb="22">
      <t>キョウリョク</t>
    </rPh>
    <rPh sb="22" eb="25">
      <t>ジギョウシャ</t>
    </rPh>
    <rPh sb="25" eb="27">
      <t>トウロク</t>
    </rPh>
    <rPh sb="27" eb="28">
      <t>ショウ</t>
    </rPh>
    <rPh sb="29" eb="30">
      <t>ウツ</t>
    </rPh>
    <rPh sb="32" eb="34">
      <t>テンプ</t>
    </rPh>
    <phoneticPr fontId="2"/>
  </si>
  <si>
    <t>熱絶縁工事</t>
    <rPh sb="0" eb="1">
      <t>ネツ</t>
    </rPh>
    <rPh sb="1" eb="3">
      <t>ゼツエン</t>
    </rPh>
    <rPh sb="3" eb="5">
      <t>コウジ</t>
    </rPh>
    <phoneticPr fontId="2"/>
  </si>
  <si>
    <t>CPD制度参加登録</t>
    <rPh sb="3" eb="5">
      <t>セイド</t>
    </rPh>
    <rPh sb="5" eb="7">
      <t>サンカ</t>
    </rPh>
    <rPh sb="7" eb="9">
      <t>トウロク</t>
    </rPh>
    <phoneticPr fontId="2"/>
  </si>
  <si>
    <t>応急復旧相談員</t>
    <rPh sb="0" eb="2">
      <t>オウキュウ</t>
    </rPh>
    <rPh sb="2" eb="4">
      <t>フッキュウ</t>
    </rPh>
    <rPh sb="4" eb="7">
      <t>ソウダンイン</t>
    </rPh>
    <phoneticPr fontId="13"/>
  </si>
  <si>
    <t>④</t>
  </si>
  <si>
    <t>応急復旧相談員の登録</t>
    <rPh sb="0" eb="2">
      <t>オウキュウ</t>
    </rPh>
    <rPh sb="2" eb="4">
      <t>フッキュウ</t>
    </rPh>
    <rPh sb="4" eb="7">
      <t>ソウダンイン</t>
    </rPh>
    <rPh sb="8" eb="10">
      <t>トウロク</t>
    </rPh>
    <phoneticPr fontId="2"/>
  </si>
  <si>
    <t>応急危険度判定士派遣協力事業者</t>
    <rPh sb="0" eb="2">
      <t>オウキュウ</t>
    </rPh>
    <rPh sb="2" eb="5">
      <t>キケンド</t>
    </rPh>
    <rPh sb="5" eb="8">
      <t>ハンテイシ</t>
    </rPh>
    <rPh sb="8" eb="10">
      <t>ハケン</t>
    </rPh>
    <rPh sb="10" eb="12">
      <t>キョウリョク</t>
    </rPh>
    <rPh sb="12" eb="15">
      <t>ジギョウシャ</t>
    </rPh>
    <phoneticPr fontId="13"/>
  </si>
  <si>
    <t>応急危険度判定士派遣狭量区事業者の登録</t>
    <rPh sb="8" eb="10">
      <t>ハケン</t>
    </rPh>
    <rPh sb="10" eb="12">
      <t>キョウリョウ</t>
    </rPh>
    <rPh sb="12" eb="13">
      <t>ク</t>
    </rPh>
    <rPh sb="13" eb="16">
      <t>ジギョウシャ</t>
    </rPh>
    <rPh sb="17" eb="19">
      <t>トウロク</t>
    </rPh>
    <phoneticPr fontId="2"/>
  </si>
  <si>
    <t>応急危険度判定士派遣協力事業者</t>
    <rPh sb="0" eb="2">
      <t>オウキュウ</t>
    </rPh>
    <rPh sb="2" eb="5">
      <t>キケンド</t>
    </rPh>
    <rPh sb="5" eb="8">
      <t>ハンテイシ</t>
    </rPh>
    <rPh sb="8" eb="10">
      <t>ハケン</t>
    </rPh>
    <rPh sb="10" eb="12">
      <t>キョウリョク</t>
    </rPh>
    <rPh sb="12" eb="15">
      <t>ジギョウシャ</t>
    </rPh>
    <phoneticPr fontId="2"/>
  </si>
  <si>
    <t>応急危険度判定士派遣協力事業者</t>
    <phoneticPr fontId="2"/>
  </si>
  <si>
    <t>判定士の人数</t>
    <rPh sb="0" eb="3">
      <t>ハンテイシ</t>
    </rPh>
    <rPh sb="4" eb="6">
      <t>ニンズウ</t>
    </rPh>
    <phoneticPr fontId="2"/>
  </si>
  <si>
    <t>9名以上登録している場合は、代表者9名について記入すること。</t>
    <rPh sb="1" eb="2">
      <t>メイ</t>
    </rPh>
    <rPh sb="2" eb="4">
      <t>イジョウ</t>
    </rPh>
    <rPh sb="4" eb="6">
      <t>トウロク</t>
    </rPh>
    <rPh sb="10" eb="12">
      <t>バアイ</t>
    </rPh>
    <rPh sb="14" eb="17">
      <t>ダイヒョウシャ</t>
    </rPh>
    <rPh sb="18" eb="19">
      <t>メイ</t>
    </rPh>
    <rPh sb="23" eb="25">
      <t>キニュウ</t>
    </rPh>
    <phoneticPr fontId="2"/>
  </si>
  <si>
    <t>6名以上登録している場合は、代表者6名について記入すること。</t>
    <rPh sb="1" eb="2">
      <t>メイ</t>
    </rPh>
    <rPh sb="2" eb="4">
      <t>イジョウ</t>
    </rPh>
    <rPh sb="4" eb="6">
      <t>トウロク</t>
    </rPh>
    <rPh sb="10" eb="12">
      <t>バアイ</t>
    </rPh>
    <rPh sb="14" eb="17">
      <t>ダイヒョウシャ</t>
    </rPh>
    <rPh sb="18" eb="19">
      <t>メイ</t>
    </rPh>
    <rPh sb="23" eb="25">
      <t>キニュウ</t>
    </rPh>
    <phoneticPr fontId="2"/>
  </si>
  <si>
    <t>島根県被災住宅応急復旧相談員の登録</t>
    <rPh sb="0" eb="3">
      <t>シマネケン</t>
    </rPh>
    <rPh sb="3" eb="5">
      <t>ヒサイ</t>
    </rPh>
    <rPh sb="5" eb="7">
      <t>ジュウタク</t>
    </rPh>
    <rPh sb="7" eb="9">
      <t>オウキュウ</t>
    </rPh>
    <rPh sb="9" eb="11">
      <t>フッキュウ</t>
    </rPh>
    <rPh sb="11" eb="14">
      <t>ソウダンイン</t>
    </rPh>
    <rPh sb="15" eb="17">
      <t>トウロク</t>
    </rPh>
    <phoneticPr fontId="2"/>
  </si>
  <si>
    <t>島根県建築住宅施策推進協議会
会員団体への所属</t>
    <rPh sb="0" eb="3">
      <t>シマネケン</t>
    </rPh>
    <rPh sb="3" eb="5">
      <t>ケンチク</t>
    </rPh>
    <rPh sb="5" eb="7">
      <t>ジュウタク</t>
    </rPh>
    <rPh sb="7" eb="9">
      <t>シサク</t>
    </rPh>
    <rPh sb="9" eb="11">
      <t>スイシン</t>
    </rPh>
    <rPh sb="11" eb="14">
      <t>キョウギカイ</t>
    </rPh>
    <rPh sb="15" eb="17">
      <t>カイイン</t>
    </rPh>
    <rPh sb="17" eb="19">
      <t>ダンタイ</t>
    </rPh>
    <rPh sb="21" eb="23">
      <t>ショゾク</t>
    </rPh>
    <phoneticPr fontId="2"/>
  </si>
  <si>
    <t>会員団体所属</t>
    <rPh sb="0" eb="2">
      <t>カイイン</t>
    </rPh>
    <rPh sb="2" eb="4">
      <t>ダンタイ</t>
    </rPh>
    <rPh sb="4" eb="6">
      <t>ショゾク</t>
    </rPh>
    <phoneticPr fontId="2"/>
  </si>
  <si>
    <t>団体所属</t>
    <rPh sb="0" eb="2">
      <t>ダンタイ</t>
    </rPh>
    <rPh sb="2" eb="4">
      <t>ショゾク</t>
    </rPh>
    <phoneticPr fontId="2"/>
  </si>
  <si>
    <t>相談員の人数</t>
    <rPh sb="0" eb="3">
      <t>ソウダンイン</t>
    </rPh>
    <rPh sb="4" eb="6">
      <t>ニンズウ</t>
    </rPh>
    <phoneticPr fontId="2"/>
  </si>
  <si>
    <t>入札公告日前日時点において、「島根県地震被災建築物応急危険度判定士派遣協力事業者」の登録を受けた企業の、応急危険度判定士の派遣登録をした社員数の合計により評価する。</t>
    <rPh sb="0" eb="2">
      <t>ニュウサツ</t>
    </rPh>
    <rPh sb="2" eb="4">
      <t>コウコク</t>
    </rPh>
    <rPh sb="4" eb="5">
      <t>ヒ</t>
    </rPh>
    <rPh sb="5" eb="7">
      <t>ゼンジツ</t>
    </rPh>
    <rPh sb="7" eb="9">
      <t>ジテン</t>
    </rPh>
    <rPh sb="15" eb="18">
      <t>シマネケン</t>
    </rPh>
    <rPh sb="18" eb="20">
      <t>ジシン</t>
    </rPh>
    <rPh sb="20" eb="22">
      <t>ヒサイ</t>
    </rPh>
    <rPh sb="22" eb="25">
      <t>ケンチクブツ</t>
    </rPh>
    <rPh sb="25" eb="27">
      <t>オウキュウ</t>
    </rPh>
    <rPh sb="27" eb="30">
      <t>キケンド</t>
    </rPh>
    <rPh sb="30" eb="33">
      <t>ハンテイシ</t>
    </rPh>
    <rPh sb="33" eb="35">
      <t>ハケン</t>
    </rPh>
    <rPh sb="35" eb="37">
      <t>キョウリョク</t>
    </rPh>
    <rPh sb="37" eb="40">
      <t>ジギョウシャ</t>
    </rPh>
    <rPh sb="42" eb="44">
      <t>トウロク</t>
    </rPh>
    <rPh sb="45" eb="46">
      <t>ウ</t>
    </rPh>
    <rPh sb="48" eb="50">
      <t>キギョウ</t>
    </rPh>
    <rPh sb="52" eb="54">
      <t>オウキュウ</t>
    </rPh>
    <rPh sb="54" eb="57">
      <t>キケンド</t>
    </rPh>
    <rPh sb="57" eb="60">
      <t>ハンテイシ</t>
    </rPh>
    <rPh sb="61" eb="63">
      <t>ハケン</t>
    </rPh>
    <rPh sb="63" eb="65">
      <t>トウロク</t>
    </rPh>
    <rPh sb="68" eb="70">
      <t>シャイン</t>
    </rPh>
    <rPh sb="70" eb="71">
      <t>スウ</t>
    </rPh>
    <rPh sb="72" eb="74">
      <t>ゴウケイ</t>
    </rPh>
    <rPh sb="77" eb="79">
      <t>ヒョウカ</t>
    </rPh>
    <phoneticPr fontId="2"/>
  </si>
  <si>
    <t xml:space="preserve">島根県被災住宅応急復旧相談員の登録
入札公告日前日時点において、「島根県建築住宅施策推進協議会」会員団体に所属する企業の、応急復旧相談員の登録をした社員数の合計により評価する。
</t>
    <phoneticPr fontId="2"/>
  </si>
  <si>
    <t>総務部営繕課</t>
    <rPh sb="0" eb="3">
      <t>ソウムブ</t>
    </rPh>
    <rPh sb="3" eb="6">
      <t>エイゼンカ</t>
    </rPh>
    <phoneticPr fontId="2"/>
  </si>
  <si>
    <t>住所</t>
    <phoneticPr fontId="2"/>
  </si>
  <si>
    <t>令和４年度</t>
    <rPh sb="0" eb="2">
      <t>レイワ</t>
    </rPh>
    <rPh sb="3" eb="5">
      <t>ネンド</t>
    </rPh>
    <phoneticPr fontId="2"/>
  </si>
  <si>
    <t>CCUSの活用</t>
    <rPh sb="5" eb="7">
      <t>カツヨウ</t>
    </rPh>
    <phoneticPr fontId="2"/>
  </si>
  <si>
    <t>着色セルの凡例</t>
  </si>
  <si>
    <t>（企業）</t>
  </si>
  <si>
    <t>：「企業入力シート」、一覧表（別紙）で入力（数式リンク有）</t>
  </si>
  <si>
    <t>建設キャリアアップシステム（CCUS）の活用</t>
    <rPh sb="0" eb="2">
      <t>ケンセツ</t>
    </rPh>
    <rPh sb="20" eb="22">
      <t>カツヨウ</t>
    </rPh>
    <phoneticPr fontId="2"/>
  </si>
  <si>
    <t>：セルに直接入力もしくはリストから選択が必要な箇所</t>
  </si>
  <si>
    <t>会社（企業体）名：</t>
  </si>
  <si>
    <t>：「発注者入力シート」で入力（数式リンク有）</t>
  </si>
  <si>
    <t>対象：</t>
  </si>
  <si>
    <t>当該工事における建設キャリアアップシステム（CCUS）の活用することの確約</t>
    <rPh sb="0" eb="2">
      <t>トウガイ</t>
    </rPh>
    <rPh sb="2" eb="4">
      <t>コウジ</t>
    </rPh>
    <rPh sb="8" eb="10">
      <t>ケンセツ</t>
    </rPh>
    <rPh sb="28" eb="30">
      <t>カツヨウ</t>
    </rPh>
    <rPh sb="35" eb="37">
      <t>カクヤク</t>
    </rPh>
    <phoneticPr fontId="2"/>
  </si>
  <si>
    <t>：セルに直接入力が必要な箇所</t>
  </si>
  <si>
    <t>※活用とは、建設現場にカードリーダーを設置するなどして、技能労働者の就業履歴を蓄積することをいう</t>
    <rPh sb="1" eb="3">
      <t>カツヨウ</t>
    </rPh>
    <rPh sb="6" eb="8">
      <t>ケンセツ</t>
    </rPh>
    <rPh sb="8" eb="10">
      <t>ゲンバ</t>
    </rPh>
    <rPh sb="19" eb="21">
      <t>セッチ</t>
    </rPh>
    <rPh sb="28" eb="30">
      <t>ギノウ</t>
    </rPh>
    <rPh sb="30" eb="33">
      <t>ロウドウシャ</t>
    </rPh>
    <rPh sb="34" eb="36">
      <t>シュウギョウ</t>
    </rPh>
    <rPh sb="36" eb="38">
      <t>リレキ</t>
    </rPh>
    <rPh sb="39" eb="41">
      <t>チクセキ</t>
    </rPh>
    <phoneticPr fontId="2"/>
  </si>
  <si>
    <t>確約の有無</t>
    <rPh sb="0" eb="2">
      <t>カクヤク</t>
    </rPh>
    <phoneticPr fontId="2"/>
  </si>
  <si>
    <t>※記入がない場合は「無」と判断する。</t>
    <rPh sb="1" eb="3">
      <t>キニュウ</t>
    </rPh>
    <rPh sb="6" eb="8">
      <t>バアイ</t>
    </rPh>
    <rPh sb="10" eb="11">
      <t>ム</t>
    </rPh>
    <rPh sb="13" eb="15">
      <t>ハンダン</t>
    </rPh>
    <phoneticPr fontId="2"/>
  </si>
  <si>
    <t>【印刷について】</t>
  </si>
  <si>
    <t>このシートは「ページ設定」で「白黒印刷」と「印刷範囲」が設定されています。</t>
  </si>
  <si>
    <t>様式内の吹出しコメントは印刷されません。</t>
  </si>
  <si>
    <t>建設キャリアアップシステム活用確約書</t>
  </si>
  <si>
    <t>住　　　　　　所</t>
    <rPh sb="0" eb="1">
      <t>ジュウ</t>
    </rPh>
    <rPh sb="7" eb="8">
      <t>ショ</t>
    </rPh>
    <phoneticPr fontId="2"/>
  </si>
  <si>
    <t>代　表　者　名</t>
    <rPh sb="0" eb="1">
      <t>ダイ</t>
    </rPh>
    <rPh sb="2" eb="3">
      <t>オモテ</t>
    </rPh>
    <rPh sb="4" eb="5">
      <t>モノ</t>
    </rPh>
    <rPh sb="6" eb="7">
      <t>メイ</t>
    </rPh>
    <phoneticPr fontId="2"/>
  </si>
  <si>
    <t>記</t>
    <rPh sb="0" eb="1">
      <t>キ</t>
    </rPh>
    <phoneticPr fontId="2"/>
  </si>
  <si>
    <t>１　工事名</t>
    <rPh sb="2" eb="5">
      <t>コウジメイ</t>
    </rPh>
    <phoneticPr fontId="2"/>
  </si>
  <si>
    <t>２　確約内容</t>
    <phoneticPr fontId="2"/>
  </si>
  <si>
    <t>当該工事での建設キャリアアップシステム（CCUS）の活用</t>
    <rPh sb="0" eb="2">
      <t>トウガイ</t>
    </rPh>
    <rPh sb="2" eb="4">
      <t>コウジ</t>
    </rPh>
    <rPh sb="6" eb="8">
      <t>ケンセツ</t>
    </rPh>
    <rPh sb="26" eb="28">
      <t>カツヨウ</t>
    </rPh>
    <phoneticPr fontId="2"/>
  </si>
  <si>
    <t>確約書の提出</t>
    <rPh sb="0" eb="3">
      <t>カクヤクショ</t>
    </rPh>
    <rPh sb="4" eb="6">
      <t>テイシュツ</t>
    </rPh>
    <phoneticPr fontId="2"/>
  </si>
  <si>
    <t>【地域貢献・その他】評価項目</t>
    <rPh sb="10" eb="12">
      <t>ヒョウカ</t>
    </rPh>
    <rPh sb="12" eb="14">
      <t>コウモク</t>
    </rPh>
    <phoneticPr fontId="13"/>
  </si>
  <si>
    <t>地域貢献・その他</t>
  </si>
  <si>
    <t>地域貢献・その他</t>
    <phoneticPr fontId="2"/>
  </si>
  <si>
    <t>表３【地域貢献・その他】評価項目の着色セルに項目を記入した場合、ここに記載文を直接入力！</t>
    <rPh sb="12" eb="14">
      <t>ヒョウカ</t>
    </rPh>
    <rPh sb="14" eb="16">
      <t>コウモク</t>
    </rPh>
    <rPh sb="17" eb="19">
      <t>チャクショク</t>
    </rPh>
    <rPh sb="22" eb="24">
      <t>コウモク</t>
    </rPh>
    <rPh sb="25" eb="27">
      <t>キニュウ</t>
    </rPh>
    <rPh sb="29" eb="31">
      <t>バアイ</t>
    </rPh>
    <rPh sb="35" eb="37">
      <t>キサイ</t>
    </rPh>
    <rPh sb="37" eb="38">
      <t>ブン</t>
    </rPh>
    <rPh sb="39" eb="41">
      <t>チョクセツ</t>
    </rPh>
    <rPh sb="41" eb="43">
      <t>ニュウリョク</t>
    </rPh>
    <phoneticPr fontId="2"/>
  </si>
  <si>
    <t>＜地域貢献・その他＞</t>
    <phoneticPr fontId="2"/>
  </si>
  <si>
    <t>：「地域貢献・その他の評価」様式シート</t>
    <rPh sb="11" eb="13">
      <t>ヒョウカ</t>
    </rPh>
    <rPh sb="14" eb="16">
      <t>ヨウシキ</t>
    </rPh>
    <phoneticPr fontId="2"/>
  </si>
  <si>
    <t>地域貢献・その他【建築】</t>
    <rPh sb="9" eb="11">
      <t>ケンチク</t>
    </rPh>
    <phoneticPr fontId="2"/>
  </si>
  <si>
    <t>　企業：４項目、配置予定技術者①：４項目、配置予定技術者②：４項目、配置予定技術者③：４項目、地域貢献・その他：７項目、地理的条件：２項目</t>
    <phoneticPr fontId="2"/>
  </si>
  <si>
    <t>若手技術者・若手従業員の新規雇用</t>
    <rPh sb="0" eb="2">
      <t>ワカテ</t>
    </rPh>
    <rPh sb="2" eb="5">
      <t>ギジュツシャ</t>
    </rPh>
    <rPh sb="6" eb="8">
      <t>ワカテ</t>
    </rPh>
    <rPh sb="8" eb="11">
      <t>ジュウギョウイン</t>
    </rPh>
    <rPh sb="12" eb="14">
      <t>シンキ</t>
    </rPh>
    <rPh sb="14" eb="16">
      <t>コヨウ</t>
    </rPh>
    <phoneticPr fontId="13"/>
  </si>
  <si>
    <t>若手技術者・若手従業員の新規雇用</t>
    <rPh sb="6" eb="8">
      <t>ワカテ</t>
    </rPh>
    <rPh sb="8" eb="11">
      <t>ジュウギョウイン</t>
    </rPh>
    <phoneticPr fontId="2"/>
  </si>
  <si>
    <t>ただし、入札参加希望者と直接的かつ恒常的な雇用関係にあること。</t>
    <phoneticPr fontId="2"/>
  </si>
  <si>
    <t>○若手技術者・若手従業員の新規雇用があれば、下表を記載すること。</t>
    <rPh sb="1" eb="3">
      <t>ワカテ</t>
    </rPh>
    <rPh sb="3" eb="6">
      <t>ギジュツシャ</t>
    </rPh>
    <rPh sb="7" eb="9">
      <t>ワカテ</t>
    </rPh>
    <rPh sb="9" eb="12">
      <t>ジュウギョウイン</t>
    </rPh>
    <rPh sb="13" eb="15">
      <t>シンキ</t>
    </rPh>
    <rPh sb="15" eb="17">
      <t>コヨウ</t>
    </rPh>
    <rPh sb="22" eb="24">
      <t>カヒョウ</t>
    </rPh>
    <rPh sb="25" eb="27">
      <t>キサイ</t>
    </rPh>
    <phoneticPr fontId="2"/>
  </si>
  <si>
    <t>新規雇用の内容</t>
    <rPh sb="0" eb="2">
      <t>シンキ</t>
    </rPh>
    <rPh sb="2" eb="4">
      <t>コヨウ</t>
    </rPh>
    <rPh sb="5" eb="7">
      <t>ナイヨウ</t>
    </rPh>
    <phoneticPr fontId="2"/>
  </si>
  <si>
    <t>新規雇用①</t>
    <rPh sb="0" eb="2">
      <t>シンキ</t>
    </rPh>
    <rPh sb="2" eb="4">
      <t>コヨウ</t>
    </rPh>
    <phoneticPr fontId="2"/>
  </si>
  <si>
    <t>新規雇用②</t>
    <rPh sb="0" eb="2">
      <t>シンキ</t>
    </rPh>
    <rPh sb="2" eb="4">
      <t>コヨウ</t>
    </rPh>
    <phoneticPr fontId="2"/>
  </si>
  <si>
    <t>新規雇用した若手技術者・若手従業員の氏名</t>
    <rPh sb="12" eb="14">
      <t>ワカテ</t>
    </rPh>
    <rPh sb="14" eb="17">
      <t>ジュウギョウイン</t>
    </rPh>
    <phoneticPr fontId="2"/>
  </si>
  <si>
    <t>新規雇用年月日</t>
    <rPh sb="0" eb="2">
      <t>シンキ</t>
    </rPh>
    <rPh sb="2" eb="4">
      <t>コヨウ</t>
    </rPh>
    <rPh sb="4" eb="7">
      <t>ネンガッピ</t>
    </rPh>
    <phoneticPr fontId="2"/>
  </si>
  <si>
    <t>（c）.上記（a）、（b）以外の若手従業員</t>
    <rPh sb="4" eb="6">
      <t>ジョウキ</t>
    </rPh>
    <rPh sb="13" eb="15">
      <t>イガイ</t>
    </rPh>
    <rPh sb="16" eb="18">
      <t>ワカテ</t>
    </rPh>
    <rPh sb="18" eb="21">
      <t>ジュウギョウイン</t>
    </rPh>
    <phoneticPr fontId="2"/>
  </si>
  <si>
    <t>（a）に該当する場合、指定学校・学科を卒業したことがわかる証明書の写しを添付すること。</t>
    <phoneticPr fontId="2"/>
  </si>
  <si>
    <t>（学科名だけでは判断できない学科の場合は専攻等まで記載のある証明書とすること。）</t>
    <rPh sb="1" eb="3">
      <t>ガッカ</t>
    </rPh>
    <rPh sb="3" eb="4">
      <t>メイ</t>
    </rPh>
    <rPh sb="8" eb="10">
      <t>ハンダン</t>
    </rPh>
    <rPh sb="14" eb="16">
      <t>ガッカ</t>
    </rPh>
    <rPh sb="17" eb="19">
      <t>バアイ</t>
    </rPh>
    <rPh sb="20" eb="22">
      <t>センコウ</t>
    </rPh>
    <rPh sb="22" eb="23">
      <t>トウ</t>
    </rPh>
    <rPh sb="25" eb="27">
      <t>キサイ</t>
    </rPh>
    <rPh sb="30" eb="33">
      <t>ショウメイショ</t>
    </rPh>
    <phoneticPr fontId="2"/>
  </si>
  <si>
    <t>（b）に該当する場合、資格者証の写しを添付すること。</t>
    <phoneticPr fontId="2"/>
  </si>
  <si>
    <t>(５)</t>
    <phoneticPr fontId="2"/>
  </si>
  <si>
    <t>若手技術者・若手従業員の新規雇用</t>
    <rPh sb="0" eb="2">
      <t>ワカテ</t>
    </rPh>
    <rPh sb="2" eb="5">
      <t>ギジュツシャ</t>
    </rPh>
    <rPh sb="6" eb="8">
      <t>ワカテ</t>
    </rPh>
    <rPh sb="8" eb="11">
      <t>ジュウギョウイン</t>
    </rPh>
    <rPh sb="12" eb="14">
      <t>シンキ</t>
    </rPh>
    <rPh sb="14" eb="16">
      <t>コヨウ</t>
    </rPh>
    <phoneticPr fontId="2"/>
  </si>
  <si>
    <t>若手技術者・従業員の新規雇用</t>
    <rPh sb="0" eb="2">
      <t>ワカテ</t>
    </rPh>
    <rPh sb="2" eb="5">
      <t>ギジュツシャ</t>
    </rPh>
    <rPh sb="6" eb="9">
      <t>ジュウギョウイン</t>
    </rPh>
    <rPh sb="10" eb="12">
      <t>シンキ</t>
    </rPh>
    <rPh sb="12" eb="14">
      <t>コヨウ</t>
    </rPh>
    <phoneticPr fontId="2"/>
  </si>
  <si>
    <t>若手技術者・従業員の新規雇用</t>
    <phoneticPr fontId="2"/>
  </si>
  <si>
    <t>雇用①</t>
    <rPh sb="0" eb="2">
      <t>コヨウ</t>
    </rPh>
    <phoneticPr fontId="2"/>
  </si>
  <si>
    <t>雇用②</t>
    <rPh sb="0" eb="2">
      <t>コヨウ</t>
    </rPh>
    <phoneticPr fontId="2"/>
  </si>
  <si>
    <t>雇用の内容</t>
    <rPh sb="0" eb="2">
      <t>コヨウ</t>
    </rPh>
    <rPh sb="3" eb="5">
      <t>ナイヨウ</t>
    </rPh>
    <phoneticPr fontId="2"/>
  </si>
  <si>
    <t>（b）.当該工事種別に該当する建設業法第７条第１項第２号ハに示す資格を有する者</t>
    <rPh sb="22" eb="23">
      <t>ダイ</t>
    </rPh>
    <rPh sb="24" eb="25">
      <t>コウ</t>
    </rPh>
    <rPh sb="27" eb="28">
      <t>ゴウ</t>
    </rPh>
    <rPh sb="38" eb="39">
      <t>モノ</t>
    </rPh>
    <phoneticPr fontId="2"/>
  </si>
  <si>
    <t>令和５年度</t>
    <rPh sb="0" eb="2">
      <t>レイワ</t>
    </rPh>
    <rPh sb="3" eb="5">
      <t>ネンド</t>
    </rPh>
    <phoneticPr fontId="2"/>
  </si>
  <si>
    <t>配置予定技術者①用</t>
    <rPh sb="8" eb="9">
      <t>ヨウ</t>
    </rPh>
    <phoneticPr fontId="2"/>
  </si>
  <si>
    <t>配置予定技術者②用</t>
    <rPh sb="8" eb="9">
      <t>ヨウ</t>
    </rPh>
    <phoneticPr fontId="2"/>
  </si>
  <si>
    <t>配置予定技術者③用</t>
    <rPh sb="8" eb="9">
      <t>ヨウ</t>
    </rPh>
    <phoneticPr fontId="2"/>
  </si>
  <si>
    <t>配置予定技術者①、②、③共通</t>
    <rPh sb="12" eb="14">
      <t>キョウツウ</t>
    </rPh>
    <phoneticPr fontId="2"/>
  </si>
  <si>
    <t xml:space="preserve"> 下記工事の施工にあたり、建設キャリアアップシステムを活用することを確約します。</t>
    <rPh sb="1" eb="3">
      <t>カキ</t>
    </rPh>
    <rPh sb="34" eb="36">
      <t>カクヤク</t>
    </rPh>
    <phoneticPr fontId="2"/>
  </si>
  <si>
    <t>※「有」の場合は、建設キャリアアップシステム活用確約書を提出すること。</t>
    <rPh sb="2" eb="3">
      <t>ア</t>
    </rPh>
    <rPh sb="5" eb="7">
      <t>バアイ</t>
    </rPh>
    <rPh sb="9" eb="11">
      <t>ケンセツ</t>
    </rPh>
    <rPh sb="22" eb="24">
      <t>カツヨウ</t>
    </rPh>
    <rPh sb="24" eb="27">
      <t>カクヤクショ</t>
    </rPh>
    <rPh sb="28" eb="30">
      <t>テイシュツ</t>
    </rPh>
    <phoneticPr fontId="2"/>
  </si>
  <si>
    <t>島根県建設キャリアアップシステム活用促進実施要領に基づき、建設現場にカードリーダーを設置するなどして、技能労働者の就業履歴を蓄積する。</t>
    <rPh sb="0" eb="3">
      <t>シマネケン</t>
    </rPh>
    <rPh sb="3" eb="5">
      <t>ケンセツ</t>
    </rPh>
    <rPh sb="16" eb="18">
      <t>カツヨウ</t>
    </rPh>
    <rPh sb="18" eb="20">
      <t>ソクシン</t>
    </rPh>
    <rPh sb="20" eb="22">
      <t>ジッシ</t>
    </rPh>
    <rPh sb="22" eb="24">
      <t>ヨウリョウ</t>
    </rPh>
    <rPh sb="25" eb="26">
      <t>モト</t>
    </rPh>
    <phoneticPr fontId="2"/>
  </si>
  <si>
    <t>３　承諾事項</t>
    <rPh sb="2" eb="6">
      <t>ショウダクジコウ</t>
    </rPh>
    <phoneticPr fontId="2"/>
  </si>
  <si>
    <t>・工事完成後に実績確認のための証拠書類（ 「現場・契約情報」の出力帳票など）を発注者に提出し確認を受ける。</t>
    <rPh sb="39" eb="42">
      <t>ハッチュウシャ</t>
    </rPh>
    <rPh sb="46" eb="48">
      <t>カクニン</t>
    </rPh>
    <rPh sb="49" eb="50">
      <t>ウ</t>
    </rPh>
    <phoneticPr fontId="2"/>
  </si>
  <si>
    <t>・確約した工事で活用しなかった場合は、工事成績評定で減点となる。</t>
    <phoneticPr fontId="2"/>
  </si>
  <si>
    <t>着色セルの凡例</t>
    <rPh sb="0" eb="2">
      <t>チャクショク</t>
    </rPh>
    <rPh sb="5" eb="7">
      <t>ハンレイ</t>
    </rPh>
    <phoneticPr fontId="109"/>
  </si>
  <si>
    <t>（企業）</t>
    <rPh sb="1" eb="3">
      <t>キギョウ</t>
    </rPh>
    <phoneticPr fontId="109"/>
  </si>
  <si>
    <t>労働福祉関連の状況(a 障がい者雇用の実態)</t>
    <phoneticPr fontId="109"/>
  </si>
  <si>
    <t>：「企業入力シートで入力（数式リンク有）</t>
    <rPh sb="2" eb="4">
      <t>キギョウ</t>
    </rPh>
    <rPh sb="4" eb="6">
      <t>ニュウリョク</t>
    </rPh>
    <rPh sb="10" eb="12">
      <t>ニュウリョク</t>
    </rPh>
    <rPh sb="13" eb="15">
      <t>スウシキ</t>
    </rPh>
    <rPh sb="18" eb="19">
      <t>アリ</t>
    </rPh>
    <phoneticPr fontId="109"/>
  </si>
  <si>
    <t>：セルに直接入力もしくはリストから選択が必要な箇所</t>
    <rPh sb="4" eb="6">
      <t>チョクセツ</t>
    </rPh>
    <rPh sb="6" eb="8">
      <t>ニュウリョク</t>
    </rPh>
    <rPh sb="17" eb="19">
      <t>センタク</t>
    </rPh>
    <rPh sb="20" eb="22">
      <t>ヒツヨウ</t>
    </rPh>
    <rPh sb="23" eb="25">
      <t>カショ</t>
    </rPh>
    <phoneticPr fontId="109"/>
  </si>
  <si>
    <t>会社（企業体）名：</t>
    <rPh sb="3" eb="6">
      <t>キギョウタイ</t>
    </rPh>
    <phoneticPr fontId="109"/>
  </si>
  <si>
    <t>（発注者）</t>
    <rPh sb="1" eb="4">
      <t>ハッチュウシャ</t>
    </rPh>
    <phoneticPr fontId="109"/>
  </si>
  <si>
    <t>a 障がい者雇用の実態</t>
    <phoneticPr fontId="109"/>
  </si>
  <si>
    <t>：「発注者入力シート」で入力（数式リンク有）</t>
    <rPh sb="2" eb="5">
      <t>ハッチュウシャ</t>
    </rPh>
    <rPh sb="5" eb="7">
      <t>ニュウリョク</t>
    </rPh>
    <rPh sb="12" eb="14">
      <t>ニュウリョク</t>
    </rPh>
    <rPh sb="15" eb="17">
      <t>スウシキ</t>
    </rPh>
    <rPh sb="20" eb="21">
      <t>アリ</t>
    </rPh>
    <phoneticPr fontId="109"/>
  </si>
  <si>
    <t xml:space="preserve">  下記の①及び②のどちらかの方法で提出すること。</t>
    <rPh sb="2" eb="4">
      <t>カキ</t>
    </rPh>
    <rPh sb="6" eb="7">
      <t>オヨ</t>
    </rPh>
    <rPh sb="18" eb="20">
      <t>テイシュツ</t>
    </rPh>
    <phoneticPr fontId="109"/>
  </si>
  <si>
    <t>：セルに直接入力が必要な箇所</t>
    <rPh sb="4" eb="6">
      <t>チョクセツ</t>
    </rPh>
    <rPh sb="6" eb="8">
      <t>ニュウリョク</t>
    </rPh>
    <rPh sb="9" eb="11">
      <t>ヒツヨウ</t>
    </rPh>
    <rPh sb="12" eb="14">
      <t>カショ</t>
    </rPh>
    <phoneticPr fontId="109"/>
  </si>
  <si>
    <t>①</t>
    <phoneticPr fontId="109"/>
  </si>
  <si>
    <t>本様式による提出。</t>
    <phoneticPr fontId="109"/>
  </si>
  <si>
    <t>②</t>
    <phoneticPr fontId="109"/>
  </si>
  <si>
    <t>【印刷について】</t>
    <rPh sb="1" eb="3">
      <t>インサツ</t>
    </rPh>
    <phoneticPr fontId="109"/>
  </si>
  <si>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109"/>
  </si>
  <si>
    <t>様式内の吹出しコメントは印刷されません。</t>
    <rPh sb="0" eb="2">
      <t>ヨウシキ</t>
    </rPh>
    <rPh sb="2" eb="3">
      <t>ナイ</t>
    </rPh>
    <rPh sb="4" eb="6">
      <t>フキダ</t>
    </rPh>
    <rPh sb="12" eb="14">
      <t>インサツ</t>
    </rPh>
    <phoneticPr fontId="109"/>
  </si>
  <si>
    <t>従業員の雇用状況</t>
    <rPh sb="0" eb="3">
      <t>ジュウギョウイン</t>
    </rPh>
    <rPh sb="4" eb="6">
      <t>コヨウ</t>
    </rPh>
    <rPh sb="6" eb="8">
      <t>ジョウキョウ</t>
    </rPh>
    <phoneticPr fontId="109"/>
  </si>
  <si>
    <t>短時間労働者数
 （人）</t>
    <rPh sb="0" eb="3">
      <t>タンジカン</t>
    </rPh>
    <rPh sb="3" eb="6">
      <t>ロウドウシャ</t>
    </rPh>
    <rPh sb="6" eb="7">
      <t>スウ</t>
    </rPh>
    <phoneticPr fontId="109"/>
  </si>
  <si>
    <t>特定短時間労働者数
 （人）</t>
    <rPh sb="0" eb="2">
      <t>トクテイ</t>
    </rPh>
    <rPh sb="2" eb="5">
      <t>タンジカン</t>
    </rPh>
    <rPh sb="5" eb="8">
      <t>ロウドウシャ</t>
    </rPh>
    <rPh sb="8" eb="9">
      <t>スウ</t>
    </rPh>
    <phoneticPr fontId="109"/>
  </si>
  <si>
    <t>１週間の所定労働時間が30時間以上</t>
    <rPh sb="1" eb="3">
      <t>シュウカン</t>
    </rPh>
    <rPh sb="4" eb="6">
      <t>ショテイ</t>
    </rPh>
    <rPh sb="6" eb="8">
      <t>ロウドウ</t>
    </rPh>
    <rPh sb="8" eb="10">
      <t>ジカン</t>
    </rPh>
    <rPh sb="13" eb="15">
      <t>ジカン</t>
    </rPh>
    <rPh sb="15" eb="17">
      <t>イジョウ</t>
    </rPh>
    <phoneticPr fontId="109"/>
  </si>
  <si>
    <t>１週間の所定労働時間が20時間以上30時間未満</t>
    <rPh sb="1" eb="3">
      <t>シュウカン</t>
    </rPh>
    <rPh sb="4" eb="6">
      <t>ショテイ</t>
    </rPh>
    <rPh sb="6" eb="8">
      <t>ロウドウ</t>
    </rPh>
    <rPh sb="8" eb="10">
      <t>ジカン</t>
    </rPh>
    <rPh sb="13" eb="15">
      <t>ジカン</t>
    </rPh>
    <rPh sb="15" eb="17">
      <t>イジョウ</t>
    </rPh>
    <rPh sb="19" eb="21">
      <t>ジカン</t>
    </rPh>
    <rPh sb="21" eb="23">
      <t>ミマン</t>
    </rPh>
    <phoneticPr fontId="109"/>
  </si>
  <si>
    <t>１週間の所定労働時間が10時間以上20時間未満</t>
    <rPh sb="1" eb="3">
      <t>シュウカン</t>
    </rPh>
    <rPh sb="4" eb="6">
      <t>ショテイ</t>
    </rPh>
    <rPh sb="6" eb="8">
      <t>ロウドウ</t>
    </rPh>
    <rPh sb="8" eb="10">
      <t>ジカン</t>
    </rPh>
    <rPh sb="13" eb="15">
      <t>ジカン</t>
    </rPh>
    <rPh sb="15" eb="17">
      <t>イジョウ</t>
    </rPh>
    <rPh sb="19" eb="21">
      <t>ジカン</t>
    </rPh>
    <rPh sb="21" eb="23">
      <t>ミマン</t>
    </rPh>
    <phoneticPr fontId="109"/>
  </si>
  <si>
    <t>短時間以外の常用雇用労働者数</t>
    <rPh sb="0" eb="5">
      <t>タンジカンイガイ</t>
    </rPh>
    <rPh sb="6" eb="8">
      <t>ジョウヨウ</t>
    </rPh>
    <rPh sb="8" eb="10">
      <t>コヨウ</t>
    </rPh>
    <rPh sb="10" eb="13">
      <t>ロウドウシャ</t>
    </rPh>
    <rPh sb="13" eb="14">
      <t>スウ</t>
    </rPh>
    <phoneticPr fontId="109"/>
  </si>
  <si>
    <t>短時間労働者数</t>
    <rPh sb="0" eb="3">
      <t>タンジカン</t>
    </rPh>
    <rPh sb="3" eb="6">
      <t>ロウドウシャ</t>
    </rPh>
    <rPh sb="6" eb="7">
      <t>スウ</t>
    </rPh>
    <phoneticPr fontId="109"/>
  </si>
  <si>
    <t>特定短時間労働者数</t>
    <rPh sb="0" eb="2">
      <t>トクテイ</t>
    </rPh>
    <rPh sb="2" eb="5">
      <t>タンジカン</t>
    </rPh>
    <rPh sb="5" eb="8">
      <t>ロウドウシャ</t>
    </rPh>
    <rPh sb="8" eb="9">
      <t>スウ</t>
    </rPh>
    <phoneticPr fontId="109"/>
  </si>
  <si>
    <t>換算値</t>
    <rPh sb="0" eb="2">
      <t>カンザン</t>
    </rPh>
    <rPh sb="2" eb="3">
      <t>チ</t>
    </rPh>
    <phoneticPr fontId="109"/>
  </si>
  <si>
    <t>身体障がい者</t>
    <rPh sb="0" eb="2">
      <t>シンタイ</t>
    </rPh>
    <phoneticPr fontId="109"/>
  </si>
  <si>
    <t>１級</t>
    <rPh sb="1" eb="2">
      <t>キュウ</t>
    </rPh>
    <phoneticPr fontId="109"/>
  </si>
  <si>
    <t>重度</t>
    <rPh sb="0" eb="2">
      <t>ジュウド</t>
    </rPh>
    <phoneticPr fontId="109"/>
  </si>
  <si>
    <t>２級</t>
    <rPh sb="1" eb="2">
      <t>キュウ</t>
    </rPh>
    <phoneticPr fontId="109"/>
  </si>
  <si>
    <t>３級</t>
    <rPh sb="1" eb="2">
      <t>キュウ</t>
    </rPh>
    <phoneticPr fontId="109"/>
  </si>
  <si>
    <t>（３級の障がいを２つ以上重複して有する方）</t>
    <rPh sb="2" eb="3">
      <t>キュウ</t>
    </rPh>
    <rPh sb="10" eb="12">
      <t>イジョウ</t>
    </rPh>
    <rPh sb="16" eb="17">
      <t>ユウ</t>
    </rPh>
    <rPh sb="19" eb="20">
      <t>カタ</t>
    </rPh>
    <phoneticPr fontId="109"/>
  </si>
  <si>
    <t>（単一障がいの方）</t>
    <rPh sb="7" eb="8">
      <t>カタ</t>
    </rPh>
    <phoneticPr fontId="109"/>
  </si>
  <si>
    <t>-</t>
    <phoneticPr fontId="109"/>
  </si>
  <si>
    <t>４級</t>
    <rPh sb="1" eb="2">
      <t>キュウ</t>
    </rPh>
    <phoneticPr fontId="109"/>
  </si>
  <si>
    <t>５級</t>
    <rPh sb="1" eb="2">
      <t>キュウ</t>
    </rPh>
    <phoneticPr fontId="109"/>
  </si>
  <si>
    <t>６級</t>
    <rPh sb="1" eb="2">
      <t>キュウ</t>
    </rPh>
    <phoneticPr fontId="109"/>
  </si>
  <si>
    <t>（７級の障がいを重複している方も含む）</t>
    <rPh sb="14" eb="15">
      <t>カタ</t>
    </rPh>
    <rPh sb="16" eb="17">
      <t>フク</t>
    </rPh>
    <phoneticPr fontId="109"/>
  </si>
  <si>
    <t>療育手帳　：　「Ａ」の方</t>
    <rPh sb="0" eb="2">
      <t>リョウイク</t>
    </rPh>
    <rPh sb="2" eb="4">
      <t>テチョウ</t>
    </rPh>
    <rPh sb="11" eb="12">
      <t>カタ</t>
    </rPh>
    <phoneticPr fontId="109"/>
  </si>
  <si>
    <t>療育手帳　：　「Ｂ」の方</t>
    <rPh sb="0" eb="2">
      <t>リョウイク</t>
    </rPh>
    <rPh sb="2" eb="4">
      <t>テチョウ</t>
    </rPh>
    <rPh sb="11" eb="12">
      <t>カタ</t>
    </rPh>
    <phoneticPr fontId="109"/>
  </si>
  <si>
    <t>精神障がい者保健福祉手帳所持者</t>
    <rPh sb="6" eb="8">
      <t>ホケン</t>
    </rPh>
    <rPh sb="8" eb="10">
      <t>フクシ</t>
    </rPh>
    <rPh sb="10" eb="12">
      <t>テチョウ</t>
    </rPh>
    <rPh sb="12" eb="15">
      <t>ショジシャ</t>
    </rPh>
    <phoneticPr fontId="109"/>
  </si>
  <si>
    <t>精神障がい者保健福祉手帳を所持していない方</t>
    <rPh sb="6" eb="8">
      <t>ホケン</t>
    </rPh>
    <rPh sb="8" eb="10">
      <t>フクシ</t>
    </rPh>
    <rPh sb="10" eb="12">
      <t>テチョウ</t>
    </rPh>
    <rPh sb="13" eb="15">
      <t>ショジ</t>
    </rPh>
    <rPh sb="20" eb="21">
      <t>カタ</t>
    </rPh>
    <phoneticPr fontId="109"/>
  </si>
  <si>
    <t>障がい者雇用率の算定対象外</t>
    <rPh sb="12" eb="13">
      <t>ガイ</t>
    </rPh>
    <phoneticPr fontId="109"/>
  </si>
  <si>
    <t>人</t>
    <rPh sb="0" eb="1">
      <t>ニン</t>
    </rPh>
    <phoneticPr fontId="109"/>
  </si>
  <si>
    <t>（c）</t>
    <phoneticPr fontId="109"/>
  </si>
  <si>
    <t>（d）</t>
    <phoneticPr fontId="109"/>
  </si>
  <si>
    <t>　 常用雇用労働者の総数</t>
    <rPh sb="2" eb="6">
      <t>ジョウヨウコヨウ</t>
    </rPh>
    <rPh sb="6" eb="9">
      <t>ロウドウシャ</t>
    </rPh>
    <rPh sb="10" eb="12">
      <t>ソウスウ</t>
    </rPh>
    <phoneticPr fontId="109"/>
  </si>
  <si>
    <t>　　　(d)＝(a)＋(b)×0.5</t>
    <phoneticPr fontId="109"/>
  </si>
  <si>
    <r>
      <t>除外率　　　　</t>
    </r>
    <r>
      <rPr>
        <sz val="9"/>
        <rFont val="ＭＳ Ｐ明朝"/>
        <family val="1"/>
        <charset val="128"/>
      </rPr>
      <t/>
    </r>
    <rPh sb="0" eb="2">
      <t>ジョガイ</t>
    </rPh>
    <rPh sb="2" eb="3">
      <t>リツ</t>
    </rPh>
    <phoneticPr fontId="109"/>
  </si>
  <si>
    <t>（下線部分は小数点以下切捨て）</t>
    <phoneticPr fontId="109"/>
  </si>
  <si>
    <t>今後の法定雇用率の設定</t>
    <rPh sb="0" eb="2">
      <t>コンゴ</t>
    </rPh>
    <rPh sb="3" eb="5">
      <t>ホウテイ</t>
    </rPh>
    <rPh sb="5" eb="8">
      <t>コヨウリツ</t>
    </rPh>
    <rPh sb="9" eb="11">
      <t>セッテイ</t>
    </rPh>
    <phoneticPr fontId="109"/>
  </si>
  <si>
    <t>R6年4月</t>
    <rPh sb="2" eb="3">
      <t>ネン</t>
    </rPh>
    <rPh sb="4" eb="5">
      <t>ガツ</t>
    </rPh>
    <phoneticPr fontId="109"/>
  </si>
  <si>
    <t>R8年7月</t>
    <rPh sb="2" eb="3">
      <t>ネン</t>
    </rPh>
    <rPh sb="4" eb="5">
      <t>ガツ</t>
    </rPh>
    <phoneticPr fontId="109"/>
  </si>
  <si>
    <t>法定雇用義務数　</t>
    <rPh sb="0" eb="2">
      <t>ホウテイ</t>
    </rPh>
    <rPh sb="2" eb="4">
      <t>コヨウ</t>
    </rPh>
    <rPh sb="4" eb="6">
      <t>ギム</t>
    </rPh>
    <rPh sb="6" eb="7">
      <t>スウ</t>
    </rPh>
    <phoneticPr fontId="109"/>
  </si>
  <si>
    <t>法定雇用率</t>
    <rPh sb="0" eb="5">
      <t>ホウテイコヨウリツ</t>
    </rPh>
    <phoneticPr fontId="109"/>
  </si>
  <si>
    <t>対象事業主の範囲</t>
    <rPh sb="0" eb="5">
      <t>タイショウジギョウヌシ</t>
    </rPh>
    <rPh sb="6" eb="8">
      <t>ハンイ</t>
    </rPh>
    <phoneticPr fontId="109"/>
  </si>
  <si>
    <t>雇用している障がい者数</t>
    <rPh sb="0" eb="2">
      <t>コヨウ</t>
    </rPh>
    <rPh sb="10" eb="11">
      <t>スウ</t>
    </rPh>
    <phoneticPr fontId="109"/>
  </si>
  <si>
    <t>(1)</t>
    <phoneticPr fontId="109"/>
  </si>
  <si>
    <t>身体障がい者手帳、療育手帳、精神障がい者保健福祉手帳の写しは添付不要。</t>
    <rPh sb="0" eb="2">
      <t>シンタイ</t>
    </rPh>
    <rPh sb="2" eb="3">
      <t>ショウ</t>
    </rPh>
    <rPh sb="5" eb="6">
      <t>シャ</t>
    </rPh>
    <rPh sb="6" eb="8">
      <t>テチョウ</t>
    </rPh>
    <rPh sb="27" eb="28">
      <t>ウツ</t>
    </rPh>
    <rPh sb="30" eb="32">
      <t>テンプ</t>
    </rPh>
    <rPh sb="32" eb="34">
      <t>フヨウ</t>
    </rPh>
    <phoneticPr fontId="109"/>
  </si>
  <si>
    <t>○○建設</t>
    <rPh sb="2" eb="4">
      <t>ケンセツ</t>
    </rPh>
    <phoneticPr fontId="2"/>
  </si>
  <si>
    <t>○○　○○</t>
    <phoneticPr fontId="2"/>
  </si>
  <si>
    <t>短時間以外の常用雇用労働者数 （人）</t>
    <rPh sb="0" eb="5">
      <t>タンジカンイガイ</t>
    </rPh>
    <rPh sb="6" eb="8">
      <t>ジョウヨウ</t>
    </rPh>
    <rPh sb="8" eb="10">
      <t>コヨウ</t>
    </rPh>
    <rPh sb="10" eb="13">
      <t>ロウドウシャ</t>
    </rPh>
    <rPh sb="13" eb="14">
      <t>スウ</t>
    </rPh>
    <phoneticPr fontId="109"/>
  </si>
  <si>
    <t>（e）</t>
    <phoneticPr fontId="109"/>
  </si>
  <si>
    <t>（f）</t>
    <phoneticPr fontId="109"/>
  </si>
  <si>
    <t>法定雇用義務数の算出の基礎となる労働者数</t>
    <rPh sb="0" eb="2">
      <t>ホウテイ</t>
    </rPh>
    <rPh sb="2" eb="4">
      <t>コヨウ</t>
    </rPh>
    <rPh sb="4" eb="6">
      <t>ギム</t>
    </rPh>
    <rPh sb="6" eb="7">
      <t>スウ</t>
    </rPh>
    <rPh sb="8" eb="10">
      <t>サンシュツ</t>
    </rPh>
    <rPh sb="11" eb="13">
      <t>キソ</t>
    </rPh>
    <rPh sb="16" eb="19">
      <t>ロウドウシャ</t>
    </rPh>
    <rPh sb="19" eb="20">
      <t>スウ</t>
    </rPh>
    <phoneticPr fontId="109"/>
  </si>
  <si>
    <r>
      <t>（f）＝(d)-</t>
    </r>
    <r>
      <rPr>
        <u/>
        <sz val="10"/>
        <rFont val="ＭＳ Ｐ明朝"/>
        <family val="1"/>
        <charset val="128"/>
      </rPr>
      <t xml:space="preserve"> (d)×(e)/100</t>
    </r>
    <phoneticPr fontId="109"/>
  </si>
  <si>
    <t>（g）</t>
    <phoneticPr fontId="109"/>
  </si>
  <si>
    <t>(h)</t>
    <phoneticPr fontId="109"/>
  </si>
  <si>
    <r>
      <t>（h） ＝ （f）×（g）　　　　　</t>
    </r>
    <r>
      <rPr>
        <sz val="9"/>
        <rFont val="ＭＳ Ｐ明朝"/>
        <family val="1"/>
        <charset val="128"/>
      </rPr>
      <t>　（小数点以下切捨て）</t>
    </r>
    <phoneticPr fontId="109"/>
  </si>
  <si>
    <t>(i)</t>
    <phoneticPr fontId="109"/>
  </si>
  <si>
    <r>
      <rPr>
        <b/>
        <sz val="12"/>
        <rFont val="ＭＳ Ｐ明朝"/>
        <family val="1"/>
        <charset val="128"/>
      </rPr>
      <t>判定</t>
    </r>
    <r>
      <rPr>
        <sz val="10"/>
        <rFont val="ＭＳ Ｐ明朝"/>
        <family val="1"/>
        <charset val="128"/>
      </rPr>
      <t xml:space="preserve">　：　（h）と（i）を比較し、　「（h）＜（i）」のときに評価する  </t>
    </r>
    <rPh sb="0" eb="2">
      <t>ハンテイ</t>
    </rPh>
    <rPh sb="13" eb="15">
      <t>ヒカク</t>
    </rPh>
    <rPh sb="31" eb="33">
      <t>ヒョウカ</t>
    </rPh>
    <phoneticPr fontId="109"/>
  </si>
  <si>
    <t>令和６年度</t>
    <rPh sb="0" eb="2">
      <t>レイワ</t>
    </rPh>
    <rPh sb="3" eb="5">
      <t>ネンド</t>
    </rPh>
    <phoneticPr fontId="2"/>
  </si>
  <si>
    <t>年度間延べ参加人数</t>
    <rPh sb="1" eb="2">
      <t>ド</t>
    </rPh>
    <phoneticPr fontId="2"/>
  </si>
  <si>
    <r>
      <t xml:space="preserve">②法で定める「対象家族」を超える範囲も対象。
</t>
    </r>
    <r>
      <rPr>
        <sz val="7"/>
        <rFont val="ＭＳ Ｐゴシック"/>
        <family val="3"/>
        <charset val="128"/>
        <scheme val="minor"/>
      </rPr>
      <t>（対象家族：配偶者、父母・子・祖父母・兄弟姉妹及び孫、配偶者の父母）</t>
    </r>
    <phoneticPr fontId="13"/>
  </si>
  <si>
    <t>令和２年度</t>
    <rPh sb="0" eb="2">
      <t>レイワ</t>
    </rPh>
    <rPh sb="3" eb="5">
      <t>ネンド</t>
    </rPh>
    <phoneticPr fontId="2"/>
  </si>
  <si>
    <t>令和３年度</t>
    <rPh sb="0" eb="2">
      <t>レイワ</t>
    </rPh>
    <rPh sb="3" eb="5">
      <t>ネンド</t>
    </rPh>
    <phoneticPr fontId="2"/>
  </si>
  <si>
    <t>島根県発注工事は資料添付が不要。</t>
    <rPh sb="0" eb="3">
      <t>シマネケン</t>
    </rPh>
    <rPh sb="3" eb="7">
      <t>ハッチュウコウジ</t>
    </rPh>
    <rPh sb="8" eb="10">
      <t>シリョウ</t>
    </rPh>
    <rPh sb="10" eb="12">
      <t>テンプ</t>
    </rPh>
    <rPh sb="13" eb="15">
      <t>フヨウ</t>
    </rPh>
    <phoneticPr fontId="2"/>
  </si>
  <si>
    <t>工事名は、「契約工事名」で記入すること。</t>
    <rPh sb="13" eb="15">
      <t>キニュウ</t>
    </rPh>
    <phoneticPr fontId="2"/>
  </si>
  <si>
    <r>
      <t>令和</t>
    </r>
    <r>
      <rPr>
        <sz val="11"/>
        <color rgb="FFFF0000"/>
        <rFont val="ＭＳ Ｐ明朝"/>
        <family val="1"/>
        <charset val="128"/>
      </rPr>
      <t>６</t>
    </r>
    <r>
      <rPr>
        <sz val="11"/>
        <color theme="1"/>
        <rFont val="ＭＳ Ｐ明朝"/>
        <family val="1"/>
        <charset val="128"/>
      </rPr>
      <t>年度</t>
    </r>
    <rPh sb="0" eb="2">
      <t>レイワ</t>
    </rPh>
    <rPh sb="4" eb="5">
      <t>ド</t>
    </rPh>
    <phoneticPr fontId="2"/>
  </si>
  <si>
    <t>活動したことを証明する資料と活動箇所が確認できる資料を添付すること。</t>
    <phoneticPr fontId="2"/>
  </si>
  <si>
    <t>従業員数は当該活動時点のものとする。</t>
    <phoneticPr fontId="2"/>
  </si>
  <si>
    <r>
      <t>※“</t>
    </r>
    <r>
      <rPr>
        <u/>
        <sz val="11"/>
        <color theme="1"/>
        <rFont val="ＭＳ Ｐ明朝"/>
        <family val="1"/>
        <charset val="128"/>
      </rPr>
      <t>育児・介護休業法で定める制度を超える制度”で申請する場合</t>
    </r>
    <rPh sb="2" eb="4">
      <t>イクジ</t>
    </rPh>
    <rPh sb="5" eb="7">
      <t>カイゴ</t>
    </rPh>
    <rPh sb="7" eb="10">
      <t>キュウギョウホウ</t>
    </rPh>
    <rPh sb="11" eb="12">
      <t>サダ</t>
    </rPh>
    <rPh sb="14" eb="16">
      <t>セイド</t>
    </rPh>
    <rPh sb="17" eb="18">
      <t>コ</t>
    </rPh>
    <rPh sb="20" eb="22">
      <t>セイド</t>
    </rPh>
    <rPh sb="24" eb="26">
      <t>シンセイ</t>
    </rPh>
    <phoneticPr fontId="2"/>
  </si>
  <si>
    <r>
      <t>企業の育児・介護休業に関する制度の概要が分かる資料（就業規則等）のうち「</t>
    </r>
    <r>
      <rPr>
        <sz val="11"/>
        <color theme="1"/>
        <rFont val="ＭＳ Ｐ明朝"/>
        <family val="1"/>
        <charset val="128"/>
      </rPr>
      <t>育児・介護休業法」に関係する部分を添付資料として提出すること。その際、法定の制度を超える箇所にアンダーライン明示すること。なお、明示が無い場合は、評価の対象としない。</t>
    </r>
    <rPh sb="80" eb="82">
      <t>カショ</t>
    </rPh>
    <phoneticPr fontId="2"/>
  </si>
  <si>
    <r>
      <t>育児・介護休業に関する制度の内容を確認するため、</t>
    </r>
    <r>
      <rPr>
        <u val="double"/>
        <sz val="11"/>
        <color theme="1"/>
        <rFont val="ＭＳ Ｐ明朝"/>
        <family val="1"/>
        <charset val="128"/>
      </rPr>
      <t>必ず別紙「育児・介護休業に関する制度　チェック表」を記入し、添付すること。</t>
    </r>
    <phoneticPr fontId="2"/>
  </si>
  <si>
    <r>
      <t>（ただし、こっころカンパニーに認定されている場合、認定期間が令和</t>
    </r>
    <r>
      <rPr>
        <sz val="11"/>
        <color rgb="FFFF0000"/>
        <rFont val="ＭＳ Ｐ明朝"/>
        <family val="1"/>
        <charset val="128"/>
      </rPr>
      <t>８</t>
    </r>
    <r>
      <rPr>
        <sz val="11"/>
        <rFont val="ＭＳ Ｐ明朝"/>
        <family val="1"/>
        <charset val="128"/>
      </rPr>
      <t>年7月31日以前までのものは、その期日までとする）</t>
    </r>
    <r>
      <rPr>
        <u/>
        <sz val="11"/>
        <color theme="1"/>
        <rFont val="ＭＳ Ｐゴシック"/>
        <family val="2"/>
        <charset val="128"/>
        <scheme val="minor"/>
      </rPr>
      <t/>
    </r>
    <rPh sb="30" eb="31">
      <t>レイ</t>
    </rPh>
    <rPh sb="31" eb="32">
      <t>カズ</t>
    </rPh>
    <rPh sb="33" eb="34">
      <t>ネン</t>
    </rPh>
    <phoneticPr fontId="2"/>
  </si>
  <si>
    <t xml:space="preserve">○法律では１歳まで、両親ともに育児休業を取得する場合は１歳２ヶ月まで、または、一定の事情がある場合は２歳までとされています。　　　　　　　　　　　　　　　　　　　　　　　　　　　　　
○一定の事情の有無に関わらず、２歳まで育児休業をとることができる場合は、法定を超える内容となります。
</t>
    <rPh sb="102" eb="103">
      <t>カカ</t>
    </rPh>
    <phoneticPr fontId="13"/>
  </si>
  <si>
    <r>
      <t>（</t>
    </r>
    <r>
      <rPr>
        <sz val="11"/>
        <color theme="1"/>
        <rFont val="ＭＳ Ｐゴシック"/>
        <family val="2"/>
        <charset val="128"/>
        <scheme val="minor"/>
      </rPr>
      <t>育児・介護休業法）第</t>
    </r>
    <r>
      <rPr>
        <sz val="10"/>
        <color indexed="10"/>
        <rFont val="ＭＳ Ｐゴシック"/>
        <family val="3"/>
        <charset val="128"/>
      </rPr>
      <t>○○</t>
    </r>
    <r>
      <rPr>
        <sz val="11"/>
        <color theme="1"/>
        <rFont val="ＭＳ Ｐゴシック"/>
        <family val="2"/>
        <charset val="128"/>
        <scheme val="minor"/>
      </rPr>
      <t>条第</t>
    </r>
    <r>
      <rPr>
        <sz val="10"/>
        <color indexed="10"/>
        <rFont val="ＭＳ Ｐゴシック"/>
        <family val="3"/>
        <charset val="128"/>
      </rPr>
      <t>○○</t>
    </r>
    <r>
      <rPr>
        <sz val="11"/>
        <color theme="1"/>
        <rFont val="ＭＳ Ｐゴシック"/>
        <family val="2"/>
        <charset val="128"/>
        <scheme val="minor"/>
      </rPr>
      <t>項
　</t>
    </r>
    <r>
      <rPr>
        <sz val="10"/>
        <color indexed="10"/>
        <rFont val="ＭＳ Ｐゴシック"/>
        <family val="3"/>
        <charset val="128"/>
      </rPr>
      <t>○○○○○○○○○　　…　　○○○○○○</t>
    </r>
    <r>
      <rPr>
        <u/>
        <sz val="10"/>
        <color indexed="10"/>
        <rFont val="ＭＳ Ｐゴシック"/>
        <family val="3"/>
        <charset val="128"/>
      </rPr>
      <t>○○○○○○○○</t>
    </r>
    <r>
      <rPr>
        <sz val="10"/>
        <color indexed="10"/>
        <rFont val="ＭＳ Ｐゴシック"/>
        <family val="3"/>
        <charset val="128"/>
      </rPr>
      <t>○○○○　……………</t>
    </r>
    <rPh sb="1" eb="3">
      <t>イクジ</t>
    </rPh>
    <rPh sb="4" eb="6">
      <t>カイゴ</t>
    </rPh>
    <rPh sb="6" eb="9">
      <t>キュウギョウホウ</t>
    </rPh>
    <rPh sb="10" eb="11">
      <t>ダイ</t>
    </rPh>
    <rPh sb="13" eb="14">
      <t>ジョウ</t>
    </rPh>
    <rPh sb="14" eb="15">
      <t>ダイ</t>
    </rPh>
    <rPh sb="17" eb="18">
      <t>コウ</t>
    </rPh>
    <phoneticPr fontId="13"/>
  </si>
  <si>
    <t>新規雇用した日における年齢が３０歳未満である者を記載すること。</t>
    <rPh sb="17" eb="19">
      <t>ミマン</t>
    </rPh>
    <phoneticPr fontId="2"/>
  </si>
  <si>
    <t>新規雇用した日及び直接的かつ恒常的な雇用関係を確認できる書類を添付すること。</t>
    <phoneticPr fontId="2"/>
  </si>
  <si>
    <t>※</t>
    <phoneticPr fontId="2"/>
  </si>
  <si>
    <t>島根県建設工事等入札参加資格者名簿は島根県土木総務課建設産業対策室ホームページにて掲載
http://www.pref.shimane.lg.jp/admin/bid/shikaku/shinsei_doboku/nyuusatu_sannka_meibo_4-6.html</t>
    <phoneticPr fontId="2"/>
  </si>
  <si>
    <t>現場に配置する登録基幹技能者は、主任技術者（下請企業も含む。）及び監理技術者（監理技術者補佐を含む）以外の技術者を対象とする。</t>
    <rPh sb="0" eb="2">
      <t>ゲンバ</t>
    </rPh>
    <rPh sb="3" eb="5">
      <t>ハイチ</t>
    </rPh>
    <rPh sb="7" eb="9">
      <t>トウロク</t>
    </rPh>
    <rPh sb="9" eb="11">
      <t>キカン</t>
    </rPh>
    <rPh sb="11" eb="14">
      <t>ギノウシャ</t>
    </rPh>
    <rPh sb="16" eb="18">
      <t>シュニン</t>
    </rPh>
    <rPh sb="18" eb="21">
      <t>ギジュツシャ</t>
    </rPh>
    <rPh sb="22" eb="24">
      <t>シタウ</t>
    </rPh>
    <rPh sb="24" eb="26">
      <t>キギョウ</t>
    </rPh>
    <rPh sb="27" eb="28">
      <t>フク</t>
    </rPh>
    <rPh sb="31" eb="32">
      <t>オヨ</t>
    </rPh>
    <rPh sb="33" eb="35">
      <t>カンリ</t>
    </rPh>
    <rPh sb="35" eb="38">
      <t>ギジュツシャ</t>
    </rPh>
    <rPh sb="39" eb="41">
      <t>カンリ</t>
    </rPh>
    <rPh sb="41" eb="44">
      <t>ギジュツシャ</t>
    </rPh>
    <rPh sb="44" eb="46">
      <t>ホサ</t>
    </rPh>
    <rPh sb="47" eb="48">
      <t>フク</t>
    </rPh>
    <rPh sb="50" eb="52">
      <t>イガイ</t>
    </rPh>
    <rPh sb="53" eb="56">
      <t>ギジュツシャ</t>
    </rPh>
    <rPh sb="57" eb="59">
      <t>タイショウ</t>
    </rPh>
    <phoneticPr fontId="2"/>
  </si>
  <si>
    <t>事前審査・証明書、又は別添押印済資料により提出しますので、本書への記載は省略します</t>
    <rPh sb="0" eb="2">
      <t>ジゼン</t>
    </rPh>
    <rPh sb="2" eb="4">
      <t>シンサ</t>
    </rPh>
    <rPh sb="5" eb="7">
      <t>ショウメイ</t>
    </rPh>
    <rPh sb="7" eb="8">
      <t>ショ</t>
    </rPh>
    <rPh sb="9" eb="10">
      <t>マタ</t>
    </rPh>
    <rPh sb="11" eb="13">
      <t>ベッテン</t>
    </rPh>
    <rPh sb="13" eb="15">
      <t>オウイン</t>
    </rPh>
    <rPh sb="15" eb="16">
      <t>ス</t>
    </rPh>
    <rPh sb="16" eb="18">
      <t>シリョウ</t>
    </rPh>
    <rPh sb="21" eb="23">
      <t>テイシュツ</t>
    </rPh>
    <rPh sb="29" eb="31">
      <t>ホンショ</t>
    </rPh>
    <rPh sb="33" eb="35">
      <t>キサイ</t>
    </rPh>
    <rPh sb="36" eb="38">
      <t>ショウリャク</t>
    </rPh>
    <phoneticPr fontId="2"/>
  </si>
  <si>
    <t>（a）.建設業法第７条第１項第２号イで定める学校の建設業法施行規則第１条に定める学科（国土交通省令で定める学科）を卒業した者等。
　なお、国土交通省令で定める学科に記載の、許可を受けようとする建設業欄の許可業種毎の区分はない。
　または、旧建設業法施行令第36条第１項第１号及び第２号並びに旧令第37条第２項第１号イ(１)及び(２)並びに第２号イ(１)で定める学校の施工技術検定規則第2条に定める学科を修めた者等。</t>
    <rPh sb="11" eb="12">
      <t>ダイ</t>
    </rPh>
    <rPh sb="13" eb="14">
      <t>コウ</t>
    </rPh>
    <rPh sb="61" eb="62">
      <t>モノ</t>
    </rPh>
    <rPh sb="62" eb="63">
      <t>ナド</t>
    </rPh>
    <rPh sb="69" eb="71">
      <t>コクド</t>
    </rPh>
    <rPh sb="71" eb="74">
      <t>コウツウショウ</t>
    </rPh>
    <rPh sb="74" eb="75">
      <t>レイ</t>
    </rPh>
    <rPh sb="76" eb="77">
      <t>サダ</t>
    </rPh>
    <rPh sb="79" eb="81">
      <t>ガッカ</t>
    </rPh>
    <rPh sb="82" eb="84">
      <t>キサイ</t>
    </rPh>
    <rPh sb="86" eb="88">
      <t>キョカ</t>
    </rPh>
    <rPh sb="89" eb="90">
      <t>ウ</t>
    </rPh>
    <rPh sb="96" eb="99">
      <t>ケンセツギョウ</t>
    </rPh>
    <rPh sb="99" eb="100">
      <t>ラン</t>
    </rPh>
    <rPh sb="101" eb="103">
      <t>キョカ</t>
    </rPh>
    <rPh sb="103" eb="105">
      <t>ギョウシュ</t>
    </rPh>
    <rPh sb="105" eb="106">
      <t>ゴト</t>
    </rPh>
    <rPh sb="107" eb="109">
      <t>クブン</t>
    </rPh>
    <rPh sb="119" eb="120">
      <t>キュウ</t>
    </rPh>
    <rPh sb="120" eb="122">
      <t>ケンセツ</t>
    </rPh>
    <rPh sb="122" eb="124">
      <t>ギョウホウ</t>
    </rPh>
    <rPh sb="124" eb="127">
      <t>セコウレイ</t>
    </rPh>
    <rPh sb="127" eb="128">
      <t>ダイ</t>
    </rPh>
    <rPh sb="145" eb="146">
      <t>キュウ</t>
    </rPh>
    <rPh sb="205" eb="206">
      <t>ナド</t>
    </rPh>
    <phoneticPr fontId="2"/>
  </si>
  <si>
    <t>★Ｑ1～13の「はい」または「該当項目」に１つでも■がある場合、総合評価の加点対象となります。
★ 記載内容については、就業規則等により確認できるよう必ず該当条文を記入願います。</t>
    <phoneticPr fontId="13"/>
  </si>
  <si>
    <r>
      <t>法定基準の制度とは別に、３歳未満</t>
    </r>
    <r>
      <rPr>
        <sz val="11"/>
        <rFont val="ＭＳ Ｐゴシック"/>
        <family val="3"/>
        <charset val="128"/>
      </rPr>
      <t xml:space="preserve">の子を養育する従業員が利用できる以下の制度のうち、いずれか１つ以上の制度を定めている。
</t>
    </r>
    <rPh sb="0" eb="2">
      <t>ホウテイ</t>
    </rPh>
    <rPh sb="2" eb="4">
      <t>キジュン</t>
    </rPh>
    <rPh sb="5" eb="7">
      <t>セイド</t>
    </rPh>
    <rPh sb="9" eb="10">
      <t>ベツ</t>
    </rPh>
    <rPh sb="13" eb="14">
      <t>サイ</t>
    </rPh>
    <rPh sb="14" eb="16">
      <t>ミマン</t>
    </rPh>
    <rPh sb="19" eb="21">
      <t>ヨウイク</t>
    </rPh>
    <rPh sb="32" eb="34">
      <t>イカ</t>
    </rPh>
    <rPh sb="35" eb="37">
      <t>セイド</t>
    </rPh>
    <rPh sb="47" eb="49">
      <t>イジョウ</t>
    </rPh>
    <rPh sb="50" eb="52">
      <t>セイド</t>
    </rPh>
    <rPh sb="53" eb="54">
      <t>サダ</t>
    </rPh>
    <phoneticPr fontId="13"/>
  </si>
  <si>
    <r>
      <t>②</t>
    </r>
    <r>
      <rPr>
        <sz val="10"/>
        <rFont val="ＭＳ Ｐゴシック"/>
        <family val="3"/>
        <charset val="128"/>
      </rPr>
      <t>テレワーク等</t>
    </r>
    <rPh sb="6" eb="7">
      <t>ナド</t>
    </rPh>
    <phoneticPr fontId="13"/>
  </si>
  <si>
    <r>
      <t>⑤事業所内保育施設の運営　　　　　　　　　　　　　   　　　　　</t>
    </r>
    <r>
      <rPr>
        <sz val="9"/>
        <rFont val="ＭＳ Ｐゴシック"/>
        <family val="3"/>
        <charset val="128"/>
      </rPr>
      <t>（共同運営や保育施設と契約している場合も含む）</t>
    </r>
    <rPh sb="4" eb="5">
      <t>ナイ</t>
    </rPh>
    <rPh sb="5" eb="7">
      <t>ホイク</t>
    </rPh>
    <phoneticPr fontId="13"/>
  </si>
  <si>
    <t>①育児・介護休業法では、短時間勤務制度は、原則として6時間（5時間45分から６時間まで）とする措置を含むものとなっているので、それ以外の短時間勤務制度の実施。</t>
    <phoneticPr fontId="13"/>
  </si>
  <si>
    <t>Q3</t>
    <phoneticPr fontId="2"/>
  </si>
  <si>
    <t>介護休業の取得可能期間を、法定を超える日数や回数としている。</t>
    <rPh sb="0" eb="2">
      <t>カイゴ</t>
    </rPh>
    <rPh sb="2" eb="4">
      <t>キュウギョウ</t>
    </rPh>
    <rPh sb="5" eb="7">
      <t>シュトク</t>
    </rPh>
    <rPh sb="7" eb="9">
      <t>カノウ</t>
    </rPh>
    <rPh sb="9" eb="11">
      <t>キカン</t>
    </rPh>
    <rPh sb="13" eb="15">
      <t>ホウテイ</t>
    </rPh>
    <rPh sb="16" eb="17">
      <t>コ</t>
    </rPh>
    <rPh sb="19" eb="21">
      <t>ニッスウ</t>
    </rPh>
    <rPh sb="20" eb="21">
      <t>キジツ</t>
    </rPh>
    <rPh sb="22" eb="24">
      <t>カイスウ</t>
    </rPh>
    <phoneticPr fontId="13"/>
  </si>
  <si>
    <t>育児・介護休業法では、労働者は、要介護状態にある対象家族１人につき、のべ93日間までの範囲内で３回を上限として介護休業を取得することができるとしています。</t>
    <rPh sb="39" eb="40">
      <t>アイダ</t>
    </rPh>
    <rPh sb="43" eb="46">
      <t>ハンイナイ</t>
    </rPh>
    <rPh sb="48" eb="49">
      <t>カイ</t>
    </rPh>
    <rPh sb="50" eb="52">
      <t>ジョウゲン</t>
    </rPh>
    <phoneticPr fontId="13"/>
  </si>
  <si>
    <t>Q4</t>
    <phoneticPr fontId="2"/>
  </si>
  <si>
    <r>
      <t>要介護状態にある対象家族の介護を行う従業員が利用できる</t>
    </r>
    <r>
      <rPr>
        <b/>
        <u/>
        <sz val="11"/>
        <rFont val="ＭＳ Ｐゴシック"/>
        <family val="3"/>
        <charset val="128"/>
      </rPr>
      <t>短時間勤務制度を除く</t>
    </r>
    <r>
      <rPr>
        <sz val="11"/>
        <rFont val="ＭＳ Ｐゴシック"/>
        <family val="3"/>
        <charset val="128"/>
      </rPr>
      <t>以下の制度のうち、いくつの制度を定めていますか。</t>
    </r>
    <r>
      <rPr>
        <sz val="11"/>
        <color indexed="8"/>
        <rFont val="ＭＳ Ｐゴシック"/>
        <family val="3"/>
        <charset val="128"/>
      </rPr>
      <t/>
    </r>
    <rPh sb="0" eb="3">
      <t>ヨウカイゴ</t>
    </rPh>
    <rPh sb="3" eb="5">
      <t>ジョウタイ</t>
    </rPh>
    <rPh sb="8" eb="10">
      <t>タイショウ</t>
    </rPh>
    <rPh sb="10" eb="12">
      <t>カゾク</t>
    </rPh>
    <rPh sb="13" eb="15">
      <t>カイゴ</t>
    </rPh>
    <rPh sb="16" eb="17">
      <t>オコナ</t>
    </rPh>
    <rPh sb="18" eb="21">
      <t>ジュウギョウイン</t>
    </rPh>
    <rPh sb="22" eb="24">
      <t>リヨウ</t>
    </rPh>
    <rPh sb="27" eb="30">
      <t>タンジカン</t>
    </rPh>
    <rPh sb="30" eb="32">
      <t>キンム</t>
    </rPh>
    <rPh sb="32" eb="34">
      <t>セイド</t>
    </rPh>
    <rPh sb="35" eb="36">
      <t>ノゾ</t>
    </rPh>
    <rPh sb="37" eb="39">
      <t>イカ</t>
    </rPh>
    <rPh sb="40" eb="42">
      <t>セイド</t>
    </rPh>
    <rPh sb="50" eb="52">
      <t>セイド</t>
    </rPh>
    <rPh sb="53" eb="54">
      <t>サダ</t>
    </rPh>
    <phoneticPr fontId="13"/>
  </si>
  <si>
    <r>
      <t>②</t>
    </r>
    <r>
      <rPr>
        <sz val="11"/>
        <rFont val="ＭＳ Ｐゴシック"/>
        <family val="2"/>
        <charset val="128"/>
        <scheme val="minor"/>
      </rPr>
      <t>始業・終業時刻の繰上げ・繰下げ
（１日の所定労働時間は変わらない）</t>
    </r>
    <phoneticPr fontId="2"/>
  </si>
  <si>
    <r>
      <t>③</t>
    </r>
    <r>
      <rPr>
        <sz val="11"/>
        <rFont val="ＭＳ Ｐゴシック"/>
        <family val="2"/>
        <charset val="128"/>
        <scheme val="minor"/>
      </rPr>
      <t>介護サービス費用を補助する制度　　　　　　　　　　　　　　　　　　（ホームヘルパーや介護サービスの利用料補助等）</t>
    </r>
    <phoneticPr fontId="13"/>
  </si>
  <si>
    <r>
      <t>④</t>
    </r>
    <r>
      <rPr>
        <sz val="11"/>
        <rFont val="ＭＳ Ｐゴシック"/>
        <family val="2"/>
        <charset val="128"/>
        <scheme val="minor"/>
      </rPr>
      <t>その他これに準ずる制度</t>
    </r>
    <r>
      <rPr>
        <b/>
        <sz val="10"/>
        <rFont val="ＭＳ Ｐゴシック"/>
        <family val="3"/>
        <charset val="128"/>
      </rPr>
      <t>（</t>
    </r>
    <r>
      <rPr>
        <sz val="10"/>
        <rFont val="ＭＳ Ｐゴシック"/>
        <family val="3"/>
        <charset val="128"/>
      </rPr>
      <t>　　　　　　　　　　　　　　　　　　　　　　　　　　　　　　　　　　　　　　　　　　　　　　</t>
    </r>
    <r>
      <rPr>
        <b/>
        <sz val="10"/>
        <rFont val="ＭＳ Ｐゴシック"/>
        <family val="3"/>
        <charset val="128"/>
      </rPr>
      <t>）</t>
    </r>
    <rPh sb="3" eb="4">
      <t>タ</t>
    </rPh>
    <rPh sb="7" eb="8">
      <t>ジュン</t>
    </rPh>
    <rPh sb="10" eb="12">
      <t>セイド</t>
    </rPh>
    <phoneticPr fontId="13"/>
  </si>
  <si>
    <r>
      <t xml:space="preserve">⑥事業所内託児施設の運営
</t>
    </r>
    <r>
      <rPr>
        <sz val="9"/>
        <rFont val="ＭＳ Ｐゴシック"/>
        <family val="3"/>
        <charset val="128"/>
      </rPr>
      <t>（共同運営や保育施設と契約している場合も含む）</t>
    </r>
    <rPh sb="5" eb="7">
      <t>タクジ</t>
    </rPh>
    <phoneticPr fontId="13"/>
  </si>
  <si>
    <r>
      <t>子の看護休暇について、従業員に対する次の配慮のうち、</t>
    </r>
    <r>
      <rPr>
        <b/>
        <sz val="11"/>
        <rFont val="ＭＳ Ｐゴシック"/>
        <family val="3"/>
        <charset val="128"/>
      </rPr>
      <t>何項目</t>
    </r>
    <r>
      <rPr>
        <sz val="11"/>
        <rFont val="ＭＳ Ｐゴシック"/>
        <family val="3"/>
        <charset val="128"/>
      </rPr>
      <t>実施していますか。</t>
    </r>
    <rPh sb="0" eb="1">
      <t>コ</t>
    </rPh>
    <rPh sb="2" eb="4">
      <t>カンゴ</t>
    </rPh>
    <rPh sb="4" eb="6">
      <t>キュウカ</t>
    </rPh>
    <rPh sb="11" eb="14">
      <t>ジュウギョウイン</t>
    </rPh>
    <rPh sb="15" eb="16">
      <t>タイ</t>
    </rPh>
    <rPh sb="18" eb="19">
      <t>ツギ</t>
    </rPh>
    <rPh sb="20" eb="22">
      <t>ハイリョ</t>
    </rPh>
    <rPh sb="26" eb="27">
      <t>ナン</t>
    </rPh>
    <rPh sb="27" eb="29">
      <t>コウモク</t>
    </rPh>
    <rPh sb="29" eb="31">
      <t>ジッシ</t>
    </rPh>
    <phoneticPr fontId="13"/>
  </si>
  <si>
    <r>
      <t>①</t>
    </r>
    <r>
      <rPr>
        <b/>
        <sz val="10"/>
        <rFont val="ＭＳ Ｐゴシック"/>
        <family val="3"/>
        <charset val="128"/>
      </rPr>
      <t>小学校４年生以上の子についても、別に</t>
    </r>
    <r>
      <rPr>
        <sz val="10"/>
        <rFont val="ＭＳ Ｐゴシック"/>
        <family val="3"/>
        <charset val="128"/>
      </rPr>
      <t>子の看護休暇が取得できる。</t>
    </r>
    <rPh sb="5" eb="9">
      <t>ネンセイイジョウ</t>
    </rPh>
    <rPh sb="10" eb="11">
      <t>コ</t>
    </rPh>
    <rPh sb="17" eb="18">
      <t>ベツ</t>
    </rPh>
    <phoneticPr fontId="13"/>
  </si>
  <si>
    <r>
      <t>②取得可能日数が、</t>
    </r>
    <r>
      <rPr>
        <b/>
        <sz val="10"/>
        <rFont val="ＭＳ Ｐゴシック"/>
        <family val="3"/>
        <charset val="128"/>
      </rPr>
      <t>年５日（小学校３年生修了までの子が2人以上であれば年10日）</t>
    </r>
    <r>
      <rPr>
        <sz val="10"/>
        <rFont val="ＭＳ Ｐゴシック"/>
        <family val="3"/>
        <charset val="128"/>
      </rPr>
      <t>を超える</t>
    </r>
    <rPh sb="1" eb="3">
      <t>シュトク</t>
    </rPh>
    <rPh sb="3" eb="5">
      <t>カノウ</t>
    </rPh>
    <rPh sb="5" eb="7">
      <t>ニッスウ</t>
    </rPh>
    <rPh sb="9" eb="10">
      <t>ネン</t>
    </rPh>
    <rPh sb="11" eb="12">
      <t>ニチ</t>
    </rPh>
    <rPh sb="13" eb="16">
      <t>ショウガッコウ</t>
    </rPh>
    <rPh sb="17" eb="19">
      <t>ネンセイ</t>
    </rPh>
    <rPh sb="19" eb="21">
      <t>シュウリョウ</t>
    </rPh>
    <rPh sb="24" eb="25">
      <t>コ</t>
    </rPh>
    <rPh sb="27" eb="28">
      <t>ニン</t>
    </rPh>
    <rPh sb="28" eb="30">
      <t>イジョウ</t>
    </rPh>
    <rPh sb="34" eb="35">
      <t>ネン</t>
    </rPh>
    <rPh sb="37" eb="38">
      <t>ニチ</t>
    </rPh>
    <rPh sb="40" eb="41">
      <t>コ</t>
    </rPh>
    <phoneticPr fontId="13"/>
  </si>
  <si>
    <r>
      <t>介護休暇について、従業員に対する次の配慮のうち、</t>
    </r>
    <r>
      <rPr>
        <b/>
        <sz val="11"/>
        <rFont val="ＭＳ Ｐゴシック"/>
        <family val="3"/>
        <charset val="128"/>
      </rPr>
      <t>何項目</t>
    </r>
    <r>
      <rPr>
        <sz val="11"/>
        <rFont val="ＭＳ Ｐゴシック"/>
        <family val="3"/>
        <charset val="128"/>
      </rPr>
      <t>実施していますか。</t>
    </r>
    <rPh sb="0" eb="2">
      <t>カイゴ</t>
    </rPh>
    <rPh sb="2" eb="4">
      <t>キュウカ</t>
    </rPh>
    <rPh sb="9" eb="12">
      <t>ジュウギョウイン</t>
    </rPh>
    <rPh sb="13" eb="14">
      <t>タイ</t>
    </rPh>
    <rPh sb="16" eb="17">
      <t>ツギ</t>
    </rPh>
    <rPh sb="18" eb="20">
      <t>ハイリョ</t>
    </rPh>
    <rPh sb="24" eb="25">
      <t>ナン</t>
    </rPh>
    <rPh sb="25" eb="27">
      <t>コウモク</t>
    </rPh>
    <rPh sb="27" eb="29">
      <t>ジッシ</t>
    </rPh>
    <phoneticPr fontId="13"/>
  </si>
  <si>
    <t>Q９</t>
    <phoneticPr fontId="2"/>
  </si>
  <si>
    <t>Q10</t>
    <phoneticPr fontId="2"/>
  </si>
  <si>
    <t>Q11</t>
    <phoneticPr fontId="2"/>
  </si>
  <si>
    <t>Q12</t>
    <phoneticPr fontId="2"/>
  </si>
  <si>
    <r>
      <t>次の制度等のうち、</t>
    </r>
    <r>
      <rPr>
        <b/>
        <sz val="11"/>
        <rFont val="ＭＳ Ｐゴシック"/>
        <family val="3"/>
        <charset val="128"/>
      </rPr>
      <t>有給</t>
    </r>
    <r>
      <rPr>
        <sz val="11"/>
        <rFont val="ＭＳ Ｐゴシック"/>
        <family val="3"/>
        <charset val="128"/>
      </rPr>
      <t>としているものが、いくつありますか。（一部支給でも可）</t>
    </r>
    <rPh sb="0" eb="1">
      <t>ツギ</t>
    </rPh>
    <rPh sb="2" eb="4">
      <t>セイド</t>
    </rPh>
    <rPh sb="4" eb="5">
      <t>トウ</t>
    </rPh>
    <rPh sb="9" eb="11">
      <t>ユウキュウ</t>
    </rPh>
    <rPh sb="30" eb="32">
      <t>イチブ</t>
    </rPh>
    <rPh sb="32" eb="34">
      <t>シキュウ</t>
    </rPh>
    <rPh sb="36" eb="37">
      <t>カ</t>
    </rPh>
    <phoneticPr fontId="13"/>
  </si>
  <si>
    <r>
      <rPr>
        <b/>
        <sz val="18"/>
        <rFont val="HG丸ｺﾞｼｯｸM-PRO"/>
        <family val="3"/>
        <charset val="128"/>
      </rPr>
      <t>【法定を超える内容チェック表３】</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3"/>
  </si>
  <si>
    <t>Q13</t>
    <phoneticPr fontId="2"/>
  </si>
  <si>
    <r>
      <t>その他、上記以外で</t>
    </r>
    <r>
      <rPr>
        <b/>
        <sz val="11"/>
        <rFont val="ＭＳ Ｐゴシック"/>
        <family val="3"/>
        <charset val="128"/>
      </rPr>
      <t>育児・介護休業法の規定を超える取組の実施</t>
    </r>
    <r>
      <rPr>
        <sz val="11"/>
        <rFont val="ＭＳ Ｐゴシック"/>
        <family val="3"/>
        <charset val="128"/>
      </rPr>
      <t>があれば、法律条文を記入、該当部分を下線明示した上で、就業規則等を記入、法律を超える内容を具体的に下線明示してください。</t>
    </r>
    <rPh sb="2" eb="3">
      <t>タ</t>
    </rPh>
    <rPh sb="4" eb="6">
      <t>ジョウキ</t>
    </rPh>
    <rPh sb="6" eb="8">
      <t>イガイ</t>
    </rPh>
    <rPh sb="9" eb="11">
      <t>イクジ</t>
    </rPh>
    <rPh sb="12" eb="14">
      <t>カイゴ</t>
    </rPh>
    <rPh sb="14" eb="17">
      <t>キュウギョウホウ</t>
    </rPh>
    <rPh sb="18" eb="20">
      <t>キテイ</t>
    </rPh>
    <rPh sb="21" eb="22">
      <t>コ</t>
    </rPh>
    <rPh sb="24" eb="26">
      <t>トリクミ</t>
    </rPh>
    <rPh sb="27" eb="29">
      <t>ジッシ</t>
    </rPh>
    <rPh sb="34" eb="36">
      <t>ホウリツ</t>
    </rPh>
    <rPh sb="36" eb="38">
      <t>ジョウブン</t>
    </rPh>
    <rPh sb="39" eb="41">
      <t>キニュウ</t>
    </rPh>
    <rPh sb="42" eb="44">
      <t>ガイトウ</t>
    </rPh>
    <rPh sb="44" eb="46">
      <t>ブブン</t>
    </rPh>
    <rPh sb="47" eb="49">
      <t>カセン</t>
    </rPh>
    <rPh sb="49" eb="51">
      <t>メイジ</t>
    </rPh>
    <rPh sb="53" eb="54">
      <t>ウエ</t>
    </rPh>
    <rPh sb="56" eb="58">
      <t>シュウギョウ</t>
    </rPh>
    <rPh sb="58" eb="60">
      <t>キソク</t>
    </rPh>
    <rPh sb="60" eb="61">
      <t>トウ</t>
    </rPh>
    <rPh sb="62" eb="64">
      <t>キニュウ</t>
    </rPh>
    <rPh sb="65" eb="67">
      <t>ホウリツ</t>
    </rPh>
    <rPh sb="68" eb="69">
      <t>コ</t>
    </rPh>
    <rPh sb="71" eb="73">
      <t>ナイヨウ</t>
    </rPh>
    <rPh sb="74" eb="76">
      <t>グタイ</t>
    </rPh>
    <rPh sb="76" eb="77">
      <t>テキ</t>
    </rPh>
    <rPh sb="78" eb="80">
      <t>カセン</t>
    </rPh>
    <rPh sb="80" eb="82">
      <t>メイジ</t>
    </rPh>
    <phoneticPr fontId="13"/>
  </si>
  <si>
    <t>総合評価（Ｑ1～Ｑ13） 　加　算</t>
    <rPh sb="0" eb="4">
      <t>ソウゴウヒョウカ</t>
    </rPh>
    <rPh sb="14" eb="15">
      <t>カ</t>
    </rPh>
    <rPh sb="16" eb="17">
      <t>サン</t>
    </rPh>
    <phoneticPr fontId="13"/>
  </si>
  <si>
    <t>★総合評価（Ｑ1～Ｑ13）加算欄が「ＯＫ！」となる場合でも、就業規則等の添付資料により上記記載内容が確認できなければ、総合評価方式の加算点を認めません。</t>
    <rPh sb="1" eb="5">
      <t>ソウゴウヒョウカ</t>
    </rPh>
    <rPh sb="15" eb="16">
      <t>ラン</t>
    </rPh>
    <rPh sb="25" eb="27">
      <t>バアイ</t>
    </rPh>
    <rPh sb="30" eb="32">
      <t>シュウギョウ</t>
    </rPh>
    <rPh sb="32" eb="34">
      <t>キソク</t>
    </rPh>
    <rPh sb="34" eb="35">
      <t>トウ</t>
    </rPh>
    <rPh sb="36" eb="38">
      <t>テンプ</t>
    </rPh>
    <rPh sb="38" eb="40">
      <t>シリョウ</t>
    </rPh>
    <rPh sb="43" eb="45">
      <t>ジョウキ</t>
    </rPh>
    <rPh sb="45" eb="47">
      <t>キサイ</t>
    </rPh>
    <rPh sb="47" eb="49">
      <t>ナイヨウ</t>
    </rPh>
    <rPh sb="50" eb="52">
      <t>カクニン</t>
    </rPh>
    <rPh sb="59" eb="63">
      <t>ソウゴウヒョウカ</t>
    </rPh>
    <rPh sb="63" eb="65">
      <t>ホウシキ</t>
    </rPh>
    <rPh sb="66" eb="68">
      <t>カサン</t>
    </rPh>
    <rPh sb="68" eb="69">
      <t>テン</t>
    </rPh>
    <rPh sb="70" eb="71">
      <t>ミト</t>
    </rPh>
    <phoneticPr fontId="13"/>
  </si>
  <si>
    <r>
      <t>小学生以上</t>
    </r>
    <r>
      <rPr>
        <sz val="11"/>
        <rFont val="ＭＳ Ｐゴシック"/>
        <family val="3"/>
        <charset val="128"/>
      </rPr>
      <t>の子を持つ従業員が利用できる以下の制度のうち、</t>
    </r>
    <r>
      <rPr>
        <sz val="11"/>
        <color theme="1"/>
        <rFont val="ＭＳ Ｐゴシック"/>
        <family val="3"/>
        <charset val="128"/>
      </rPr>
      <t>いくつ</t>
    </r>
    <r>
      <rPr>
        <sz val="11"/>
        <rFont val="ＭＳ Ｐゴシック"/>
        <family val="3"/>
        <charset val="128"/>
      </rPr>
      <t>の制度がありますか。</t>
    </r>
    <rPh sb="0" eb="5">
      <t>ショウガクセイイジョウ</t>
    </rPh>
    <phoneticPr fontId="13"/>
  </si>
  <si>
    <r>
      <t xml:space="preserve">②「育児時間」：出産後１歳未満の子どもを育てる女性から請求があった場合、1日2回それぞれ30分以上、育児のための時間を与えなければなりません。（労働基準法第67条）
</t>
    </r>
    <r>
      <rPr>
        <sz val="10"/>
        <color rgb="FFFF0000"/>
        <rFont val="ＭＳ Ｐ明朝"/>
        <family val="1"/>
        <charset val="128"/>
      </rPr>
      <t>⑦独自の有給休暇制度の例：生理休暇、妊婦検診のための休暇、家族記念日休暇、バースディ休暇など（本人の結婚、妻の出産、忌引きによる休暇を除く）</t>
    </r>
    <phoneticPr fontId="13"/>
  </si>
  <si>
    <r>
      <t>⑦</t>
    </r>
    <r>
      <rPr>
        <sz val="10"/>
        <rFont val="ＭＳ Ｐゴシック"/>
        <family val="3"/>
        <charset val="128"/>
      </rPr>
      <t>養育両立支援休暇の付与（子の看護等休暇を除く）</t>
    </r>
    <rPh sb="1" eb="3">
      <t>ヨウイク</t>
    </rPh>
    <rPh sb="3" eb="9">
      <t>リョウリツシエンキュウカ</t>
    </rPh>
    <rPh sb="10" eb="12">
      <t>フヨ</t>
    </rPh>
    <rPh sb="13" eb="14">
      <t>コ</t>
    </rPh>
    <rPh sb="15" eb="20">
      <t>カンゴトウキュウカ</t>
    </rPh>
    <rPh sb="21" eb="22">
      <t>ノゾ</t>
    </rPh>
    <phoneticPr fontId="13"/>
  </si>
  <si>
    <t>雇用関係確認書類</t>
    <rPh sb="4" eb="8">
      <t>カクニンショルイ</t>
    </rPh>
    <phoneticPr fontId="2"/>
  </si>
  <si>
    <t>（２）雇用保険被保険者資格取得等確認通知書（事業主通知用）及び監理技術者資格者証</t>
    <phoneticPr fontId="2"/>
  </si>
  <si>
    <t>（３）その他上記に準ずる資料（所属会社名及び３ヶ月以上の雇用関係が確認できるもの</t>
    <phoneticPr fontId="2"/>
  </si>
  <si>
    <t>　　（２つの書類を提出しても可）に限る)</t>
    <phoneticPr fontId="2"/>
  </si>
  <si>
    <t>○詳細は島根県土木部土木総務課建設産業対策室ホームページ参照</t>
    <rPh sb="1" eb="3">
      <t>ショウサイ</t>
    </rPh>
    <rPh sb="4" eb="7">
      <t>シマネケン</t>
    </rPh>
    <rPh sb="7" eb="10">
      <t>ドボクブ</t>
    </rPh>
    <rPh sb="10" eb="15">
      <t>ドボクソウムカ</t>
    </rPh>
    <rPh sb="15" eb="19">
      <t>ケンセツサンギョウ</t>
    </rPh>
    <rPh sb="19" eb="22">
      <t>タイサクシツ</t>
    </rPh>
    <rPh sb="28" eb="30">
      <t>サンショウ</t>
    </rPh>
    <phoneticPr fontId="2"/>
  </si>
  <si>
    <t>URL:</t>
    <phoneticPr fontId="2"/>
  </si>
  <si>
    <t>https://www.pref.shimane.lg.jp/admin/bid/seido/seido_doboku/jyoukinseikakuninsiryou.html</t>
    <phoneticPr fontId="2"/>
  </si>
  <si>
    <t>（１）所属会社の雇用証明書（参考様式HP掲載）</t>
    <phoneticPr fontId="2"/>
  </si>
  <si>
    <t>新規雇用時の年齢</t>
    <rPh sb="0" eb="2">
      <t>シンキ</t>
    </rPh>
    <rPh sb="2" eb="4">
      <t>コヨウ</t>
    </rPh>
    <rPh sb="4" eb="5">
      <t>ジ</t>
    </rPh>
    <rPh sb="6" eb="8">
      <t>ネンレイ</t>
    </rPh>
    <phoneticPr fontId="2"/>
  </si>
  <si>
    <r>
      <rPr>
        <b/>
        <u/>
        <sz val="11"/>
        <color rgb="FFFF0000"/>
        <rFont val="ＭＳ Ｐ明朝"/>
        <family val="1"/>
        <charset val="128"/>
      </rPr>
      <t>資料の添付は不要</t>
    </r>
    <r>
      <rPr>
        <b/>
        <sz val="11"/>
        <color rgb="FFFF0000"/>
        <rFont val="ＭＳ Ｐ明朝"/>
        <family val="1"/>
        <charset val="128"/>
      </rPr>
      <t>。</t>
    </r>
    <r>
      <rPr>
        <sz val="11"/>
        <color theme="1"/>
        <rFont val="ＭＳ Ｐ明朝"/>
        <family val="1"/>
        <charset val="128"/>
      </rPr>
      <t>ただし、上記内容(住所)が、島根県建設工事等入札参加資格者名簿に記載の住所と異なる場合は、建設業許可申請における営業所一覧表等、上記内容(住所)を確認するために必要な資料を添付すること。営業所一</t>
    </r>
    <r>
      <rPr>
        <sz val="11"/>
        <rFont val="ＭＳ Ｐ明朝"/>
        <family val="1"/>
        <charset val="128"/>
      </rPr>
      <t>覧表等は、原本と相違ないことを代表者名で証明すること。</t>
    </r>
    <phoneticPr fontId="2"/>
  </si>
  <si>
    <t>就業規則等は、原本と相異ないことを代表者名で証明すること。</t>
    <phoneticPr fontId="2"/>
  </si>
  <si>
    <t>中国地方整備局発注工事は表彰状等の写しを添付すること。また、発注者から表彰実績に関する資料が提示された場合は、その写しの添付でもよい。</t>
    <phoneticPr fontId="2"/>
  </si>
  <si>
    <r>
      <t>障がい者の法定雇用率　　</t>
    </r>
    <r>
      <rPr>
        <sz val="9"/>
        <rFont val="ＭＳ Ｐ明朝"/>
        <family val="1"/>
        <charset val="128"/>
      </rPr>
      <t>　（※ 民間企業の法定雇用率</t>
    </r>
    <r>
      <rPr>
        <sz val="9"/>
        <color rgb="FFFF0000"/>
        <rFont val="ＭＳ Ｐ明朝"/>
        <family val="1"/>
        <charset val="128"/>
      </rPr>
      <t>2.7％</t>
    </r>
    <r>
      <rPr>
        <sz val="9"/>
        <rFont val="ＭＳ Ｐ明朝"/>
        <family val="1"/>
        <charset val="128"/>
      </rPr>
      <t>）</t>
    </r>
    <rPh sb="5" eb="7">
      <t>ホウテイ</t>
    </rPh>
    <rPh sb="7" eb="10">
      <t>コヨウリツ</t>
    </rPh>
    <rPh sb="16" eb="18">
      <t>ミンカン</t>
    </rPh>
    <rPh sb="18" eb="20">
      <t>キギョウ</t>
    </rPh>
    <rPh sb="21" eb="23">
      <t>ホウテイ</t>
    </rPh>
    <rPh sb="23" eb="26">
      <t>コヨウリツ</t>
    </rPh>
    <phoneticPr fontId="109"/>
  </si>
  <si>
    <t>※ 建設業の除外率10.0％（R7年4月1日施行）</t>
    <phoneticPr fontId="109"/>
  </si>
  <si>
    <t>3.事前審査・証明書による申請</t>
    <rPh sb="2" eb="6">
      <t>ジゼンシンサ</t>
    </rPh>
    <rPh sb="7" eb="10">
      <t>ショウメイショ</t>
    </rPh>
    <rPh sb="13" eb="15">
      <t>シンセイ</t>
    </rPh>
    <phoneticPr fontId="2"/>
  </si>
  <si>
    <t>　事前審査・証明書で提出する評価項目がある場合、該当するものに「○」を入力してください。事前審査・証明書で提出する項目については、技術資料及び添付資料を提出する必要はありません。</t>
    <rPh sb="1" eb="3">
      <t>ジゼン</t>
    </rPh>
    <rPh sb="3" eb="5">
      <t>シンサ</t>
    </rPh>
    <rPh sb="6" eb="9">
      <t>ショウメイショ</t>
    </rPh>
    <rPh sb="10" eb="12">
      <t>テイシュツ</t>
    </rPh>
    <rPh sb="14" eb="18">
      <t>ヒョウカコウモク</t>
    </rPh>
    <rPh sb="21" eb="23">
      <t>バアイ</t>
    </rPh>
    <rPh sb="24" eb="26">
      <t>ガイトウ</t>
    </rPh>
    <rPh sb="35" eb="37">
      <t>ニュウリョク</t>
    </rPh>
    <rPh sb="44" eb="48">
      <t>ジゼンシンサ</t>
    </rPh>
    <rPh sb="49" eb="52">
      <t>ショウメイショ</t>
    </rPh>
    <rPh sb="53" eb="55">
      <t>テイシュツ</t>
    </rPh>
    <rPh sb="57" eb="59">
      <t>コウモク</t>
    </rPh>
    <rPh sb="65" eb="70">
      <t>ギジュツシリョウオヨ</t>
    </rPh>
    <rPh sb="71" eb="75">
      <t>テンプシリョウ</t>
    </rPh>
    <rPh sb="76" eb="78">
      <t>テイシュツ</t>
    </rPh>
    <rPh sb="80" eb="82">
      <t>ヒツヨウ</t>
    </rPh>
    <phoneticPr fontId="2"/>
  </si>
  <si>
    <t>　下欄の入力内容は「表紙」シートに反映されます。</t>
    <rPh sb="1" eb="3">
      <t>カラン</t>
    </rPh>
    <rPh sb="4" eb="8">
      <t>ニュウリョクナイヨウ</t>
    </rPh>
    <rPh sb="10" eb="12">
      <t>ヒョウシ</t>
    </rPh>
    <rPh sb="17" eb="19">
      <t>ハンエイ</t>
    </rPh>
    <phoneticPr fontId="2"/>
  </si>
  <si>
    <t>証明書での提出</t>
    <rPh sb="0" eb="3">
      <t>ショウメイショ</t>
    </rPh>
    <rPh sb="5" eb="7">
      <t>テイシュツ</t>
    </rPh>
    <phoneticPr fontId="2"/>
  </si>
  <si>
    <t>項目</t>
    <rPh sb="0" eb="2">
      <t>コウモク</t>
    </rPh>
    <phoneticPr fontId="2"/>
  </si>
  <si>
    <t>【土木一式】企業の工事成績評定点（県）</t>
    <rPh sb="1" eb="5">
      <t>ドボクイッシキ</t>
    </rPh>
    <rPh sb="6" eb="8">
      <t>キギョウ</t>
    </rPh>
    <rPh sb="9" eb="16">
      <t>コウジセイセキヒョウテイテン</t>
    </rPh>
    <rPh sb="17" eb="18">
      <t>ケン</t>
    </rPh>
    <phoneticPr fontId="2"/>
  </si>
  <si>
    <t>【舗装】企業の工事成績評定点（県）</t>
    <rPh sb="1" eb="3">
      <t>ホソウ</t>
    </rPh>
    <rPh sb="4" eb="6">
      <t>キギョウ</t>
    </rPh>
    <rPh sb="7" eb="14">
      <t>コウジセイセキヒョウテイテン</t>
    </rPh>
    <rPh sb="15" eb="16">
      <t>ケン</t>
    </rPh>
    <phoneticPr fontId="2"/>
  </si>
  <si>
    <t>【法面】企業の工事成績評定点（県）</t>
    <rPh sb="1" eb="3">
      <t>ノリメン</t>
    </rPh>
    <rPh sb="4" eb="6">
      <t>キギョウ</t>
    </rPh>
    <rPh sb="7" eb="14">
      <t>コウジセイセキヒョウテイテン</t>
    </rPh>
    <rPh sb="15" eb="16">
      <t>ケン</t>
    </rPh>
    <phoneticPr fontId="2"/>
  </si>
  <si>
    <t>【港湾】企業の工事成績評定点（県）</t>
    <rPh sb="1" eb="3">
      <t>コウワン</t>
    </rPh>
    <rPh sb="4" eb="6">
      <t>キギョウ</t>
    </rPh>
    <rPh sb="7" eb="14">
      <t>コウジセイセキヒョウテイテン</t>
    </rPh>
    <rPh sb="15" eb="16">
      <t>ケン</t>
    </rPh>
    <phoneticPr fontId="2"/>
  </si>
  <si>
    <t>防災協定の締結実績</t>
    <rPh sb="0" eb="4">
      <t>ボウサイキョウテイ</t>
    </rPh>
    <rPh sb="5" eb="7">
      <t>テイケツ</t>
    </rPh>
    <rPh sb="7" eb="9">
      <t>ジッセキ</t>
    </rPh>
    <phoneticPr fontId="2"/>
  </si>
  <si>
    <t>家畜伝染病防疫協定の締結実績</t>
    <rPh sb="0" eb="9">
      <t>カチクデンセンビョウボウエキキョウテイ</t>
    </rPh>
    <rPh sb="10" eb="12">
      <t>テイケツ</t>
    </rPh>
    <rPh sb="12" eb="14">
      <t>ジッセキ</t>
    </rPh>
    <phoneticPr fontId="2"/>
  </si>
  <si>
    <t>維持管理業務等の契約実績（県）</t>
    <rPh sb="0" eb="2">
      <t>イジ</t>
    </rPh>
    <rPh sb="2" eb="4">
      <t>カンリ</t>
    </rPh>
    <rPh sb="4" eb="6">
      <t>ギョウム</t>
    </rPh>
    <rPh sb="6" eb="7">
      <t>トウ</t>
    </rPh>
    <rPh sb="8" eb="10">
      <t>ケイヤク</t>
    </rPh>
    <rPh sb="10" eb="12">
      <t>ジッセキ</t>
    </rPh>
    <rPh sb="13" eb="14">
      <t>ケン</t>
    </rPh>
    <phoneticPr fontId="2"/>
  </si>
  <si>
    <t>除雪業務の契約実績（県）</t>
    <rPh sb="0" eb="2">
      <t>ジョセツ</t>
    </rPh>
    <rPh sb="2" eb="4">
      <t>ギョウム</t>
    </rPh>
    <rPh sb="5" eb="7">
      <t>ケイヤク</t>
    </rPh>
    <rPh sb="7" eb="9">
      <t>ジッセキ</t>
    </rPh>
    <rPh sb="10" eb="11">
      <t>ケン</t>
    </rPh>
    <phoneticPr fontId="2"/>
  </si>
  <si>
    <t>労働福祉関連（育児介護・こっころ）</t>
    <rPh sb="0" eb="6">
      <t>ロウドウフクシカンレン</t>
    </rPh>
    <rPh sb="7" eb="11">
      <t>イクジカイゴ</t>
    </rPh>
    <phoneticPr fontId="2"/>
  </si>
  <si>
    <t>4.押印済資料で提出する評価項目</t>
    <rPh sb="2" eb="4">
      <t>オウイン</t>
    </rPh>
    <rPh sb="4" eb="5">
      <t>ズ</t>
    </rPh>
    <rPh sb="5" eb="7">
      <t>シリョウ</t>
    </rPh>
    <rPh sb="8" eb="10">
      <t>テイシュツ</t>
    </rPh>
    <rPh sb="12" eb="14">
      <t>ヒョウカ</t>
    </rPh>
    <rPh sb="14" eb="16">
      <t>コウモク</t>
    </rPh>
    <phoneticPr fontId="2"/>
  </si>
  <si>
    <r>
      <t>ボランティア活動を複数日で行った場合、参加実績は重複者を</t>
    </r>
    <r>
      <rPr>
        <sz val="11"/>
        <color rgb="FFFF0000"/>
        <rFont val="ＭＳ Ｐ明朝"/>
        <family val="1"/>
        <charset val="128"/>
      </rPr>
      <t>含んだ</t>
    </r>
    <r>
      <rPr>
        <sz val="11"/>
        <color theme="1"/>
        <rFont val="ＭＳ Ｐ明朝"/>
        <family val="1"/>
        <charset val="128"/>
      </rPr>
      <t>合計人数とする（延べ人数）。従業員数は当該活動時点のものとする。</t>
    </r>
    <rPh sb="28" eb="29">
      <t>フク</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</si>
  <si>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3" eb="5">
      <t>ネンド</t>
    </rPh>
    <rPh sb="7" eb="9">
      <t>レイワ</t>
    </rPh>
    <rPh sb="15" eb="16">
      <t>オヨ</t>
    </rPh>
    <rPh sb="17" eb="18">
      <t>ヒ</t>
    </rPh>
    <rPh sb="19" eb="20">
      <t>ワタ</t>
    </rPh>
    <rPh sb="22" eb="24">
      <t>カンリョウ</t>
    </rPh>
    <phoneticPr fontId="2"/>
  </si>
  <si>
    <r>
      <t>平成</t>
    </r>
    <r>
      <rPr>
        <sz val="11"/>
        <color rgb="FFFF0000"/>
        <rFont val="ＭＳ Ｐ明朝"/>
        <family val="1"/>
        <charset val="128"/>
      </rPr>
      <t>２８</t>
    </r>
    <r>
      <rPr>
        <sz val="11"/>
        <color theme="1"/>
        <rFont val="ＭＳ Ｐ明朝"/>
        <family val="1"/>
        <charset val="128"/>
      </rPr>
      <t>年度から入札公告日前日までに完成及び引き渡しが完了した工事</t>
    </r>
    <rPh sb="20" eb="21">
      <t>オヨ</t>
    </rPh>
    <rPh sb="22" eb="23">
      <t>ヒ</t>
    </rPh>
    <rPh sb="24" eb="25">
      <t>ワタ</t>
    </rPh>
    <rPh sb="27" eb="29">
      <t>カンリョウ</t>
    </rPh>
    <phoneticPr fontId="2"/>
  </si>
  <si>
    <r>
      <t>島根県内の公共事業において、令和</t>
    </r>
    <r>
      <rPr>
        <sz val="11"/>
        <color rgb="FFFF0000"/>
        <rFont val="ＭＳ Ｐ明朝"/>
        <family val="1"/>
        <charset val="128"/>
      </rPr>
      <t>４</t>
    </r>
    <r>
      <rPr>
        <sz val="11"/>
        <rFont val="ＭＳ Ｐ明朝"/>
        <family val="1"/>
        <charset val="128"/>
      </rPr>
      <t>年度から令和</t>
    </r>
    <r>
      <rPr>
        <sz val="11"/>
        <color rgb="FFFF0000"/>
        <rFont val="ＭＳ Ｐ明朝"/>
        <family val="1"/>
        <charset val="128"/>
      </rPr>
      <t>８</t>
    </r>
    <r>
      <rPr>
        <sz val="11"/>
        <rFont val="ＭＳ Ｐ明朝"/>
        <family val="1"/>
        <charset val="128"/>
      </rPr>
      <t>年度に、島根県及び中国地方整備局発注工事で受けた建築部門の優良工事表彰（優良工事施工団体表彰）</t>
    </r>
    <rPh sb="7" eb="9">
      <t>ジギョウ</t>
    </rPh>
    <rPh sb="14" eb="16">
      <t>レイワ</t>
    </rPh>
    <rPh sb="21" eb="23">
      <t>レイワ</t>
    </rPh>
    <rPh sb="48" eb="50">
      <t>ケンチク</t>
    </rPh>
    <rPh sb="50" eb="52">
      <t>ブモン</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</si>
  <si>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3" eb="5">
      <t>ネンド</t>
    </rPh>
    <rPh sb="7" eb="9">
      <t>レイワ</t>
    </rPh>
    <rPh sb="10" eb="12">
      <t>ネンド</t>
    </rPh>
    <rPh sb="11" eb="12">
      <t>ド</t>
    </rPh>
    <rPh sb="12" eb="14">
      <t>ヘイネンド</t>
    </rPh>
    <rPh sb="13" eb="15">
      <t>カンセイ</t>
    </rPh>
    <rPh sb="15" eb="16">
      <t>オヨ</t>
    </rPh>
    <rPh sb="17" eb="18">
      <t>ヒ</t>
    </rPh>
    <rPh sb="19" eb="20">
      <t>ワタ</t>
    </rPh>
    <rPh sb="22" eb="24">
      <t>カンリョウ</t>
    </rPh>
    <phoneticPr fontId="2"/>
  </si>
  <si>
    <r>
      <t>平成</t>
    </r>
    <r>
      <rPr>
        <sz val="11"/>
        <color rgb="FFFF0000"/>
        <rFont val="ＭＳ Ｐ明朝"/>
        <family val="1"/>
        <charset val="128"/>
      </rPr>
      <t>２８</t>
    </r>
    <r>
      <rPr>
        <sz val="11"/>
        <color theme="1"/>
        <rFont val="ＭＳ Ｐ明朝"/>
        <family val="1"/>
        <charset val="128"/>
      </rPr>
      <t>年度から入札公告日前日までに完成及び引き渡しが完了した島根県、島根県内の市町村又は国の機関（独立行政法人等を含みコリンズ登録があるものに限る。）発注工事</t>
    </r>
    <rPh sb="20" eb="21">
      <t>オヨ</t>
    </rPh>
    <rPh sb="22" eb="23">
      <t>ヒ</t>
    </rPh>
    <rPh sb="24" eb="25">
      <t>ワタ</t>
    </rPh>
    <rPh sb="27" eb="29">
      <t>カンリョウ</t>
    </rPh>
    <rPh sb="35" eb="38">
      <t>シマネケン</t>
    </rPh>
    <rPh sb="38" eb="39">
      <t>ナイ</t>
    </rPh>
    <rPh sb="40" eb="43">
      <t>シチョウソン</t>
    </rPh>
    <rPh sb="43" eb="44">
      <t>マタ</t>
    </rPh>
    <rPh sb="45" eb="46">
      <t>クニ</t>
    </rPh>
    <rPh sb="47" eb="49">
      <t>キカン</t>
    </rPh>
    <rPh sb="50" eb="52">
      <t>ドクリツ</t>
    </rPh>
    <rPh sb="52" eb="54">
      <t>ギョウセイ</t>
    </rPh>
    <rPh sb="54" eb="56">
      <t>ホウジン</t>
    </rPh>
    <rPh sb="56" eb="57">
      <t>トウ</t>
    </rPh>
    <rPh sb="58" eb="59">
      <t>フク</t>
    </rPh>
    <rPh sb="64" eb="66">
      <t>トウロク</t>
    </rPh>
    <rPh sb="72" eb="73">
      <t>カギ</t>
    </rPh>
    <phoneticPr fontId="2"/>
  </si>
  <si>
    <r>
      <t>令和</t>
    </r>
    <r>
      <rPr>
        <sz val="11"/>
        <color rgb="FFFF0000"/>
        <rFont val="ＭＳ Ｐ明朝"/>
        <family val="1"/>
        <charset val="128"/>
      </rPr>
      <t>７</t>
    </r>
    <r>
      <rPr>
        <sz val="11"/>
        <color theme="1"/>
        <rFont val="ＭＳ Ｐ明朝"/>
        <family val="1"/>
        <charset val="128"/>
      </rPr>
      <t>年度</t>
    </r>
    <rPh sb="0" eb="2">
      <t>レイワ</t>
    </rPh>
    <rPh sb="4" eb="5">
      <t>ド</t>
    </rPh>
    <phoneticPr fontId="2"/>
  </si>
  <si>
    <r>
      <t>育児・介護休業に関する制度　チェック表</t>
    </r>
    <r>
      <rPr>
        <b/>
        <sz val="11"/>
        <rFont val="HG丸ｺﾞｼｯｸM-PRO"/>
        <family val="3"/>
        <charset val="128"/>
      </rPr>
      <t xml:space="preserve">
育児・介護休業法（R7.10.1施行）対応版</t>
    </r>
    <rPh sb="0" eb="2">
      <t>イクジ</t>
    </rPh>
    <rPh sb="18" eb="19">
      <t>ヒョウ</t>
    </rPh>
    <phoneticPr fontId="13"/>
  </si>
  <si>
    <r>
      <t>令和</t>
    </r>
    <r>
      <rPr>
        <sz val="11"/>
        <color rgb="FFFF0000"/>
        <rFont val="ＭＳ Ｐ明朝"/>
        <family val="1"/>
        <charset val="128"/>
      </rPr>
      <t>６</t>
    </r>
    <r>
      <rPr>
        <sz val="11"/>
        <color theme="1"/>
        <rFont val="ＭＳ Ｐ明朝"/>
        <family val="1"/>
        <charset val="128"/>
      </rPr>
      <t>年４月１日以降に、若手技術者・若手従業員（３０歳未満の者）の１人以上の新規雇用があること。</t>
    </r>
    <rPh sb="0" eb="2">
      <t>レイワ</t>
    </rPh>
    <rPh sb="18" eb="20">
      <t>ワカテ</t>
    </rPh>
    <rPh sb="20" eb="23">
      <t>ジュウギョウイン</t>
    </rPh>
    <rPh sb="27" eb="29">
      <t>ミマン</t>
    </rPh>
    <phoneticPr fontId="2"/>
  </si>
  <si>
    <r>
      <rPr>
        <sz val="10"/>
        <color rgb="FFFF0000"/>
        <rFont val="ＭＳ Ｐ明朝"/>
        <family val="1"/>
        <charset val="128"/>
      </rPr>
      <t>年度間延べ</t>
    </r>
    <r>
      <rPr>
        <sz val="10"/>
        <color theme="1"/>
        <rFont val="ＭＳ Ｐ明朝"/>
        <family val="1"/>
        <charset val="128"/>
      </rPr>
      <t>参加人数</t>
    </r>
    <phoneticPr fontId="2"/>
  </si>
  <si>
    <t>ボランティア活動又はハートフルしまねへの参加実績</t>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</si>
  <si>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年度における島根県内で実施されたボランティア活動又はハートフルしまねへの参加実績</t>
    </r>
    <rPh sb="0" eb="2">
      <t>レイワ</t>
    </rPh>
    <rPh sb="7" eb="9">
      <t>レイワ</t>
    </rPh>
    <phoneticPr fontId="2"/>
  </si>
  <si>
    <r>
      <rPr>
        <sz val="11"/>
        <color rgb="FFFF0000"/>
        <rFont val="ＭＳ Ｐ明朝"/>
        <family val="1"/>
        <charset val="128"/>
      </rPr>
      <t>参加人数が１０名未満の場合、</t>
    </r>
    <r>
      <rPr>
        <sz val="11"/>
        <color theme="1"/>
        <rFont val="ＭＳ Ｐ明朝"/>
        <family val="1"/>
        <charset val="128"/>
      </rPr>
      <t>従業員数の欄に当該活動時点の常用雇用労働者と短時間労働者の合計人数を記載すること。</t>
    </r>
    <rPh sb="0" eb="2">
      <t>サンカ</t>
    </rPh>
    <rPh sb="2" eb="4">
      <t>ニンズウ</t>
    </rPh>
    <rPh sb="7" eb="8">
      <t>メイ</t>
    </rPh>
    <rPh sb="8" eb="10">
      <t>ミマン</t>
    </rPh>
    <rPh sb="11" eb="13">
      <t>バアイ</t>
    </rPh>
    <rPh sb="14" eb="17">
      <t>ジュウギョウイン</t>
    </rPh>
    <rPh sb="17" eb="18">
      <t>スウ</t>
    </rPh>
    <rPh sb="19" eb="20">
      <t>ラン</t>
    </rPh>
    <rPh sb="21" eb="23">
      <t>トウガイ</t>
    </rPh>
    <rPh sb="23" eb="25">
      <t>カツドウ</t>
    </rPh>
    <rPh sb="25" eb="27">
      <t>ジテン</t>
    </rPh>
    <rPh sb="28" eb="30">
      <t>ジョウヨウ</t>
    </rPh>
    <rPh sb="30" eb="32">
      <t>コヨウ</t>
    </rPh>
    <rPh sb="32" eb="35">
      <t>ロウドウシャ</t>
    </rPh>
    <rPh sb="36" eb="39">
      <t>タンジカン</t>
    </rPh>
    <rPh sb="39" eb="42">
      <t>ロウドウシャ</t>
    </rPh>
    <rPh sb="43" eb="45">
      <t>ゴウケイ</t>
    </rPh>
    <rPh sb="45" eb="47">
      <t>ニンズウ</t>
    </rPh>
    <rPh sb="48" eb="50">
      <t>キサイ</t>
    </rPh>
    <phoneticPr fontId="2"/>
  </si>
  <si>
    <r>
      <t>「育児休業・介護休業等育児又は家族介護を行う労働者の福祉に関する法律」（令和７年</t>
    </r>
    <r>
      <rPr>
        <sz val="11"/>
        <color rgb="FFFF0000"/>
        <rFont val="ＭＳ Ｐ明朝"/>
        <family val="1"/>
        <charset val="128"/>
      </rPr>
      <t>１０月</t>
    </r>
    <r>
      <rPr>
        <sz val="11"/>
        <color theme="1"/>
        <rFont val="ＭＳ Ｐ明朝"/>
        <family val="1"/>
        <charset val="128"/>
      </rPr>
      <t>1日施行、以下「育児・介護休業法」という。）で定める制度を超える内容を含む制度を規定していること</t>
    </r>
    <rPh sb="42" eb="43">
      <t>ガツ</t>
    </rPh>
    <phoneticPr fontId="2"/>
  </si>
  <si>
    <t>ボランティア活動</t>
    <rPh sb="6" eb="8">
      <t>カツドウ</t>
    </rPh>
    <phoneticPr fontId="13"/>
  </si>
  <si>
    <t>（近隣地域での施工実績）</t>
    <phoneticPr fontId="2"/>
  </si>
  <si>
    <t>対象工事</t>
  </si>
  <si>
    <t>コリンズ登録番号</t>
    <phoneticPr fontId="2"/>
  </si>
  <si>
    <t>特別（特定）ＪＶの場合、出資比率</t>
    <rPh sb="3" eb="5">
      <t>トクテイ</t>
    </rPh>
    <phoneticPr fontId="2"/>
  </si>
  <si>
    <t>コリンズの「登録内容確認書」の写し。（竣工登録に限る。）</t>
    <rPh sb="15" eb="16">
      <t>ウツ</t>
    </rPh>
    <phoneticPr fontId="2"/>
  </si>
  <si>
    <t>最終の見積参考資料（設計の変更回数が確認できる総括情報表と工事内訳表）。ただし、必ず当初、変更を含む契約書全ての写し（資料③）＋項目別評定点表（資料④）もしくは竣工検査済証の写し（資料⑤）を追加添付すること。</t>
    <rPh sb="0" eb="2">
      <t>サイシュウ</t>
    </rPh>
    <rPh sb="10" eb="12">
      <t>セッケイ</t>
    </rPh>
    <rPh sb="13" eb="15">
      <t>ヘンコウ</t>
    </rPh>
    <rPh sb="15" eb="17">
      <t>カイスウ</t>
    </rPh>
    <rPh sb="18" eb="20">
      <t>カクニン</t>
    </rPh>
    <rPh sb="40" eb="41">
      <t>カナラ</t>
    </rPh>
    <rPh sb="42" eb="44">
      <t>トウショ</t>
    </rPh>
    <rPh sb="45" eb="47">
      <t>ヘンコウ</t>
    </rPh>
    <rPh sb="48" eb="49">
      <t>フク</t>
    </rPh>
    <rPh sb="50" eb="53">
      <t>ケイヤクショ</t>
    </rPh>
    <rPh sb="53" eb="54">
      <t>スベ</t>
    </rPh>
    <rPh sb="56" eb="57">
      <t>ウツ</t>
    </rPh>
    <rPh sb="59" eb="61">
      <t>シリョウ</t>
    </rPh>
    <rPh sb="64" eb="66">
      <t>コウモク</t>
    </rPh>
    <rPh sb="66" eb="67">
      <t>ベツ</t>
    </rPh>
    <rPh sb="67" eb="69">
      <t>ヒョウテイ</t>
    </rPh>
    <rPh sb="69" eb="70">
      <t>テン</t>
    </rPh>
    <rPh sb="70" eb="71">
      <t>ヒョウ</t>
    </rPh>
    <rPh sb="72" eb="74">
      <t>シリョウ</t>
    </rPh>
    <rPh sb="80" eb="82">
      <t>シュンコウ</t>
    </rPh>
    <rPh sb="82" eb="84">
      <t>ケンサ</t>
    </rPh>
    <rPh sb="84" eb="85">
      <t>ズ</t>
    </rPh>
    <rPh sb="85" eb="86">
      <t>ショウ</t>
    </rPh>
    <rPh sb="87" eb="88">
      <t>ウツ</t>
    </rPh>
    <rPh sb="90" eb="92">
      <t>シリョウ</t>
    </rPh>
    <rPh sb="95" eb="97">
      <t>ツイカ</t>
    </rPh>
    <rPh sb="97" eb="99">
      <t>テンプ</t>
    </rPh>
    <phoneticPr fontId="2"/>
  </si>
  <si>
    <t>当初、変更を含む契約書全ての写し。</t>
    <phoneticPr fontId="2"/>
  </si>
  <si>
    <t>項目別評定点表。（島根県発注工事に限る。）</t>
    <phoneticPr fontId="2"/>
  </si>
  <si>
    <t>竣工検査済証の写し。</t>
    <rPh sb="0" eb="2">
      <t>シュンコウ</t>
    </rPh>
    <rPh sb="2" eb="4">
      <t>ケンサ</t>
    </rPh>
    <rPh sb="4" eb="5">
      <t>ズ</t>
    </rPh>
    <rPh sb="5" eb="6">
      <t>ショウ</t>
    </rPh>
    <rPh sb="7" eb="8">
      <t>ウツ</t>
    </rPh>
    <phoneticPr fontId="2"/>
  </si>
  <si>
    <t>工事成績評定通知書の写し。ただし、工事成績評定対象外工事の場合は、「成績評定対象外」である旨を「工事成績評定点」欄に記載すること。（島根県以外の発注工事は、成績評定対象外であることを確認するための発注者の証明書の写し（資料⑧）も追加添付すること。）</t>
    <rPh sb="34" eb="36">
      <t>セイセキ</t>
    </rPh>
    <rPh sb="45" eb="46">
      <t>ムネ</t>
    </rPh>
    <rPh sb="54" eb="55">
      <t>テン</t>
    </rPh>
    <rPh sb="78" eb="80">
      <t>セイセキ</t>
    </rPh>
    <rPh sb="80" eb="82">
      <t>ヒョウテイ</t>
    </rPh>
    <rPh sb="106" eb="107">
      <t>ウツ</t>
    </rPh>
    <rPh sb="109" eb="111">
      <t>シリョウ</t>
    </rPh>
    <phoneticPr fontId="2"/>
  </si>
  <si>
    <t>資料①または資料②のみでは同種工事の施工実績（工事概要）が確認できない場合は、確認できる資料（工事名と設計の変更回数が確認できる最終図面等）。ただし、必ず当初、変更を含む契約書全ての写し（資料③）＋項目別評定点表（資料④）もしくは竣工検査済証の写し（資料⑤）を追加添付すること。</t>
    <rPh sb="23" eb="25">
      <t>コウジ</t>
    </rPh>
    <rPh sb="25" eb="27">
      <t>ガイヨウ</t>
    </rPh>
    <rPh sb="47" eb="49">
      <t>コウジ</t>
    </rPh>
    <rPh sb="49" eb="50">
      <t>メイ</t>
    </rPh>
    <rPh sb="51" eb="53">
      <t>セッケイ</t>
    </rPh>
    <rPh sb="54" eb="56">
      <t>ヘンコウ</t>
    </rPh>
    <rPh sb="56" eb="58">
      <t>カイスウ</t>
    </rPh>
    <rPh sb="59" eb="61">
      <t>カクニン</t>
    </rPh>
    <rPh sb="94" eb="96">
      <t>シリョウ</t>
    </rPh>
    <phoneticPr fontId="2"/>
  </si>
  <si>
    <t>発注者の証明書の写し。</t>
    <rPh sb="8" eb="9">
      <t>ウツ</t>
    </rPh>
    <phoneticPr fontId="2"/>
  </si>
  <si>
    <t>備考</t>
    <rPh sb="0" eb="2">
      <t>ビコウ</t>
    </rPh>
    <phoneticPr fontId="2"/>
  </si>
  <si>
    <t>コリンズ登録番号</t>
    <rPh sb="4" eb="6">
      <t>トウロク</t>
    </rPh>
    <rPh sb="6" eb="8">
      <t>バンゴウ</t>
    </rPh>
    <phoneticPr fontId="2"/>
  </si>
  <si>
    <t>①のみ対象</t>
    <rPh sb="3" eb="5">
      <t>タイショウ</t>
    </rPh>
    <phoneticPr fontId="2"/>
  </si>
  <si>
    <t>JV工事のみ対象</t>
    <rPh sb="2" eb="4">
      <t>コウジ</t>
    </rPh>
    <rPh sb="6" eb="8">
      <t>タイショウ</t>
    </rPh>
    <phoneticPr fontId="2"/>
  </si>
  <si>
    <t>成績評定対象外工事の場合、⑧が必須（島根県発注工事以外）</t>
    <rPh sb="0" eb="2">
      <t>セイセキ</t>
    </rPh>
    <rPh sb="2" eb="4">
      <t>ヒョウテイ</t>
    </rPh>
    <rPh sb="4" eb="6">
      <t>タイショウ</t>
    </rPh>
    <rPh sb="6" eb="7">
      <t>ガイ</t>
    </rPh>
    <rPh sb="7" eb="9">
      <t>コウジ</t>
    </rPh>
    <rPh sb="10" eb="12">
      <t>バアイ</t>
    </rPh>
    <rPh sb="15" eb="17">
      <t>ヒッス</t>
    </rPh>
    <rPh sb="18" eb="21">
      <t>シマネケン</t>
    </rPh>
    <rPh sb="21" eb="23">
      <t>ハッチュウ</t>
    </rPh>
    <rPh sb="23" eb="25">
      <t>コウジ</t>
    </rPh>
    <rPh sb="25" eb="27">
      <t>イガイ</t>
    </rPh>
    <phoneticPr fontId="2"/>
  </si>
  <si>
    <t>※１：上表の「○」は資料で確認ができるもの、「△」は全ては確認できないもの。</t>
    <rPh sb="3" eb="4">
      <t>ジョウ</t>
    </rPh>
    <rPh sb="4" eb="5">
      <t>ヒョウ</t>
    </rPh>
    <rPh sb="10" eb="12">
      <t>シリョウ</t>
    </rPh>
    <rPh sb="13" eb="15">
      <t>カクニン</t>
    </rPh>
    <rPh sb="26" eb="27">
      <t>スベ</t>
    </rPh>
    <rPh sb="29" eb="31">
      <t>カクニン</t>
    </rPh>
    <phoneticPr fontId="2"/>
  </si>
  <si>
    <t>※２：上表の資料②、③、④、⑤、⑥の「○」と「△」は、島根県発注工事の場合。</t>
    <rPh sb="3" eb="4">
      <t>ジョウ</t>
    </rPh>
    <rPh sb="4" eb="5">
      <t>ヒョウ</t>
    </rPh>
    <rPh sb="6" eb="8">
      <t>シリョウ</t>
    </rPh>
    <rPh sb="27" eb="30">
      <t>シマネケン</t>
    </rPh>
    <rPh sb="30" eb="32">
      <t>ハッチュウ</t>
    </rPh>
    <rPh sb="32" eb="34">
      <t>コウジ</t>
    </rPh>
    <rPh sb="35" eb="37">
      <t>バアイ</t>
    </rPh>
    <phoneticPr fontId="2"/>
  </si>
  <si>
    <t>・コリンズと別資料を提出する場合</t>
    <phoneticPr fontId="2"/>
  </si>
  <si>
    <t>コリンズのみで工事概要が確認可能。</t>
    <rPh sb="7" eb="9">
      <t>コウジ</t>
    </rPh>
    <rPh sb="9" eb="11">
      <t>ガイヨウ</t>
    </rPh>
    <rPh sb="12" eb="14">
      <t>カクニン</t>
    </rPh>
    <rPh sb="14" eb="16">
      <t>カノウ</t>
    </rPh>
    <phoneticPr fontId="2"/>
  </si>
  <si>
    <t>①+④</t>
    <phoneticPr fontId="2"/>
  </si>
  <si>
    <t>①+⑥</t>
    <phoneticPr fontId="2"/>
  </si>
  <si>
    <t>コリンズのみで工事概要が確認できない。最終の見積参考資料を追加添付。</t>
    <rPh sb="7" eb="9">
      <t>コウジ</t>
    </rPh>
    <rPh sb="9" eb="11">
      <t>ガイヨウ</t>
    </rPh>
    <rPh sb="12" eb="14">
      <t>カクニン</t>
    </rPh>
    <rPh sb="19" eb="21">
      <t>サイシュウ</t>
    </rPh>
    <rPh sb="22" eb="24">
      <t>ミツモリ</t>
    </rPh>
    <rPh sb="24" eb="26">
      <t>サンコウ</t>
    </rPh>
    <rPh sb="26" eb="28">
      <t>シリョウ</t>
    </rPh>
    <rPh sb="29" eb="31">
      <t>ツイカ</t>
    </rPh>
    <rPh sb="31" eb="33">
      <t>テンプ</t>
    </rPh>
    <phoneticPr fontId="2"/>
  </si>
  <si>
    <t>①+②+③+④</t>
    <phoneticPr fontId="2"/>
  </si>
  <si>
    <t>①+②+③+⑤+⑥</t>
    <phoneticPr fontId="2"/>
  </si>
  <si>
    <t>①+③+④+⑦</t>
    <phoneticPr fontId="2"/>
  </si>
  <si>
    <t>①+③+⑤+⑥+⑦</t>
    <phoneticPr fontId="2"/>
  </si>
  <si>
    <t>コリンズのみで工事概要が確認できない。発注者の証明書を追加添付。</t>
    <rPh sb="19" eb="22">
      <t>ハッチュウシャ</t>
    </rPh>
    <rPh sb="23" eb="26">
      <t>ショウメイショ</t>
    </rPh>
    <phoneticPr fontId="2"/>
  </si>
  <si>
    <t>①＋⑧</t>
    <phoneticPr fontId="2"/>
  </si>
  <si>
    <t>パターン５</t>
    <phoneticPr fontId="2"/>
  </si>
  <si>
    <t>・別資料のみを提出する場合</t>
    <rPh sb="1" eb="2">
      <t>ベツ</t>
    </rPh>
    <rPh sb="2" eb="4">
      <t>シリョウ</t>
    </rPh>
    <rPh sb="7" eb="9">
      <t>テイシュツ</t>
    </rPh>
    <rPh sb="11" eb="13">
      <t>バアイ</t>
    </rPh>
    <phoneticPr fontId="2"/>
  </si>
  <si>
    <t>最終の見積参考資料で工事概要が確認可能。</t>
    <rPh sb="0" eb="2">
      <t>サイシュウ</t>
    </rPh>
    <rPh sb="3" eb="5">
      <t>ミツモリ</t>
    </rPh>
    <rPh sb="5" eb="7">
      <t>サンコウ</t>
    </rPh>
    <rPh sb="7" eb="9">
      <t>シリョウ</t>
    </rPh>
    <rPh sb="10" eb="12">
      <t>コウジ</t>
    </rPh>
    <rPh sb="12" eb="14">
      <t>ガイヨウ</t>
    </rPh>
    <rPh sb="15" eb="17">
      <t>カクニン</t>
    </rPh>
    <rPh sb="17" eb="19">
      <t>カノウ</t>
    </rPh>
    <phoneticPr fontId="2"/>
  </si>
  <si>
    <t>②+③+④+⑨</t>
    <phoneticPr fontId="2"/>
  </si>
  <si>
    <t>②+③+⑤+⑥+⑨</t>
    <phoneticPr fontId="2"/>
  </si>
  <si>
    <t>パターン６</t>
    <phoneticPr fontId="2"/>
  </si>
  <si>
    <t>最終の見積参考資料で工事概要が確認できない。最終図面等を追加添付。</t>
    <rPh sb="0" eb="2">
      <t>サイシュウ</t>
    </rPh>
    <rPh sb="3" eb="5">
      <t>ミツモリ</t>
    </rPh>
    <rPh sb="5" eb="7">
      <t>サンコウ</t>
    </rPh>
    <rPh sb="7" eb="9">
      <t>シリョウ</t>
    </rPh>
    <rPh sb="10" eb="12">
      <t>コウジ</t>
    </rPh>
    <rPh sb="12" eb="14">
      <t>ガイヨウ</t>
    </rPh>
    <rPh sb="15" eb="17">
      <t>カクニン</t>
    </rPh>
    <rPh sb="22" eb="24">
      <t>サイシュウ</t>
    </rPh>
    <rPh sb="24" eb="26">
      <t>ズメン</t>
    </rPh>
    <rPh sb="26" eb="27">
      <t>トウ</t>
    </rPh>
    <rPh sb="28" eb="30">
      <t>ツイカ</t>
    </rPh>
    <rPh sb="30" eb="32">
      <t>テンプ</t>
    </rPh>
    <phoneticPr fontId="2"/>
  </si>
  <si>
    <t>②+③+④+⑦+⑨</t>
    <phoneticPr fontId="2"/>
  </si>
  <si>
    <t>②+③+⑤+⑥+⑦+⑨</t>
    <phoneticPr fontId="2"/>
  </si>
  <si>
    <t>パターン７</t>
    <phoneticPr fontId="2"/>
  </si>
  <si>
    <t>最終の見積参考資料等、必要な資料を追加添付。</t>
    <rPh sb="0" eb="2">
      <t>サイシュウ</t>
    </rPh>
    <rPh sb="3" eb="5">
      <t>ミツモリ</t>
    </rPh>
    <rPh sb="5" eb="7">
      <t>サンコウ</t>
    </rPh>
    <rPh sb="7" eb="9">
      <t>シリョウ</t>
    </rPh>
    <rPh sb="9" eb="10">
      <t>トウ</t>
    </rPh>
    <rPh sb="11" eb="13">
      <t>ヒツヨウ</t>
    </rPh>
    <rPh sb="14" eb="16">
      <t>シリョウ</t>
    </rPh>
    <rPh sb="17" eb="19">
      <t>ツイカ</t>
    </rPh>
    <rPh sb="19" eb="21">
      <t>テンプ</t>
    </rPh>
    <phoneticPr fontId="2"/>
  </si>
  <si>
    <t>２</t>
  </si>
  <si>
    <t>３</t>
  </si>
  <si>
    <t>４</t>
  </si>
  <si>
    <t>５</t>
  </si>
  <si>
    <t>６</t>
  </si>
  <si>
    <t>７</t>
  </si>
  <si>
    <t>８</t>
  </si>
  <si>
    <t>９</t>
  </si>
  <si>
    <t>１０</t>
  </si>
  <si>
    <t>１１</t>
  </si>
  <si>
    <t>１２</t>
  </si>
  <si>
    <t>⑤</t>
  </si>
  <si>
    <t>労働福祉（高齢者雇用）</t>
    <rPh sb="0" eb="2">
      <t>ロウドウ</t>
    </rPh>
    <rPh sb="2" eb="4">
      <t>フクシ</t>
    </rPh>
    <rPh sb="5" eb="8">
      <t>コウレイシャ</t>
    </rPh>
    <rPh sb="8" eb="10">
      <t>コヨウ</t>
    </rPh>
    <phoneticPr fontId="13"/>
  </si>
  <si>
    <t>若手技術者・若手従業員の新規雇用</t>
    <phoneticPr fontId="2"/>
  </si>
  <si>
    <t>管工事、熱絶縁工事、消防施設工事</t>
    <rPh sb="0" eb="1">
      <t>カン</t>
    </rPh>
    <rPh sb="1" eb="3">
      <t>コウジ</t>
    </rPh>
    <rPh sb="4" eb="5">
      <t>ネツ</t>
    </rPh>
    <rPh sb="5" eb="7">
      <t>ゼツエン</t>
    </rPh>
    <rPh sb="7" eb="9">
      <t>コウジ</t>
    </rPh>
    <rPh sb="10" eb="12">
      <t>ショウボウ</t>
    </rPh>
    <rPh sb="12" eb="14">
      <t>シセツ</t>
    </rPh>
    <rPh sb="14" eb="16">
      <t>コウジ</t>
    </rPh>
    <phoneticPr fontId="2"/>
  </si>
  <si>
    <t>電気工事、消防施設工事</t>
    <rPh sb="0" eb="2">
      <t>デンキ</t>
    </rPh>
    <rPh sb="2" eb="4">
      <t>コウジ</t>
    </rPh>
    <rPh sb="5" eb="11">
      <t>ショウボウシセツコウジ</t>
    </rPh>
    <phoneticPr fontId="2"/>
  </si>
  <si>
    <t>建物用途</t>
    <rPh sb="0" eb="4">
      <t>タテモノヨウト</t>
    </rPh>
    <phoneticPr fontId="2"/>
  </si>
  <si>
    <t>契約工期と技術者の従事期間が異なる工事の場合は、現場着手日及び実地完成日が確認できる資料（最終の実施工程表等）（発注者が押印した資料の写しに限る。）を添付すること。</t>
    <rPh sb="0" eb="2">
      <t>ケイヤク</t>
    </rPh>
    <rPh sb="2" eb="4">
      <t>コウキ</t>
    </rPh>
    <rPh sb="5" eb="8">
      <t>ギジュツシャ</t>
    </rPh>
    <rPh sb="9" eb="11">
      <t>ジュウジ</t>
    </rPh>
    <rPh sb="11" eb="13">
      <t>キカン</t>
    </rPh>
    <rPh sb="14" eb="15">
      <t>コト</t>
    </rPh>
    <rPh sb="17" eb="19">
      <t>コウジ</t>
    </rPh>
    <rPh sb="20" eb="22">
      <t>バアイ</t>
    </rPh>
    <rPh sb="29" eb="30">
      <t>オヨ</t>
    </rPh>
    <phoneticPr fontId="2"/>
  </si>
  <si>
    <t>（6）</t>
    <phoneticPr fontId="2"/>
  </si>
  <si>
    <t>現場着手日及び実地完成日が確認できる資料（最終の実施工程表等）（発注者が押印した資料の写しに限る。）</t>
    <rPh sb="5" eb="6">
      <t>オヨ</t>
    </rPh>
    <rPh sb="32" eb="35">
      <t>ハッチュウシャ</t>
    </rPh>
    <rPh sb="36" eb="38">
      <t>オウイン</t>
    </rPh>
    <rPh sb="40" eb="42">
      <t>シリョウ</t>
    </rPh>
    <rPh sb="43" eb="44">
      <t>ウツ</t>
    </rPh>
    <rPh sb="46" eb="47">
      <t>カギ</t>
    </rPh>
    <phoneticPr fontId="2"/>
  </si>
  <si>
    <t>技術者の従事期間と従事時の役職が確認できる資料（コリンズの「登録内容確認書」の写し等）</t>
    <rPh sb="0" eb="3">
      <t>ギジュツシャ</t>
    </rPh>
    <rPh sb="4" eb="8">
      <t>ジュウジキカン</t>
    </rPh>
    <rPh sb="9" eb="12">
      <t>ジュウジジ</t>
    </rPh>
    <rPh sb="13" eb="15">
      <t>ヤクショク</t>
    </rPh>
    <rPh sb="16" eb="18">
      <t>カクニン</t>
    </rPh>
    <rPh sb="21" eb="23">
      <t>シリョウ</t>
    </rPh>
    <rPh sb="30" eb="37">
      <t>トウロクナイヨウカクニンショ</t>
    </rPh>
    <rPh sb="39" eb="40">
      <t>ウツ</t>
    </rPh>
    <rPh sb="41" eb="42">
      <t>トウ</t>
    </rPh>
    <phoneticPr fontId="2"/>
  </si>
  <si>
    <t>⑪</t>
    <phoneticPr fontId="2"/>
  </si>
  <si>
    <t>資料①～⑪で確認できる内容</t>
    <rPh sb="0" eb="2">
      <t>シリョウ</t>
    </rPh>
    <rPh sb="6" eb="8">
      <t>カクニン</t>
    </rPh>
    <rPh sb="11" eb="13">
      <t>ナイヨウ</t>
    </rPh>
    <phoneticPr fontId="2"/>
  </si>
  <si>
    <t>△</t>
    <phoneticPr fontId="2"/>
  </si>
  <si>
    <t>従事期間</t>
    <rPh sb="0" eb="4">
      <t>ジュウジキカン</t>
    </rPh>
    <phoneticPr fontId="2"/>
  </si>
  <si>
    <t>⑧、⑨は両方必要</t>
    <rPh sb="4" eb="8">
      <t>リョウホウヒツヨウ</t>
    </rPh>
    <phoneticPr fontId="2"/>
  </si>
  <si>
    <t>条件３</t>
    <phoneticPr fontId="2"/>
  </si>
  <si>
    <t>コリンズの竣工登録あり</t>
    <phoneticPr fontId="2"/>
  </si>
  <si>
    <t>契約工期と技術者の従事期間が同じ。</t>
    <rPh sb="0" eb="4">
      <t>ケイヤクコウキ</t>
    </rPh>
    <rPh sb="5" eb="8">
      <t>ギジュツシャ</t>
    </rPh>
    <rPh sb="9" eb="11">
      <t>ジュウジ</t>
    </rPh>
    <rPh sb="11" eb="13">
      <t>キカン</t>
    </rPh>
    <rPh sb="14" eb="15">
      <t>オナ</t>
    </rPh>
    <phoneticPr fontId="2"/>
  </si>
  <si>
    <t>上記パターン１、２のいずれかに該当。</t>
    <rPh sb="0" eb="2">
      <t>ジョウキ</t>
    </rPh>
    <rPh sb="15" eb="17">
      <t>ガイトウ</t>
    </rPh>
    <phoneticPr fontId="2"/>
  </si>
  <si>
    <t>契約工期と技術者の従事期間が異なる。</t>
    <rPh sb="0" eb="4">
      <t>ケイヤクコウキ</t>
    </rPh>
    <rPh sb="5" eb="8">
      <t>ギジュツシャ</t>
    </rPh>
    <rPh sb="9" eb="11">
      <t>ジュウジ</t>
    </rPh>
    <rPh sb="11" eb="13">
      <t>キカン</t>
    </rPh>
    <rPh sb="14" eb="15">
      <t>コト</t>
    </rPh>
    <phoneticPr fontId="2"/>
  </si>
  <si>
    <t>パターン１+⑧+⑨</t>
    <phoneticPr fontId="2"/>
  </si>
  <si>
    <t>パターン２+⑧+⑨</t>
    <phoneticPr fontId="2"/>
  </si>
  <si>
    <t>コリンズの竣工登録なし</t>
    <phoneticPr fontId="2"/>
  </si>
  <si>
    <t>⑩+⑪</t>
    <phoneticPr fontId="2"/>
  </si>
  <si>
    <t>有効期限
（年月日）</t>
    <rPh sb="0" eb="2">
      <t>ユウコウ</t>
    </rPh>
    <rPh sb="2" eb="4">
      <t>キゲン</t>
    </rPh>
    <rPh sb="6" eb="9">
      <t>ネンガッピ</t>
    </rPh>
    <phoneticPr fontId="2"/>
  </si>
  <si>
    <t>配置予定技術者の継続学習</t>
    <phoneticPr fontId="2"/>
  </si>
  <si>
    <t>配置予定の主任（監理）技術者が保有するCPD単位数</t>
    <rPh sb="22" eb="25">
      <t>タンイスウ</t>
    </rPh>
    <phoneticPr fontId="2"/>
  </si>
  <si>
    <t>配置予定技術者氏名</t>
  </si>
  <si>
    <t>保有するCPD単位数</t>
    <rPh sb="7" eb="10">
      <t>タンイスウ</t>
    </rPh>
    <phoneticPr fontId="2"/>
  </si>
  <si>
    <t>※評価結果</t>
  </si>
  <si>
    <t>（発注者記載欄）</t>
  </si>
  <si>
    <t>単位</t>
    <rPh sb="0" eb="2">
      <t>タンイ</t>
    </rPh>
    <phoneticPr fontId="2"/>
  </si>
  <si>
    <t>保有CPD単位数が確認できる資料として、（公社）日本建築士会連合会が発行した「建築士会CPD実績証明書」の写し又は（一財）建設業振興基金が発行した「建築・設備施工管理CPD制度実績証明書」の写しを添付すること。</t>
    <rPh sb="5" eb="8">
      <t>タンイスウ</t>
    </rPh>
    <rPh sb="21" eb="23">
      <t>コウシャ</t>
    </rPh>
    <rPh sb="24" eb="30">
      <t>ニホンケンチクシカイ</t>
    </rPh>
    <rPh sb="30" eb="33">
      <t>レンゴウカイ</t>
    </rPh>
    <rPh sb="34" eb="36">
      <t>ハッコウ</t>
    </rPh>
    <rPh sb="39" eb="43">
      <t>ケンチクシカイ</t>
    </rPh>
    <rPh sb="46" eb="51">
      <t>ジッセキショウメイショ</t>
    </rPh>
    <rPh sb="53" eb="54">
      <t>ウツ</t>
    </rPh>
    <rPh sb="55" eb="56">
      <t>マタ</t>
    </rPh>
    <rPh sb="58" eb="60">
      <t>イチザイ</t>
    </rPh>
    <rPh sb="61" eb="68">
      <t>ケンセツギョウシンコウキキン</t>
    </rPh>
    <rPh sb="74" eb="76">
      <t>ケンチク</t>
    </rPh>
    <rPh sb="77" eb="79">
      <t>セツビ</t>
    </rPh>
    <rPh sb="79" eb="83">
      <t>セコウカンリ</t>
    </rPh>
    <rPh sb="86" eb="88">
      <t>セイド</t>
    </rPh>
    <rPh sb="88" eb="93">
      <t>ジッセキショウメイショ</t>
    </rPh>
    <rPh sb="95" eb="96">
      <t>ウツ</t>
    </rPh>
    <phoneticPr fontId="2"/>
  </si>
  <si>
    <t>開始年度</t>
    <rPh sb="0" eb="2">
      <t>カイシ</t>
    </rPh>
    <rPh sb="2" eb="4">
      <t>ネンド</t>
    </rPh>
    <phoneticPr fontId="2"/>
  </si>
  <si>
    <t>技術資料提出時に配置予定技術者が特定できない場合は、複数の候補者を記入できる。その場合、審査は候補者のうち配置予定技術者の評価点合計が最も低い者で評価する。</t>
    <rPh sb="53" eb="55">
      <t>ハイチ</t>
    </rPh>
    <rPh sb="55" eb="57">
      <t>ヨテイ</t>
    </rPh>
    <rPh sb="57" eb="60">
      <t>ギジュツシャ</t>
    </rPh>
    <rPh sb="61" eb="63">
      <t>ヒョウカ</t>
    </rPh>
    <rPh sb="63" eb="64">
      <t>テン</t>
    </rPh>
    <rPh sb="64" eb="66">
      <t>ゴウケイ</t>
    </rPh>
    <phoneticPr fontId="2"/>
  </si>
  <si>
    <t>技術資料提出工事名：　　　　　　　　　　　　　　　　　　　　　　　　　　　　　　　　　　　　　　</t>
    <phoneticPr fontId="2"/>
  </si>
  <si>
    <t>対象技術者：</t>
    <phoneticPr fontId="2"/>
  </si>
  <si>
    <t>上記①～③の配置予定技術者のうち、評価結果が「◯」の者　　　</t>
    <phoneticPr fontId="2"/>
  </si>
  <si>
    <t>　ただし、上記配置予定技術者のうち、必要単位数未満の者が新たに評価基準以上の単位数を取得した場合は、技術資料及び必要な添付資料を再提出すること。</t>
    <rPh sb="5" eb="7">
      <t>ジョウキ</t>
    </rPh>
    <rPh sb="7" eb="9">
      <t>ハイチ</t>
    </rPh>
    <rPh sb="9" eb="11">
      <t>ヨテイ</t>
    </rPh>
    <rPh sb="11" eb="14">
      <t>ギジュツシャ</t>
    </rPh>
    <rPh sb="18" eb="20">
      <t>ヒツヨウ</t>
    </rPh>
    <rPh sb="20" eb="22">
      <t>タンイ</t>
    </rPh>
    <rPh sb="22" eb="23">
      <t>スウ</t>
    </rPh>
    <rPh sb="23" eb="25">
      <t>ミマン</t>
    </rPh>
    <rPh sb="26" eb="27">
      <t>モノ</t>
    </rPh>
    <rPh sb="28" eb="29">
      <t>アラ</t>
    </rPh>
    <rPh sb="38" eb="40">
      <t>タンイ</t>
    </rPh>
    <phoneticPr fontId="2"/>
  </si>
  <si>
    <t>　　　</t>
    <phoneticPr fontId="2"/>
  </si>
  <si>
    <t>・対象単位数が異なる押印済資料を提出した場合、当該評価項目の加算点はゼロとする。</t>
    <rPh sb="1" eb="3">
      <t>タイショウ</t>
    </rPh>
    <rPh sb="3" eb="6">
      <t>タンイスウ</t>
    </rPh>
    <phoneticPr fontId="2"/>
  </si>
  <si>
    <t>令和３年度</t>
    <rPh sb="0" eb="2">
      <t>レイワ</t>
    </rPh>
    <rPh sb="3" eb="5">
      <t>ネンド</t>
    </rPh>
    <rPh sb="4" eb="5">
      <t>ガンネン</t>
    </rPh>
    <phoneticPr fontId="2"/>
  </si>
  <si>
    <t>工事種別／建設工事の種類</t>
    <phoneticPr fontId="2"/>
  </si>
  <si>
    <t>工事成績
建物用途</t>
    <rPh sb="0" eb="4">
      <t>コウジセイセキ</t>
    </rPh>
    <rPh sb="5" eb="9">
      <t>タテモノヨウト</t>
    </rPh>
    <phoneticPr fontId="2"/>
  </si>
  <si>
    <t>継続学習</t>
    <rPh sb="0" eb="4">
      <t>ケイゾクガクシュウ</t>
    </rPh>
    <phoneticPr fontId="2"/>
  </si>
  <si>
    <t>項目名</t>
    <rPh sb="0" eb="3">
      <t>コウモクメイ</t>
    </rPh>
    <phoneticPr fontId="2"/>
  </si>
  <si>
    <t>登録しているCPD制度</t>
    <rPh sb="0" eb="2">
      <t>トウロク</t>
    </rPh>
    <rPh sb="9" eb="11">
      <t>セイド</t>
    </rPh>
    <phoneticPr fontId="2"/>
  </si>
  <si>
    <t>単位数</t>
    <rPh sb="0" eb="3">
      <t>タンイスウ</t>
    </rPh>
    <phoneticPr fontId="2"/>
  </si>
  <si>
    <t>■評価基準
◆３０単位以上ある者は１点
◆１０以上３０単位未満の者は0.5 点
◆１０単位未満の者は０点</t>
    <phoneticPr fontId="2"/>
  </si>
  <si>
    <t>応急復旧相談員の登録</t>
    <phoneticPr fontId="2"/>
  </si>
  <si>
    <t>■評価基準
◆６名以上の者は１点
◆３名以上５名以下の者は0.5点
◆上記でない者は０点</t>
    <phoneticPr fontId="13"/>
  </si>
  <si>
    <t>生年月日</t>
    <rPh sb="0" eb="4">
      <t>セイネンガッピ</t>
    </rPh>
    <phoneticPr fontId="2"/>
  </si>
  <si>
    <t>雇用年月日</t>
    <rPh sb="0" eb="5">
      <t>コヨウネンガッピ</t>
    </rPh>
    <phoneticPr fontId="2"/>
  </si>
  <si>
    <t>判定士登録番号</t>
    <rPh sb="0" eb="3">
      <t>ハンテイシ</t>
    </rPh>
    <rPh sb="3" eb="5">
      <t>トウロク</t>
    </rPh>
    <rPh sb="5" eb="7">
      <t>バンゴウ</t>
    </rPh>
    <phoneticPr fontId="2"/>
  </si>
  <si>
    <t>事業者
登録番号</t>
    <rPh sb="0" eb="3">
      <t>ジギョウシャ</t>
    </rPh>
    <rPh sb="4" eb="8">
      <t>トウロクバンゴウ</t>
    </rPh>
    <phoneticPr fontId="2"/>
  </si>
  <si>
    <t>事業者
登録番号</t>
    <phoneticPr fontId="2"/>
  </si>
  <si>
    <t>近隣地域での施工実績</t>
    <rPh sb="0" eb="2">
      <t>キンリン</t>
    </rPh>
    <rPh sb="2" eb="4">
      <t>チイキ</t>
    </rPh>
    <rPh sb="6" eb="8">
      <t>セコウ</t>
    </rPh>
    <rPh sb="8" eb="10">
      <t>ジッセキ</t>
    </rPh>
    <phoneticPr fontId="2"/>
  </si>
  <si>
    <t>対象</t>
  </si>
  <si>
    <t>建設工事の種類</t>
  </si>
  <si>
    <t>項目名</t>
  </si>
  <si>
    <t>工事①</t>
  </si>
  <si>
    <t>工事②</t>
  </si>
  <si>
    <t>発注機関</t>
  </si>
  <si>
    <t>請負金額</t>
  </si>
  <si>
    <t>工期</t>
  </si>
  <si>
    <t>工事成績</t>
  </si>
  <si>
    <t>工事種別／建設工事の種類</t>
  </si>
  <si>
    <t>工期(終)</t>
    <rPh sb="0" eb="2">
      <t>コウキ</t>
    </rPh>
    <rPh sb="3" eb="4">
      <t>シュウ</t>
    </rPh>
    <phoneticPr fontId="2"/>
  </si>
  <si>
    <t>出資比率</t>
    <rPh sb="0" eb="2">
      <t>シュッシ</t>
    </rPh>
    <rPh sb="2" eb="4">
      <t>ヒリツ</t>
    </rPh>
    <phoneticPr fontId="2"/>
  </si>
  <si>
    <t>施工場所</t>
    <rPh sb="0" eb="4">
      <t>セコウバショ</t>
    </rPh>
    <phoneticPr fontId="2"/>
  </si>
  <si>
    <t>島根県（総務部（企業局及び病院局契約を含み、企業局及び病院局発注工事は除く。）、農林水産部、土木部）</t>
    <phoneticPr fontId="2"/>
  </si>
  <si>
    <t>(１)</t>
    <phoneticPr fontId="2"/>
  </si>
  <si>
    <t>(２)</t>
    <phoneticPr fontId="2"/>
  </si>
  <si>
    <t>(３)</t>
    <phoneticPr fontId="2"/>
  </si>
  <si>
    <t>雇用関係を確認できる資料(例)</t>
    <rPh sb="13" eb="14">
      <t>レイ</t>
    </rPh>
    <phoneticPr fontId="2"/>
  </si>
  <si>
    <t>監理技術者資格者証の写し、市町村が作成する住民税特別徴収税額通知書の写し、</t>
    <rPh sb="0" eb="2">
      <t>カンリ</t>
    </rPh>
    <rPh sb="2" eb="5">
      <t>ギジュツシャ</t>
    </rPh>
    <phoneticPr fontId="2"/>
  </si>
  <si>
    <t>健康保険・厚生年金被保険者標準報酬決定通知書の写し、所属会社の雇用証明書等</t>
    <phoneticPr fontId="2"/>
  </si>
  <si>
    <t>消防施設工事</t>
    <rPh sb="0" eb="4">
      <t>ショウボウシセツ</t>
    </rPh>
    <rPh sb="4" eb="6">
      <t>コウジ</t>
    </rPh>
    <phoneticPr fontId="2"/>
  </si>
  <si>
    <t>様式－１</t>
    <phoneticPr fontId="2"/>
  </si>
  <si>
    <t>元請または共同企業体（経常ＪＶを除く）の構成員（ただし出資比率２０％以上）として松江県土整備事務所管内において施工した完成及び引き渡しが完了した工事。</t>
    <rPh sb="42" eb="44">
      <t>ケンド</t>
    </rPh>
    <rPh sb="44" eb="49">
      <t>セイビジムショ</t>
    </rPh>
    <rPh sb="59" eb="61">
      <t>カンセイ</t>
    </rPh>
    <phoneticPr fontId="2"/>
  </si>
  <si>
    <t>隠岐高等学校長寿命化（受水槽改修外）工事</t>
    <rPh sb="0" eb="2">
      <t>オキ</t>
    </rPh>
    <rPh sb="2" eb="4">
      <t>コウトウ</t>
    </rPh>
    <rPh sb="4" eb="6">
      <t>ガッコウ</t>
    </rPh>
    <rPh sb="6" eb="10">
      <t>チョウジュミョウカ</t>
    </rPh>
    <rPh sb="11" eb="14">
      <t>ジュスイソウ</t>
    </rPh>
    <rPh sb="14" eb="16">
      <t>カイシュウ</t>
    </rPh>
    <rPh sb="16" eb="17">
      <t>ソト</t>
    </rPh>
    <rPh sb="18" eb="20">
      <t>コウジ</t>
    </rPh>
    <phoneticPr fontId="2"/>
  </si>
  <si>
    <t>⑥</t>
  </si>
  <si>
    <t>　１契約で税込み最終金額が４，１００万円以上で、住宅以外の建築物に係る冷暖房衛生設備工事</t>
    <phoneticPr fontId="2"/>
  </si>
  <si>
    <t>　１契約で税込み最終金額が２，０００万円以上で、住宅以外の建築物に係る冷暖房衛生設備工事</t>
    <phoneticPr fontId="2"/>
  </si>
  <si>
    <t>登録配管基幹技能者の現場への配置</t>
    <rPh sb="0" eb="2">
      <t>トウロク</t>
    </rPh>
    <rPh sb="2" eb="4">
      <t>ハイカン</t>
    </rPh>
    <rPh sb="4" eb="6">
      <t>キカン</t>
    </rPh>
    <rPh sb="6" eb="9">
      <t>ギノウシャ</t>
    </rPh>
    <rPh sb="10" eb="12">
      <t>ゲンバ</t>
    </rPh>
    <rPh sb="14" eb="16">
      <t>ハイチ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</si>
</sst>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411]ggge&quot;年&quot;m&quot;月&quot;d&quot;日&quot;;@"/>
    <numFmt numFmtId="177" formatCode="#,##0&quot;件&quot;"/>
    <numFmt numFmtId="178" formatCode="#,##0.0&quot;点&quot;"/>
    <numFmt numFmtId="179" formatCode="#,##0&quot;点&quot;"/>
    <numFmt numFmtId="180" formatCode="#,##0&quot;円&quot;"/>
    <numFmt numFmtId="181" formatCode="#,##0&quot;ユニット&quot;"/>
    <numFmt numFmtId="182" formatCode="[$-411]ge\.m\.d;@"/>
    <numFmt numFmtId="183" formatCode="0.0"/>
    <numFmt numFmtId="184" formatCode="#,##0;\-#,##0;\ &quot;&quot;"/>
    <numFmt numFmtId="185" formatCode="0_);[Red]\(0\)"/>
    <numFmt numFmtId="186" formatCode="#,##0&quot;人&quot;"/>
    <numFmt numFmtId="187" formatCode="&quot;Ｑ&quot;#,##0"/>
    <numFmt numFmtId="188" formatCode="0&quot; ポイント&quot;"/>
    <numFmt numFmtId="189" formatCode="0&quot; こっころ&quot;"/>
    <numFmt numFmtId="190" formatCode="0&quot; こっころ／40 こっころ&quot;"/>
    <numFmt numFmtId="191" formatCode="0&quot;点&quot;"/>
    <numFmt numFmtId="192" formatCode="0&quot; こっころ／150 こっころ&quot;"/>
    <numFmt numFmtId="193" formatCode="0.0_ "/>
    <numFmt numFmtId="194" formatCode="#,##0.0&quot;人&quot;"/>
    <numFmt numFmtId="195" formatCode="0.0%"/>
    <numFmt numFmtId="196" formatCode="#.0&quot;人以上&quot;"/>
    <numFmt numFmtId="197" formatCode="0&quot;歳&quot;"/>
    <numFmt numFmtId="198" formatCode="[DBNum3]&quot;令和&quot;0&quot;年度&quot;"/>
    <numFmt numFmtId="199" formatCode="#,##0&quot;単位&quot;"/>
    <numFmt numFmtId="200" formatCode="&quot;第&quot;0&quot;号&quot;"/>
    <numFmt numFmtId="201" formatCode="0;[Red]0"/>
  </numFmts>
  <fonts count="130">
    <font>
      <sz val="11"/>
      <color theme="1"/>
      <name val="ＭＳ Ｐゴシック"/>
      <family val="2"/>
      <charset val="128"/>
      <scheme val="minor"/>
    </font>
    <font>
      <sz val="14"/>
      <color theme="1"/>
      <name val="ＭＳ Ｐ明朝"/>
      <family val="1"/>
      <charset val="128"/>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1"/>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u/>
      <sz val="11"/>
      <color theme="1"/>
      <name val="ＭＳ Ｐゴシック"/>
      <family val="2"/>
      <charset val="128"/>
      <scheme val="minor"/>
    </font>
    <font>
      <sz val="11"/>
      <color rgb="FFFF0000"/>
      <name val="ＭＳ Ｐゴシック"/>
      <family val="3"/>
      <charset val="128"/>
      <scheme val="minor"/>
    </font>
    <font>
      <sz val="11"/>
      <color rgb="FFFF0000"/>
      <name val="ＭＳ Ｐゴシック"/>
      <family val="2"/>
      <charset val="128"/>
      <scheme val="minor"/>
    </font>
    <font>
      <u/>
      <sz val="11"/>
      <color theme="10"/>
      <name val="ＭＳ Ｐゴシック"/>
      <family val="2"/>
      <charset val="128"/>
      <scheme val="minor"/>
    </font>
    <font>
      <sz val="6"/>
      <name val="ＭＳ Ｐゴシック"/>
      <family val="3"/>
      <charset val="128"/>
    </font>
    <font>
      <b/>
      <sz val="14"/>
      <color rgb="FFFF0000"/>
      <name val="ＭＳ Ｐゴシック"/>
      <family val="3"/>
      <charset val="128"/>
      <scheme val="minor"/>
    </font>
    <font>
      <sz val="16"/>
      <color theme="1"/>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4"/>
      <color rgb="FFFF0000"/>
      <name val="ＭＳ Ｐゴシック"/>
      <family val="2"/>
      <charset val="128"/>
      <scheme val="minor"/>
    </font>
    <font>
      <sz val="12"/>
      <color rgb="FFFF0000"/>
      <name val="ＭＳ Ｐゴシック"/>
      <family val="3"/>
      <charset val="128"/>
      <scheme val="minor"/>
    </font>
    <font>
      <sz val="12"/>
      <color rgb="FFFF000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4"/>
      <color indexed="81"/>
      <name val="ＭＳ Ｐゴシック"/>
      <family val="3"/>
      <charset val="128"/>
    </font>
    <font>
      <b/>
      <sz val="22"/>
      <color indexed="10"/>
      <name val="ＭＳ Ｐゴシック"/>
      <family val="3"/>
      <charset val="128"/>
    </font>
    <font>
      <b/>
      <sz val="18"/>
      <color indexed="10"/>
      <name val="ＭＳ Ｐゴシック"/>
      <family val="3"/>
      <charset val="128"/>
    </font>
    <font>
      <sz val="10"/>
      <name val="ＭＳ Ｐゴシック"/>
      <family val="3"/>
      <charset val="128"/>
    </font>
    <font>
      <b/>
      <sz val="12"/>
      <name val="HG丸ｺﾞｼｯｸM-PRO"/>
      <family val="3"/>
      <charset val="128"/>
    </font>
    <font>
      <b/>
      <sz val="18"/>
      <name val="HG丸ｺﾞｼｯｸM-PRO"/>
      <family val="3"/>
      <charset val="128"/>
    </font>
    <font>
      <b/>
      <sz val="16"/>
      <name val="HG丸ｺﾞｼｯｸM-PRO"/>
      <family val="3"/>
      <charset val="128"/>
    </font>
    <font>
      <sz val="12"/>
      <name val="ＭＳ Ｐゴシック"/>
      <family val="3"/>
      <charset val="128"/>
    </font>
    <font>
      <sz val="9"/>
      <name val="ＭＳ Ｐゴシック"/>
      <family val="3"/>
      <charset val="128"/>
    </font>
    <font>
      <b/>
      <sz val="18"/>
      <name val="ＭＳ Ｐゴシック"/>
      <family val="3"/>
      <charset val="128"/>
    </font>
    <font>
      <b/>
      <sz val="14"/>
      <name val="HG丸ｺﾞｼｯｸM-PRO"/>
      <family val="3"/>
      <charset val="128"/>
    </font>
    <font>
      <sz val="11"/>
      <name val="ＭＳ Ｐゴシック"/>
      <family val="3"/>
      <charset val="128"/>
    </font>
    <font>
      <b/>
      <sz val="10"/>
      <name val="ＭＳ Ｐゴシック"/>
      <family val="3"/>
      <charset val="128"/>
    </font>
    <font>
      <b/>
      <sz val="10"/>
      <color indexed="10"/>
      <name val="ＭＳ Ｐゴシック"/>
      <family val="3"/>
      <charset val="128"/>
    </font>
    <font>
      <sz val="9"/>
      <name val="ＭＳ Ｐ明朝"/>
      <family val="1"/>
      <charset val="128"/>
    </font>
    <font>
      <sz val="10"/>
      <color theme="1"/>
      <name val="ＭＳ Ｐ明朝"/>
      <family val="1"/>
      <charset val="128"/>
    </font>
    <font>
      <sz val="10"/>
      <color theme="1"/>
      <name val="ＭＳ Ｐゴシック"/>
      <family val="3"/>
      <charset val="128"/>
    </font>
    <font>
      <sz val="10"/>
      <name val="ＭＳ Ｐ明朝"/>
      <family val="1"/>
      <charset val="128"/>
    </font>
    <font>
      <b/>
      <sz val="9"/>
      <name val="HG丸ｺﾞｼｯｸM-PRO"/>
      <family val="3"/>
      <charset val="128"/>
    </font>
    <font>
      <sz val="11"/>
      <color indexed="8"/>
      <name val="ＭＳ Ｐゴシック"/>
      <family val="3"/>
      <charset val="128"/>
    </font>
    <font>
      <sz val="11"/>
      <color theme="1"/>
      <name val="ＭＳ Ｐゴシック"/>
      <family val="3"/>
      <charset val="128"/>
    </font>
    <font>
      <b/>
      <u/>
      <sz val="11"/>
      <name val="ＭＳ Ｐゴシック"/>
      <family val="3"/>
      <charset val="128"/>
    </font>
    <font>
      <b/>
      <sz val="11"/>
      <name val="ＭＳ Ｐゴシック"/>
      <family val="3"/>
      <charset val="128"/>
    </font>
    <font>
      <b/>
      <sz val="12"/>
      <name val="ＭＳ Ｐゴシック"/>
      <family val="3"/>
      <charset val="128"/>
    </font>
    <font>
      <b/>
      <sz val="12"/>
      <color theme="1"/>
      <name val="ＭＳ Ｐゴシック"/>
      <family val="3"/>
      <charset val="128"/>
    </font>
    <font>
      <b/>
      <sz val="14"/>
      <name val="ＭＳ Ｐゴシック"/>
      <family val="3"/>
      <charset val="128"/>
    </font>
    <font>
      <sz val="10"/>
      <color indexed="10"/>
      <name val="ＭＳ Ｐゴシック"/>
      <family val="3"/>
      <charset val="128"/>
    </font>
    <font>
      <u/>
      <sz val="10"/>
      <color indexed="10"/>
      <name val="ＭＳ Ｐゴシック"/>
      <family val="3"/>
      <charset val="128"/>
    </font>
    <font>
      <b/>
      <u/>
      <sz val="10"/>
      <color indexed="10"/>
      <name val="ＭＳ Ｐゴシック"/>
      <family val="3"/>
      <charset val="128"/>
    </font>
    <font>
      <sz val="8"/>
      <name val="ＭＳ Ｐゴシック"/>
      <family val="3"/>
      <charset val="128"/>
    </font>
    <font>
      <sz val="13"/>
      <name val="ＭＳ Ｐゴシック"/>
      <family val="3"/>
      <charset val="128"/>
    </font>
    <font>
      <sz val="9"/>
      <color indexed="81"/>
      <name val="ＭＳ Ｐゴシック"/>
      <family val="3"/>
      <charset val="128"/>
    </font>
    <font>
      <b/>
      <u/>
      <sz val="12"/>
      <color rgb="FFFF0000"/>
      <name val="ＭＳ Ｐゴシック"/>
      <family val="3"/>
      <charset val="128"/>
      <scheme val="minor"/>
    </font>
    <font>
      <sz val="12"/>
      <name val="ＭＳ Ｐゴシック"/>
      <family val="2"/>
      <charset val="128"/>
      <scheme val="minor"/>
    </font>
    <font>
      <sz val="12"/>
      <name val="ＭＳ Ｐゴシック"/>
      <family val="3"/>
      <charset val="128"/>
      <scheme val="minor"/>
    </font>
    <font>
      <sz val="16"/>
      <name val="ＭＳ Ｐゴシック"/>
      <family val="2"/>
      <charset val="128"/>
      <scheme val="minor"/>
    </font>
    <font>
      <sz val="11"/>
      <color rgb="FFFF0000"/>
      <name val="ＭＳ Ｐ明朝"/>
      <family val="1"/>
      <charset val="128"/>
    </font>
    <font>
      <sz val="11"/>
      <color theme="4"/>
      <name val="ＭＳ Ｐ明朝"/>
      <family val="1"/>
      <charset val="128"/>
    </font>
    <font>
      <sz val="12"/>
      <color theme="1"/>
      <name val="ＭＳ Ｐ明朝"/>
      <family val="1"/>
      <charset val="128"/>
    </font>
    <font>
      <u/>
      <sz val="11"/>
      <color theme="1"/>
      <name val="ＭＳ Ｐ明朝"/>
      <family val="1"/>
      <charset val="128"/>
    </font>
    <font>
      <b/>
      <sz val="9"/>
      <color indexed="81"/>
      <name val="ＭＳ Ｐゴシック"/>
      <family val="3"/>
      <charset val="128"/>
    </font>
    <font>
      <b/>
      <sz val="14"/>
      <color theme="1"/>
      <name val="ＭＳ Ｐゴシック"/>
      <family val="3"/>
      <charset val="128"/>
      <scheme val="minor"/>
    </font>
    <font>
      <u/>
      <sz val="12"/>
      <color theme="1"/>
      <name val="ＭＳ Ｐゴシック"/>
      <family val="3"/>
      <charset val="128"/>
      <scheme val="minor"/>
    </font>
    <font>
      <b/>
      <sz val="16"/>
      <color rgb="FF0070C0"/>
      <name val="ＭＳ Ｐゴシック"/>
      <family val="3"/>
      <charset val="128"/>
      <scheme val="minor"/>
    </font>
    <font>
      <b/>
      <sz val="16"/>
      <name val="ＭＳ Ｐゴシック"/>
      <family val="3"/>
      <charset val="128"/>
      <scheme val="minor"/>
    </font>
    <font>
      <sz val="12"/>
      <color rgb="FF0070C0"/>
      <name val="ＭＳ Ｐゴシック"/>
      <family val="3"/>
      <charset val="128"/>
      <scheme val="minor"/>
    </font>
    <font>
      <b/>
      <sz val="12"/>
      <color rgb="FF0070C0"/>
      <name val="ＭＳ Ｐゴシック"/>
      <family val="3"/>
      <charset val="128"/>
      <scheme val="minor"/>
    </font>
    <font>
      <sz val="9"/>
      <color theme="1"/>
      <name val="ＭＳ Ｐゴシック"/>
      <family val="2"/>
      <charset val="128"/>
      <scheme val="minor"/>
    </font>
    <font>
      <u val="double"/>
      <sz val="11"/>
      <color theme="1"/>
      <name val="ＭＳ Ｐ明朝"/>
      <family val="1"/>
      <charset val="128"/>
    </font>
    <font>
      <b/>
      <sz val="14"/>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6"/>
      <name val="ＭＳ Ｐゴシック"/>
      <family val="3"/>
      <charset val="128"/>
    </font>
    <font>
      <b/>
      <sz val="11"/>
      <color rgb="FFFF0000"/>
      <name val="ＭＳ Ｐ明朝"/>
      <family val="1"/>
      <charset val="128"/>
    </font>
    <font>
      <sz val="14"/>
      <color theme="1"/>
      <name val="ＭＳ Ｐゴシック"/>
      <family val="2"/>
      <charset val="128"/>
      <scheme val="minor"/>
    </font>
    <font>
      <b/>
      <sz val="11"/>
      <color rgb="FFFF0000"/>
      <name val="ＭＳ Ｐゴシック"/>
      <family val="3"/>
      <charset val="128"/>
      <scheme val="minor"/>
    </font>
    <font>
      <sz val="14"/>
      <color theme="1"/>
      <name val="ＭＳ Ｐゴシック"/>
      <family val="3"/>
      <charset val="128"/>
    </font>
    <font>
      <b/>
      <sz val="12"/>
      <color indexed="81"/>
      <name val="ＭＳ Ｐゴシック"/>
      <family val="3"/>
      <charset val="128"/>
    </font>
    <font>
      <sz val="10.5"/>
      <color theme="1"/>
      <name val="ＭＳ 明朝"/>
      <family val="1"/>
      <charset val="128"/>
    </font>
    <font>
      <b/>
      <sz val="11"/>
      <color theme="1"/>
      <name val="ＭＳ Ｐゴシック"/>
      <family val="2"/>
      <charset val="128"/>
      <scheme val="minor"/>
    </font>
    <font>
      <b/>
      <sz val="11"/>
      <color theme="1"/>
      <name val="ＭＳ Ｐゴシック"/>
      <family val="3"/>
      <charset val="128"/>
    </font>
    <font>
      <sz val="11"/>
      <name val="ＭＳ Ｐ明朝"/>
      <family val="1"/>
      <charset val="128"/>
    </font>
    <font>
      <b/>
      <sz val="11"/>
      <color theme="1"/>
      <name val="ＭＳ Ｐ明朝"/>
      <family val="1"/>
      <charset val="128"/>
    </font>
    <font>
      <b/>
      <u val="double"/>
      <sz val="11"/>
      <color theme="1"/>
      <name val="ＭＳ Ｐ明朝"/>
      <family val="1"/>
      <charset val="128"/>
    </font>
    <font>
      <b/>
      <sz val="9"/>
      <name val="ＭＳ Ｐゴシック"/>
      <family val="3"/>
      <charset val="128"/>
    </font>
    <font>
      <sz val="8"/>
      <name val="ＭＳ Ｐ明朝"/>
      <family val="1"/>
      <charset val="128"/>
    </font>
    <font>
      <sz val="7"/>
      <name val="ＭＳ Ｐ明朝"/>
      <family val="1"/>
      <charset val="128"/>
    </font>
    <font>
      <b/>
      <sz val="12"/>
      <name val="ＭＳ Ｐ明朝"/>
      <family val="1"/>
      <charset val="128"/>
    </font>
    <font>
      <sz val="11"/>
      <name val="ＭＳ Ｐゴシック"/>
      <family val="2"/>
      <charset val="128"/>
      <scheme val="minor"/>
    </font>
    <font>
      <sz val="11"/>
      <name val="ＭＳ Ｐゴシック"/>
      <family val="3"/>
      <charset val="128"/>
      <scheme val="minor"/>
    </font>
    <font>
      <sz val="10"/>
      <name val="ＭＳ Ｐゴシック"/>
      <family val="3"/>
      <charset val="128"/>
      <scheme val="minor"/>
    </font>
    <font>
      <sz val="20"/>
      <name val="ＭＳ Ｐゴシック"/>
      <family val="2"/>
      <charset val="128"/>
      <scheme val="minor"/>
    </font>
    <font>
      <sz val="20"/>
      <name val="ＭＳ Ｐゴシック"/>
      <family val="3"/>
      <charset val="128"/>
      <scheme val="minor"/>
    </font>
    <font>
      <sz val="16"/>
      <name val="ＭＳ Ｐゴシック"/>
      <family val="3"/>
      <charset val="128"/>
      <scheme val="minor"/>
    </font>
    <font>
      <sz val="14"/>
      <name val="ＭＳ Ｐゴシック"/>
      <family val="3"/>
      <charset val="128"/>
      <scheme val="minor"/>
    </font>
    <font>
      <b/>
      <sz val="11"/>
      <name val="ＭＳ Ｐ明朝"/>
      <family val="1"/>
      <charset val="128"/>
    </font>
    <font>
      <b/>
      <sz val="9"/>
      <color indexed="81"/>
      <name val="MS P ゴシック"/>
      <family val="3"/>
      <charset val="128"/>
    </font>
    <font>
      <i/>
      <sz val="18"/>
      <color theme="1"/>
      <name val="ＭＳ Ｐゴシック"/>
      <family val="3"/>
      <charset val="128"/>
      <scheme val="minor"/>
    </font>
    <font>
      <sz val="12"/>
      <color rgb="FFFF0000"/>
      <name val="HG丸ｺﾞｼｯｸM-PRO"/>
      <family val="3"/>
      <charset val="128"/>
    </font>
    <font>
      <sz val="11"/>
      <color rgb="FF0070C0"/>
      <name val="ＭＳ Ｐゴシック"/>
      <family val="2"/>
      <charset val="128"/>
      <scheme val="minor"/>
    </font>
    <font>
      <sz val="11"/>
      <color rgb="FF0070C0"/>
      <name val="ＭＳ Ｐゴシック"/>
      <family val="3"/>
      <charset val="128"/>
      <scheme val="minor"/>
    </font>
    <font>
      <sz val="9"/>
      <color indexed="81"/>
      <name val="MS P ゴシック"/>
      <family val="3"/>
      <charset val="128"/>
    </font>
    <font>
      <b/>
      <sz val="11"/>
      <name val="HG丸ｺﾞｼｯｸM-PRO"/>
      <family val="3"/>
      <charset val="128"/>
    </font>
    <font>
      <sz val="10"/>
      <color rgb="FFFF0000"/>
      <name val="ＭＳ Ｐ明朝"/>
      <family val="1"/>
      <charset val="128"/>
    </font>
    <font>
      <sz val="11"/>
      <color rgb="FF000000"/>
      <name val="ＭＳ Ｐ明朝"/>
      <family val="1"/>
      <charset val="128"/>
    </font>
    <font>
      <sz val="10"/>
      <color rgb="FF000000"/>
      <name val="ＭＳ Ｐ明朝"/>
      <family val="1"/>
      <charset val="128"/>
    </font>
    <font>
      <sz val="6"/>
      <name val="ＭＳ Ｐゴシック"/>
      <family val="2"/>
      <charset val="128"/>
    </font>
    <font>
      <sz val="12"/>
      <color rgb="FF000000"/>
      <name val="ＭＳ Ｐ明朝"/>
      <family val="1"/>
      <charset val="128"/>
    </font>
    <font>
      <sz val="9"/>
      <color rgb="FF000000"/>
      <name val="MS P ゴシック"/>
      <family val="3"/>
      <charset val="128"/>
    </font>
    <font>
      <sz val="12"/>
      <name val="ＭＳ Ｐ明朝"/>
      <family val="1"/>
      <charset val="128"/>
    </font>
    <font>
      <u/>
      <sz val="10"/>
      <name val="ＭＳ Ｐ明朝"/>
      <family val="1"/>
      <charset val="128"/>
    </font>
    <font>
      <b/>
      <sz val="14"/>
      <name val="ＭＳ Ｐ明朝"/>
      <family val="1"/>
      <charset val="128"/>
    </font>
    <font>
      <b/>
      <sz val="9"/>
      <color indexed="10"/>
      <name val="MS P ゴシック"/>
      <family val="3"/>
      <charset val="128"/>
    </font>
    <font>
      <b/>
      <u/>
      <sz val="11"/>
      <color rgb="FFFF0000"/>
      <name val="ＭＳ Ｐ明朝"/>
      <family val="1"/>
      <charset val="128"/>
    </font>
    <font>
      <sz val="7"/>
      <name val="ＭＳ Ｐゴシック"/>
      <family val="3"/>
      <charset val="128"/>
      <scheme val="minor"/>
    </font>
    <font>
      <sz val="11"/>
      <color theme="1"/>
      <name val="ＭＳ Ｐゴシック"/>
      <family val="2"/>
      <scheme val="minor"/>
    </font>
    <font>
      <u/>
      <sz val="11"/>
      <name val="ＭＳ Ｐ明朝"/>
      <family val="1"/>
      <charset val="128"/>
    </font>
    <font>
      <sz val="9"/>
      <color rgb="FFFF0000"/>
      <name val="ＭＳ Ｐ明朝"/>
      <family val="1"/>
      <charset val="128"/>
    </font>
    <font>
      <sz val="10"/>
      <color indexed="81"/>
      <name val="ＭＳ Ｐ明朝"/>
      <family val="1"/>
      <charset val="128"/>
    </font>
    <font>
      <sz val="11"/>
      <color theme="2" tint="-9.9978637043366805E-2"/>
      <name val="ＭＳ Ｐゴシック"/>
      <family val="2"/>
      <charset val="128"/>
      <scheme val="minor"/>
    </font>
    <font>
      <sz val="11"/>
      <color theme="0" tint="-0.34998626667073579"/>
      <name val="ＭＳ Ｐゴシック"/>
      <family val="2"/>
      <charset val="128"/>
      <scheme val="minor"/>
    </font>
    <font>
      <b/>
      <sz val="9"/>
      <color indexed="81"/>
      <name val="ＭＳ Ｐゴシック"/>
      <family val="3"/>
      <charset val="128"/>
      <scheme val="minor"/>
    </font>
    <font>
      <b/>
      <u/>
      <sz val="9"/>
      <color indexed="81"/>
      <name val="MS P ゴシック"/>
      <family val="3"/>
      <charset val="128"/>
    </font>
    <font>
      <sz val="12"/>
      <color theme="1"/>
      <name val="ＭＳ Ｐゴシック"/>
      <family val="3"/>
      <charset val="128"/>
    </font>
    <font>
      <sz val="11"/>
      <color theme="1"/>
      <name val="ＭＳ Ｐゴシック"/>
      <family val="2"/>
      <charset val="128"/>
      <scheme val="minor"/>
    </font>
    <font>
      <sz val="16"/>
      <name val="ＭＳ 明朝"/>
      <family val="1"/>
      <charset val="128"/>
    </font>
    <font>
      <sz val="6"/>
      <color theme="1"/>
      <name val="ＭＳ Ｐ明朝"/>
      <family val="1"/>
      <charset val="128"/>
    </font>
  </fonts>
  <fills count="33">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66FF"/>
        <bgColor indexed="64"/>
      </patternFill>
    </fill>
    <fill>
      <patternFill patternType="solid">
        <fgColor theme="2" tint="-9.9978637043366805E-2"/>
        <bgColor indexed="64"/>
      </patternFill>
    </fill>
    <fill>
      <patternFill patternType="solid">
        <fgColor indexed="43"/>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0000"/>
        <bgColor indexed="64"/>
      </patternFill>
    </fill>
    <fill>
      <patternFill patternType="solid">
        <fgColor theme="4"/>
        <bgColor indexed="64"/>
      </patternFill>
    </fill>
    <fill>
      <patternFill patternType="solid">
        <fgColor rgb="FFFFC000"/>
        <bgColor indexed="64"/>
      </patternFill>
    </fill>
    <fill>
      <patternFill patternType="solid">
        <fgColor theme="8"/>
        <bgColor indexed="64"/>
      </patternFill>
    </fill>
    <fill>
      <patternFill patternType="solid">
        <fgColor theme="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39994506668294322"/>
        <bgColor indexed="64"/>
      </patternFill>
    </fill>
    <fill>
      <patternFill patternType="solid">
        <fgColor rgb="FF92D050"/>
        <bgColor indexed="64"/>
      </patternFill>
    </fill>
    <fill>
      <patternFill patternType="solid">
        <fgColor theme="0" tint="-0.34998626667073579"/>
        <bgColor indexed="64"/>
      </patternFill>
    </fill>
    <fill>
      <patternFill patternType="solid">
        <fgColor rgb="FFC4D79B"/>
        <bgColor rgb="FF000000"/>
      </patternFill>
    </fill>
    <fill>
      <patternFill patternType="solid">
        <fgColor rgb="FFFABF8F"/>
        <bgColor rgb="FF000000"/>
      </patternFill>
    </fill>
    <fill>
      <patternFill patternType="solid">
        <fgColor rgb="FF95B3D7"/>
        <bgColor rgb="FF000000"/>
      </patternFill>
    </fill>
    <fill>
      <patternFill patternType="solid">
        <fgColor rgb="FFFFFF00"/>
        <bgColor rgb="FF000000"/>
      </patternFill>
    </fill>
    <fill>
      <patternFill patternType="gray125">
        <fgColor rgb="FF000000"/>
        <bgColor rgb="FFFFFFFF"/>
      </patternFill>
    </fill>
    <fill>
      <patternFill patternType="solid">
        <fgColor theme="5" tint="0.79998168889431442"/>
        <bgColor indexed="64"/>
      </patternFill>
    </fill>
    <fill>
      <patternFill patternType="solid">
        <fgColor theme="9" tint="0.39994506668294322"/>
        <bgColor indexed="64"/>
      </patternFill>
    </fill>
  </fills>
  <borders count="24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ashDot">
        <color auto="1"/>
      </top>
      <bottom/>
      <diagonal/>
    </border>
    <border>
      <left/>
      <right/>
      <top/>
      <bottom style="dashDot">
        <color auto="1"/>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hair">
        <color auto="1"/>
      </right>
      <top/>
      <bottom/>
      <diagonal/>
    </border>
    <border>
      <left style="medium">
        <color rgb="FFFF0000"/>
      </left>
      <right style="hair">
        <color auto="1"/>
      </right>
      <top/>
      <bottom style="medium">
        <color rgb="FFFF0000"/>
      </bottom>
      <diagonal/>
    </border>
    <border>
      <left style="hair">
        <color auto="1"/>
      </left>
      <right style="hair">
        <color auto="1"/>
      </right>
      <top/>
      <bottom style="medium">
        <color rgb="FFFF0000"/>
      </bottom>
      <diagonal/>
    </border>
    <border>
      <left style="medium">
        <color rgb="FFFF0000"/>
      </left>
      <right style="hair">
        <color auto="1"/>
      </right>
      <top style="medium">
        <color rgb="FFFF0000"/>
      </top>
      <bottom style="thin">
        <color theme="1"/>
      </bottom>
      <diagonal/>
    </border>
    <border>
      <left style="hair">
        <color auto="1"/>
      </left>
      <right style="hair">
        <color auto="1"/>
      </right>
      <top style="medium">
        <color rgb="FFFF0000"/>
      </top>
      <bottom style="thin">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thin">
        <color indexed="64"/>
      </left>
      <right style="thick">
        <color rgb="FFFF0000"/>
      </right>
      <top style="thin">
        <color theme="1"/>
      </top>
      <bottom/>
      <diagonal/>
    </border>
    <border>
      <left style="thin">
        <color indexed="64"/>
      </left>
      <right style="thick">
        <color rgb="FFFF0000"/>
      </right>
      <top style="hair">
        <color theme="1"/>
      </top>
      <bottom style="hair">
        <color theme="1"/>
      </bottom>
      <diagonal/>
    </border>
    <border>
      <left style="thin">
        <color indexed="64"/>
      </left>
      <right style="thick">
        <color rgb="FFFF0000"/>
      </right>
      <top/>
      <bottom style="thin">
        <color theme="1"/>
      </bottom>
      <diagonal/>
    </border>
    <border>
      <left style="thin">
        <color indexed="64"/>
      </left>
      <right style="thick">
        <color rgb="FFFF0000"/>
      </right>
      <top/>
      <bottom/>
      <diagonal/>
    </border>
    <border>
      <left style="thin">
        <color indexed="64"/>
      </left>
      <right style="thin">
        <color indexed="64"/>
      </right>
      <top style="hair">
        <color theme="1"/>
      </top>
      <bottom style="thick">
        <color rgb="FFFF0000"/>
      </bottom>
      <diagonal/>
    </border>
    <border>
      <left style="thin">
        <color indexed="64"/>
      </left>
      <right style="thick">
        <color rgb="FFFF0000"/>
      </right>
      <top style="hair">
        <color theme="1"/>
      </top>
      <bottom style="thick">
        <color rgb="FFFF0000"/>
      </bottom>
      <diagonal/>
    </border>
    <border>
      <left style="thin">
        <color indexed="64"/>
      </left>
      <right style="thick">
        <color rgb="FFFF0000"/>
      </right>
      <top style="thin">
        <color indexed="64"/>
      </top>
      <bottom/>
      <diagonal/>
    </border>
    <border>
      <left style="thin">
        <color indexed="64"/>
      </left>
      <right style="thick">
        <color rgb="FFFF0000"/>
      </right>
      <top style="hair">
        <color theme="1"/>
      </top>
      <bottom style="thin">
        <color theme="1"/>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rgb="FFFF0000"/>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style="thin">
        <color theme="1"/>
      </left>
      <right style="thick">
        <color rgb="FFFF0000"/>
      </right>
      <top style="hair">
        <color theme="1"/>
      </top>
      <bottom style="hair">
        <color theme="1"/>
      </bottom>
      <diagonal/>
    </border>
    <border>
      <left style="thin">
        <color theme="1"/>
      </left>
      <right style="thin">
        <color theme="1"/>
      </right>
      <top style="thick">
        <color rgb="FFFF0000"/>
      </top>
      <bottom/>
      <diagonal/>
    </border>
    <border>
      <left style="thin">
        <color theme="1"/>
      </left>
      <right style="thick">
        <color rgb="FFFF0000"/>
      </right>
      <top style="thin">
        <color theme="1"/>
      </top>
      <bottom/>
      <diagonal/>
    </border>
    <border>
      <left style="thin">
        <color theme="1"/>
      </left>
      <right style="thin">
        <color theme="1"/>
      </right>
      <top style="hair">
        <color theme="1"/>
      </top>
      <bottom style="hair">
        <color theme="1"/>
      </bottom>
      <diagonal/>
    </border>
    <border diagonalUp="1">
      <left style="thin">
        <color theme="1"/>
      </left>
      <right style="thin">
        <color theme="1"/>
      </right>
      <top style="thick">
        <color rgb="FFFF0000"/>
      </top>
      <bottom/>
      <diagonal style="thin">
        <color theme="1"/>
      </diagonal>
    </border>
    <border diagonalUp="1">
      <left/>
      <right style="thick">
        <color rgb="FFFF0000"/>
      </right>
      <top style="thick">
        <color rgb="FFFF0000"/>
      </top>
      <bottom/>
      <diagonal style="thin">
        <color theme="1"/>
      </diagonal>
    </border>
    <border diagonalUp="1">
      <left style="thin">
        <color theme="1"/>
      </left>
      <right style="thin">
        <color theme="1"/>
      </right>
      <top style="hair">
        <color theme="1"/>
      </top>
      <bottom style="hair">
        <color theme="1"/>
      </bottom>
      <diagonal style="thin">
        <color theme="1"/>
      </diagonal>
    </border>
    <border diagonalUp="1">
      <left/>
      <right style="thick">
        <color rgb="FFFF0000"/>
      </right>
      <top style="hair">
        <color theme="1"/>
      </top>
      <bottom style="hair">
        <color theme="1"/>
      </bottom>
      <diagonal style="thin">
        <color theme="1"/>
      </diagonal>
    </border>
    <border>
      <left/>
      <right/>
      <top style="medium">
        <color rgb="FFFF0000"/>
      </top>
      <bottom style="thin">
        <color theme="1"/>
      </bottom>
      <diagonal/>
    </border>
    <border>
      <left/>
      <right/>
      <top/>
      <bottom style="medium">
        <color rgb="FFFF0000"/>
      </bottom>
      <diagonal/>
    </border>
    <border>
      <left style="hair">
        <color theme="1"/>
      </left>
      <right style="hair">
        <color theme="1"/>
      </right>
      <top style="medium">
        <color rgb="FFFF0000"/>
      </top>
      <bottom style="thin">
        <color theme="1"/>
      </bottom>
      <diagonal/>
    </border>
    <border>
      <left style="hair">
        <color theme="1"/>
      </left>
      <right style="hair">
        <color theme="1"/>
      </right>
      <top/>
      <bottom/>
      <diagonal/>
    </border>
    <border>
      <left style="hair">
        <color theme="1"/>
      </left>
      <right style="hair">
        <color theme="1"/>
      </right>
      <top/>
      <bottom style="medium">
        <color rgb="FFFF0000"/>
      </bottom>
      <diagonal/>
    </border>
    <border>
      <left style="thick">
        <color rgb="FFFF0000"/>
      </left>
      <right/>
      <top style="thick">
        <color rgb="FFFF0000"/>
      </top>
      <bottom style="thin">
        <color theme="1"/>
      </bottom>
      <diagonal/>
    </border>
    <border>
      <left/>
      <right/>
      <top style="thick">
        <color rgb="FFFF0000"/>
      </top>
      <bottom style="thin">
        <color theme="1"/>
      </bottom>
      <diagonal/>
    </border>
    <border>
      <left/>
      <right style="thick">
        <color rgb="FFFF0000"/>
      </right>
      <top style="thick">
        <color rgb="FFFF0000"/>
      </top>
      <bottom style="thin">
        <color theme="1"/>
      </bottom>
      <diagonal/>
    </border>
    <border>
      <left style="thick">
        <color rgb="FFFF0000"/>
      </left>
      <right/>
      <top style="thin">
        <color theme="1"/>
      </top>
      <bottom style="thin">
        <color theme="1"/>
      </bottom>
      <diagonal/>
    </border>
    <border>
      <left/>
      <right style="thick">
        <color rgb="FFFF0000"/>
      </right>
      <top style="thin">
        <color theme="1"/>
      </top>
      <bottom style="thin">
        <color theme="1"/>
      </bottom>
      <diagonal/>
    </border>
    <border>
      <left style="thick">
        <color rgb="FFFF0000"/>
      </left>
      <right/>
      <top style="thin">
        <color theme="1"/>
      </top>
      <bottom style="thick">
        <color rgb="FFFF0000"/>
      </bottom>
      <diagonal/>
    </border>
    <border>
      <left/>
      <right/>
      <top style="thin">
        <color theme="1"/>
      </top>
      <bottom style="thick">
        <color rgb="FFFF0000"/>
      </bottom>
      <diagonal/>
    </border>
    <border>
      <left/>
      <right style="thick">
        <color rgb="FFFF0000"/>
      </right>
      <top style="thin">
        <color theme="1"/>
      </top>
      <bottom style="thick">
        <color rgb="FFFF0000"/>
      </bottom>
      <diagonal/>
    </border>
    <border>
      <left style="medium">
        <color rgb="FFFF0000"/>
      </left>
      <right/>
      <top style="thin">
        <color indexed="64"/>
      </top>
      <bottom style="thin">
        <color indexed="64"/>
      </bottom>
      <diagonal/>
    </border>
    <border>
      <left style="medium">
        <color rgb="FFFF0000"/>
      </left>
      <right/>
      <top style="thin">
        <color indexed="64"/>
      </top>
      <bottom style="medium">
        <color rgb="FFFF0000"/>
      </bottom>
      <diagonal/>
    </border>
    <border>
      <left style="thin">
        <color theme="1"/>
      </left>
      <right style="medium">
        <color rgb="FFFF0000"/>
      </right>
      <top style="medium">
        <color rgb="FFFF0000"/>
      </top>
      <bottom style="thin">
        <color theme="1"/>
      </bottom>
      <diagonal/>
    </border>
    <border>
      <left style="thin">
        <color theme="1"/>
      </left>
      <right style="medium">
        <color rgb="FFFF0000"/>
      </right>
      <top style="thin">
        <color theme="1"/>
      </top>
      <bottom style="thin">
        <color theme="1"/>
      </bottom>
      <diagonal/>
    </border>
    <border>
      <left style="thin">
        <color theme="1"/>
      </left>
      <right style="medium">
        <color rgb="FFFF0000"/>
      </right>
      <top style="thin">
        <color theme="1"/>
      </top>
      <bottom style="medium">
        <color rgb="FFFF0000"/>
      </bottom>
      <diagonal/>
    </border>
    <border>
      <left style="thick">
        <color rgb="FFFF0000"/>
      </left>
      <right style="thin">
        <color theme="1"/>
      </right>
      <top style="thick">
        <color rgb="FFFF0000"/>
      </top>
      <bottom/>
      <diagonal/>
    </border>
    <border>
      <left style="thick">
        <color rgb="FFFF0000"/>
      </left>
      <right style="thin">
        <color theme="1"/>
      </right>
      <top style="thin">
        <color theme="1"/>
      </top>
      <bottom/>
      <diagonal/>
    </border>
    <border>
      <left style="thick">
        <color rgb="FFFF0000"/>
      </left>
      <right style="thin">
        <color theme="1"/>
      </right>
      <top style="hair">
        <color theme="1"/>
      </top>
      <bottom style="hair">
        <color theme="1"/>
      </bottom>
      <diagonal/>
    </border>
    <border>
      <left style="thick">
        <color rgb="FFFF0000"/>
      </left>
      <right style="thin">
        <color theme="1"/>
      </right>
      <top/>
      <bottom style="thin">
        <color theme="1"/>
      </bottom>
      <diagonal/>
    </border>
    <border>
      <left style="thick">
        <color rgb="FFFF0000"/>
      </left>
      <right style="thin">
        <color theme="1"/>
      </right>
      <top/>
      <bottom/>
      <diagonal/>
    </border>
    <border>
      <left style="thick">
        <color rgb="FFFF0000"/>
      </left>
      <right style="thin">
        <color theme="1"/>
      </right>
      <top style="hair">
        <color theme="1"/>
      </top>
      <bottom style="thick">
        <color rgb="FFFF0000"/>
      </bottom>
      <diagonal/>
    </border>
    <border>
      <left/>
      <right style="hair">
        <color theme="1"/>
      </right>
      <top style="medium">
        <color rgb="FFFF0000"/>
      </top>
      <bottom style="thin">
        <color theme="1"/>
      </bottom>
      <diagonal/>
    </border>
    <border>
      <left/>
      <right style="hair">
        <color theme="1"/>
      </right>
      <top/>
      <bottom/>
      <diagonal/>
    </border>
    <border>
      <left/>
      <right style="hair">
        <color theme="1"/>
      </right>
      <top/>
      <bottom style="medium">
        <color rgb="FFFF0000"/>
      </bottom>
      <diagonal/>
    </border>
    <border>
      <left/>
      <right style="hair">
        <color indexed="64"/>
      </right>
      <top style="thin">
        <color indexed="64"/>
      </top>
      <bottom style="medium">
        <color indexed="64"/>
      </bottom>
      <diagonal/>
    </border>
    <border>
      <left style="medium">
        <color rgb="FFFF0000"/>
      </left>
      <right style="medium">
        <color rgb="FFFF0000"/>
      </right>
      <top style="thin">
        <color indexed="64"/>
      </top>
      <bottom/>
      <diagonal/>
    </border>
    <border>
      <left style="medium">
        <color rgb="FFFF0000"/>
      </left>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left>
      <right style="thick">
        <color rgb="FFFF0000"/>
      </right>
      <top style="hair">
        <color theme="1"/>
      </top>
      <bottom style="thin">
        <color theme="1"/>
      </bottom>
      <diagonal/>
    </border>
    <border diagonalUp="1">
      <left style="thin">
        <color theme="1"/>
      </left>
      <right style="thin">
        <color theme="1"/>
      </right>
      <top style="hair">
        <color theme="1"/>
      </top>
      <bottom style="thick">
        <color rgb="FFFF0000"/>
      </bottom>
      <diagonal style="thin">
        <color theme="1"/>
      </diagonal>
    </border>
    <border>
      <left style="thin">
        <color theme="1"/>
      </left>
      <right style="thin">
        <color theme="1"/>
      </right>
      <top style="hair">
        <color theme="1"/>
      </top>
      <bottom style="thick">
        <color rgb="FFFF0000"/>
      </bottom>
      <diagonal/>
    </border>
    <border diagonalUp="1">
      <left/>
      <right style="thick">
        <color rgb="FFFF0000"/>
      </right>
      <top style="hair">
        <color theme="1"/>
      </top>
      <bottom style="thick">
        <color rgb="FFFF0000"/>
      </bottom>
      <diagonal style="thin">
        <color theme="1"/>
      </diagonal>
    </border>
    <border>
      <left style="thin">
        <color theme="1"/>
      </left>
      <right style="thin">
        <color theme="1"/>
      </right>
      <top style="thin">
        <color theme="1"/>
      </top>
      <bottom style="medium">
        <color rgb="FFFF0000"/>
      </bottom>
      <diagonal/>
    </border>
    <border>
      <left style="thin">
        <color theme="1"/>
      </left>
      <right style="thin">
        <color theme="1"/>
      </right>
      <top style="thin">
        <color theme="1"/>
      </top>
      <bottom style="thick">
        <color rgb="FFFF0000"/>
      </bottom>
      <diagonal/>
    </border>
    <border>
      <left style="thin">
        <color indexed="64"/>
      </left>
      <right style="thin">
        <color indexed="64"/>
      </right>
      <top style="thin">
        <color theme="1"/>
      </top>
      <bottom style="thick">
        <color rgb="FFFF0000"/>
      </bottom>
      <diagonal/>
    </border>
    <border>
      <left style="thin">
        <color indexed="64"/>
      </left>
      <right style="thin">
        <color theme="1"/>
      </right>
      <top style="thin">
        <color theme="1"/>
      </top>
      <bottom style="thick">
        <color rgb="FFFF0000"/>
      </bottom>
      <diagonal/>
    </border>
    <border>
      <left style="thick">
        <color rgb="FFFF0000"/>
      </left>
      <right style="thin">
        <color theme="1"/>
      </right>
      <top style="thick">
        <color rgb="FFFF0000"/>
      </top>
      <bottom style="hair">
        <color theme="1"/>
      </bottom>
      <diagonal/>
    </border>
    <border diagonalUp="1">
      <left style="thin">
        <color theme="1"/>
      </left>
      <right style="thin">
        <color indexed="64"/>
      </right>
      <top style="thick">
        <color rgb="FFFF0000"/>
      </top>
      <bottom style="hair">
        <color theme="1"/>
      </bottom>
      <diagonal style="thin">
        <color theme="1"/>
      </diagonal>
    </border>
    <border>
      <left style="thin">
        <color indexed="64"/>
      </left>
      <right style="thin">
        <color indexed="64"/>
      </right>
      <top style="thick">
        <color rgb="FFFF0000"/>
      </top>
      <bottom style="hair">
        <color theme="1"/>
      </bottom>
      <diagonal/>
    </border>
    <border>
      <left style="thin">
        <color indexed="64"/>
      </left>
      <right style="thick">
        <color rgb="FFFF0000"/>
      </right>
      <top style="thick">
        <color rgb="FFFF0000"/>
      </top>
      <bottom style="hair">
        <color theme="1"/>
      </bottom>
      <diagonal/>
    </border>
    <border>
      <left style="thin">
        <color theme="1"/>
      </left>
      <right/>
      <top style="thin">
        <color theme="1"/>
      </top>
      <bottom/>
      <diagonal/>
    </border>
    <border>
      <left style="thin">
        <color theme="1"/>
      </left>
      <right style="thin">
        <color theme="1"/>
      </right>
      <top style="thin">
        <color theme="1"/>
      </top>
      <bottom/>
      <diagonal/>
    </border>
    <border>
      <left style="medium">
        <color rgb="FFFF0000"/>
      </left>
      <right/>
      <top style="medium">
        <color rgb="FFFF0000"/>
      </top>
      <bottom style="thin">
        <color indexed="64"/>
      </bottom>
      <diagonal/>
    </border>
    <border>
      <left style="thin">
        <color theme="1"/>
      </left>
      <right style="thin">
        <color theme="1"/>
      </right>
      <top style="thin">
        <color theme="1"/>
      </top>
      <bottom style="thin">
        <color theme="1"/>
      </bottom>
      <diagonal/>
    </border>
    <border diagonalUp="1">
      <left style="thin">
        <color theme="1"/>
      </left>
      <right style="thin">
        <color indexed="64"/>
      </right>
      <top style="hair">
        <color theme="1"/>
      </top>
      <bottom style="hair">
        <color theme="1"/>
      </bottom>
      <diagonal style="thin">
        <color theme="1"/>
      </diagonal>
    </border>
    <border diagonalUp="1">
      <left style="thin">
        <color theme="1"/>
      </left>
      <right style="thin">
        <color indexed="64"/>
      </right>
      <top/>
      <bottom style="thin">
        <color theme="1"/>
      </bottom>
      <diagonal style="thin">
        <color theme="1"/>
      </diagonal>
    </border>
    <border diagonalUp="1">
      <left style="thin">
        <color theme="1"/>
      </left>
      <right style="thin">
        <color indexed="64"/>
      </right>
      <top style="thin">
        <color theme="1"/>
      </top>
      <bottom style="hair">
        <color theme="1"/>
      </bottom>
      <diagonal style="thin">
        <color theme="1"/>
      </diagonal>
    </border>
    <border diagonalUp="1">
      <left style="thin">
        <color theme="1"/>
      </left>
      <right style="thin">
        <color indexed="64"/>
      </right>
      <top/>
      <bottom/>
      <diagonal style="thin">
        <color theme="1"/>
      </diagonal>
    </border>
    <border diagonalUp="1">
      <left style="thin">
        <color theme="1"/>
      </left>
      <right style="thin">
        <color indexed="64"/>
      </right>
      <top style="hair">
        <color theme="1"/>
      </top>
      <bottom style="thick">
        <color rgb="FFFF0000"/>
      </bottom>
      <diagonal style="thin">
        <color theme="1"/>
      </diagonal>
    </border>
    <border>
      <left style="hair">
        <color theme="1"/>
      </left>
      <right style="medium">
        <color rgb="FFFF0000"/>
      </right>
      <top style="medium">
        <color rgb="FFFF0000"/>
      </top>
      <bottom style="thin">
        <color theme="1"/>
      </bottom>
      <diagonal/>
    </border>
    <border>
      <left style="hair">
        <color theme="1"/>
      </left>
      <right style="medium">
        <color rgb="FFFF0000"/>
      </right>
      <top/>
      <bottom/>
      <diagonal/>
    </border>
    <border>
      <left style="hair">
        <color theme="1"/>
      </left>
      <right style="medium">
        <color rgb="FFFF0000"/>
      </right>
      <top/>
      <bottom style="medium">
        <color rgb="FFFF0000"/>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ck">
        <color rgb="FFFF0000"/>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ck">
        <color rgb="FFFF0000"/>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ck">
        <color rgb="FFFF0000"/>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
      <left style="thick">
        <color rgb="FFFF0000"/>
      </left>
      <right style="hair">
        <color theme="1"/>
      </right>
      <top style="hair">
        <color theme="1"/>
      </top>
      <bottom/>
      <diagonal/>
    </border>
    <border>
      <left style="hair">
        <color theme="1"/>
      </left>
      <right style="hair">
        <color theme="1"/>
      </right>
      <top style="hair">
        <color theme="1"/>
      </top>
      <bottom/>
      <diagonal/>
    </border>
    <border>
      <left style="hair">
        <color theme="1"/>
      </left>
      <right style="thin">
        <color theme="1"/>
      </right>
      <top style="hair">
        <color theme="1"/>
      </top>
      <bottom/>
      <diagonal/>
    </border>
    <border>
      <left style="thick">
        <color rgb="FFFF0000"/>
      </left>
      <right style="hair">
        <color theme="1"/>
      </right>
      <top/>
      <bottom style="hair">
        <color theme="1"/>
      </bottom>
      <diagonal/>
    </border>
    <border>
      <left style="hair">
        <color theme="1"/>
      </left>
      <right style="hair">
        <color theme="1"/>
      </right>
      <top/>
      <bottom style="hair">
        <color theme="1"/>
      </bottom>
      <diagonal/>
    </border>
    <border>
      <left style="hair">
        <color theme="1"/>
      </left>
      <right style="thin">
        <color theme="1"/>
      </right>
      <top/>
      <bottom style="hair">
        <color theme="1"/>
      </bottom>
      <diagonal/>
    </border>
    <border>
      <left style="hair">
        <color theme="1"/>
      </left>
      <right/>
      <top style="medium">
        <color rgb="FFFF0000"/>
      </top>
      <bottom style="thin">
        <color theme="1"/>
      </bottom>
      <diagonal/>
    </border>
    <border>
      <left style="hair">
        <color theme="1"/>
      </left>
      <right/>
      <top/>
      <bottom/>
      <diagonal/>
    </border>
    <border>
      <left style="hair">
        <color theme="1"/>
      </left>
      <right/>
      <top/>
      <bottom style="medium">
        <color rgb="FFFF0000"/>
      </bottom>
      <diagonal/>
    </border>
    <border>
      <left style="thin">
        <color indexed="64"/>
      </left>
      <right style="thin">
        <color indexed="64"/>
      </right>
      <top style="hair">
        <color indexed="64"/>
      </top>
      <bottom style="thin">
        <color indexed="64"/>
      </bottom>
      <diagonal/>
    </border>
    <border>
      <left style="medium">
        <color rgb="FFFF0000"/>
      </left>
      <right style="medium">
        <color rgb="FFFF0000"/>
      </right>
      <top style="thin">
        <color theme="1"/>
      </top>
      <bottom style="medium">
        <color rgb="FFFF0000"/>
      </bottom>
      <diagonal/>
    </border>
    <border>
      <left style="medium">
        <color rgb="FFFF0000"/>
      </left>
      <right style="medium">
        <color rgb="FFFF0000"/>
      </right>
      <top style="thin">
        <color theme="1"/>
      </top>
      <bottom style="thin">
        <color theme="1"/>
      </bottom>
      <diagonal/>
    </border>
    <border>
      <left style="hair">
        <color indexed="64"/>
      </left>
      <right style="hair">
        <color indexed="64"/>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 diagonalUp="1">
      <left style="thin">
        <color indexed="64"/>
      </left>
      <right style="thin">
        <color indexed="64"/>
      </right>
      <top style="thin">
        <color indexed="64"/>
      </top>
      <bottom style="thin">
        <color indexed="64"/>
      </bottom>
      <diagonal style="hair">
        <color indexed="64"/>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medium">
        <color indexed="64"/>
      </left>
      <right/>
      <top style="medium">
        <color indexed="64"/>
      </top>
      <bottom style="thin">
        <color indexed="64"/>
      </bottom>
      <diagonal/>
    </border>
    <border>
      <left/>
      <right/>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right/>
      <top/>
      <bottom style="mediumDashDot">
        <color indexed="64"/>
      </bottom>
      <diagonal/>
    </border>
    <border>
      <left style="thin">
        <color indexed="64"/>
      </left>
      <right/>
      <top style="thin">
        <color indexed="64"/>
      </top>
      <bottom style="medium">
        <color rgb="FFFF0000"/>
      </bottom>
      <diagonal/>
    </border>
    <border>
      <left/>
      <right style="medium">
        <color rgb="FFFF0000"/>
      </right>
      <top/>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right/>
      <top style="medium">
        <color rgb="FFFF0000"/>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medium">
        <color rgb="FFFF0000"/>
      </top>
      <bottom style="medium">
        <color rgb="FFFF0000"/>
      </bottom>
      <diagonal/>
    </border>
    <border>
      <left style="thin">
        <color indexed="64"/>
      </left>
      <right/>
      <top style="medium">
        <color rgb="FFFF0000"/>
      </top>
      <bottom style="medium">
        <color rgb="FFFF0000"/>
      </bottom>
      <diagonal/>
    </border>
    <border>
      <left style="hair">
        <color indexed="64"/>
      </left>
      <right/>
      <top style="thin">
        <color indexed="64"/>
      </top>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6" fillId="0" borderId="0">
      <alignment vertical="center"/>
    </xf>
    <xf numFmtId="0" fontId="118" fillId="0" borderId="0"/>
    <xf numFmtId="9" fontId="127" fillId="0" borderId="0" applyFont="0" applyFill="0" applyBorder="0" applyAlignment="0" applyProtection="0">
      <alignment vertical="center"/>
    </xf>
  </cellStyleXfs>
  <cellXfs count="1899">
    <xf numFmtId="0" fontId="0" fillId="0" borderId="0" xfId="0">
      <alignment vertical="center"/>
    </xf>
    <xf numFmtId="0" fontId="0" fillId="0" borderId="11" xfId="0" applyBorder="1">
      <alignment vertical="center"/>
    </xf>
    <xf numFmtId="0" fontId="6"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0" fillId="0" borderId="6" xfId="0" applyBorder="1">
      <alignment vertical="center"/>
    </xf>
    <xf numFmtId="0" fontId="6" fillId="0" borderId="0" xfId="0" applyFont="1" applyAlignment="1">
      <alignment horizontal="right" vertical="center"/>
    </xf>
    <xf numFmtId="0" fontId="0" fillId="0" borderId="0" xfId="0" applyAlignment="1">
      <alignment vertical="center" wrapText="1"/>
    </xf>
    <xf numFmtId="0" fontId="0" fillId="0" borderId="23" xfId="0" applyBorder="1" applyAlignment="1">
      <alignment vertical="center" wrapText="1"/>
    </xf>
    <xf numFmtId="181" fontId="5" fillId="0" borderId="0" xfId="0" applyNumberFormat="1" applyFont="1" applyAlignment="1">
      <alignment vertical="center" wrapText="1"/>
    </xf>
    <xf numFmtId="179" fontId="5" fillId="0" borderId="0" xfId="0" applyNumberFormat="1" applyFont="1" applyAlignment="1">
      <alignment vertical="center" wrapText="1"/>
    </xf>
    <xf numFmtId="0" fontId="14" fillId="0" borderId="0" xfId="0" applyFont="1">
      <alignment vertical="center"/>
    </xf>
    <xf numFmtId="0" fontId="0" fillId="2" borderId="11" xfId="0" applyFill="1" applyBorder="1">
      <alignment vertical="center"/>
    </xf>
    <xf numFmtId="0" fontId="0" fillId="0" borderId="71" xfId="0" applyBorder="1">
      <alignment vertical="center"/>
    </xf>
    <xf numFmtId="0" fontId="0" fillId="0" borderId="67" xfId="0" applyBorder="1">
      <alignment vertical="center"/>
    </xf>
    <xf numFmtId="49" fontId="0" fillId="0" borderId="67" xfId="0" applyNumberFormat="1" applyBorder="1">
      <alignment vertical="center"/>
    </xf>
    <xf numFmtId="0" fontId="0" fillId="5" borderId="67" xfId="0" applyFill="1" applyBorder="1">
      <alignment vertical="center"/>
    </xf>
    <xf numFmtId="0" fontId="0" fillId="5" borderId="71" xfId="0" applyFill="1" applyBorder="1">
      <alignment vertical="center"/>
    </xf>
    <xf numFmtId="0" fontId="0" fillId="0" borderId="72" xfId="0" applyBorder="1">
      <alignment vertical="center"/>
    </xf>
    <xf numFmtId="0" fontId="0" fillId="0" borderId="73" xfId="0" applyBorder="1">
      <alignment vertical="center"/>
    </xf>
    <xf numFmtId="0" fontId="0" fillId="2" borderId="23" xfId="0" applyFill="1" applyBorder="1">
      <alignment vertical="center"/>
    </xf>
    <xf numFmtId="0" fontId="0" fillId="2" borderId="75" xfId="0" applyFill="1" applyBorder="1" applyAlignment="1">
      <alignment vertical="center" wrapText="1"/>
    </xf>
    <xf numFmtId="0" fontId="5" fillId="0" borderId="71" xfId="0" applyFont="1" applyBorder="1">
      <alignment vertical="center"/>
    </xf>
    <xf numFmtId="0" fontId="0" fillId="0" borderId="23" xfId="0" applyBorder="1" applyAlignment="1">
      <alignment horizontal="right" vertical="center"/>
    </xf>
    <xf numFmtId="0" fontId="4" fillId="0" borderId="54" xfId="0" applyFont="1" applyBorder="1" applyAlignment="1">
      <alignment horizontal="left" vertical="center" wrapText="1"/>
    </xf>
    <xf numFmtId="0" fontId="4" fillId="0" borderId="23" xfId="0" applyFont="1" applyBorder="1" applyAlignment="1">
      <alignment horizontal="left" vertical="top" wrapText="1"/>
    </xf>
    <xf numFmtId="0" fontId="4" fillId="2" borderId="23" xfId="0" applyFont="1" applyFill="1" applyBorder="1" applyAlignment="1">
      <alignment horizontal="left" vertical="center" wrapText="1"/>
    </xf>
    <xf numFmtId="0" fontId="0" fillId="0" borderId="84" xfId="0" applyBorder="1">
      <alignment vertical="center"/>
    </xf>
    <xf numFmtId="0" fontId="0" fillId="0" borderId="0" xfId="0" applyAlignment="1">
      <alignment vertical="center" shrinkToFit="1"/>
    </xf>
    <xf numFmtId="0" fontId="18" fillId="10" borderId="0" xfId="0" applyFont="1" applyFill="1">
      <alignment vertical="center"/>
    </xf>
    <xf numFmtId="0" fontId="0" fillId="10" borderId="0" xfId="0" applyFill="1">
      <alignment vertical="center"/>
    </xf>
    <xf numFmtId="0" fontId="7" fillId="10" borderId="0" xfId="0" applyFont="1" applyFill="1">
      <alignment vertical="center"/>
    </xf>
    <xf numFmtId="0" fontId="0" fillId="10" borderId="11" xfId="0" applyFill="1" applyBorder="1">
      <alignment vertical="center"/>
    </xf>
    <xf numFmtId="0" fontId="20" fillId="10" borderId="0" xfId="0" applyFont="1" applyFill="1">
      <alignment vertical="center"/>
    </xf>
    <xf numFmtId="0" fontId="5" fillId="10" borderId="0" xfId="0" applyFont="1" applyFill="1">
      <alignment vertical="center"/>
    </xf>
    <xf numFmtId="0" fontId="0" fillId="0" borderId="83" xfId="0" applyBorder="1">
      <alignment vertical="center"/>
    </xf>
    <xf numFmtId="49" fontId="0" fillId="0" borderId="83" xfId="0" applyNumberFormat="1" applyBorder="1">
      <alignment vertical="center"/>
    </xf>
    <xf numFmtId="0" fontId="4" fillId="0" borderId="23" xfId="0" applyFont="1" applyBorder="1" applyAlignment="1">
      <alignment horizontal="left" vertical="center" wrapText="1"/>
    </xf>
    <xf numFmtId="0" fontId="0" fillId="0" borderId="9" xfId="0" applyBorder="1">
      <alignment vertical="center"/>
    </xf>
    <xf numFmtId="0" fontId="0" fillId="0" borderId="12" xfId="0" applyBorder="1">
      <alignment vertical="center"/>
    </xf>
    <xf numFmtId="0" fontId="0" fillId="0" borderId="10" xfId="0" applyBorder="1">
      <alignment vertical="center"/>
    </xf>
    <xf numFmtId="0" fontId="0" fillId="0" borderId="23" xfId="0" applyBorder="1" applyAlignment="1">
      <alignment vertical="center" shrinkToFit="1"/>
    </xf>
    <xf numFmtId="0" fontId="7" fillId="0" borderId="0" xfId="0" applyFont="1">
      <alignment vertical="center"/>
    </xf>
    <xf numFmtId="0" fontId="0" fillId="2" borderId="85" xfId="0" applyFill="1" applyBorder="1">
      <alignment vertical="center"/>
    </xf>
    <xf numFmtId="0" fontId="0" fillId="10" borderId="79" xfId="0" applyFill="1" applyBorder="1">
      <alignment vertical="center"/>
    </xf>
    <xf numFmtId="0" fontId="0" fillId="10" borderId="80" xfId="0" applyFill="1" applyBorder="1">
      <alignment vertical="center"/>
    </xf>
    <xf numFmtId="0" fontId="0" fillId="10" borderId="81" xfId="0" applyFill="1" applyBorder="1">
      <alignment vertical="center"/>
    </xf>
    <xf numFmtId="0" fontId="0" fillId="10" borderId="82" xfId="0" applyFill="1" applyBorder="1">
      <alignment vertical="center"/>
    </xf>
    <xf numFmtId="0" fontId="0" fillId="10" borderId="86" xfId="0" applyFill="1" applyBorder="1">
      <alignment vertical="center"/>
    </xf>
    <xf numFmtId="0" fontId="3" fillId="0" borderId="11" xfId="0" applyFont="1" applyBorder="1" applyAlignment="1">
      <alignment vertical="center" shrinkToFit="1"/>
    </xf>
    <xf numFmtId="0" fontId="3" fillId="0" borderId="13" xfId="0" applyFont="1" applyBorder="1" applyAlignment="1">
      <alignment vertical="center" shrinkToFit="1"/>
    </xf>
    <xf numFmtId="0" fontId="3" fillId="0" borderId="14" xfId="0" applyFont="1" applyBorder="1" applyAlignment="1">
      <alignment vertical="center" shrinkToFit="1"/>
    </xf>
    <xf numFmtId="0" fontId="4" fillId="2" borderId="23" xfId="0" applyFont="1" applyFill="1" applyBorder="1" applyAlignment="1">
      <alignment horizontal="center" vertical="center" wrapText="1"/>
    </xf>
    <xf numFmtId="0" fontId="0" fillId="0" borderId="69" xfId="0" applyBorder="1" applyAlignment="1">
      <alignment horizontal="left" vertical="center" wrapText="1"/>
    </xf>
    <xf numFmtId="0" fontId="12" fillId="0" borderId="70" xfId="1" applyBorder="1" applyAlignment="1">
      <alignment horizontal="left" vertical="center" wrapText="1"/>
    </xf>
    <xf numFmtId="0" fontId="0" fillId="9" borderId="0" xfId="0" applyFill="1" applyAlignment="1">
      <alignment vertical="center" wrapText="1"/>
    </xf>
    <xf numFmtId="0" fontId="15" fillId="5" borderId="100" xfId="0" applyFont="1" applyFill="1" applyBorder="1" applyAlignment="1">
      <alignment vertical="center" wrapText="1"/>
    </xf>
    <xf numFmtId="0" fontId="0" fillId="2" borderId="0" xfId="0" applyFill="1" applyAlignment="1">
      <alignment vertical="center" wrapText="1"/>
    </xf>
    <xf numFmtId="0" fontId="56" fillId="12" borderId="0" xfId="0" applyFont="1" applyFill="1">
      <alignment vertical="center"/>
    </xf>
    <xf numFmtId="0" fontId="7" fillId="12" borderId="0" xfId="0" applyFont="1" applyFill="1">
      <alignment vertical="center"/>
    </xf>
    <xf numFmtId="0" fontId="58" fillId="2" borderId="0" xfId="0" applyFont="1" applyFill="1">
      <alignment vertical="center"/>
    </xf>
    <xf numFmtId="177" fontId="15" fillId="0" borderId="97" xfId="0" applyNumberFormat="1" applyFont="1" applyBorder="1" applyAlignment="1">
      <alignment horizontal="center" vertical="center" wrapText="1"/>
    </xf>
    <xf numFmtId="0" fontId="15" fillId="0" borderId="118" xfId="0" applyFont="1" applyBorder="1" applyAlignment="1">
      <alignment vertical="center" wrapText="1"/>
    </xf>
    <xf numFmtId="0" fontId="15" fillId="0" borderId="123" xfId="0" applyFont="1" applyBorder="1" applyAlignment="1">
      <alignment vertical="center" wrapText="1"/>
    </xf>
    <xf numFmtId="0" fontId="15" fillId="0" borderId="0" xfId="0" applyFont="1" applyAlignment="1">
      <alignment vertical="center" wrapText="1"/>
    </xf>
    <xf numFmtId="0" fontId="15" fillId="0" borderId="121" xfId="0" applyFont="1" applyBorder="1" applyAlignment="1">
      <alignment vertical="center" wrapText="1"/>
    </xf>
    <xf numFmtId="0" fontId="15" fillId="0" borderId="124" xfId="0" applyFont="1" applyBorder="1" applyAlignment="1">
      <alignment vertical="center" wrapText="1"/>
    </xf>
    <xf numFmtId="0" fontId="15" fillId="0" borderId="7" xfId="0" applyFont="1" applyBorder="1" applyAlignment="1">
      <alignment vertical="center" wrapText="1"/>
    </xf>
    <xf numFmtId="0" fontId="6" fillId="0" borderId="0" xfId="0" applyFont="1" applyAlignment="1">
      <alignment horizontal="center" vertical="center"/>
    </xf>
    <xf numFmtId="0" fontId="6" fillId="0" borderId="0" xfId="0" applyFont="1" applyAlignment="1">
      <alignment horizontal="justify" vertical="center"/>
    </xf>
    <xf numFmtId="0" fontId="0" fillId="10" borderId="130" xfId="0" applyFill="1" applyBorder="1">
      <alignment vertical="center"/>
    </xf>
    <xf numFmtId="0" fontId="0" fillId="10" borderId="132" xfId="0" applyFill="1" applyBorder="1">
      <alignment vertical="center"/>
    </xf>
    <xf numFmtId="49" fontId="0" fillId="0" borderId="134" xfId="0" applyNumberFormat="1" applyBorder="1">
      <alignment vertical="center"/>
    </xf>
    <xf numFmtId="0" fontId="0" fillId="0" borderId="135" xfId="0" applyBorder="1">
      <alignment vertical="center"/>
    </xf>
    <xf numFmtId="49" fontId="0" fillId="0" borderId="136" xfId="0" applyNumberFormat="1" applyBorder="1">
      <alignment vertical="center"/>
    </xf>
    <xf numFmtId="0" fontId="0" fillId="0" borderId="137" xfId="0" applyBorder="1">
      <alignment vertical="center"/>
    </xf>
    <xf numFmtId="0" fontId="0" fillId="5" borderId="73" xfId="0" applyFill="1" applyBorder="1">
      <alignment vertical="center"/>
    </xf>
    <xf numFmtId="0" fontId="0" fillId="2" borderId="138" xfId="0" applyFill="1" applyBorder="1" applyAlignment="1">
      <alignment vertical="center" wrapText="1"/>
    </xf>
    <xf numFmtId="0" fontId="0" fillId="0" borderId="139" xfId="0" applyBorder="1">
      <alignment vertical="center"/>
    </xf>
    <xf numFmtId="0" fontId="0" fillId="2" borderId="140" xfId="0" applyFill="1" applyBorder="1" applyAlignment="1">
      <alignment vertical="center" wrapText="1"/>
    </xf>
    <xf numFmtId="0" fontId="0" fillId="0" borderId="141" xfId="0" applyBorder="1">
      <alignment vertical="center"/>
    </xf>
    <xf numFmtId="0" fontId="0" fillId="0" borderId="141" xfId="0" applyBorder="1" applyAlignment="1">
      <alignment horizontal="center" vertical="center"/>
    </xf>
    <xf numFmtId="0" fontId="0" fillId="0" borderId="142" xfId="0" applyBorder="1">
      <alignment vertical="center"/>
    </xf>
    <xf numFmtId="0" fontId="6" fillId="3" borderId="0" xfId="0" applyFont="1" applyFill="1">
      <alignment vertical="center"/>
    </xf>
    <xf numFmtId="0" fontId="6" fillId="9" borderId="0" xfId="0" applyFont="1" applyFill="1">
      <alignment vertical="center"/>
    </xf>
    <xf numFmtId="0" fontId="6" fillId="8" borderId="0" xfId="0" applyFont="1" applyFill="1">
      <alignment vertical="center"/>
    </xf>
    <xf numFmtId="0" fontId="6" fillId="2" borderId="0" xfId="0" applyFont="1" applyFill="1">
      <alignment vertical="center"/>
    </xf>
    <xf numFmtId="0" fontId="6" fillId="0" borderId="18" xfId="0" applyFont="1" applyBorder="1">
      <alignment vertical="center"/>
    </xf>
    <xf numFmtId="0" fontId="6" fillId="0" borderId="19" xfId="0" applyFont="1" applyBorder="1">
      <alignment vertical="center"/>
    </xf>
    <xf numFmtId="0" fontId="59" fillId="6" borderId="0" xfId="0" applyFont="1" applyFill="1">
      <alignment vertical="center"/>
    </xf>
    <xf numFmtId="0" fontId="6" fillId="0" borderId="0" xfId="0" applyFont="1" applyAlignment="1">
      <alignment horizontal="left" vertical="center" wrapText="1"/>
    </xf>
    <xf numFmtId="0" fontId="59" fillId="0" borderId="0" xfId="0" applyFont="1">
      <alignment vertical="center"/>
    </xf>
    <xf numFmtId="0" fontId="60" fillId="0" borderId="0" xfId="0" applyFont="1">
      <alignment vertical="center"/>
    </xf>
    <xf numFmtId="0" fontId="6" fillId="0" borderId="8"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4" xfId="0" applyFont="1" applyBorder="1" applyAlignment="1">
      <alignment horizontal="right" vertical="center"/>
    </xf>
    <xf numFmtId="0" fontId="6" fillId="0" borderId="14" xfId="0" applyFont="1" applyBorder="1">
      <alignment vertical="center"/>
    </xf>
    <xf numFmtId="49" fontId="6" fillId="0" borderId="0" xfId="0" applyNumberFormat="1" applyFont="1" applyAlignment="1">
      <alignment horizontal="right" vertical="center"/>
    </xf>
    <xf numFmtId="0" fontId="6" fillId="0" borderId="4" xfId="0" applyFont="1" applyBorder="1" applyAlignment="1">
      <alignment horizontal="center" vertical="center"/>
    </xf>
    <xf numFmtId="0" fontId="6" fillId="0" borderId="40" xfId="0" applyFont="1" applyBorder="1">
      <alignment vertical="center"/>
    </xf>
    <xf numFmtId="0" fontId="6" fillId="0" borderId="46" xfId="0" applyFont="1" applyBorder="1">
      <alignment vertical="center"/>
    </xf>
    <xf numFmtId="49" fontId="6" fillId="0" borderId="0" xfId="0" applyNumberFormat="1" applyFont="1" applyAlignment="1">
      <alignment horizontal="right" vertical="top"/>
    </xf>
    <xf numFmtId="0" fontId="6" fillId="0" borderId="0" xfId="0" applyFont="1" applyAlignment="1">
      <alignment vertical="top"/>
    </xf>
    <xf numFmtId="0" fontId="61" fillId="0" borderId="0" xfId="0" applyFont="1" applyAlignment="1">
      <alignment horizontal="center" vertical="center"/>
    </xf>
    <xf numFmtId="0" fontId="6" fillId="7" borderId="0" xfId="0" applyFont="1" applyFill="1">
      <alignment vertical="center"/>
    </xf>
    <xf numFmtId="0" fontId="6" fillId="0" borderId="0" xfId="0" applyFont="1" applyAlignment="1">
      <alignment vertical="center" wrapText="1"/>
    </xf>
    <xf numFmtId="0" fontId="6" fillId="6" borderId="30" xfId="0" applyFont="1" applyFill="1" applyBorder="1">
      <alignment vertical="center"/>
    </xf>
    <xf numFmtId="0" fontId="6" fillId="6" borderId="58" xfId="0" applyFont="1" applyFill="1" applyBorder="1">
      <alignment vertical="center"/>
    </xf>
    <xf numFmtId="0" fontId="6" fillId="6" borderId="47" xfId="0" applyFont="1" applyFill="1" applyBorder="1">
      <alignment vertical="center"/>
    </xf>
    <xf numFmtId="0" fontId="38" fillId="0" borderId="0" xfId="0" applyFont="1">
      <alignment vertical="center"/>
    </xf>
    <xf numFmtId="0" fontId="38" fillId="0" borderId="0" xfId="0" applyFont="1" applyAlignment="1">
      <alignment vertical="top"/>
    </xf>
    <xf numFmtId="0" fontId="6" fillId="0" borderId="0" xfId="0" applyFont="1" applyAlignment="1">
      <alignment vertical="top" wrapText="1"/>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0" fillId="0" borderId="151" xfId="0" applyBorder="1">
      <alignment vertical="center"/>
    </xf>
    <xf numFmtId="0" fontId="0" fillId="0" borderId="152" xfId="0" applyBorder="1">
      <alignment vertical="center"/>
    </xf>
    <xf numFmtId="0" fontId="6" fillId="0" borderId="30" xfId="0" applyFont="1" applyBorder="1" applyAlignment="1">
      <alignment horizontal="center" vertical="center"/>
    </xf>
    <xf numFmtId="0" fontId="0" fillId="0" borderId="141" xfId="0" applyBorder="1" applyAlignment="1">
      <alignment vertical="center" wrapText="1"/>
    </xf>
    <xf numFmtId="0" fontId="0" fillId="2" borderId="74" xfId="0" applyFill="1" applyBorder="1" applyAlignment="1">
      <alignment vertical="center" wrapText="1"/>
    </xf>
    <xf numFmtId="0" fontId="0" fillId="0" borderId="67" xfId="0" applyBorder="1" applyAlignment="1">
      <alignment horizontal="center" vertical="center"/>
    </xf>
    <xf numFmtId="0" fontId="11" fillId="10" borderId="0" xfId="0" applyFont="1" applyFill="1">
      <alignment vertical="center"/>
    </xf>
    <xf numFmtId="0" fontId="0" fillId="0" borderId="157" xfId="0" applyBorder="1">
      <alignment vertical="center"/>
    </xf>
    <xf numFmtId="0" fontId="0" fillId="0" borderId="158" xfId="0" applyBorder="1">
      <alignment vertical="center"/>
    </xf>
    <xf numFmtId="0" fontId="0" fillId="0" borderId="160" xfId="0" applyBorder="1">
      <alignment vertical="center"/>
    </xf>
    <xf numFmtId="0" fontId="0" fillId="0" borderId="159" xfId="0" applyBorder="1">
      <alignment vertical="center"/>
    </xf>
    <xf numFmtId="0" fontId="0" fillId="0" borderId="161" xfId="0" applyBorder="1">
      <alignment vertical="center"/>
    </xf>
    <xf numFmtId="0" fontId="0" fillId="0" borderId="156" xfId="0" applyBorder="1">
      <alignment vertical="center"/>
    </xf>
    <xf numFmtId="0" fontId="0" fillId="0" borderId="134" xfId="0" applyBorder="1">
      <alignment vertical="center"/>
    </xf>
    <xf numFmtId="0" fontId="0" fillId="0" borderId="136" xfId="0" applyBorder="1">
      <alignment vertical="center"/>
    </xf>
    <xf numFmtId="0" fontId="6" fillId="0" borderId="0" xfId="0" applyFont="1" applyAlignment="1">
      <alignment horizontal="left" vertical="top" wrapText="1"/>
    </xf>
    <xf numFmtId="182" fontId="6" fillId="0" borderId="0" xfId="0" applyNumberFormat="1"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shrinkToFit="1"/>
    </xf>
    <xf numFmtId="0" fontId="6" fillId="0" borderId="0" xfId="0" applyFont="1" applyAlignment="1">
      <alignment horizontal="left" vertical="top"/>
    </xf>
    <xf numFmtId="0" fontId="59" fillId="0" borderId="0" xfId="0" applyFont="1" applyAlignment="1">
      <alignment horizontal="right" vertical="center"/>
    </xf>
    <xf numFmtId="0" fontId="6" fillId="0" borderId="0" xfId="0" applyFont="1" applyAlignment="1">
      <alignment horizontal="left" vertical="top" shrinkToFit="1"/>
    </xf>
    <xf numFmtId="184" fontId="6" fillId="0" borderId="0" xfId="0" applyNumberFormat="1" applyFont="1" applyAlignment="1">
      <alignment horizontal="left" vertical="center" wrapText="1"/>
    </xf>
    <xf numFmtId="176" fontId="6" fillId="0" borderId="0" xfId="0" applyNumberFormat="1" applyFont="1" applyAlignment="1">
      <alignment horizontal="center" vertical="center"/>
    </xf>
    <xf numFmtId="176" fontId="0" fillId="0" borderId="154" xfId="0" applyNumberFormat="1" applyBorder="1" applyAlignment="1">
      <alignment vertical="center" shrinkToFit="1"/>
    </xf>
    <xf numFmtId="176" fontId="0" fillId="0" borderId="155" xfId="0" applyNumberFormat="1" applyBorder="1" applyAlignment="1">
      <alignment vertical="center" shrinkToFit="1"/>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64" fillId="10" borderId="0" xfId="0" applyFont="1" applyFill="1">
      <alignment vertical="center"/>
    </xf>
    <xf numFmtId="0" fontId="0" fillId="10" borderId="0" xfId="0" applyFill="1" applyAlignment="1">
      <alignment vertical="center" wrapText="1"/>
    </xf>
    <xf numFmtId="0" fontId="0" fillId="10" borderId="0" xfId="0" applyFill="1" applyAlignment="1">
      <alignment horizontal="left" vertical="center"/>
    </xf>
    <xf numFmtId="0" fontId="8" fillId="10" borderId="0" xfId="0" applyFont="1" applyFill="1" applyAlignment="1">
      <alignment vertical="center" wrapText="1"/>
    </xf>
    <xf numFmtId="0" fontId="0" fillId="10" borderId="0" xfId="0" applyFill="1" applyAlignment="1">
      <alignment horizontal="left" vertical="center" wrapText="1"/>
    </xf>
    <xf numFmtId="49" fontId="0" fillId="10" borderId="0" xfId="0" applyNumberFormat="1" applyFill="1" applyAlignment="1">
      <alignment horizontal="center" vertical="center"/>
    </xf>
    <xf numFmtId="0" fontId="0" fillId="10" borderId="0" xfId="0" applyFill="1" applyAlignment="1">
      <alignment horizontal="right" vertical="center" wrapText="1"/>
    </xf>
    <xf numFmtId="0" fontId="7" fillId="13" borderId="0" xfId="0" applyFont="1" applyFill="1">
      <alignment vertical="center"/>
    </xf>
    <xf numFmtId="0" fontId="0" fillId="13" borderId="0" xfId="0" applyFill="1" applyAlignment="1">
      <alignment vertical="center" wrapText="1"/>
    </xf>
    <xf numFmtId="0" fontId="7" fillId="13" borderId="0" xfId="0" applyFont="1" applyFill="1" applyAlignment="1">
      <alignment vertical="center" wrapText="1"/>
    </xf>
    <xf numFmtId="0" fontId="0" fillId="2" borderId="162" xfId="0" applyFill="1" applyBorder="1" applyAlignment="1">
      <alignment vertical="center" wrapText="1"/>
    </xf>
    <xf numFmtId="0" fontId="0" fillId="0" borderId="163" xfId="0" applyBorder="1" applyAlignment="1">
      <alignment vertical="center" wrapText="1"/>
    </xf>
    <xf numFmtId="0" fontId="0" fillId="0" borderId="163" xfId="0" applyBorder="1" applyAlignment="1">
      <alignment horizontal="center" vertical="center"/>
    </xf>
    <xf numFmtId="0" fontId="0" fillId="0" borderId="163" xfId="0" applyBorder="1">
      <alignment vertical="center"/>
    </xf>
    <xf numFmtId="0" fontId="0" fillId="0" borderId="164" xfId="0" applyBorder="1">
      <alignment vertical="center"/>
    </xf>
    <xf numFmtId="0" fontId="0" fillId="10" borderId="0" xfId="0" applyFill="1" applyAlignment="1">
      <alignment vertical="center" shrinkToFit="1"/>
    </xf>
    <xf numFmtId="0" fontId="0" fillId="10" borderId="0" xfId="0" applyFill="1" applyAlignment="1">
      <alignment horizontal="right" vertical="center" shrinkToFit="1"/>
    </xf>
    <xf numFmtId="0" fontId="0" fillId="0" borderId="9" xfId="0" applyBorder="1" applyAlignment="1">
      <alignment vertical="center" wrapText="1"/>
    </xf>
    <xf numFmtId="0" fontId="5" fillId="0" borderId="31" xfId="0" applyFont="1" applyBorder="1" applyAlignment="1">
      <alignment vertical="center" wrapText="1"/>
    </xf>
    <xf numFmtId="0" fontId="8" fillId="10" borderId="0" xfId="0" applyFont="1" applyFill="1">
      <alignment vertical="center"/>
    </xf>
    <xf numFmtId="0" fontId="7" fillId="0" borderId="0" xfId="0" applyFont="1" applyAlignment="1">
      <alignment vertical="center" wrapText="1"/>
    </xf>
    <xf numFmtId="0" fontId="70" fillId="10" borderId="0" xfId="0" applyFont="1" applyFill="1" applyAlignment="1">
      <alignment horizontal="right" vertical="center" wrapText="1"/>
    </xf>
    <xf numFmtId="176" fontId="6" fillId="0" borderId="0" xfId="0" applyNumberFormat="1" applyFont="1">
      <alignment vertical="center"/>
    </xf>
    <xf numFmtId="0" fontId="0" fillId="0" borderId="0" xfId="0" applyAlignment="1">
      <alignment horizontal="left" vertical="center"/>
    </xf>
    <xf numFmtId="0" fontId="0" fillId="0" borderId="0" xfId="0" applyAlignment="1">
      <alignment horizontal="center" vertical="center"/>
    </xf>
    <xf numFmtId="0" fontId="0" fillId="10" borderId="167" xfId="0" applyFill="1" applyBorder="1">
      <alignment vertical="center"/>
    </xf>
    <xf numFmtId="0" fontId="11" fillId="10" borderId="0" xfId="0" applyFont="1" applyFill="1" applyAlignment="1">
      <alignment horizontal="right" vertical="center"/>
    </xf>
    <xf numFmtId="176" fontId="10" fillId="10" borderId="0" xfId="0" applyNumberFormat="1" applyFont="1" applyFill="1" applyAlignment="1">
      <alignment vertical="center" shrinkToFit="1"/>
    </xf>
    <xf numFmtId="0" fontId="6" fillId="0" borderId="4" xfId="0" applyFont="1" applyBorder="1" applyAlignment="1">
      <alignment horizontal="left" vertical="center"/>
    </xf>
    <xf numFmtId="0" fontId="6" fillId="0" borderId="2" xfId="0" applyFont="1" applyBorder="1" applyAlignment="1">
      <alignment horizontal="left" vertical="center"/>
    </xf>
    <xf numFmtId="184" fontId="15" fillId="5" borderId="97" xfId="0" applyNumberFormat="1" applyFont="1" applyFill="1" applyBorder="1" applyAlignment="1">
      <alignment vertical="center" wrapText="1"/>
    </xf>
    <xf numFmtId="184" fontId="15" fillId="5" borderId="103" xfId="0" applyNumberFormat="1" applyFont="1" applyFill="1" applyBorder="1" applyAlignment="1">
      <alignment vertical="center" wrapText="1"/>
    </xf>
    <xf numFmtId="177" fontId="15" fillId="0" borderId="2" xfId="0" applyNumberFormat="1" applyFont="1" applyBorder="1" applyAlignment="1">
      <alignment horizontal="left" vertical="center" wrapText="1"/>
    </xf>
    <xf numFmtId="178" fontId="15" fillId="0" borderId="120" xfId="0" applyNumberFormat="1" applyFont="1" applyBorder="1" applyAlignment="1">
      <alignment horizontal="left" vertical="center" wrapText="1"/>
    </xf>
    <xf numFmtId="0" fontId="0" fillId="5" borderId="141" xfId="0" applyFill="1" applyBorder="1">
      <alignment vertical="center"/>
    </xf>
    <xf numFmtId="0" fontId="6" fillId="0" borderId="3" xfId="0" applyFont="1" applyBorder="1">
      <alignment vertical="center"/>
    </xf>
    <xf numFmtId="0" fontId="6" fillId="0" borderId="55" xfId="0" applyFont="1" applyBorder="1" applyAlignment="1">
      <alignment horizontal="center" vertical="center"/>
    </xf>
    <xf numFmtId="0" fontId="6" fillId="0" borderId="0" xfId="0" applyFont="1" applyAlignment="1">
      <alignment horizontal="right" vertical="top"/>
    </xf>
    <xf numFmtId="0" fontId="62" fillId="0" borderId="0" xfId="0" applyFont="1" applyAlignment="1">
      <alignment vertical="top"/>
    </xf>
    <xf numFmtId="0" fontId="6" fillId="0" borderId="0" xfId="0" applyFont="1" applyAlignment="1">
      <alignment horizontal="center" vertical="top"/>
    </xf>
    <xf numFmtId="185" fontId="6" fillId="3" borderId="36" xfId="0" applyNumberFormat="1" applyFont="1" applyFill="1" applyBorder="1" applyAlignment="1">
      <alignment horizontal="right" vertical="center"/>
    </xf>
    <xf numFmtId="185" fontId="6" fillId="3" borderId="25" xfId="0" applyNumberFormat="1" applyFont="1" applyFill="1" applyBorder="1" applyAlignment="1">
      <alignment horizontal="right" vertical="center"/>
    </xf>
    <xf numFmtId="182" fontId="6" fillId="0" borderId="36" xfId="0" applyNumberFormat="1" applyFont="1" applyBorder="1" applyAlignment="1">
      <alignment horizontal="left" vertical="center"/>
    </xf>
    <xf numFmtId="182" fontId="6" fillId="0" borderId="25" xfId="0" applyNumberFormat="1" applyFont="1" applyBorder="1" applyAlignment="1">
      <alignment horizontal="left" vertical="center"/>
    </xf>
    <xf numFmtId="185" fontId="6" fillId="0" borderId="36" xfId="0" applyNumberFormat="1" applyFont="1" applyBorder="1" applyAlignment="1">
      <alignment horizontal="left" vertical="center"/>
    </xf>
    <xf numFmtId="182" fontId="6" fillId="0" borderId="37" xfId="0" applyNumberFormat="1" applyFont="1" applyBorder="1" applyAlignment="1">
      <alignment horizontal="left" vertical="center"/>
    </xf>
    <xf numFmtId="182" fontId="6" fillId="0" borderId="26" xfId="0" applyNumberFormat="1" applyFont="1" applyBorder="1" applyAlignment="1">
      <alignment horizontal="left" vertical="center"/>
    </xf>
    <xf numFmtId="0" fontId="0" fillId="0" borderId="0" xfId="0" applyAlignment="1">
      <alignment vertical="top"/>
    </xf>
    <xf numFmtId="0" fontId="6" fillId="0" borderId="2" xfId="0" applyFont="1" applyBorder="1" applyAlignment="1">
      <alignment horizontal="center" vertical="center"/>
    </xf>
    <xf numFmtId="178" fontId="15" fillId="0" borderId="122" xfId="0" applyNumberFormat="1" applyFont="1" applyBorder="1" applyAlignment="1">
      <alignment vertical="center" wrapText="1"/>
    </xf>
    <xf numFmtId="177" fontId="15" fillId="0" borderId="0" xfId="0" applyNumberFormat="1" applyFont="1" applyAlignment="1">
      <alignment horizontal="left" vertical="center" wrapText="1"/>
    </xf>
    <xf numFmtId="178" fontId="15" fillId="0" borderId="118" xfId="0" applyNumberFormat="1" applyFont="1" applyBorder="1" applyAlignment="1">
      <alignment horizontal="left" vertical="center" wrapText="1"/>
    </xf>
    <xf numFmtId="0" fontId="0" fillId="10" borderId="85" xfId="0" applyFill="1" applyBorder="1">
      <alignment vertical="center"/>
    </xf>
    <xf numFmtId="0" fontId="0" fillId="10" borderId="171" xfId="0" applyFill="1" applyBorder="1">
      <alignment vertical="center"/>
    </xf>
    <xf numFmtId="0" fontId="0" fillId="0" borderId="172" xfId="0" applyBorder="1">
      <alignment vertical="center"/>
    </xf>
    <xf numFmtId="49" fontId="0" fillId="0" borderId="172" xfId="0" applyNumberFormat="1" applyBorder="1">
      <alignment vertical="center"/>
    </xf>
    <xf numFmtId="0" fontId="0" fillId="0" borderId="174" xfId="0" applyBorder="1">
      <alignment vertical="center"/>
    </xf>
    <xf numFmtId="0" fontId="43" fillId="0" borderId="0" xfId="0" applyFont="1" applyAlignment="1">
      <alignment vertical="top"/>
    </xf>
    <xf numFmtId="49" fontId="43" fillId="0" borderId="0" xfId="0" applyNumberFormat="1" applyFont="1" applyAlignment="1">
      <alignment horizontal="right" vertical="top"/>
    </xf>
    <xf numFmtId="49" fontId="43" fillId="0" borderId="0" xfId="0" applyNumberFormat="1" applyFont="1" applyAlignment="1">
      <alignment horizontal="center" vertical="top"/>
    </xf>
    <xf numFmtId="49" fontId="43" fillId="0" borderId="0" xfId="0" applyNumberFormat="1" applyFont="1" applyAlignment="1">
      <alignment horizontal="left" vertical="top"/>
    </xf>
    <xf numFmtId="49" fontId="43" fillId="14" borderId="0" xfId="0" applyNumberFormat="1" applyFont="1" applyFill="1" applyAlignment="1">
      <alignment horizontal="left" vertical="top"/>
    </xf>
    <xf numFmtId="49" fontId="43" fillId="15" borderId="0" xfId="0" applyNumberFormat="1" applyFont="1" applyFill="1" applyAlignment="1">
      <alignment horizontal="left" vertical="top"/>
    </xf>
    <xf numFmtId="49" fontId="43" fillId="4" borderId="0" xfId="0" applyNumberFormat="1" applyFont="1" applyFill="1" applyAlignment="1">
      <alignment horizontal="left" vertical="top"/>
    </xf>
    <xf numFmtId="49" fontId="43" fillId="2" borderId="0" xfId="0" applyNumberFormat="1" applyFont="1" applyFill="1" applyAlignment="1">
      <alignment horizontal="left" vertical="top"/>
    </xf>
    <xf numFmtId="49" fontId="43" fillId="9" borderId="0" xfId="0" applyNumberFormat="1" applyFont="1" applyFill="1" applyAlignment="1">
      <alignment horizontal="left" vertical="top"/>
    </xf>
    <xf numFmtId="49" fontId="43" fillId="16" borderId="0" xfId="0" applyNumberFormat="1" applyFont="1" applyFill="1" applyAlignment="1">
      <alignment horizontal="left" vertical="top"/>
    </xf>
    <xf numFmtId="49" fontId="43" fillId="17" borderId="0" xfId="0" applyNumberFormat="1" applyFont="1" applyFill="1" applyAlignment="1">
      <alignment horizontal="left" vertical="top"/>
    </xf>
    <xf numFmtId="49" fontId="43" fillId="18" borderId="0" xfId="0" applyNumberFormat="1" applyFont="1" applyFill="1" applyAlignment="1">
      <alignment horizontal="left" vertical="top"/>
    </xf>
    <xf numFmtId="0" fontId="43" fillId="0" borderId="0" xfId="0" applyFont="1" applyAlignment="1">
      <alignment horizontal="left" vertical="top"/>
    </xf>
    <xf numFmtId="0" fontId="73" fillId="6" borderId="0" xfId="0" applyFont="1" applyFill="1" applyAlignment="1">
      <alignment vertical="top"/>
    </xf>
    <xf numFmtId="0" fontId="43" fillId="3" borderId="0" xfId="0" applyFont="1" applyFill="1" applyAlignment="1">
      <alignment vertical="top"/>
    </xf>
    <xf numFmtId="0" fontId="43" fillId="8" borderId="0" xfId="0" applyFont="1" applyFill="1" applyAlignment="1">
      <alignment vertical="top"/>
    </xf>
    <xf numFmtId="0" fontId="43" fillId="2" borderId="0" xfId="0" applyFont="1" applyFill="1" applyAlignment="1">
      <alignment vertical="top"/>
    </xf>
    <xf numFmtId="0" fontId="43" fillId="7" borderId="0" xfId="0" applyFont="1" applyFill="1" applyAlignment="1">
      <alignment vertical="top"/>
    </xf>
    <xf numFmtId="0" fontId="0" fillId="0" borderId="142" xfId="0" applyBorder="1" applyAlignment="1">
      <alignment vertical="center" wrapText="1"/>
    </xf>
    <xf numFmtId="187" fontId="27" fillId="8" borderId="0" xfId="0" applyNumberFormat="1" applyFont="1" applyFill="1" applyAlignment="1">
      <alignment horizontal="left" vertical="center"/>
    </xf>
    <xf numFmtId="0" fontId="0" fillId="8" borderId="0" xfId="0" applyFill="1" applyAlignment="1">
      <alignment horizontal="center" vertical="center" shrinkToFit="1"/>
    </xf>
    <xf numFmtId="0" fontId="0" fillId="0" borderId="0" xfId="0" applyAlignment="1">
      <alignment horizontal="center" vertical="center" shrinkToFit="1"/>
    </xf>
    <xf numFmtId="0" fontId="75" fillId="0" borderId="0" xfId="0" applyFont="1" applyAlignment="1">
      <alignment horizontal="center" vertical="center"/>
    </xf>
    <xf numFmtId="187" fontId="29" fillId="0" borderId="0" xfId="0" applyNumberFormat="1" applyFont="1" applyAlignment="1">
      <alignment horizontal="center" vertical="center" shrinkToFit="1"/>
    </xf>
    <xf numFmtId="0" fontId="30" fillId="0" borderId="0" xfId="0" applyFont="1" applyAlignment="1">
      <alignment wrapText="1"/>
    </xf>
    <xf numFmtId="0" fontId="31" fillId="0" borderId="0" xfId="0" applyFont="1" applyAlignment="1">
      <alignment vertical="center" wrapText="1"/>
    </xf>
    <xf numFmtId="187" fontId="32" fillId="0" borderId="5" xfId="0" applyNumberFormat="1" applyFont="1" applyBorder="1" applyAlignment="1">
      <alignment horizontal="center"/>
    </xf>
    <xf numFmtId="0" fontId="31" fillId="0" borderId="0" xfId="0" applyFont="1">
      <alignment vertical="center"/>
    </xf>
    <xf numFmtId="187" fontId="33" fillId="0" borderId="0" xfId="0" applyNumberFormat="1" applyFont="1">
      <alignment vertical="center"/>
    </xf>
    <xf numFmtId="0" fontId="35" fillId="0" borderId="3" xfId="0" applyFont="1" applyBorder="1" applyAlignment="1">
      <alignment horizontal="left" vertical="center"/>
    </xf>
    <xf numFmtId="0" fontId="35" fillId="0" borderId="0" xfId="0" applyFont="1" applyAlignment="1">
      <alignment horizontal="left" vertical="center" wrapText="1"/>
    </xf>
    <xf numFmtId="0" fontId="35" fillId="11" borderId="8" xfId="0" applyFont="1" applyFill="1" applyBorder="1" applyAlignment="1" applyProtection="1">
      <alignment horizontal="left" vertical="center" wrapText="1"/>
      <protection locked="0"/>
    </xf>
    <xf numFmtId="187" fontId="34" fillId="0" borderId="0" xfId="0" applyNumberFormat="1" applyFont="1" applyAlignment="1">
      <alignment horizontal="center" vertical="center" wrapText="1"/>
    </xf>
    <xf numFmtId="0" fontId="37" fillId="0" borderId="0" xfId="0" applyFont="1" applyAlignment="1">
      <alignment vertical="top" wrapText="1"/>
    </xf>
    <xf numFmtId="0" fontId="31" fillId="0" borderId="0" xfId="0" applyFont="1" applyAlignment="1">
      <alignment horizontal="right" vertical="top" wrapText="1"/>
    </xf>
    <xf numFmtId="187" fontId="34" fillId="0" borderId="0" xfId="0" applyNumberFormat="1" applyFont="1" applyAlignment="1">
      <alignment horizontal="center" vertical="top" wrapText="1"/>
    </xf>
    <xf numFmtId="0" fontId="37" fillId="0" borderId="0" xfId="0" applyFont="1" applyAlignment="1">
      <alignment vertical="center" wrapText="1"/>
    </xf>
    <xf numFmtId="187" fontId="0" fillId="0" borderId="0" xfId="0" applyNumberFormat="1">
      <alignment vertical="center"/>
    </xf>
    <xf numFmtId="0" fontId="35" fillId="11" borderId="5" xfId="0" applyFont="1" applyFill="1" applyBorder="1" applyAlignment="1" applyProtection="1">
      <alignment horizontal="left" vertical="center" wrapText="1"/>
      <protection locked="0"/>
    </xf>
    <xf numFmtId="0" fontId="35" fillId="11" borderId="5" xfId="0" applyFont="1" applyFill="1" applyBorder="1" applyAlignment="1" applyProtection="1">
      <alignment vertical="center" wrapText="1"/>
      <protection locked="0"/>
    </xf>
    <xf numFmtId="187" fontId="0" fillId="0" borderId="0" xfId="0" applyNumberFormat="1" applyAlignment="1">
      <alignment horizontal="center" vertical="top" wrapText="1"/>
    </xf>
    <xf numFmtId="0" fontId="35" fillId="0" borderId="0" xfId="0" applyFont="1" applyAlignment="1">
      <alignment horizontal="left" vertical="center"/>
    </xf>
    <xf numFmtId="0" fontId="35" fillId="11" borderId="7" xfId="0" applyFont="1" applyFill="1" applyBorder="1" applyAlignment="1" applyProtection="1">
      <alignment horizontal="center" vertical="center" wrapText="1"/>
      <protection locked="0"/>
    </xf>
    <xf numFmtId="187" fontId="0" fillId="0" borderId="0" xfId="0" applyNumberFormat="1" applyAlignment="1">
      <alignment horizontal="center" vertical="center"/>
    </xf>
    <xf numFmtId="0" fontId="35" fillId="0" borderId="0" xfId="0" applyFont="1" applyAlignment="1" applyProtection="1">
      <alignment horizontal="center" vertical="center" wrapText="1"/>
      <protection locked="0"/>
    </xf>
    <xf numFmtId="0" fontId="35" fillId="0" borderId="0" xfId="0" applyFont="1" applyAlignment="1" applyProtection="1">
      <alignment horizontal="left" vertical="center" wrapText="1"/>
      <protection locked="0"/>
    </xf>
    <xf numFmtId="188" fontId="48" fillId="0" borderId="0" xfId="0" applyNumberFormat="1" applyFont="1" applyAlignment="1">
      <alignment horizontal="center" vertical="center"/>
    </xf>
    <xf numFmtId="0" fontId="0" fillId="0" borderId="5" xfId="0" applyBorder="1" applyAlignment="1">
      <alignment horizontal="center" vertical="center"/>
    </xf>
    <xf numFmtId="0" fontId="46" fillId="0" borderId="23" xfId="0" applyFont="1" applyBorder="1" applyAlignment="1">
      <alignment horizontal="center" vertical="center"/>
    </xf>
    <xf numFmtId="190" fontId="48" fillId="0" borderId="0" xfId="0" applyNumberFormat="1" applyFont="1" applyAlignment="1">
      <alignment horizontal="center" vertical="center"/>
    </xf>
    <xf numFmtId="0" fontId="52" fillId="0" borderId="0" xfId="0" applyFont="1" applyAlignment="1">
      <alignment vertical="center" wrapText="1"/>
    </xf>
    <xf numFmtId="0" fontId="53" fillId="0" borderId="0" xfId="0" applyFont="1" applyAlignment="1">
      <alignment horizontal="left" vertical="center"/>
    </xf>
    <xf numFmtId="192" fontId="48" fillId="0" borderId="0" xfId="0" applyNumberFormat="1" applyFont="1" applyAlignment="1">
      <alignment horizontal="center" vertical="center"/>
    </xf>
    <xf numFmtId="0" fontId="0" fillId="2" borderId="175" xfId="0" applyFill="1" applyBorder="1">
      <alignment vertical="center"/>
    </xf>
    <xf numFmtId="0" fontId="0" fillId="0" borderId="68" xfId="0" applyBorder="1">
      <alignment vertical="center"/>
    </xf>
    <xf numFmtId="0" fontId="0" fillId="2" borderId="176" xfId="0" applyFill="1" applyBorder="1">
      <alignment vertical="center"/>
    </xf>
    <xf numFmtId="0" fontId="0" fillId="2" borderId="149" xfId="0" applyFill="1" applyBorder="1">
      <alignment vertical="center"/>
    </xf>
    <xf numFmtId="0" fontId="0" fillId="2" borderId="177" xfId="0" applyFill="1" applyBorder="1">
      <alignment vertical="center"/>
    </xf>
    <xf numFmtId="0" fontId="0" fillId="2" borderId="178" xfId="0" applyFill="1" applyBorder="1">
      <alignment vertical="center"/>
    </xf>
    <xf numFmtId="0" fontId="0" fillId="0" borderId="179" xfId="0" applyBorder="1" applyAlignment="1">
      <alignment vertical="center" wrapText="1"/>
    </xf>
    <xf numFmtId="0" fontId="0" fillId="0" borderId="180" xfId="0" applyBorder="1">
      <alignment vertical="center"/>
    </xf>
    <xf numFmtId="0" fontId="0" fillId="2" borderId="183" xfId="0" applyFill="1" applyBorder="1">
      <alignment vertical="center"/>
    </xf>
    <xf numFmtId="0" fontId="0" fillId="2" borderId="184" xfId="0" applyFill="1" applyBorder="1">
      <alignment vertical="center"/>
    </xf>
    <xf numFmtId="0" fontId="0" fillId="0" borderId="185" xfId="0" applyBorder="1">
      <alignment vertical="center"/>
    </xf>
    <xf numFmtId="176" fontId="0" fillId="0" borderId="153" xfId="0" applyNumberFormat="1" applyBorder="1" applyAlignment="1">
      <alignment vertical="center" shrinkToFit="1"/>
    </xf>
    <xf numFmtId="0" fontId="0" fillId="2" borderId="184" xfId="0" applyFill="1" applyBorder="1" applyAlignment="1">
      <alignment vertical="center" shrinkToFit="1"/>
    </xf>
    <xf numFmtId="0" fontId="0" fillId="0" borderId="68" xfId="0" applyBorder="1" applyAlignment="1">
      <alignment horizontal="center" vertical="center" wrapText="1"/>
    </xf>
    <xf numFmtId="0" fontId="43" fillId="0" borderId="0" xfId="0" applyFont="1" applyAlignment="1">
      <alignment horizontal="right" vertical="top"/>
    </xf>
    <xf numFmtId="0" fontId="6" fillId="3" borderId="11" xfId="0" applyFont="1" applyFill="1" applyBorder="1" applyAlignment="1">
      <alignment horizontal="center" vertical="center"/>
    </xf>
    <xf numFmtId="0" fontId="6" fillId="3" borderId="1" xfId="0" applyFont="1" applyFill="1" applyBorder="1" applyAlignment="1">
      <alignment horizontal="center" vertical="center"/>
    </xf>
    <xf numFmtId="0" fontId="6" fillId="0" borderId="47" xfId="0" applyFont="1" applyBorder="1" applyAlignment="1">
      <alignment horizontal="center" vertical="center"/>
    </xf>
    <xf numFmtId="0" fontId="6" fillId="0" borderId="23" xfId="0" applyFont="1" applyBorder="1" applyAlignment="1">
      <alignment horizontal="center" vertical="center"/>
    </xf>
    <xf numFmtId="0" fontId="6" fillId="0" borderId="0" xfId="0" applyFont="1" applyAlignment="1">
      <alignment vertical="top" shrinkToFit="1"/>
    </xf>
    <xf numFmtId="0" fontId="6" fillId="0" borderId="7" xfId="0" applyFont="1" applyBorder="1" applyAlignment="1">
      <alignment horizontal="center" vertical="center"/>
    </xf>
    <xf numFmtId="0" fontId="59" fillId="0" borderId="0" xfId="0" applyFont="1" applyAlignment="1">
      <alignment horizontal="left" vertical="center"/>
    </xf>
    <xf numFmtId="0" fontId="6" fillId="0" borderId="57" xfId="0" applyFont="1" applyBorder="1" applyAlignment="1">
      <alignment horizontal="center" vertical="center"/>
    </xf>
    <xf numFmtId="0" fontId="6" fillId="0" borderId="0" xfId="0" applyFont="1" applyAlignment="1">
      <alignment horizontal="center" vertical="center" shrinkToFit="1"/>
    </xf>
    <xf numFmtId="0" fontId="6" fillId="0" borderId="7" xfId="0" applyFont="1" applyBorder="1" applyAlignment="1">
      <alignment horizontal="center" vertical="center" shrinkToFit="1"/>
    </xf>
    <xf numFmtId="0" fontId="6" fillId="0" borderId="2" xfId="0" applyFont="1" applyBorder="1" applyAlignment="1">
      <alignment horizontal="center" vertical="center" shrinkToFit="1"/>
    </xf>
    <xf numFmtId="0" fontId="6" fillId="6" borderId="38" xfId="0" applyFont="1" applyFill="1" applyBorder="1" applyAlignment="1">
      <alignment vertical="center" shrinkToFit="1"/>
    </xf>
    <xf numFmtId="0" fontId="6" fillId="6" borderId="39" xfId="0" applyFont="1" applyFill="1" applyBorder="1" applyAlignment="1">
      <alignment vertical="center" shrinkToFit="1"/>
    </xf>
    <xf numFmtId="0" fontId="6" fillId="6" borderId="40" xfId="0" applyFont="1" applyFill="1" applyBorder="1" applyAlignment="1">
      <alignment vertical="center" shrinkToFit="1"/>
    </xf>
    <xf numFmtId="186" fontId="6" fillId="0" borderId="0" xfId="0" applyNumberFormat="1" applyFont="1">
      <alignment vertical="center"/>
    </xf>
    <xf numFmtId="0" fontId="0" fillId="5" borderId="141" xfId="0" applyFill="1" applyBorder="1" applyAlignment="1">
      <alignment horizontal="center" vertical="center" wrapText="1"/>
    </xf>
    <xf numFmtId="0" fontId="0" fillId="0" borderId="187" xfId="0" applyBorder="1">
      <alignment vertical="center"/>
    </xf>
    <xf numFmtId="0" fontId="0" fillId="0" borderId="188" xfId="0" applyBorder="1">
      <alignment vertical="center"/>
    </xf>
    <xf numFmtId="0" fontId="0" fillId="0" borderId="189" xfId="0" applyBorder="1">
      <alignment vertical="center"/>
    </xf>
    <xf numFmtId="0" fontId="0" fillId="0" borderId="190" xfId="0" applyBorder="1">
      <alignment vertical="center"/>
    </xf>
    <xf numFmtId="0" fontId="0" fillId="0" borderId="191" xfId="0" applyBorder="1">
      <alignment vertical="center"/>
    </xf>
    <xf numFmtId="0" fontId="0" fillId="2" borderId="192" xfId="0" applyFill="1" applyBorder="1" applyAlignment="1">
      <alignment vertical="center" wrapText="1"/>
    </xf>
    <xf numFmtId="0" fontId="0" fillId="0" borderId="193" xfId="0" applyBorder="1">
      <alignment vertical="center"/>
    </xf>
    <xf numFmtId="0" fontId="0" fillId="0" borderId="194" xfId="0" applyBorder="1">
      <alignment vertical="center"/>
    </xf>
    <xf numFmtId="0" fontId="0" fillId="0" borderId="193" xfId="0" applyBorder="1" applyAlignment="1">
      <alignment vertical="center" wrapText="1"/>
    </xf>
    <xf numFmtId="0" fontId="43" fillId="0" borderId="0" xfId="0" applyFont="1" applyAlignment="1">
      <alignment horizontal="left" vertical="top" wrapText="1"/>
    </xf>
    <xf numFmtId="0" fontId="78" fillId="2" borderId="195" xfId="0" applyFont="1" applyFill="1" applyBorder="1">
      <alignment vertical="center"/>
    </xf>
    <xf numFmtId="0" fontId="0" fillId="2" borderId="196" xfId="0" applyFill="1" applyBorder="1">
      <alignment vertical="center"/>
    </xf>
    <xf numFmtId="0" fontId="0" fillId="2" borderId="197" xfId="0" applyFill="1" applyBorder="1">
      <alignment vertical="center"/>
    </xf>
    <xf numFmtId="0" fontId="0" fillId="10" borderId="198" xfId="0" applyFill="1" applyBorder="1">
      <alignment vertical="center"/>
    </xf>
    <xf numFmtId="0" fontId="0" fillId="10" borderId="199" xfId="0" applyFill="1" applyBorder="1">
      <alignment vertical="center"/>
    </xf>
    <xf numFmtId="0" fontId="0" fillId="10" borderId="200" xfId="0" applyFill="1" applyBorder="1">
      <alignment vertical="center"/>
    </xf>
    <xf numFmtId="0" fontId="0" fillId="10" borderId="201" xfId="0" applyFill="1" applyBorder="1">
      <alignment vertical="center"/>
    </xf>
    <xf numFmtId="0" fontId="0" fillId="10" borderId="202" xfId="0" applyFill="1" applyBorder="1">
      <alignment vertical="center"/>
    </xf>
    <xf numFmtId="0" fontId="0" fillId="10" borderId="203" xfId="0" applyFill="1" applyBorder="1">
      <alignment vertical="center"/>
    </xf>
    <xf numFmtId="0" fontId="0" fillId="10" borderId="204" xfId="0" applyFill="1" applyBorder="1">
      <alignment vertical="center"/>
    </xf>
    <xf numFmtId="0" fontId="0" fillId="10" borderId="205" xfId="0" applyFill="1" applyBorder="1">
      <alignment vertical="center"/>
    </xf>
    <xf numFmtId="0" fontId="0" fillId="10" borderId="206" xfId="0" applyFill="1" applyBorder="1">
      <alignment vertical="center"/>
    </xf>
    <xf numFmtId="0" fontId="0" fillId="10" borderId="207" xfId="0" applyFill="1" applyBorder="1">
      <alignment vertical="center"/>
    </xf>
    <xf numFmtId="0" fontId="0" fillId="10" borderId="208" xfId="0" applyFill="1" applyBorder="1">
      <alignment vertical="center"/>
    </xf>
    <xf numFmtId="0" fontId="0" fillId="10" borderId="209" xfId="0" applyFill="1" applyBorder="1">
      <alignment vertical="center"/>
    </xf>
    <xf numFmtId="0" fontId="0" fillId="10" borderId="210" xfId="0" applyFill="1" applyBorder="1">
      <alignment vertical="center"/>
    </xf>
    <xf numFmtId="0" fontId="0" fillId="10" borderId="211" xfId="0" applyFill="1" applyBorder="1">
      <alignment vertical="center"/>
    </xf>
    <xf numFmtId="0" fontId="0" fillId="10" borderId="212" xfId="0" applyFill="1" applyBorder="1">
      <alignment vertical="center"/>
    </xf>
    <xf numFmtId="0" fontId="0" fillId="2" borderId="213" xfId="0" applyFill="1" applyBorder="1" applyAlignment="1">
      <alignment vertical="center" wrapText="1"/>
    </xf>
    <xf numFmtId="0" fontId="0" fillId="0" borderId="214" xfId="0" applyBorder="1">
      <alignment vertical="center"/>
    </xf>
    <xf numFmtId="0" fontId="0" fillId="0" borderId="215" xfId="0" applyBorder="1">
      <alignment vertical="center"/>
    </xf>
    <xf numFmtId="178" fontId="15" fillId="0" borderId="123" xfId="0" applyNumberFormat="1" applyFont="1" applyBorder="1" applyAlignment="1">
      <alignment vertical="center" wrapText="1"/>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lignment vertical="center"/>
    </xf>
    <xf numFmtId="0" fontId="6" fillId="0" borderId="2" xfId="0" applyFont="1" applyBorder="1">
      <alignment vertical="center"/>
    </xf>
    <xf numFmtId="0" fontId="6" fillId="0" borderId="7" xfId="0" applyFont="1" applyBorder="1" applyAlignment="1">
      <alignment horizontal="left" vertical="center"/>
    </xf>
    <xf numFmtId="0" fontId="6" fillId="0" borderId="14" xfId="0" applyFont="1" applyBorder="1" applyAlignment="1">
      <alignment horizontal="center" vertical="center"/>
    </xf>
    <xf numFmtId="0" fontId="6" fillId="0" borderId="19" xfId="0" applyFont="1" applyBorder="1" applyAlignment="1">
      <alignment horizontal="right" vertical="top"/>
    </xf>
    <xf numFmtId="0" fontId="6" fillId="0" borderId="19" xfId="0" applyFont="1" applyBorder="1" applyAlignment="1">
      <alignment vertical="top"/>
    </xf>
    <xf numFmtId="0" fontId="6" fillId="0" borderId="19" xfId="0" applyFont="1" applyBorder="1" applyAlignment="1">
      <alignment horizontal="right" vertical="center"/>
    </xf>
    <xf numFmtId="49" fontId="6" fillId="0" borderId="19" xfId="0" applyNumberFormat="1" applyFont="1" applyBorder="1" applyAlignment="1">
      <alignment horizontal="right" vertical="top"/>
    </xf>
    <xf numFmtId="0" fontId="6" fillId="0" borderId="19" xfId="0" applyFont="1" applyBorder="1" applyAlignment="1">
      <alignment vertical="top" shrinkToFit="1"/>
    </xf>
    <xf numFmtId="0" fontId="6" fillId="0" borderId="7" xfId="0" applyFont="1" applyBorder="1" applyAlignment="1">
      <alignment horizontal="right" vertical="center"/>
    </xf>
    <xf numFmtId="0" fontId="6" fillId="0" borderId="19" xfId="0" applyFont="1" applyBorder="1" applyAlignment="1">
      <alignment horizontal="left" vertical="top"/>
    </xf>
    <xf numFmtId="49" fontId="6" fillId="0" borderId="2" xfId="0" applyNumberFormat="1" applyFont="1" applyBorder="1" applyAlignment="1">
      <alignment horizontal="right" vertical="top"/>
    </xf>
    <xf numFmtId="0" fontId="6" fillId="0" borderId="0" xfId="0" applyFont="1" applyAlignment="1">
      <alignment horizontal="left" vertical="center" shrinkToFit="1"/>
    </xf>
    <xf numFmtId="0" fontId="6" fillId="0" borderId="3" xfId="0" applyFont="1" applyBorder="1" applyAlignment="1">
      <alignment horizontal="left" vertical="center"/>
    </xf>
    <xf numFmtId="0" fontId="81" fillId="0" borderId="0" xfId="0" applyFont="1" applyAlignment="1">
      <alignment vertical="top" wrapText="1"/>
    </xf>
    <xf numFmtId="0" fontId="6" fillId="0" borderId="7" xfId="0" applyFont="1" applyBorder="1" applyAlignment="1">
      <alignment horizontal="left" vertical="top" wrapText="1"/>
    </xf>
    <xf numFmtId="0" fontId="83" fillId="0" borderId="0" xfId="0" applyFont="1" applyAlignment="1">
      <alignment horizontal="left" vertical="top"/>
    </xf>
    <xf numFmtId="0" fontId="85" fillId="0" borderId="0" xfId="0" applyFont="1">
      <alignment vertical="center"/>
    </xf>
    <xf numFmtId="0" fontId="0" fillId="0" borderId="141" xfId="0" applyBorder="1" applyAlignment="1">
      <alignment horizontal="left" vertical="center" wrapText="1"/>
    </xf>
    <xf numFmtId="176" fontId="0" fillId="0" borderId="218" xfId="0" applyNumberFormat="1" applyBorder="1" applyAlignment="1">
      <alignment horizontal="left" vertical="center"/>
    </xf>
    <xf numFmtId="176" fontId="0" fillId="0" borderId="217" xfId="0" applyNumberFormat="1" applyBorder="1" applyAlignment="1">
      <alignment horizontal="left" vertical="center"/>
    </xf>
    <xf numFmtId="0" fontId="78" fillId="10" borderId="0" xfId="0" applyFont="1" applyFill="1">
      <alignment vertical="center"/>
    </xf>
    <xf numFmtId="0" fontId="11" fillId="10" borderId="0" xfId="0" applyFont="1" applyFill="1" applyAlignment="1">
      <alignment horizontal="left" vertical="center"/>
    </xf>
    <xf numFmtId="0" fontId="0" fillId="0" borderId="219" xfId="0" applyBorder="1" applyAlignment="1">
      <alignment horizontal="left" vertical="center"/>
    </xf>
    <xf numFmtId="0" fontId="0" fillId="0" borderId="67" xfId="0" applyBorder="1" applyAlignment="1">
      <alignment horizontal="left" vertical="center"/>
    </xf>
    <xf numFmtId="0" fontId="0" fillId="0" borderId="73" xfId="0" applyBorder="1" applyAlignment="1">
      <alignment horizontal="left" vertical="center"/>
    </xf>
    <xf numFmtId="0" fontId="74" fillId="22" borderId="0" xfId="0" applyFont="1" applyFill="1">
      <alignment vertical="center"/>
    </xf>
    <xf numFmtId="0" fontId="0" fillId="22" borderId="0" xfId="0" applyFill="1">
      <alignment vertical="center"/>
    </xf>
    <xf numFmtId="0" fontId="43" fillId="22" borderId="0" xfId="0" applyFont="1" applyFill="1">
      <alignment vertical="center"/>
    </xf>
    <xf numFmtId="0" fontId="0" fillId="2" borderId="23" xfId="0" applyFill="1" applyBorder="1" applyAlignment="1">
      <alignment vertical="center" wrapText="1"/>
    </xf>
    <xf numFmtId="0" fontId="0" fillId="0" borderId="23" xfId="0" applyBorder="1">
      <alignment vertical="center"/>
    </xf>
    <xf numFmtId="176" fontId="0" fillId="2" borderId="0" xfId="0" applyNumberFormat="1" applyFill="1">
      <alignment vertical="center"/>
    </xf>
    <xf numFmtId="0" fontId="74" fillId="0" borderId="0" xfId="0" applyFont="1">
      <alignment vertical="center"/>
    </xf>
    <xf numFmtId="14" fontId="6" fillId="3" borderId="0" xfId="0" applyNumberFormat="1" applyFont="1" applyFill="1">
      <alignment vertical="center"/>
    </xf>
    <xf numFmtId="0" fontId="76" fillId="0" borderId="0" xfId="0" applyFont="1">
      <alignment vertical="center"/>
    </xf>
    <xf numFmtId="182" fontId="76" fillId="0" borderId="0" xfId="0" applyNumberFormat="1" applyFont="1">
      <alignment vertical="center"/>
    </xf>
    <xf numFmtId="0" fontId="46" fillId="0" borderId="0" xfId="0" applyFont="1">
      <alignment vertical="center"/>
    </xf>
    <xf numFmtId="0" fontId="87" fillId="0" borderId="0" xfId="0" applyFont="1" applyAlignment="1">
      <alignment vertical="center" wrapText="1"/>
    </xf>
    <xf numFmtId="0" fontId="35" fillId="11" borderId="7" xfId="0" applyFont="1" applyFill="1" applyBorder="1" applyAlignment="1" applyProtection="1">
      <alignment horizontal="left" vertical="center" wrapText="1"/>
      <protection locked="0"/>
    </xf>
    <xf numFmtId="0" fontId="34" fillId="0" borderId="0" xfId="2" applyFont="1" applyAlignment="1">
      <alignment horizontal="right" vertical="center" shrinkToFit="1"/>
    </xf>
    <xf numFmtId="0" fontId="34" fillId="0" borderId="0" xfId="0" applyFont="1" applyAlignment="1">
      <alignment horizontal="center" vertical="center" shrinkToFit="1"/>
    </xf>
    <xf numFmtId="0" fontId="34" fillId="0" borderId="0" xfId="0" applyFont="1" applyAlignment="1">
      <alignment horizontal="center" vertical="top" shrinkToFit="1"/>
    </xf>
    <xf numFmtId="0" fontId="11" fillId="0" borderId="0" xfId="0" applyFont="1" applyAlignment="1">
      <alignment vertical="center" shrinkToFit="1"/>
    </xf>
    <xf numFmtId="0" fontId="10" fillId="0" borderId="0" xfId="0" applyFont="1" applyAlignment="1">
      <alignment vertical="center" shrinkToFit="1"/>
    </xf>
    <xf numFmtId="0" fontId="6" fillId="0" borderId="2" xfId="0" applyFont="1" applyBorder="1" applyAlignment="1">
      <alignment horizontal="left" vertical="top"/>
    </xf>
    <xf numFmtId="0" fontId="6" fillId="0" borderId="5" xfId="0" applyFont="1" applyBorder="1">
      <alignment vertical="center"/>
    </xf>
    <xf numFmtId="0" fontId="59" fillId="0" borderId="0" xfId="0" applyFont="1" applyAlignment="1">
      <alignment horizontal="center" vertical="center"/>
    </xf>
    <xf numFmtId="0" fontId="59" fillId="0" borderId="0" xfId="0" applyFont="1" applyAlignment="1">
      <alignment horizontal="left" vertical="center" shrinkToFit="1"/>
    </xf>
    <xf numFmtId="0" fontId="59" fillId="0" borderId="0" xfId="0" applyFont="1" applyAlignment="1">
      <alignment horizontal="center" vertical="center" shrinkToFit="1"/>
    </xf>
    <xf numFmtId="0" fontId="6" fillId="0" borderId="1"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0" borderId="7" xfId="0" applyFont="1" applyBorder="1" applyAlignment="1">
      <alignment vertical="top" wrapText="1"/>
    </xf>
    <xf numFmtId="0" fontId="56" fillId="0" borderId="0" xfId="0" applyFont="1">
      <alignment vertical="center"/>
    </xf>
    <xf numFmtId="0" fontId="84" fillId="0" borderId="0" xfId="0" applyFont="1" applyAlignment="1">
      <alignment horizontal="left" vertical="top" wrapText="1"/>
    </xf>
    <xf numFmtId="0" fontId="93" fillId="0" borderId="23" xfId="0" applyFont="1" applyBorder="1" applyAlignment="1">
      <alignment horizontal="left" vertical="center" wrapText="1"/>
    </xf>
    <xf numFmtId="0" fontId="93" fillId="0" borderId="23" xfId="0" applyFont="1" applyBorder="1" applyAlignment="1">
      <alignment vertical="center" wrapText="1"/>
    </xf>
    <xf numFmtId="0" fontId="57" fillId="0" borderId="0" xfId="0" applyFont="1">
      <alignment vertical="center"/>
    </xf>
    <xf numFmtId="0" fontId="96" fillId="5" borderId="97" xfId="0" applyFont="1" applyFill="1" applyBorder="1" applyAlignment="1">
      <alignment vertical="center" wrapText="1"/>
    </xf>
    <xf numFmtId="0" fontId="96" fillId="5" borderId="97" xfId="0" applyFont="1" applyFill="1" applyBorder="1" applyAlignment="1">
      <alignment horizontal="left" vertical="center" wrapText="1"/>
    </xf>
    <xf numFmtId="0" fontId="96" fillId="5" borderId="98" xfId="0" applyFont="1" applyFill="1" applyBorder="1" applyAlignment="1">
      <alignment horizontal="left" vertical="center" wrapText="1"/>
    </xf>
    <xf numFmtId="0" fontId="96" fillId="5" borderId="99" xfId="0" applyFont="1" applyFill="1" applyBorder="1" applyAlignment="1">
      <alignment horizontal="left" vertical="center" wrapText="1"/>
    </xf>
    <xf numFmtId="0" fontId="96" fillId="5" borderId="103" xfId="0" applyFont="1" applyFill="1" applyBorder="1" applyAlignment="1">
      <alignment vertical="center" wrapText="1"/>
    </xf>
    <xf numFmtId="0" fontId="96" fillId="5" borderId="103" xfId="0" applyFont="1" applyFill="1" applyBorder="1" applyAlignment="1">
      <alignment horizontal="left" vertical="center" wrapText="1"/>
    </xf>
    <xf numFmtId="0" fontId="96" fillId="5" borderId="23" xfId="0" applyFont="1" applyFill="1" applyBorder="1" applyAlignment="1">
      <alignment horizontal="left" vertical="center" wrapText="1"/>
    </xf>
    <xf numFmtId="0" fontId="96" fillId="5" borderId="104" xfId="0" applyFont="1" applyFill="1" applyBorder="1" applyAlignment="1">
      <alignment horizontal="left" vertical="center" wrapText="1"/>
    </xf>
    <xf numFmtId="0" fontId="96" fillId="5" borderId="115" xfId="0" applyFont="1" applyFill="1" applyBorder="1" applyAlignment="1">
      <alignment vertical="center" wrapText="1"/>
    </xf>
    <xf numFmtId="0" fontId="96" fillId="5" borderId="100" xfId="0" applyFont="1" applyFill="1" applyBorder="1" applyAlignment="1">
      <alignment vertical="center" wrapText="1"/>
    </xf>
    <xf numFmtId="0" fontId="96" fillId="5" borderId="101" xfId="0" applyFont="1" applyFill="1" applyBorder="1" applyAlignment="1">
      <alignment vertical="center" wrapText="1"/>
    </xf>
    <xf numFmtId="0" fontId="96" fillId="5" borderId="102" xfId="0" applyFont="1" applyFill="1" applyBorder="1" applyAlignment="1">
      <alignment vertical="center" wrapText="1"/>
    </xf>
    <xf numFmtId="0" fontId="96" fillId="5" borderId="100" xfId="0" applyFont="1" applyFill="1" applyBorder="1" applyAlignment="1">
      <alignment horizontal="left" vertical="center" wrapText="1"/>
    </xf>
    <xf numFmtId="0" fontId="96" fillId="5" borderId="101" xfId="0" applyFont="1" applyFill="1" applyBorder="1" applyAlignment="1">
      <alignment horizontal="left" vertical="center" wrapText="1"/>
    </xf>
    <xf numFmtId="0" fontId="96" fillId="5" borderId="102" xfId="0" applyFont="1" applyFill="1" applyBorder="1" applyAlignment="1">
      <alignment horizontal="left" vertical="center" wrapText="1"/>
    </xf>
    <xf numFmtId="0" fontId="96" fillId="5" borderId="165" xfId="0" applyFont="1" applyFill="1" applyBorder="1" applyAlignment="1">
      <alignment vertical="center" wrapText="1"/>
    </xf>
    <xf numFmtId="0" fontId="96" fillId="5" borderId="106" xfId="0" applyFont="1" applyFill="1" applyBorder="1" applyAlignment="1">
      <alignment vertical="center" wrapText="1"/>
    </xf>
    <xf numFmtId="0" fontId="96" fillId="0" borderId="97" xfId="0" applyFont="1" applyBorder="1" applyAlignment="1">
      <alignment horizontal="left" vertical="center" wrapText="1"/>
    </xf>
    <xf numFmtId="0" fontId="96" fillId="0" borderId="98" xfId="0" applyFont="1" applyBorder="1" applyAlignment="1">
      <alignment vertical="center" wrapText="1"/>
    </xf>
    <xf numFmtId="0" fontId="96" fillId="0" borderId="99" xfId="0" applyFont="1" applyBorder="1" applyAlignment="1">
      <alignment vertical="center" wrapText="1"/>
    </xf>
    <xf numFmtId="0" fontId="96" fillId="0" borderId="98" xfId="0" applyFont="1" applyBorder="1" applyAlignment="1">
      <alignment horizontal="left" vertical="center" wrapText="1"/>
    </xf>
    <xf numFmtId="0" fontId="96" fillId="0" borderId="99" xfId="0" applyFont="1" applyBorder="1" applyAlignment="1">
      <alignment horizontal="left" vertical="center" wrapText="1"/>
    </xf>
    <xf numFmtId="177" fontId="96" fillId="0" borderId="97" xfId="0" applyNumberFormat="1" applyFont="1" applyBorder="1" applyAlignment="1">
      <alignment horizontal="center" vertical="center" wrapText="1"/>
    </xf>
    <xf numFmtId="0" fontId="96" fillId="0" borderId="97" xfId="0" applyFont="1" applyBorder="1" applyAlignment="1">
      <alignment vertical="center" wrapText="1"/>
    </xf>
    <xf numFmtId="0" fontId="96" fillId="0" borderId="113" xfId="0" applyFont="1" applyBorder="1" applyAlignment="1">
      <alignment vertical="center" wrapText="1"/>
    </xf>
    <xf numFmtId="0" fontId="96" fillId="0" borderId="103" xfId="0" applyFont="1" applyBorder="1" applyAlignment="1">
      <alignment horizontal="left" vertical="center" wrapText="1"/>
    </xf>
    <xf numFmtId="0" fontId="96" fillId="0" borderId="23" xfId="0" applyFont="1" applyBorder="1" applyAlignment="1">
      <alignment vertical="center" wrapText="1"/>
    </xf>
    <xf numFmtId="0" fontId="96" fillId="0" borderId="104" xfId="0" applyFont="1" applyBorder="1" applyAlignment="1">
      <alignment vertical="center" wrapText="1"/>
    </xf>
    <xf numFmtId="0" fontId="96" fillId="0" borderId="23" xfId="0" applyFont="1" applyBorder="1" applyAlignment="1">
      <alignment horizontal="left" vertical="center" wrapText="1"/>
    </xf>
    <xf numFmtId="0" fontId="96" fillId="0" borderId="104" xfId="0" applyFont="1" applyBorder="1" applyAlignment="1">
      <alignment horizontal="left" vertical="center" wrapText="1"/>
    </xf>
    <xf numFmtId="0" fontId="96" fillId="0" borderId="122" xfId="0" applyFont="1" applyBorder="1" applyAlignment="1">
      <alignment vertical="center" wrapText="1"/>
    </xf>
    <xf numFmtId="178" fontId="96" fillId="0" borderId="2" xfId="0" applyNumberFormat="1" applyFont="1" applyBorder="1" applyAlignment="1">
      <alignment horizontal="left" vertical="center" wrapText="1"/>
    </xf>
    <xf numFmtId="0" fontId="96" fillId="0" borderId="120" xfId="0" applyFont="1" applyBorder="1" applyAlignment="1">
      <alignment vertical="center" wrapText="1"/>
    </xf>
    <xf numFmtId="0" fontId="96" fillId="0" borderId="103" xfId="0" applyFont="1" applyBorder="1" applyAlignment="1">
      <alignment vertical="center" wrapText="1"/>
    </xf>
    <xf numFmtId="182" fontId="96" fillId="0" borderId="23" xfId="0" applyNumberFormat="1" applyFont="1" applyBorder="1" applyAlignment="1">
      <alignment horizontal="left" vertical="center" wrapText="1"/>
    </xf>
    <xf numFmtId="182" fontId="96" fillId="0" borderId="104" xfId="0" applyNumberFormat="1" applyFont="1" applyBorder="1" applyAlignment="1">
      <alignment horizontal="left" vertical="center" wrapText="1"/>
    </xf>
    <xf numFmtId="194" fontId="96" fillId="0" borderId="104" xfId="0" applyNumberFormat="1" applyFont="1" applyBorder="1" applyAlignment="1">
      <alignment horizontal="left" vertical="center" wrapText="1"/>
    </xf>
    <xf numFmtId="0" fontId="96" fillId="0" borderId="2" xfId="0" applyFont="1" applyBorder="1" applyAlignment="1">
      <alignment vertical="center" wrapText="1"/>
    </xf>
    <xf numFmtId="0" fontId="96" fillId="0" borderId="122" xfId="0" applyFont="1" applyBorder="1" applyAlignment="1">
      <alignment horizontal="left" vertical="center" wrapText="1"/>
    </xf>
    <xf numFmtId="0" fontId="96" fillId="0" borderId="2" xfId="0" applyFont="1" applyBorder="1" applyAlignment="1">
      <alignment horizontal="left" vertical="center" wrapText="1"/>
    </xf>
    <xf numFmtId="0" fontId="96" fillId="0" borderId="120" xfId="0" applyFont="1" applyBorder="1" applyAlignment="1">
      <alignment horizontal="left" vertical="center" wrapText="1"/>
    </xf>
    <xf numFmtId="0" fontId="96" fillId="0" borderId="123" xfId="0" applyFont="1" applyBorder="1" applyAlignment="1">
      <alignment vertical="center" wrapText="1"/>
    </xf>
    <xf numFmtId="0" fontId="96" fillId="0" borderId="0" xfId="0" applyFont="1" applyAlignment="1">
      <alignment vertical="center" wrapText="1"/>
    </xf>
    <xf numFmtId="0" fontId="96" fillId="0" borderId="118" xfId="0" applyFont="1" applyBorder="1" applyAlignment="1">
      <alignment vertical="center" wrapText="1"/>
    </xf>
    <xf numFmtId="0" fontId="96" fillId="0" borderId="115" xfId="0" applyFont="1" applyBorder="1" applyAlignment="1">
      <alignment vertical="center" wrapText="1"/>
    </xf>
    <xf numFmtId="186" fontId="96" fillId="0" borderId="23" xfId="0" applyNumberFormat="1" applyFont="1" applyBorder="1" applyAlignment="1">
      <alignment horizontal="left" vertical="center" wrapText="1"/>
    </xf>
    <xf numFmtId="186" fontId="96" fillId="0" borderId="112" xfId="0" applyNumberFormat="1" applyFont="1" applyBorder="1" applyAlignment="1">
      <alignment horizontal="left" vertical="center" wrapText="1"/>
    </xf>
    <xf numFmtId="186" fontId="96" fillId="0" borderId="104" xfId="0" applyNumberFormat="1" applyFont="1" applyBorder="1" applyAlignment="1">
      <alignment horizontal="left" vertical="center" wrapText="1"/>
    </xf>
    <xf numFmtId="0" fontId="96" fillId="0" borderId="123" xfId="0" applyFont="1" applyBorder="1" applyAlignment="1">
      <alignment horizontal="left" vertical="center" wrapText="1"/>
    </xf>
    <xf numFmtId="0" fontId="96" fillId="0" borderId="0" xfId="0" applyFont="1" applyAlignment="1">
      <alignment horizontal="left" vertical="center" wrapText="1"/>
    </xf>
    <xf numFmtId="0" fontId="96" fillId="0" borderId="118" xfId="0" applyFont="1" applyBorder="1" applyAlignment="1">
      <alignment horizontal="left" vertical="center" wrapText="1"/>
    </xf>
    <xf numFmtId="180" fontId="96" fillId="0" borderId="23" xfId="0" applyNumberFormat="1" applyFont="1" applyBorder="1" applyAlignment="1">
      <alignment horizontal="left" vertical="center" wrapText="1"/>
    </xf>
    <xf numFmtId="180" fontId="96" fillId="0" borderId="104" xfId="0" applyNumberFormat="1" applyFont="1" applyBorder="1" applyAlignment="1">
      <alignment horizontal="left" vertical="center" wrapText="1"/>
    </xf>
    <xf numFmtId="0" fontId="96" fillId="0" borderId="119" xfId="0" applyFont="1" applyBorder="1" applyAlignment="1">
      <alignment vertical="center" wrapText="1"/>
    </xf>
    <xf numFmtId="182" fontId="96" fillId="0" borderId="2" xfId="0" applyNumberFormat="1" applyFont="1" applyBorder="1" applyAlignment="1">
      <alignment horizontal="left" vertical="center" wrapText="1"/>
    </xf>
    <xf numFmtId="179" fontId="96" fillId="0" borderId="23" xfId="0" applyNumberFormat="1" applyFont="1" applyBorder="1" applyAlignment="1">
      <alignment horizontal="left" vertical="center" wrapText="1"/>
    </xf>
    <xf numFmtId="179" fontId="96" fillId="0" borderId="104" xfId="0" applyNumberFormat="1" applyFont="1" applyBorder="1" applyAlignment="1">
      <alignment horizontal="left" vertical="center" wrapText="1"/>
    </xf>
    <xf numFmtId="182" fontId="96" fillId="0" borderId="0" xfId="0" applyNumberFormat="1" applyFont="1" applyAlignment="1">
      <alignment horizontal="left" vertical="center" wrapText="1"/>
    </xf>
    <xf numFmtId="182" fontId="96" fillId="0" borderId="118" xfId="0" applyNumberFormat="1" applyFont="1" applyBorder="1" applyAlignment="1">
      <alignment horizontal="left" vertical="center" wrapText="1"/>
    </xf>
    <xf numFmtId="0" fontId="96" fillId="0" borderId="125" xfId="0" applyFont="1" applyBorder="1" applyAlignment="1">
      <alignment vertical="center" wrapText="1"/>
    </xf>
    <xf numFmtId="0" fontId="96" fillId="0" borderId="124" xfId="0" applyFont="1" applyBorder="1" applyAlignment="1">
      <alignment vertical="center" wrapText="1"/>
    </xf>
    <xf numFmtId="0" fontId="96" fillId="0" borderId="7" xfId="0" applyFont="1" applyBorder="1" applyAlignment="1">
      <alignment vertical="center" wrapText="1"/>
    </xf>
    <xf numFmtId="0" fontId="96" fillId="0" borderId="121" xfId="0" applyFont="1" applyBorder="1" applyAlignment="1">
      <alignment vertical="center" wrapText="1"/>
    </xf>
    <xf numFmtId="0" fontId="96" fillId="0" borderId="13" xfId="0" applyFont="1" applyBorder="1" applyAlignment="1">
      <alignment vertical="center" wrapText="1"/>
    </xf>
    <xf numFmtId="0" fontId="96" fillId="0" borderId="109" xfId="0" applyFont="1" applyBorder="1" applyAlignment="1">
      <alignment vertical="center" wrapText="1"/>
    </xf>
    <xf numFmtId="0" fontId="96" fillId="0" borderId="124" xfId="0" applyFont="1" applyBorder="1" applyAlignment="1">
      <alignment horizontal="left" vertical="center" wrapText="1"/>
    </xf>
    <xf numFmtId="0" fontId="96" fillId="0" borderId="7" xfId="0" applyFont="1" applyBorder="1" applyAlignment="1">
      <alignment horizontal="left" vertical="center" wrapText="1"/>
    </xf>
    <xf numFmtId="0" fontId="96" fillId="0" borderId="121" xfId="0" applyFont="1" applyBorder="1" applyAlignment="1">
      <alignment horizontal="left" vertical="center" wrapText="1"/>
    </xf>
    <xf numFmtId="0" fontId="92" fillId="0" borderId="23" xfId="0" applyFont="1" applyBorder="1" applyAlignment="1">
      <alignment vertical="center" wrapText="1"/>
    </xf>
    <xf numFmtId="0" fontId="92" fillId="0" borderId="9" xfId="0" applyFont="1" applyBorder="1" applyAlignment="1">
      <alignment vertical="center" wrapText="1"/>
    </xf>
    <xf numFmtId="0" fontId="92" fillId="0" borderId="55" xfId="0" applyFont="1" applyBorder="1" applyAlignment="1">
      <alignment vertical="center" wrapText="1"/>
    </xf>
    <xf numFmtId="0" fontId="92" fillId="0" borderId="56" xfId="0" applyFont="1" applyBorder="1" applyAlignment="1">
      <alignment vertical="center" wrapText="1"/>
    </xf>
    <xf numFmtId="0" fontId="92" fillId="0" borderId="66" xfId="0" applyFont="1" applyBorder="1" applyAlignment="1">
      <alignment vertical="center" wrapText="1"/>
    </xf>
    <xf numFmtId="0" fontId="92" fillId="0" borderId="11" xfId="0" applyFont="1" applyBorder="1" applyAlignment="1">
      <alignment vertical="center" wrapText="1"/>
    </xf>
    <xf numFmtId="0" fontId="92" fillId="0" borderId="60" xfId="0" applyFont="1" applyBorder="1" applyAlignment="1">
      <alignment vertical="center" wrapText="1"/>
    </xf>
    <xf numFmtId="0" fontId="92" fillId="0" borderId="57" xfId="0" applyFont="1" applyBorder="1" applyAlignment="1">
      <alignment vertical="center" wrapText="1"/>
    </xf>
    <xf numFmtId="0" fontId="92" fillId="0" borderId="14" xfId="0" applyFont="1" applyBorder="1" applyAlignment="1">
      <alignment vertical="center" wrapText="1"/>
    </xf>
    <xf numFmtId="0" fontId="92" fillId="0" borderId="13" xfId="0" applyFont="1" applyBorder="1" applyAlignment="1">
      <alignment vertical="center" wrapText="1"/>
    </xf>
    <xf numFmtId="177" fontId="92" fillId="21" borderId="35" xfId="0" applyNumberFormat="1" applyFont="1" applyFill="1" applyBorder="1" applyAlignment="1">
      <alignment vertical="center" wrapText="1"/>
    </xf>
    <xf numFmtId="178" fontId="92" fillId="21" borderId="39" xfId="0" applyNumberFormat="1" applyFont="1" applyFill="1" applyBorder="1" applyAlignment="1">
      <alignment vertical="center" wrapText="1"/>
    </xf>
    <xf numFmtId="178" fontId="92" fillId="0" borderId="37" xfId="0" applyNumberFormat="1" applyFont="1" applyBorder="1" applyAlignment="1">
      <alignment vertical="center" wrapText="1"/>
    </xf>
    <xf numFmtId="0" fontId="92" fillId="0" borderId="38" xfId="0" applyFont="1" applyBorder="1" applyAlignment="1">
      <alignment horizontal="left" vertical="center" wrapText="1"/>
    </xf>
    <xf numFmtId="0" fontId="92" fillId="21" borderId="39" xfId="0" applyFont="1" applyFill="1" applyBorder="1" applyAlignment="1">
      <alignment horizontal="left" vertical="center" wrapText="1"/>
    </xf>
    <xf numFmtId="0" fontId="92" fillId="21" borderId="40" xfId="0" applyFont="1" applyFill="1" applyBorder="1" applyAlignment="1">
      <alignment horizontal="left" vertical="center" wrapText="1"/>
    </xf>
    <xf numFmtId="0" fontId="92" fillId="21" borderId="38" xfId="0" applyFont="1" applyFill="1" applyBorder="1" applyAlignment="1">
      <alignment vertical="center" wrapText="1"/>
    </xf>
    <xf numFmtId="0" fontId="92" fillId="21" borderId="39" xfId="0" applyFont="1" applyFill="1" applyBorder="1" applyAlignment="1">
      <alignment vertical="center" wrapText="1"/>
    </xf>
    <xf numFmtId="0" fontId="92" fillId="0" borderId="40" xfId="0" applyFont="1" applyBorder="1" applyAlignment="1">
      <alignment vertical="center" wrapText="1"/>
    </xf>
    <xf numFmtId="0" fontId="92" fillId="0" borderId="38" xfId="0" applyFont="1" applyBorder="1" applyAlignment="1">
      <alignment vertical="center" wrapText="1"/>
    </xf>
    <xf numFmtId="181" fontId="92" fillId="0" borderId="39" xfId="0" applyNumberFormat="1" applyFont="1" applyBorder="1" applyAlignment="1">
      <alignment vertical="center" wrapText="1"/>
    </xf>
    <xf numFmtId="0" fontId="92" fillId="0" borderId="37" xfId="0" applyFont="1" applyBorder="1" applyAlignment="1">
      <alignment vertical="center" wrapText="1"/>
    </xf>
    <xf numFmtId="0" fontId="92" fillId="0" borderId="1" xfId="0" applyFont="1" applyBorder="1" applyAlignment="1">
      <alignment vertical="center" wrapText="1"/>
    </xf>
    <xf numFmtId="0" fontId="92" fillId="0" borderId="36" xfId="0" applyFont="1" applyBorder="1" applyAlignment="1">
      <alignment vertical="center" wrapText="1"/>
    </xf>
    <xf numFmtId="0" fontId="92" fillId="0" borderId="39" xfId="0" applyFont="1" applyBorder="1" applyAlignment="1">
      <alignment horizontal="left" vertical="center" wrapText="1"/>
    </xf>
    <xf numFmtId="0" fontId="92" fillId="0" borderId="35" xfId="0" applyFont="1" applyBorder="1" applyAlignment="1">
      <alignment horizontal="center" vertical="center" wrapText="1"/>
    </xf>
    <xf numFmtId="185" fontId="92" fillId="21" borderId="39" xfId="0" applyNumberFormat="1" applyFont="1" applyFill="1" applyBorder="1" applyAlignment="1">
      <alignment vertical="center" wrapText="1"/>
    </xf>
    <xf numFmtId="0" fontId="92" fillId="0" borderId="39" xfId="0" applyFont="1" applyBorder="1" applyAlignment="1">
      <alignment vertical="center" wrapText="1"/>
    </xf>
    <xf numFmtId="178" fontId="92" fillId="21" borderId="32" xfId="0" applyNumberFormat="1" applyFont="1" applyFill="1" applyBorder="1" applyAlignment="1">
      <alignment vertical="center" wrapText="1"/>
    </xf>
    <xf numFmtId="177" fontId="92" fillId="21" borderId="42" xfId="0" applyNumberFormat="1" applyFont="1" applyFill="1" applyBorder="1" applyAlignment="1">
      <alignment vertical="center" wrapText="1"/>
    </xf>
    <xf numFmtId="178" fontId="92" fillId="0" borderId="34" xfId="0" applyNumberFormat="1" applyFont="1" applyBorder="1" applyAlignment="1">
      <alignment vertical="center" wrapText="1"/>
    </xf>
    <xf numFmtId="0" fontId="92" fillId="0" borderId="41" xfId="0" applyFont="1" applyBorder="1" applyAlignment="1">
      <alignment horizontal="left" vertical="center" wrapText="1"/>
    </xf>
    <xf numFmtId="0" fontId="92" fillId="21" borderId="42" xfId="0" applyFont="1" applyFill="1" applyBorder="1" applyAlignment="1">
      <alignment horizontal="left" vertical="center" wrapText="1"/>
    </xf>
    <xf numFmtId="0" fontId="92" fillId="21" borderId="43" xfId="0" applyFont="1" applyFill="1" applyBorder="1" applyAlignment="1">
      <alignment horizontal="left" vertical="center" wrapText="1"/>
    </xf>
    <xf numFmtId="0" fontId="92" fillId="21" borderId="41" xfId="0" applyFont="1" applyFill="1" applyBorder="1" applyAlignment="1">
      <alignment vertical="center" wrapText="1"/>
    </xf>
    <xf numFmtId="0" fontId="92" fillId="21" borderId="42" xfId="0" applyFont="1" applyFill="1" applyBorder="1" applyAlignment="1">
      <alignment vertical="center" wrapText="1"/>
    </xf>
    <xf numFmtId="0" fontId="92" fillId="0" borderId="43" xfId="0" applyFont="1" applyBorder="1" applyAlignment="1">
      <alignment vertical="center" wrapText="1"/>
    </xf>
    <xf numFmtId="0" fontId="92" fillId="0" borderId="42" xfId="0" applyFont="1" applyBorder="1" applyAlignment="1">
      <alignment vertical="center" wrapText="1"/>
    </xf>
    <xf numFmtId="177" fontId="92" fillId="21" borderId="41" xfId="0" applyNumberFormat="1" applyFont="1" applyFill="1" applyBorder="1" applyAlignment="1">
      <alignment vertical="center" wrapText="1"/>
    </xf>
    <xf numFmtId="0" fontId="92" fillId="0" borderId="34" xfId="0" applyFont="1" applyBorder="1" applyAlignment="1">
      <alignment vertical="center" wrapText="1"/>
    </xf>
    <xf numFmtId="0" fontId="92" fillId="0" borderId="32" xfId="0" applyFont="1" applyBorder="1" applyAlignment="1">
      <alignment horizontal="left" vertical="center" wrapText="1"/>
    </xf>
    <xf numFmtId="0" fontId="92" fillId="0" borderId="33" xfId="0" applyFont="1" applyBorder="1" applyAlignment="1">
      <alignment vertical="center" wrapText="1"/>
    </xf>
    <xf numFmtId="182" fontId="92" fillId="21" borderId="42" xfId="0" applyNumberFormat="1" applyFont="1" applyFill="1" applyBorder="1" applyAlignment="1">
      <alignment vertical="center" wrapText="1"/>
    </xf>
    <xf numFmtId="182" fontId="92" fillId="21" borderId="43" xfId="0" applyNumberFormat="1" applyFont="1" applyFill="1" applyBorder="1" applyAlignment="1">
      <alignment vertical="center" wrapText="1"/>
    </xf>
    <xf numFmtId="0" fontId="92" fillId="0" borderId="41" xfId="0" applyFont="1" applyBorder="1" applyAlignment="1">
      <alignment vertical="center" wrapText="1"/>
    </xf>
    <xf numFmtId="49" fontId="92" fillId="0" borderId="32" xfId="0" applyNumberFormat="1" applyFont="1" applyBorder="1" applyAlignment="1">
      <alignment horizontal="center" vertical="center" wrapText="1"/>
    </xf>
    <xf numFmtId="185" fontId="92" fillId="21" borderId="42" xfId="0" applyNumberFormat="1" applyFont="1" applyFill="1" applyBorder="1" applyAlignment="1">
      <alignment vertical="center" wrapText="1"/>
    </xf>
    <xf numFmtId="182" fontId="92" fillId="0" borderId="34" xfId="0" applyNumberFormat="1" applyFont="1" applyBorder="1" applyAlignment="1">
      <alignment vertical="center" wrapText="1"/>
    </xf>
    <xf numFmtId="176" fontId="92" fillId="0" borderId="42" xfId="0" applyNumberFormat="1" applyFont="1" applyBorder="1" applyAlignment="1">
      <alignment vertical="center" wrapText="1"/>
    </xf>
    <xf numFmtId="177" fontId="92" fillId="0" borderId="42" xfId="0" applyNumberFormat="1" applyFont="1" applyBorder="1" applyAlignment="1">
      <alignment vertical="center" wrapText="1"/>
    </xf>
    <xf numFmtId="176" fontId="92" fillId="21" borderId="42" xfId="0" applyNumberFormat="1" applyFont="1" applyFill="1" applyBorder="1" applyAlignment="1">
      <alignment vertical="center" wrapText="1"/>
    </xf>
    <xf numFmtId="0" fontId="92" fillId="0" borderId="32" xfId="0" applyFont="1" applyBorder="1" applyAlignment="1">
      <alignment vertical="center" wrapText="1"/>
    </xf>
    <xf numFmtId="186" fontId="92" fillId="21" borderId="42" xfId="0" applyNumberFormat="1" applyFont="1" applyFill="1" applyBorder="1" applyAlignment="1">
      <alignment vertical="center" wrapText="1"/>
    </xf>
    <xf numFmtId="186" fontId="92" fillId="21" borderId="43" xfId="0" applyNumberFormat="1" applyFont="1" applyFill="1" applyBorder="1" applyAlignment="1">
      <alignment vertical="center" wrapText="1"/>
    </xf>
    <xf numFmtId="180" fontId="92" fillId="21" borderId="42" xfId="0" applyNumberFormat="1" applyFont="1" applyFill="1" applyBorder="1" applyAlignment="1">
      <alignment horizontal="left" vertical="center" wrapText="1"/>
    </xf>
    <xf numFmtId="180" fontId="92" fillId="21" borderId="43" xfId="0" applyNumberFormat="1" applyFont="1" applyFill="1" applyBorder="1" applyAlignment="1">
      <alignment horizontal="left" vertical="center" wrapText="1"/>
    </xf>
    <xf numFmtId="182" fontId="92" fillId="0" borderId="43" xfId="0" applyNumberFormat="1" applyFont="1" applyBorder="1" applyAlignment="1">
      <alignment vertical="center" wrapText="1"/>
    </xf>
    <xf numFmtId="3" fontId="92" fillId="21" borderId="42" xfId="0" applyNumberFormat="1" applyFont="1" applyFill="1" applyBorder="1" applyAlignment="1">
      <alignment horizontal="left" vertical="center" wrapText="1"/>
    </xf>
    <xf numFmtId="3" fontId="92" fillId="21" borderId="43" xfId="0" applyNumberFormat="1" applyFont="1" applyFill="1" applyBorder="1" applyAlignment="1">
      <alignment horizontal="left" vertical="center" wrapText="1"/>
    </xf>
    <xf numFmtId="194" fontId="92" fillId="21" borderId="43" xfId="0" applyNumberFormat="1" applyFont="1" applyFill="1" applyBorder="1" applyAlignment="1">
      <alignment vertical="center" wrapText="1"/>
    </xf>
    <xf numFmtId="182" fontId="92" fillId="21" borderId="42" xfId="0" applyNumberFormat="1" applyFont="1" applyFill="1" applyBorder="1" applyAlignment="1">
      <alignment horizontal="left" vertical="center" wrapText="1"/>
    </xf>
    <xf numFmtId="182" fontId="92" fillId="21" borderId="43" xfId="0" applyNumberFormat="1" applyFont="1" applyFill="1" applyBorder="1" applyAlignment="1">
      <alignment horizontal="left" vertical="center" wrapText="1"/>
    </xf>
    <xf numFmtId="0" fontId="92" fillId="21" borderId="43" xfId="0" applyFont="1" applyFill="1" applyBorder="1" applyAlignment="1">
      <alignment vertical="center" wrapText="1"/>
    </xf>
    <xf numFmtId="177" fontId="92" fillId="0" borderId="41" xfId="0" applyNumberFormat="1" applyFont="1" applyBorder="1" applyAlignment="1">
      <alignment vertical="center" wrapText="1"/>
    </xf>
    <xf numFmtId="181" fontId="92" fillId="0" borderId="41" xfId="0" applyNumberFormat="1" applyFont="1" applyBorder="1" applyAlignment="1">
      <alignment vertical="center" wrapText="1"/>
    </xf>
    <xf numFmtId="181" fontId="92" fillId="0" borderId="42" xfId="0" applyNumberFormat="1" applyFont="1" applyBorder="1" applyAlignment="1">
      <alignment vertical="center" wrapText="1"/>
    </xf>
    <xf numFmtId="181" fontId="92" fillId="0" borderId="43" xfId="0" applyNumberFormat="1" applyFont="1" applyBorder="1" applyAlignment="1">
      <alignment vertical="center" wrapText="1"/>
    </xf>
    <xf numFmtId="0" fontId="92" fillId="0" borderId="59" xfId="0" applyFont="1" applyBorder="1" applyAlignment="1">
      <alignment vertical="center" wrapText="1"/>
    </xf>
    <xf numFmtId="182" fontId="92" fillId="0" borderId="42" xfId="0" applyNumberFormat="1" applyFont="1" applyBorder="1" applyAlignment="1">
      <alignment vertical="center" wrapText="1"/>
    </xf>
    <xf numFmtId="0" fontId="92" fillId="0" borderId="61" xfId="0" applyFont="1" applyBorder="1" applyAlignment="1">
      <alignment vertical="center" wrapText="1"/>
    </xf>
    <xf numFmtId="0" fontId="92" fillId="0" borderId="50" xfId="0" applyFont="1" applyBorder="1" applyAlignment="1">
      <alignment vertical="center" wrapText="1"/>
    </xf>
    <xf numFmtId="0" fontId="92" fillId="0" borderId="62" xfId="0" applyFont="1" applyBorder="1" applyAlignment="1">
      <alignment vertical="center" wrapText="1"/>
    </xf>
    <xf numFmtId="0" fontId="92" fillId="0" borderId="49" xfId="0" applyFont="1" applyBorder="1" applyAlignment="1">
      <alignment horizontal="left" vertical="center" wrapText="1"/>
    </xf>
    <xf numFmtId="0" fontId="92" fillId="0" borderId="49" xfId="0" applyFont="1" applyBorder="1" applyAlignment="1">
      <alignment vertical="center" wrapText="1"/>
    </xf>
    <xf numFmtId="0" fontId="92" fillId="0" borderId="51" xfId="0" applyFont="1" applyBorder="1" applyAlignment="1">
      <alignment vertical="center" wrapText="1"/>
    </xf>
    <xf numFmtId="0" fontId="92" fillId="21" borderId="50" xfId="0" applyFont="1" applyFill="1" applyBorder="1" applyAlignment="1">
      <alignment horizontal="left" vertical="center" wrapText="1"/>
    </xf>
    <xf numFmtId="0" fontId="92" fillId="21" borderId="51" xfId="0" applyFont="1" applyFill="1" applyBorder="1" applyAlignment="1">
      <alignment horizontal="left" vertical="center" wrapText="1"/>
    </xf>
    <xf numFmtId="0" fontId="92" fillId="0" borderId="65" xfId="0" applyFont="1" applyBorder="1" applyAlignment="1">
      <alignment vertical="center" wrapText="1"/>
    </xf>
    <xf numFmtId="0" fontId="92" fillId="0" borderId="61" xfId="0" applyFont="1" applyBorder="1" applyAlignment="1">
      <alignment horizontal="center" vertical="center" wrapText="1"/>
    </xf>
    <xf numFmtId="179" fontId="92" fillId="21" borderId="42" xfId="0" applyNumberFormat="1" applyFont="1" applyFill="1" applyBorder="1" applyAlignment="1">
      <alignment horizontal="left" vertical="center" wrapText="1"/>
    </xf>
    <xf numFmtId="179" fontId="92" fillId="21" borderId="43" xfId="0" applyNumberFormat="1" applyFont="1" applyFill="1" applyBorder="1" applyAlignment="1">
      <alignment horizontal="left" vertical="center" wrapText="1"/>
    </xf>
    <xf numFmtId="0" fontId="92" fillId="0" borderId="63" xfId="0" applyFont="1" applyBorder="1" applyAlignment="1">
      <alignment vertical="center" wrapText="1"/>
    </xf>
    <xf numFmtId="0" fontId="92" fillId="0" borderId="24" xfId="0" applyFont="1" applyBorder="1" applyAlignment="1">
      <alignment vertical="center" wrapText="1"/>
    </xf>
    <xf numFmtId="0" fontId="92" fillId="0" borderId="45" xfId="0" applyFont="1" applyBorder="1" applyAlignment="1">
      <alignment vertical="center" wrapText="1"/>
    </xf>
    <xf numFmtId="0" fontId="92" fillId="0" borderId="26" xfId="0" applyFont="1" applyBorder="1" applyAlignment="1">
      <alignment vertical="center" wrapText="1"/>
    </xf>
    <xf numFmtId="0" fontId="92" fillId="0" borderId="44" xfId="0" applyFont="1" applyBorder="1" applyAlignment="1">
      <alignment vertical="center" wrapText="1"/>
    </xf>
    <xf numFmtId="0" fontId="92" fillId="21" borderId="45" xfId="0" applyFont="1" applyFill="1" applyBorder="1" applyAlignment="1">
      <alignment horizontal="left" vertical="center" wrapText="1"/>
    </xf>
    <xf numFmtId="0" fontId="92" fillId="21" borderId="46" xfId="0" applyFont="1" applyFill="1" applyBorder="1" applyAlignment="1">
      <alignment horizontal="left" vertical="center" wrapText="1"/>
    </xf>
    <xf numFmtId="0" fontId="92" fillId="0" borderId="46" xfId="0" applyFont="1" applyBorder="1" applyAlignment="1">
      <alignment vertical="center" wrapText="1"/>
    </xf>
    <xf numFmtId="0" fontId="92" fillId="0" borderId="64" xfId="0" applyFont="1" applyBorder="1" applyAlignment="1">
      <alignment vertical="center" wrapText="1"/>
    </xf>
    <xf numFmtId="0" fontId="84" fillId="0" borderId="0" xfId="0" applyFont="1" applyAlignment="1">
      <alignment vertical="top"/>
    </xf>
    <xf numFmtId="0" fontId="84" fillId="0" borderId="0" xfId="0" applyFont="1" applyAlignment="1">
      <alignment horizontal="right" vertical="top"/>
    </xf>
    <xf numFmtId="0" fontId="84" fillId="0" borderId="0" xfId="0" applyFont="1" applyAlignment="1">
      <alignment horizontal="left" vertical="top"/>
    </xf>
    <xf numFmtId="0" fontId="98" fillId="0" borderId="0" xfId="0" applyFont="1" applyAlignment="1">
      <alignment horizontal="left" vertical="top"/>
    </xf>
    <xf numFmtId="0" fontId="84" fillId="0" borderId="0" xfId="0" applyFont="1">
      <alignment vertical="center"/>
    </xf>
    <xf numFmtId="0" fontId="84" fillId="0" borderId="10" xfId="0" applyFont="1" applyBorder="1" applyAlignment="1">
      <alignment horizontal="center" vertical="center"/>
    </xf>
    <xf numFmtId="0" fontId="84" fillId="0" borderId="10" xfId="0" applyFont="1" applyBorder="1" applyAlignment="1">
      <alignment horizontal="center" vertical="center" wrapText="1"/>
    </xf>
    <xf numFmtId="0" fontId="84" fillId="0" borderId="6" xfId="0" applyFont="1" applyBorder="1" applyAlignment="1">
      <alignment horizontal="center" vertical="center"/>
    </xf>
    <xf numFmtId="0" fontId="84" fillId="0" borderId="23" xfId="0" applyFont="1" applyBorder="1" applyAlignment="1">
      <alignment horizontal="center" vertical="center"/>
    </xf>
    <xf numFmtId="0" fontId="84" fillId="0" borderId="23" xfId="0" applyFont="1" applyBorder="1" applyAlignment="1">
      <alignment horizontal="center" vertical="center" wrapText="1"/>
    </xf>
    <xf numFmtId="0" fontId="40" fillId="0" borderId="23" xfId="0" applyFont="1" applyBorder="1" applyAlignment="1">
      <alignment horizontal="left" vertical="center" wrapText="1"/>
    </xf>
    <xf numFmtId="0" fontId="84" fillId="0" borderId="11" xfId="0" applyFont="1" applyBorder="1" applyAlignment="1">
      <alignment horizontal="center" vertical="center" wrapText="1"/>
    </xf>
    <xf numFmtId="0" fontId="84" fillId="0" borderId="4" xfId="0" applyFont="1" applyBorder="1">
      <alignment vertical="center"/>
    </xf>
    <xf numFmtId="49" fontId="84" fillId="0" borderId="0" xfId="0" applyNumberFormat="1" applyFont="1" applyAlignment="1">
      <alignment horizontal="right" vertical="top"/>
    </xf>
    <xf numFmtId="0" fontId="0" fillId="5" borderId="141" xfId="0" applyFill="1" applyBorder="1" applyAlignment="1">
      <alignment horizontal="center" vertical="center"/>
    </xf>
    <xf numFmtId="176" fontId="0" fillId="0" borderId="166" xfId="0" applyNumberFormat="1" applyBorder="1" applyAlignment="1">
      <alignment horizontal="left" vertical="center"/>
    </xf>
    <xf numFmtId="176" fontId="0" fillId="10" borderId="0" xfId="0" applyNumberFormat="1" applyFill="1" applyAlignment="1">
      <alignment horizontal="left" vertical="center"/>
    </xf>
    <xf numFmtId="0" fontId="59" fillId="0" borderId="0" xfId="0" applyFont="1" applyAlignment="1">
      <alignment vertical="top"/>
    </xf>
    <xf numFmtId="0" fontId="101" fillId="0" borderId="0" xfId="0" applyFont="1" applyAlignment="1">
      <alignment vertical="center" wrapText="1"/>
    </xf>
    <xf numFmtId="0" fontId="100" fillId="0" borderId="0" xfId="0" applyFont="1" applyAlignment="1">
      <alignment vertical="top"/>
    </xf>
    <xf numFmtId="0" fontId="102" fillId="0" borderId="0" xfId="0" applyFont="1">
      <alignment vertical="center"/>
    </xf>
    <xf numFmtId="0" fontId="103" fillId="0" borderId="0" xfId="0" applyFont="1">
      <alignment vertical="center"/>
    </xf>
    <xf numFmtId="0" fontId="59" fillId="0" borderId="2" xfId="0" applyFont="1" applyBorder="1" applyAlignment="1">
      <alignment vertical="center" wrapText="1"/>
    </xf>
    <xf numFmtId="0" fontId="84" fillId="0" borderId="9" xfId="0" applyFont="1" applyBorder="1" applyAlignment="1">
      <alignment horizontal="center" vertical="center"/>
    </xf>
    <xf numFmtId="0" fontId="59" fillId="0" borderId="0" xfId="0" applyFont="1" applyAlignment="1">
      <alignment vertical="top" wrapText="1"/>
    </xf>
    <xf numFmtId="0" fontId="84" fillId="0" borderId="0" xfId="0" applyFont="1" applyAlignment="1">
      <alignment vertical="top" wrapText="1"/>
    </xf>
    <xf numFmtId="0" fontId="6" fillId="0" borderId="2" xfId="0" applyFont="1" applyBorder="1" applyAlignment="1">
      <alignment vertical="top" wrapText="1"/>
    </xf>
    <xf numFmtId="182" fontId="6" fillId="3" borderId="1" xfId="0" applyNumberFormat="1" applyFont="1" applyFill="1" applyBorder="1" applyAlignment="1">
      <alignment horizontal="right" vertical="center"/>
    </xf>
    <xf numFmtId="182" fontId="6" fillId="3" borderId="32" xfId="0" applyNumberFormat="1" applyFont="1" applyFill="1" applyBorder="1" applyAlignment="1">
      <alignment horizontal="right" vertical="center"/>
    </xf>
    <xf numFmtId="182" fontId="6" fillId="3" borderId="35" xfId="0" applyNumberFormat="1" applyFont="1" applyFill="1" applyBorder="1" applyAlignment="1">
      <alignment horizontal="right" vertical="center"/>
    </xf>
    <xf numFmtId="182" fontId="6" fillId="3" borderId="27" xfId="0" applyNumberFormat="1" applyFont="1" applyFill="1" applyBorder="1" applyAlignment="1">
      <alignment horizontal="right" vertical="center"/>
    </xf>
    <xf numFmtId="0" fontId="84" fillId="0" borderId="2" xfId="0" applyFont="1" applyBorder="1" applyAlignment="1">
      <alignment vertical="center" wrapText="1"/>
    </xf>
    <xf numFmtId="193" fontId="6" fillId="0" borderId="0" xfId="0" applyNumberFormat="1" applyFont="1" applyAlignment="1">
      <alignment horizontal="right" vertical="center"/>
    </xf>
    <xf numFmtId="0" fontId="0" fillId="10" borderId="23" xfId="0" applyFill="1" applyBorder="1" applyAlignment="1">
      <alignment vertical="center" shrinkToFit="1"/>
    </xf>
    <xf numFmtId="182" fontId="6" fillId="3" borderId="24" xfId="0" applyNumberFormat="1" applyFont="1" applyFill="1" applyBorder="1" applyAlignment="1">
      <alignment horizontal="right" vertical="center"/>
    </xf>
    <xf numFmtId="0" fontId="6" fillId="7" borderId="7" xfId="0" applyFont="1" applyFill="1" applyBorder="1">
      <alignment vertical="center"/>
    </xf>
    <xf numFmtId="0" fontId="6" fillId="0" borderId="59" xfId="0" applyFont="1" applyBorder="1" applyAlignment="1">
      <alignment horizontal="center" vertical="center"/>
    </xf>
    <xf numFmtId="0" fontId="84" fillId="0" borderId="9" xfId="0" applyFont="1" applyBorder="1" applyAlignment="1">
      <alignment horizontal="center" vertical="center" wrapText="1"/>
    </xf>
    <xf numFmtId="0" fontId="0" fillId="24" borderId="67" xfId="0" applyFill="1" applyBorder="1" applyAlignment="1">
      <alignment horizontal="left" vertical="center"/>
    </xf>
    <xf numFmtId="0" fontId="0" fillId="24" borderId="67" xfId="0" applyFill="1" applyBorder="1">
      <alignment vertical="center"/>
    </xf>
    <xf numFmtId="185" fontId="92" fillId="21" borderId="58" xfId="0" applyNumberFormat="1" applyFont="1" applyFill="1" applyBorder="1" applyAlignment="1">
      <alignment vertical="center" wrapText="1"/>
    </xf>
    <xf numFmtId="0" fontId="97" fillId="0" borderId="115" xfId="0" applyFont="1" applyBorder="1" applyAlignment="1">
      <alignment vertical="center" wrapText="1"/>
    </xf>
    <xf numFmtId="0" fontId="77" fillId="0" borderId="97" xfId="0" applyFont="1" applyBorder="1" applyAlignment="1">
      <alignment horizontal="center" vertical="center" wrapText="1"/>
    </xf>
    <xf numFmtId="0" fontId="1" fillId="0" borderId="0" xfId="0" applyFont="1" applyAlignment="1">
      <alignment horizontal="centerContinuous" vertical="center"/>
    </xf>
    <xf numFmtId="0" fontId="6" fillId="0" borderId="0" xfId="0" applyFont="1" applyAlignment="1">
      <alignment horizontal="centerContinuous" vertical="center"/>
    </xf>
    <xf numFmtId="176" fontId="0" fillId="0" borderId="0" xfId="0" applyNumberFormat="1">
      <alignment vertical="center"/>
    </xf>
    <xf numFmtId="0" fontId="6" fillId="6" borderId="0" xfId="0" applyFont="1" applyFill="1">
      <alignment vertical="center"/>
    </xf>
    <xf numFmtId="0" fontId="0" fillId="6" borderId="0" xfId="0" applyFill="1">
      <alignment vertical="center"/>
    </xf>
    <xf numFmtId="0" fontId="61" fillId="0" borderId="0" xfId="0" applyFont="1">
      <alignment vertical="center"/>
    </xf>
    <xf numFmtId="0" fontId="0" fillId="25" borderId="11" xfId="0" applyFill="1" applyBorder="1">
      <alignment vertical="center"/>
    </xf>
    <xf numFmtId="0" fontId="0" fillId="25" borderId="69" xfId="0" applyFill="1" applyBorder="1" applyAlignment="1">
      <alignment horizontal="left" vertical="center" wrapText="1"/>
    </xf>
    <xf numFmtId="0" fontId="92" fillId="0" borderId="25" xfId="0" applyFont="1" applyBorder="1" applyAlignment="1">
      <alignment vertical="center" wrapText="1"/>
    </xf>
    <xf numFmtId="0" fontId="58" fillId="5" borderId="100" xfId="0" applyFont="1" applyFill="1" applyBorder="1" applyAlignment="1">
      <alignment vertical="center" wrapText="1"/>
    </xf>
    <xf numFmtId="0" fontId="58" fillId="0" borderId="97" xfId="0" applyFont="1" applyBorder="1" applyAlignment="1">
      <alignment horizontal="left" vertical="center" wrapText="1"/>
    </xf>
    <xf numFmtId="0" fontId="92" fillId="21" borderId="225" xfId="0" applyFont="1" applyFill="1" applyBorder="1" applyAlignment="1">
      <alignment vertical="center" wrapText="1"/>
    </xf>
    <xf numFmtId="0" fontId="92" fillId="0" borderId="35" xfId="0" applyFont="1" applyBorder="1" applyAlignment="1">
      <alignment vertical="center" wrapText="1"/>
    </xf>
    <xf numFmtId="0" fontId="58" fillId="5" borderId="97" xfId="0" applyFont="1" applyFill="1" applyBorder="1" applyAlignment="1">
      <alignment horizontal="left" vertical="center" wrapText="1"/>
    </xf>
    <xf numFmtId="0" fontId="58" fillId="5" borderId="98" xfId="0" applyFont="1" applyFill="1" applyBorder="1" applyAlignment="1">
      <alignment horizontal="left" vertical="center" wrapText="1"/>
    </xf>
    <xf numFmtId="0" fontId="58" fillId="5" borderId="99" xfId="0" applyFont="1" applyFill="1" applyBorder="1" applyAlignment="1">
      <alignment horizontal="left" vertical="center" wrapText="1"/>
    </xf>
    <xf numFmtId="0" fontId="58" fillId="5" borderId="103" xfId="0" applyFont="1" applyFill="1" applyBorder="1" applyAlignment="1">
      <alignment horizontal="left" vertical="center" wrapText="1"/>
    </xf>
    <xf numFmtId="0" fontId="58" fillId="5" borderId="23" xfId="0" applyFont="1" applyFill="1" applyBorder="1" applyAlignment="1">
      <alignment horizontal="left" vertical="center" wrapText="1"/>
    </xf>
    <xf numFmtId="0" fontId="58" fillId="5" borderId="104" xfId="0" applyFont="1" applyFill="1" applyBorder="1" applyAlignment="1">
      <alignment horizontal="left" vertical="center" wrapText="1"/>
    </xf>
    <xf numFmtId="0" fontId="58" fillId="5" borderId="100" xfId="0" applyFont="1" applyFill="1" applyBorder="1" applyAlignment="1">
      <alignment horizontal="left" vertical="center" wrapText="1"/>
    </xf>
    <xf numFmtId="0" fontId="58" fillId="5" borderId="101" xfId="0" applyFont="1" applyFill="1" applyBorder="1" applyAlignment="1">
      <alignment horizontal="left" vertical="center" wrapText="1"/>
    </xf>
    <xf numFmtId="0" fontId="58" fillId="5" borderId="102" xfId="0" applyFont="1" applyFill="1" applyBorder="1" applyAlignment="1">
      <alignment horizontal="left" vertical="center" wrapText="1"/>
    </xf>
    <xf numFmtId="0" fontId="58" fillId="0" borderId="98" xfId="0" applyFont="1" applyBorder="1" applyAlignment="1">
      <alignment horizontal="left" vertical="center" wrapText="1"/>
    </xf>
    <xf numFmtId="0" fontId="58" fillId="0" borderId="99" xfId="0" applyFont="1" applyBorder="1" applyAlignment="1">
      <alignment horizontal="left" vertical="center" wrapText="1"/>
    </xf>
    <xf numFmtId="0" fontId="96" fillId="0" borderId="108" xfId="0" applyFont="1" applyBorder="1" applyAlignment="1">
      <alignment horizontal="left" vertical="center" wrapText="1"/>
    </xf>
    <xf numFmtId="0" fontId="96" fillId="0" borderId="119" xfId="0" applyFont="1" applyBorder="1" applyAlignment="1">
      <alignment horizontal="left" vertical="center" wrapText="1"/>
    </xf>
    <xf numFmtId="0" fontId="96" fillId="0" borderId="113" xfId="0" applyFont="1" applyBorder="1" applyAlignment="1">
      <alignment horizontal="left" vertical="center" wrapText="1"/>
    </xf>
    <xf numFmtId="0" fontId="96" fillId="5" borderId="111" xfId="0" applyFont="1" applyFill="1" applyBorder="1" applyAlignment="1">
      <alignment horizontal="left" vertical="center" wrapText="1"/>
    </xf>
    <xf numFmtId="0" fontId="6" fillId="2" borderId="0" xfId="0" applyFont="1" applyFill="1" applyAlignment="1">
      <alignment vertical="top"/>
    </xf>
    <xf numFmtId="182" fontId="92" fillId="21" borderId="63" xfId="0" applyNumberFormat="1" applyFont="1" applyFill="1" applyBorder="1" applyAlignment="1">
      <alignment horizontal="left" vertical="center" wrapText="1"/>
    </xf>
    <xf numFmtId="0" fontId="84" fillId="0" borderId="0" xfId="0" applyFont="1" applyAlignment="1">
      <alignment vertical="top" shrinkToFit="1"/>
    </xf>
    <xf numFmtId="0" fontId="84" fillId="0" borderId="0" xfId="0" applyFont="1" applyAlignment="1">
      <alignment horizontal="right" vertical="center"/>
    </xf>
    <xf numFmtId="0" fontId="40" fillId="0" borderId="0" xfId="0" applyFont="1" applyAlignment="1">
      <alignment vertical="top" wrapText="1"/>
    </xf>
    <xf numFmtId="0" fontId="40" fillId="0" borderId="23" xfId="0" applyFont="1" applyBorder="1" applyAlignment="1">
      <alignment horizontal="center" vertical="center"/>
    </xf>
    <xf numFmtId="0" fontId="108" fillId="0" borderId="0" xfId="0" applyFont="1">
      <alignment vertical="center"/>
    </xf>
    <xf numFmtId="0" fontId="107" fillId="0" borderId="0" xfId="0" applyFont="1">
      <alignment vertical="center"/>
    </xf>
    <xf numFmtId="0" fontId="110" fillId="0" borderId="0" xfId="0" applyFont="1" applyAlignment="1">
      <alignment horizontal="center" vertical="center"/>
    </xf>
    <xf numFmtId="0" fontId="59" fillId="27" borderId="0" xfId="0" applyFont="1" applyFill="1">
      <alignment vertical="center"/>
    </xf>
    <xf numFmtId="0" fontId="107" fillId="28" borderId="0" xfId="0" applyFont="1" applyFill="1">
      <alignment vertical="center"/>
    </xf>
    <xf numFmtId="0" fontId="107" fillId="0" borderId="0" xfId="0" applyFont="1" applyAlignment="1">
      <alignment horizontal="left" vertical="center"/>
    </xf>
    <xf numFmtId="0" fontId="108" fillId="0" borderId="0" xfId="0" applyFont="1" applyAlignment="1">
      <alignment vertical="top"/>
    </xf>
    <xf numFmtId="0" fontId="107" fillId="26" borderId="0" xfId="0" applyFont="1" applyFill="1">
      <alignment vertical="center"/>
    </xf>
    <xf numFmtId="0" fontId="108" fillId="0" borderId="0" xfId="0" applyFont="1" applyAlignment="1">
      <alignment horizontal="left" vertical="center" wrapText="1"/>
    </xf>
    <xf numFmtId="0" fontId="107" fillId="29" borderId="0" xfId="0" applyFont="1" applyFill="1">
      <alignment vertical="center"/>
    </xf>
    <xf numFmtId="0" fontId="108" fillId="0" borderId="0" xfId="0" applyFont="1" applyAlignment="1">
      <alignment vertical="top" wrapText="1"/>
    </xf>
    <xf numFmtId="183" fontId="108" fillId="0" borderId="0" xfId="0" applyNumberFormat="1" applyFont="1">
      <alignment vertical="center"/>
    </xf>
    <xf numFmtId="0" fontId="40" fillId="0" borderId="54" xfId="0" applyFont="1" applyBorder="1" applyAlignment="1">
      <alignment horizontal="center" vertical="center"/>
    </xf>
    <xf numFmtId="0" fontId="40" fillId="0" borderId="0" xfId="0" applyFont="1">
      <alignment vertical="center"/>
    </xf>
    <xf numFmtId="186" fontId="93" fillId="0" borderId="104" xfId="0" applyNumberFormat="1" applyFont="1" applyBorder="1" applyAlignment="1">
      <alignment horizontal="left" vertical="center" wrapText="1"/>
    </xf>
    <xf numFmtId="0" fontId="112" fillId="0" borderId="0" xfId="0" applyFont="1" applyAlignment="1">
      <alignment horizontal="center" vertical="center"/>
    </xf>
    <xf numFmtId="0" fontId="40" fillId="0" borderId="0" xfId="0" applyFont="1" applyAlignment="1">
      <alignment vertical="top"/>
    </xf>
    <xf numFmtId="0" fontId="40" fillId="0" borderId="0" xfId="0" applyFont="1" applyAlignment="1">
      <alignment horizontal="left" vertical="top"/>
    </xf>
    <xf numFmtId="0" fontId="40" fillId="0" borderId="0" xfId="0" applyFont="1" applyAlignment="1">
      <alignment horizontal="right" vertical="top"/>
    </xf>
    <xf numFmtId="0" fontId="40" fillId="0" borderId="7" xfId="0" applyFont="1" applyBorder="1" applyAlignment="1">
      <alignment horizontal="left" vertical="top"/>
    </xf>
    <xf numFmtId="49" fontId="40" fillId="0" borderId="0" xfId="0" applyNumberFormat="1" applyFont="1" applyAlignment="1">
      <alignment horizontal="right" vertical="top"/>
    </xf>
    <xf numFmtId="195" fontId="40" fillId="0" borderId="0" xfId="0" applyNumberFormat="1" applyFont="1">
      <alignment vertical="center"/>
    </xf>
    <xf numFmtId="196" fontId="40" fillId="0" borderId="0" xfId="0" applyNumberFormat="1" applyFont="1">
      <alignment vertical="center"/>
    </xf>
    <xf numFmtId="0" fontId="91" fillId="0" borderId="3" xfId="0" applyFont="1" applyBorder="1" applyAlignment="1">
      <alignment horizontal="left" vertical="center" wrapText="1"/>
    </xf>
    <xf numFmtId="0" fontId="34" fillId="0" borderId="0" xfId="0" applyFont="1" applyAlignment="1">
      <alignment horizontal="left" vertical="top" wrapText="1"/>
    </xf>
    <xf numFmtId="0" fontId="45" fillId="0" borderId="0" xfId="0" applyFont="1" applyAlignment="1">
      <alignment horizontal="left" vertical="top" wrapText="1"/>
    </xf>
    <xf numFmtId="0" fontId="34" fillId="0" borderId="0" xfId="0" applyFont="1" applyAlignment="1">
      <alignment horizontal="left" vertical="center" wrapText="1"/>
    </xf>
    <xf numFmtId="0" fontId="91" fillId="0" borderId="0" xfId="0" applyFont="1" applyAlignment="1">
      <alignment horizontal="center" vertical="center" shrinkToFit="1"/>
    </xf>
    <xf numFmtId="0" fontId="91" fillId="0" borderId="0" xfId="0" applyFont="1" applyAlignment="1">
      <alignment horizontal="left" vertical="center"/>
    </xf>
    <xf numFmtId="0" fontId="91" fillId="0" borderId="0" xfId="0" applyFont="1">
      <alignment vertical="center"/>
    </xf>
    <xf numFmtId="0" fontId="34" fillId="0" borderId="0" xfId="0" applyFont="1" applyAlignment="1">
      <alignment horizontal="center" vertical="center" wrapText="1"/>
    </xf>
    <xf numFmtId="187" fontId="91" fillId="0" borderId="0" xfId="0" applyNumberFormat="1" applyFont="1">
      <alignment vertical="center"/>
    </xf>
    <xf numFmtId="187" fontId="91" fillId="0" borderId="0" xfId="0" applyNumberFormat="1" applyFont="1" applyAlignment="1">
      <alignment horizontal="center" vertical="center" wrapText="1"/>
    </xf>
    <xf numFmtId="187" fontId="91" fillId="0" borderId="0" xfId="0" applyNumberFormat="1" applyFont="1" applyAlignment="1">
      <alignment horizontal="center" vertical="center"/>
    </xf>
    <xf numFmtId="0" fontId="26" fillId="0" borderId="3" xfId="0" applyFont="1" applyBorder="1" applyAlignment="1">
      <alignment vertical="center" wrapText="1"/>
    </xf>
    <xf numFmtId="0" fontId="91" fillId="0" borderId="3" xfId="0" applyFont="1" applyBorder="1" applyAlignment="1">
      <alignment vertical="center" wrapText="1"/>
    </xf>
    <xf numFmtId="187" fontId="91" fillId="0" borderId="0" xfId="0" applyNumberFormat="1" applyFont="1" applyAlignment="1">
      <alignment horizontal="center" vertical="top" wrapText="1"/>
    </xf>
    <xf numFmtId="0" fontId="92" fillId="0" borderId="3" xfId="0" applyFont="1" applyBorder="1" applyAlignment="1">
      <alignment vertical="center" wrapText="1"/>
    </xf>
    <xf numFmtId="187" fontId="92" fillId="0" borderId="0" xfId="0" applyNumberFormat="1" applyFont="1" applyAlignment="1">
      <alignment horizontal="center" vertical="top" wrapText="1"/>
    </xf>
    <xf numFmtId="0" fontId="92" fillId="0" borderId="0" xfId="0" applyFont="1">
      <alignment vertical="center"/>
    </xf>
    <xf numFmtId="187" fontId="92" fillId="0" borderId="0" xfId="0" applyNumberFormat="1" applyFont="1" applyAlignment="1">
      <alignment horizontal="center" vertical="center" wrapText="1"/>
    </xf>
    <xf numFmtId="0" fontId="91" fillId="0" borderId="0" xfId="0" applyFont="1" applyAlignment="1">
      <alignment horizontal="center" vertical="center" wrapText="1"/>
    </xf>
    <xf numFmtId="187" fontId="26" fillId="0" borderId="0" xfId="0" applyNumberFormat="1" applyFont="1" applyAlignment="1">
      <alignment horizontal="center" vertical="center"/>
    </xf>
    <xf numFmtId="0" fontId="26" fillId="0" borderId="0" xfId="0" applyFont="1">
      <alignment vertical="center"/>
    </xf>
    <xf numFmtId="0" fontId="35" fillId="0" borderId="2" xfId="0" applyFont="1" applyBorder="1" applyAlignment="1">
      <alignment horizontal="left" vertical="center"/>
    </xf>
    <xf numFmtId="0" fontId="35" fillId="11" borderId="11" xfId="0" applyFont="1" applyFill="1" applyBorder="1" applyAlignment="1" applyProtection="1">
      <alignment horizontal="center" vertical="center" wrapText="1"/>
      <protection locked="0"/>
    </xf>
    <xf numFmtId="0" fontId="35" fillId="0" borderId="14" xfId="0" applyFont="1" applyBorder="1" applyAlignment="1">
      <alignment horizontal="left" vertical="center" wrapText="1"/>
    </xf>
    <xf numFmtId="0" fontId="35" fillId="11" borderId="0" xfId="0" applyFont="1" applyFill="1" applyAlignment="1" applyProtection="1">
      <alignment horizontal="left" vertical="center"/>
      <protection locked="0"/>
    </xf>
    <xf numFmtId="0" fontId="35" fillId="11" borderId="5" xfId="0" applyFont="1" applyFill="1" applyBorder="1" applyAlignment="1" applyProtection="1">
      <alignment horizontal="left" vertical="center"/>
      <protection locked="0"/>
    </xf>
    <xf numFmtId="187" fontId="26" fillId="0" borderId="0" xfId="0" applyNumberFormat="1" applyFont="1" applyAlignment="1">
      <alignment horizontal="center" vertical="center" wrapText="1"/>
    </xf>
    <xf numFmtId="0" fontId="26" fillId="0" borderId="0" xfId="0" applyFont="1" applyAlignment="1">
      <alignment horizontal="left" vertical="center"/>
    </xf>
    <xf numFmtId="0" fontId="26" fillId="0" borderId="0" xfId="0" applyFont="1" applyAlignment="1">
      <alignment horizontal="center" vertical="center"/>
    </xf>
    <xf numFmtId="0" fontId="46" fillId="0" borderId="0" xfId="0" applyFont="1" applyAlignment="1">
      <alignment horizontal="center" vertical="center"/>
    </xf>
    <xf numFmtId="0" fontId="48" fillId="0" borderId="0" xfId="0" applyFont="1">
      <alignment vertical="center"/>
    </xf>
    <xf numFmtId="187" fontId="26" fillId="0" borderId="0" xfId="0" applyNumberFormat="1" applyFont="1" applyAlignment="1">
      <alignment horizontal="center" vertical="top" wrapText="1"/>
    </xf>
    <xf numFmtId="0" fontId="26" fillId="11" borderId="3" xfId="0" applyFont="1" applyFill="1" applyBorder="1" applyAlignment="1" applyProtection="1">
      <alignment vertical="center" wrapText="1"/>
      <protection locked="0"/>
    </xf>
    <xf numFmtId="0" fontId="26" fillId="0" borderId="0" xfId="0" applyFont="1" applyAlignment="1">
      <alignment horizontal="center" vertical="center" wrapText="1"/>
    </xf>
    <xf numFmtId="187" fontId="26" fillId="0" borderId="0" xfId="0" applyNumberFormat="1" applyFont="1">
      <alignment vertical="center"/>
    </xf>
    <xf numFmtId="0" fontId="46" fillId="0" borderId="90" xfId="0" applyFont="1" applyBorder="1" applyAlignment="1">
      <alignment horizontal="center" vertical="center"/>
    </xf>
    <xf numFmtId="0" fontId="92" fillId="0" borderId="3" xfId="0" applyFont="1" applyBorder="1" applyAlignment="1">
      <alignment horizontal="left" vertical="center" wrapText="1"/>
    </xf>
    <xf numFmtId="0" fontId="34" fillId="0" borderId="0" xfId="0" applyFont="1" applyAlignment="1">
      <alignment horizontal="right" vertical="center"/>
    </xf>
    <xf numFmtId="0" fontId="34" fillId="0" borderId="0" xfId="0" applyFont="1">
      <alignment vertical="center"/>
    </xf>
    <xf numFmtId="0" fontId="6" fillId="0" borderId="233" xfId="0" applyFont="1" applyBorder="1" applyAlignment="1">
      <alignment vertical="top"/>
    </xf>
    <xf numFmtId="0" fontId="0" fillId="10" borderId="7" xfId="0" applyFill="1" applyBorder="1">
      <alignment vertical="center"/>
    </xf>
    <xf numFmtId="0" fontId="122" fillId="10" borderId="0" xfId="0" applyFont="1" applyFill="1">
      <alignment vertical="center"/>
    </xf>
    <xf numFmtId="0" fontId="0" fillId="2" borderId="234" xfId="0" applyFill="1" applyBorder="1">
      <alignment vertical="center"/>
    </xf>
    <xf numFmtId="0" fontId="0" fillId="2" borderId="0" xfId="0" applyFill="1">
      <alignment vertical="center"/>
    </xf>
    <xf numFmtId="0" fontId="0" fillId="10" borderId="4" xfId="0" applyFill="1" applyBorder="1">
      <alignment vertical="center"/>
    </xf>
    <xf numFmtId="0" fontId="123" fillId="0" borderId="0" xfId="0" applyFont="1">
      <alignment vertical="center"/>
    </xf>
    <xf numFmtId="0" fontId="122" fillId="10" borderId="235" xfId="0" applyFont="1" applyFill="1" applyBorder="1">
      <alignment vertical="center"/>
    </xf>
    <xf numFmtId="0" fontId="0" fillId="0" borderId="236" xfId="0" applyBorder="1" applyAlignment="1">
      <alignment horizontal="center" vertical="center"/>
    </xf>
    <xf numFmtId="0" fontId="0" fillId="0" borderId="166" xfId="0" applyBorder="1" applyAlignment="1">
      <alignment horizontal="center" vertical="center"/>
    </xf>
    <xf numFmtId="0" fontId="0" fillId="0" borderId="69" xfId="0" applyBorder="1" applyAlignment="1">
      <alignment horizontal="center" vertical="center"/>
    </xf>
    <xf numFmtId="0" fontId="0" fillId="0" borderId="237" xfId="0" applyBorder="1" applyAlignment="1">
      <alignment horizontal="center" vertical="center"/>
    </xf>
    <xf numFmtId="0" fontId="0" fillId="10" borderId="238" xfId="0" applyFill="1" applyBorder="1">
      <alignment vertical="center"/>
    </xf>
    <xf numFmtId="0" fontId="6" fillId="8" borderId="0" xfId="0" applyFont="1" applyFill="1" applyAlignment="1">
      <alignment horizontal="left" vertical="center"/>
    </xf>
    <xf numFmtId="0" fontId="6" fillId="8" borderId="0" xfId="0" applyFont="1" applyFill="1" applyAlignment="1">
      <alignment horizontal="justify"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84" fillId="0" borderId="11" xfId="0" applyFont="1" applyBorder="1" applyAlignment="1">
      <alignment horizontal="center" vertical="center"/>
    </xf>
    <xf numFmtId="0" fontId="84" fillId="0" borderId="6" xfId="0" applyFont="1" applyBorder="1" applyAlignment="1">
      <alignment horizontal="center" vertical="center" wrapText="1"/>
    </xf>
    <xf numFmtId="0" fontId="84" fillId="0" borderId="1" xfId="0" applyFont="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left" vertical="center" wrapText="1"/>
    </xf>
    <xf numFmtId="182" fontId="6" fillId="3" borderId="35" xfId="0" applyNumberFormat="1" applyFont="1" applyFill="1" applyBorder="1" applyAlignment="1">
      <alignment horizontal="center" vertical="center"/>
    </xf>
    <xf numFmtId="185" fontId="6" fillId="3" borderId="36" xfId="0" applyNumberFormat="1" applyFont="1" applyFill="1" applyBorder="1" applyAlignment="1">
      <alignment horizontal="center" vertical="center"/>
    </xf>
    <xf numFmtId="182" fontId="6" fillId="0" borderId="36" xfId="0" applyNumberFormat="1" applyFont="1" applyBorder="1" applyAlignment="1">
      <alignment horizontal="center" vertical="center"/>
    </xf>
    <xf numFmtId="182" fontId="6" fillId="0" borderId="37" xfId="0" applyNumberFormat="1" applyFont="1" applyBorder="1" applyAlignment="1">
      <alignment horizontal="center" vertical="center"/>
    </xf>
    <xf numFmtId="182" fontId="6" fillId="3" borderId="24" xfId="0" applyNumberFormat="1" applyFont="1" applyFill="1" applyBorder="1" applyAlignment="1">
      <alignment horizontal="center" vertical="center"/>
    </xf>
    <xf numFmtId="185" fontId="6" fillId="3" borderId="25" xfId="0" applyNumberFormat="1" applyFont="1" applyFill="1" applyBorder="1" applyAlignment="1">
      <alignment horizontal="center" vertical="center"/>
    </xf>
    <xf numFmtId="182" fontId="6" fillId="0" borderId="25" xfId="0" applyNumberFormat="1" applyFont="1" applyBorder="1" applyAlignment="1">
      <alignment horizontal="center" vertical="center"/>
    </xf>
    <xf numFmtId="182" fontId="6" fillId="0" borderId="26" xfId="0" applyNumberFormat="1" applyFont="1" applyBorder="1" applyAlignment="1">
      <alignment horizontal="center" vertical="center"/>
    </xf>
    <xf numFmtId="0" fontId="6" fillId="0" borderId="0" xfId="0" applyFont="1" applyAlignment="1">
      <alignment vertical="center" textRotation="255"/>
    </xf>
    <xf numFmtId="0" fontId="59" fillId="0" borderId="0" xfId="0" applyFont="1" applyAlignment="1">
      <alignment horizontal="left" vertical="top" wrapText="1"/>
    </xf>
    <xf numFmtId="0" fontId="84" fillId="0" borderId="23" xfId="0" applyFont="1" applyBorder="1">
      <alignment vertical="center"/>
    </xf>
    <xf numFmtId="0" fontId="0" fillId="0" borderId="181" xfId="0" applyBorder="1">
      <alignment vertical="center"/>
    </xf>
    <xf numFmtId="49" fontId="0" fillId="0" borderId="181" xfId="0" applyNumberFormat="1" applyBorder="1">
      <alignment vertical="center"/>
    </xf>
    <xf numFmtId="0" fontId="0" fillId="0" borderId="182" xfId="0" applyBorder="1">
      <alignment vertical="center"/>
    </xf>
    <xf numFmtId="0" fontId="0" fillId="0" borderId="76" xfId="0" applyBorder="1">
      <alignment vertical="center"/>
    </xf>
    <xf numFmtId="49" fontId="0" fillId="0" borderId="76" xfId="0" applyNumberFormat="1" applyBorder="1">
      <alignment vertical="center"/>
    </xf>
    <xf numFmtId="0" fontId="0" fillId="0" borderId="80" xfId="0" applyBorder="1">
      <alignment vertical="center"/>
    </xf>
    <xf numFmtId="0" fontId="0" fillId="0" borderId="78" xfId="0" applyBorder="1">
      <alignment vertical="center"/>
    </xf>
    <xf numFmtId="49" fontId="0" fillId="0" borderId="78" xfId="0" applyNumberFormat="1" applyBorder="1">
      <alignment vertical="center"/>
    </xf>
    <xf numFmtId="0" fontId="0" fillId="0" borderId="81" xfId="0" applyBorder="1">
      <alignment vertical="center"/>
    </xf>
    <xf numFmtId="0" fontId="0" fillId="0" borderId="77" xfId="0" applyBorder="1">
      <alignment vertical="center"/>
    </xf>
    <xf numFmtId="49" fontId="0" fillId="0" borderId="77" xfId="0" applyNumberFormat="1" applyBorder="1">
      <alignment vertical="center"/>
    </xf>
    <xf numFmtId="0" fontId="0" fillId="0" borderId="79" xfId="0" applyBorder="1">
      <alignment vertical="center"/>
    </xf>
    <xf numFmtId="49" fontId="0" fillId="0" borderId="12" xfId="0" applyNumberFormat="1" applyBorder="1">
      <alignment vertical="center"/>
    </xf>
    <xf numFmtId="0" fontId="0" fillId="0" borderId="82" xfId="0" applyBorder="1">
      <alignment vertical="center"/>
    </xf>
    <xf numFmtId="0" fontId="0" fillId="0" borderId="131" xfId="0" applyBorder="1">
      <alignment vertical="center"/>
    </xf>
    <xf numFmtId="0" fontId="0" fillId="0" borderId="133" xfId="0" applyBorder="1">
      <alignment vertical="center"/>
    </xf>
    <xf numFmtId="0" fontId="0" fillId="0" borderId="173" xfId="0" applyBorder="1">
      <alignment vertical="center"/>
    </xf>
    <xf numFmtId="49" fontId="59" fillId="0" borderId="0" xfId="0" applyNumberFormat="1" applyFont="1" applyAlignment="1">
      <alignment horizontal="right" vertical="top"/>
    </xf>
    <xf numFmtId="0" fontId="59" fillId="0" borderId="0" xfId="0" applyFont="1" applyAlignment="1">
      <alignment horizontal="right" vertical="top"/>
    </xf>
    <xf numFmtId="0" fontId="59" fillId="0" borderId="10" xfId="0" applyFont="1" applyBorder="1" applyAlignment="1">
      <alignment horizontal="center" vertical="center" wrapText="1"/>
    </xf>
    <xf numFmtId="0" fontId="59" fillId="0" borderId="6" xfId="0" applyFont="1" applyBorder="1" applyAlignment="1">
      <alignment horizontal="center" vertical="center" wrapText="1"/>
    </xf>
    <xf numFmtId="0" fontId="59" fillId="0" borderId="11" xfId="0" applyFont="1" applyBorder="1" applyAlignment="1">
      <alignment horizontal="center" vertical="center"/>
    </xf>
    <xf numFmtId="0" fontId="106" fillId="0" borderId="23" xfId="0" applyFont="1" applyBorder="1" applyAlignment="1">
      <alignment horizontal="left" vertical="center" wrapText="1"/>
    </xf>
    <xf numFmtId="0" fontId="59" fillId="0" borderId="23" xfId="0" applyFont="1" applyBorder="1" applyAlignment="1">
      <alignment horizontal="center" vertical="center"/>
    </xf>
    <xf numFmtId="176" fontId="0" fillId="25" borderId="242" xfId="0" applyNumberFormat="1" applyFill="1" applyBorder="1" applyAlignment="1">
      <alignment horizontal="left" vertical="center"/>
    </xf>
    <xf numFmtId="0" fontId="0" fillId="25" borderId="243" xfId="0" applyFill="1" applyBorder="1">
      <alignment vertical="center"/>
    </xf>
    <xf numFmtId="0" fontId="0" fillId="31" borderId="242" xfId="0" applyFill="1" applyBorder="1" applyAlignment="1">
      <alignment horizontal="left" vertical="center" wrapText="1"/>
    </xf>
    <xf numFmtId="198" fontId="0" fillId="31" borderId="242" xfId="0" applyNumberFormat="1" applyFill="1" applyBorder="1">
      <alignment vertical="center"/>
    </xf>
    <xf numFmtId="198" fontId="0" fillId="25" borderId="242" xfId="0" applyNumberFormat="1" applyFill="1" applyBorder="1">
      <alignment vertical="center"/>
    </xf>
    <xf numFmtId="198" fontId="0" fillId="25" borderId="243" xfId="0" applyNumberFormat="1" applyFill="1" applyBorder="1">
      <alignment vertical="center"/>
    </xf>
    <xf numFmtId="0" fontId="6" fillId="0" borderId="7" xfId="0" applyFont="1" applyBorder="1" applyAlignment="1">
      <alignment horizontal="right" vertical="top"/>
    </xf>
    <xf numFmtId="0" fontId="6" fillId="0" borderId="7" xfId="0" applyFont="1" applyBorder="1" applyAlignment="1">
      <alignment vertical="top"/>
    </xf>
    <xf numFmtId="0" fontId="6" fillId="0" borderId="2" xfId="0" applyFont="1" applyBorder="1" applyAlignment="1">
      <alignment vertical="center" wrapText="1"/>
    </xf>
    <xf numFmtId="180" fontId="96" fillId="0" borderId="23" xfId="0" applyNumberFormat="1" applyFont="1" applyBorder="1" applyAlignment="1">
      <alignment vertical="center" wrapText="1"/>
    </xf>
    <xf numFmtId="180" fontId="96" fillId="0" borderId="104" xfId="0" applyNumberFormat="1" applyFont="1" applyBorder="1" applyAlignment="1">
      <alignment vertical="center" wrapText="1"/>
    </xf>
    <xf numFmtId="9" fontId="92" fillId="21" borderId="43" xfId="0" applyNumberFormat="1" applyFont="1" applyFill="1" applyBorder="1" applyAlignment="1">
      <alignment horizontal="left" vertical="center" wrapText="1"/>
    </xf>
    <xf numFmtId="9" fontId="92" fillId="21" borderId="42" xfId="0" applyNumberFormat="1" applyFont="1" applyFill="1" applyBorder="1" applyAlignment="1">
      <alignment horizontal="left" vertical="center" wrapText="1"/>
    </xf>
    <xf numFmtId="9" fontId="96" fillId="0" borderId="23" xfId="4" applyFont="1" applyBorder="1" applyAlignment="1">
      <alignment horizontal="left" vertical="center" wrapText="1"/>
    </xf>
    <xf numFmtId="3" fontId="96" fillId="0" borderId="23" xfId="0" applyNumberFormat="1" applyFont="1" applyBorder="1" applyAlignment="1">
      <alignment horizontal="left" vertical="center" wrapText="1"/>
    </xf>
    <xf numFmtId="3" fontId="96" fillId="0" borderId="104" xfId="0" applyNumberFormat="1" applyFont="1" applyBorder="1" applyAlignment="1">
      <alignment horizontal="left" vertical="center" wrapText="1"/>
    </xf>
    <xf numFmtId="0" fontId="92" fillId="0" borderId="23" xfId="0" applyFont="1" applyBorder="1" applyAlignment="1">
      <alignment horizontal="left" vertical="center" wrapText="1"/>
    </xf>
    <xf numFmtId="199" fontId="92" fillId="21" borderId="39" xfId="0" applyNumberFormat="1" applyFont="1" applyFill="1" applyBorder="1" applyAlignment="1">
      <alignment vertical="center" wrapText="1"/>
    </xf>
    <xf numFmtId="0" fontId="92" fillId="0" borderId="61" xfId="0" applyFont="1" applyBorder="1" applyAlignment="1">
      <alignment horizontal="left" vertical="center" wrapText="1"/>
    </xf>
    <xf numFmtId="0" fontId="77" fillId="0" borderId="97" xfId="0" applyFont="1" applyBorder="1" applyAlignment="1">
      <alignment horizontal="left" vertical="center" wrapText="1"/>
    </xf>
    <xf numFmtId="0" fontId="58" fillId="5" borderId="97" xfId="0" applyFont="1" applyFill="1" applyBorder="1" applyAlignment="1">
      <alignment vertical="center" wrapText="1"/>
    </xf>
    <xf numFmtId="0" fontId="58" fillId="5" borderId="103" xfId="0" applyFont="1" applyFill="1" applyBorder="1" applyAlignment="1">
      <alignment vertical="center" wrapText="1"/>
    </xf>
    <xf numFmtId="0" fontId="58" fillId="5" borderId="101" xfId="0" applyFont="1" applyFill="1" applyBorder="1" applyAlignment="1">
      <alignment vertical="center" wrapText="1"/>
    </xf>
    <xf numFmtId="0" fontId="58" fillId="5" borderId="102" xfId="0" applyFont="1" applyFill="1" applyBorder="1" applyAlignment="1">
      <alignment vertical="center" wrapText="1"/>
    </xf>
    <xf numFmtId="0" fontId="58" fillId="0" borderId="97" xfId="0" applyFont="1" applyBorder="1" applyAlignment="1">
      <alignment vertical="center" wrapText="1"/>
    </xf>
    <xf numFmtId="180" fontId="96" fillId="0" borderId="23" xfId="0" applyNumberFormat="1" applyFont="1" applyBorder="1" applyAlignment="1">
      <alignment horizontal="left" vertical="center" shrinkToFit="1"/>
    </xf>
    <xf numFmtId="180" fontId="96" fillId="0" borderId="104" xfId="0" applyNumberFormat="1" applyFont="1" applyBorder="1" applyAlignment="1">
      <alignment horizontal="left" vertical="center" shrinkToFit="1"/>
    </xf>
    <xf numFmtId="0" fontId="91" fillId="0" borderId="23" xfId="0" applyFont="1" applyBorder="1" applyAlignment="1">
      <alignment vertical="center" wrapText="1"/>
    </xf>
    <xf numFmtId="0" fontId="92" fillId="0" borderId="0" xfId="0" applyFont="1" applyAlignment="1">
      <alignment vertical="center" wrapText="1"/>
    </xf>
    <xf numFmtId="0" fontId="92" fillId="21" borderId="40" xfId="0" applyFont="1" applyFill="1" applyBorder="1" applyAlignment="1">
      <alignment vertical="center" wrapText="1"/>
    </xf>
    <xf numFmtId="3" fontId="92" fillId="21" borderId="42" xfId="0" applyNumberFormat="1" applyFont="1" applyFill="1" applyBorder="1" applyAlignment="1">
      <alignment vertical="center" wrapText="1"/>
    </xf>
    <xf numFmtId="3" fontId="92" fillId="21" borderId="43" xfId="0" applyNumberFormat="1" applyFont="1" applyFill="1" applyBorder="1" applyAlignment="1">
      <alignment vertical="center" wrapText="1"/>
    </xf>
    <xf numFmtId="201" fontId="96" fillId="0" borderId="23" xfId="0" applyNumberFormat="1" applyFont="1" applyBorder="1" applyAlignment="1">
      <alignment horizontal="right" vertical="center" wrapText="1"/>
    </xf>
    <xf numFmtId="185" fontId="96" fillId="0" borderId="104" xfId="0" applyNumberFormat="1" applyFont="1" applyBorder="1" applyAlignment="1">
      <alignment horizontal="right" vertical="center" wrapText="1"/>
    </xf>
    <xf numFmtId="0" fontId="96" fillId="0" borderId="23" xfId="0" applyFont="1" applyBorder="1" applyAlignment="1">
      <alignment horizontal="right" vertical="center" wrapText="1"/>
    </xf>
    <xf numFmtId="0" fontId="96" fillId="0" borderId="104" xfId="0" applyFont="1" applyBorder="1" applyAlignment="1">
      <alignment horizontal="right" vertical="center" wrapText="1"/>
    </xf>
    <xf numFmtId="0" fontId="43" fillId="0" borderId="0" xfId="0" applyFont="1" applyAlignment="1">
      <alignment horizontal="right" vertical="center"/>
    </xf>
    <xf numFmtId="0" fontId="43" fillId="0" borderId="0" xfId="0" applyFont="1">
      <alignment vertical="center"/>
    </xf>
    <xf numFmtId="0" fontId="6" fillId="6" borderId="0" xfId="0" applyFont="1" applyFill="1" applyAlignment="1">
      <alignment horizontal="left" vertical="center"/>
    </xf>
    <xf numFmtId="0" fontId="6" fillId="8" borderId="0" xfId="0" applyFont="1" applyFill="1" applyAlignment="1">
      <alignment horizontal="left" vertical="center"/>
    </xf>
    <xf numFmtId="0" fontId="6" fillId="0" borderId="0" xfId="0" applyFont="1" applyAlignment="1">
      <alignment horizontal="justify" vertical="center"/>
    </xf>
    <xf numFmtId="0" fontId="6" fillId="8" borderId="0" xfId="0" applyFont="1" applyFill="1" applyAlignment="1">
      <alignment horizontal="left" vertical="center" shrinkToFit="1"/>
    </xf>
    <xf numFmtId="0" fontId="6" fillId="0" borderId="0" xfId="0" applyFont="1" applyAlignment="1">
      <alignment horizontal="center" vertical="center"/>
    </xf>
    <xf numFmtId="0" fontId="6" fillId="6" borderId="0" xfId="0" applyFont="1" applyFill="1" applyAlignment="1">
      <alignment horizontal="left" vertical="center" indent="2"/>
    </xf>
    <xf numFmtId="176" fontId="6" fillId="8" borderId="0" xfId="0" applyNumberFormat="1" applyFont="1" applyFill="1" applyAlignment="1">
      <alignment horizontal="left" vertical="center" wrapText="1"/>
    </xf>
    <xf numFmtId="0" fontId="1" fillId="0" borderId="0" xfId="0" applyFont="1" applyAlignment="1">
      <alignment horizontal="center" vertical="center"/>
    </xf>
    <xf numFmtId="176" fontId="0" fillId="6" borderId="0" xfId="0" applyNumberFormat="1" applyFill="1" applyAlignment="1">
      <alignment horizontal="right" vertical="center"/>
    </xf>
    <xf numFmtId="0" fontId="6" fillId="6" borderId="0" xfId="0" applyFont="1" applyFill="1" applyAlignment="1">
      <alignment horizontal="left" vertical="top"/>
    </xf>
    <xf numFmtId="0" fontId="6" fillId="0" borderId="0" xfId="0" applyFont="1" applyAlignment="1">
      <alignment horizontal="left" vertical="center"/>
    </xf>
    <xf numFmtId="0" fontId="0" fillId="0" borderId="146" xfId="0" applyBorder="1" applyAlignment="1">
      <alignment horizontal="left" vertical="center"/>
    </xf>
    <xf numFmtId="0" fontId="0" fillId="0" borderId="93" xfId="0" applyBorder="1" applyAlignment="1">
      <alignment horizontal="left" vertical="center"/>
    </xf>
    <xf numFmtId="0" fontId="0" fillId="0" borderId="147" xfId="0" applyBorder="1" applyAlignment="1">
      <alignment horizontal="left" vertical="center"/>
    </xf>
    <xf numFmtId="0" fontId="0" fillId="0" borderId="146" xfId="0" applyBorder="1" applyAlignment="1">
      <alignment horizontal="left" vertical="top" wrapText="1"/>
    </xf>
    <xf numFmtId="0" fontId="0" fillId="0" borderId="93" xfId="0" applyBorder="1" applyAlignment="1">
      <alignment horizontal="left" vertical="top" wrapText="1"/>
    </xf>
    <xf numFmtId="0" fontId="0" fillId="0" borderId="147" xfId="0" applyBorder="1" applyAlignment="1">
      <alignment horizontal="left" vertical="top" wrapText="1"/>
    </xf>
    <xf numFmtId="0" fontId="11" fillId="0" borderId="146" xfId="0" applyFont="1" applyBorder="1" applyAlignment="1">
      <alignment horizontal="left" vertical="center"/>
    </xf>
    <xf numFmtId="0" fontId="11" fillId="0" borderId="93" xfId="0" applyFont="1" applyBorder="1" applyAlignment="1">
      <alignment horizontal="left" vertical="center"/>
    </xf>
    <xf numFmtId="0" fontId="11" fillId="0" borderId="147" xfId="0" applyFont="1" applyBorder="1" applyAlignment="1">
      <alignment horizontal="left" vertical="center"/>
    </xf>
    <xf numFmtId="0" fontId="11" fillId="0" borderId="148" xfId="0" applyFont="1" applyBorder="1" applyAlignment="1">
      <alignment horizontal="left" vertical="center"/>
    </xf>
    <xf numFmtId="0" fontId="11" fillId="0" borderId="149" xfId="0" applyFont="1" applyBorder="1" applyAlignment="1">
      <alignment horizontal="left" vertical="center"/>
    </xf>
    <xf numFmtId="0" fontId="11" fillId="0" borderId="150" xfId="0" applyFont="1" applyBorder="1" applyAlignment="1">
      <alignment horizontal="left" vertical="center"/>
    </xf>
    <xf numFmtId="0" fontId="91" fillId="0" borderId="146" xfId="0" applyFont="1" applyBorder="1" applyAlignment="1">
      <alignment horizontal="left" vertical="center"/>
    </xf>
    <xf numFmtId="0" fontId="92" fillId="0" borderId="93" xfId="0" applyFont="1" applyBorder="1" applyAlignment="1">
      <alignment horizontal="left" vertical="center"/>
    </xf>
    <xf numFmtId="0" fontId="92" fillId="0" borderId="147" xfId="0" applyFont="1" applyBorder="1" applyAlignment="1">
      <alignment horizontal="left" vertical="center"/>
    </xf>
    <xf numFmtId="0" fontId="0" fillId="0" borderId="168" xfId="0" applyBorder="1" applyAlignment="1">
      <alignment horizontal="left" vertical="center" wrapText="1"/>
    </xf>
    <xf numFmtId="0" fontId="0" fillId="0" borderId="169" xfId="0" applyBorder="1" applyAlignment="1">
      <alignment horizontal="left" vertical="center" wrapText="1"/>
    </xf>
    <xf numFmtId="0" fontId="0" fillId="0" borderId="170" xfId="0" applyBorder="1" applyAlignment="1">
      <alignment horizontal="left" vertical="center" wrapText="1"/>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left" vertical="center"/>
    </xf>
    <xf numFmtId="0" fontId="0" fillId="2" borderId="143" xfId="0" applyFill="1" applyBorder="1" applyAlignment="1">
      <alignment horizontal="center" vertical="center"/>
    </xf>
    <xf numFmtId="0" fontId="0" fillId="2" borderId="144" xfId="0" applyFill="1" applyBorder="1" applyAlignment="1">
      <alignment horizontal="center" vertical="center"/>
    </xf>
    <xf numFmtId="0" fontId="0" fillId="2" borderId="145" xfId="0" applyFill="1" applyBorder="1" applyAlignment="1">
      <alignment horizontal="center"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23" xfId="0" applyBorder="1" applyAlignment="1">
      <alignment horizontal="left" vertical="center"/>
    </xf>
    <xf numFmtId="0" fontId="0" fillId="2" borderId="95" xfId="0" applyFill="1" applyBorder="1" applyAlignment="1">
      <alignment horizontal="left" vertical="center"/>
    </xf>
    <xf numFmtId="0" fontId="0" fillId="2" borderId="96" xfId="0" applyFill="1" applyBorder="1" applyAlignment="1">
      <alignment horizontal="left" vertical="center"/>
    </xf>
    <xf numFmtId="0" fontId="0" fillId="0" borderId="3" xfId="0" applyBorder="1" applyAlignment="1">
      <alignment horizontal="left" vertical="center"/>
    </xf>
    <xf numFmtId="0" fontId="0" fillId="0" borderId="92" xfId="0" applyBorder="1" applyAlignment="1">
      <alignment horizontal="left" vertical="center" wrapText="1"/>
    </xf>
    <xf numFmtId="0" fontId="0" fillId="0" borderId="93" xfId="0" applyBorder="1" applyAlignment="1">
      <alignment horizontal="left" vertical="center" wrapText="1"/>
    </xf>
    <xf numFmtId="0" fontId="0" fillId="0" borderId="94" xfId="0" applyBorder="1" applyAlignment="1">
      <alignment horizontal="left" vertical="center" wrapText="1"/>
    </xf>
    <xf numFmtId="0" fontId="0" fillId="2" borderId="186" xfId="0" applyFill="1" applyBorder="1" applyAlignment="1">
      <alignment horizontal="left" vertical="center"/>
    </xf>
    <xf numFmtId="0" fontId="0" fillId="10" borderId="0" xfId="0" applyFill="1" applyAlignment="1">
      <alignment horizontal="left" vertical="center" wrapText="1"/>
    </xf>
    <xf numFmtId="0" fontId="47" fillId="19" borderId="0" xfId="0" applyFont="1" applyFill="1" applyAlignment="1">
      <alignment horizontal="left" vertical="top"/>
    </xf>
    <xf numFmtId="0" fontId="72" fillId="20" borderId="0" xfId="0" applyFont="1" applyFill="1" applyAlignment="1">
      <alignment horizontal="left" vertical="top"/>
    </xf>
    <xf numFmtId="0" fontId="43" fillId="0" borderId="0" xfId="0" applyFont="1" applyAlignment="1">
      <alignment horizontal="left" vertical="top" wrapText="1"/>
    </xf>
    <xf numFmtId="0" fontId="4" fillId="0" borderId="23" xfId="0" applyFont="1" applyBorder="1" applyAlignment="1">
      <alignment horizontal="lef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0" fillId="0" borderId="0" xfId="0" applyAlignment="1">
      <alignment horizontal="center" vertical="center"/>
    </xf>
    <xf numFmtId="0" fontId="4" fillId="0" borderId="12" xfId="0" applyFont="1" applyBorder="1" applyAlignment="1">
      <alignment horizontal="left" vertical="center" wrapText="1"/>
    </xf>
    <xf numFmtId="0" fontId="21" fillId="2" borderId="11"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14" xfId="0" applyFont="1" applyFill="1" applyBorder="1" applyAlignment="1">
      <alignment horizontal="center" vertical="center" wrapText="1"/>
    </xf>
    <xf numFmtId="176" fontId="0" fillId="8" borderId="0" xfId="0" applyNumberFormat="1" applyFill="1" applyAlignment="1">
      <alignment horizontal="left" vertical="center"/>
    </xf>
    <xf numFmtId="0" fontId="5" fillId="8" borderId="0" xfId="0" applyFont="1" applyFill="1" applyAlignment="1">
      <alignment horizontal="left" vertical="center"/>
    </xf>
    <xf numFmtId="0" fontId="96" fillId="5" borderId="113" xfId="0" applyFont="1" applyFill="1" applyBorder="1" applyAlignment="1">
      <alignment horizontal="left" vertical="center" wrapText="1"/>
    </xf>
    <xf numFmtId="0" fontId="96" fillId="5" borderId="114" xfId="0" applyFont="1" applyFill="1" applyBorder="1" applyAlignment="1">
      <alignment horizontal="left" vertical="center" wrapText="1"/>
    </xf>
    <xf numFmtId="0" fontId="96" fillId="5" borderId="115" xfId="0" applyFont="1" applyFill="1" applyBorder="1" applyAlignment="1">
      <alignment horizontal="left" vertical="center" wrapText="1"/>
    </xf>
    <xf numFmtId="0" fontId="97" fillId="5" borderId="116" xfId="0" applyFont="1" applyFill="1" applyBorder="1" applyAlignment="1">
      <alignment horizontal="left" vertical="center" wrapText="1"/>
    </xf>
    <xf numFmtId="0" fontId="97" fillId="5" borderId="117" xfId="0" applyFont="1" applyFill="1" applyBorder="1" applyAlignment="1">
      <alignment horizontal="left" vertical="center" wrapText="1"/>
    </xf>
    <xf numFmtId="0" fontId="97" fillId="5" borderId="4" xfId="0" applyFont="1" applyFill="1" applyBorder="1" applyAlignment="1">
      <alignment horizontal="left" vertical="center" wrapText="1"/>
    </xf>
    <xf numFmtId="0" fontId="97" fillId="5" borderId="118" xfId="0" applyFont="1" applyFill="1" applyBorder="1" applyAlignment="1">
      <alignment horizontal="left" vertical="center" wrapText="1"/>
    </xf>
    <xf numFmtId="0" fontId="97" fillId="5" borderId="6" xfId="0" applyFont="1" applyFill="1" applyBorder="1" applyAlignment="1">
      <alignment horizontal="left" vertical="center" wrapText="1"/>
    </xf>
    <xf numFmtId="0" fontId="97" fillId="5" borderId="121" xfId="0" applyFont="1" applyFill="1" applyBorder="1" applyAlignment="1">
      <alignment horizontal="left" vertical="center" wrapText="1"/>
    </xf>
    <xf numFmtId="0" fontId="96" fillId="5" borderId="11" xfId="0" applyFont="1" applyFill="1" applyBorder="1" applyAlignment="1">
      <alignment horizontal="left" vertical="center" shrinkToFit="1"/>
    </xf>
    <xf numFmtId="0" fontId="96" fillId="5" borderId="109" xfId="0" applyFont="1" applyFill="1" applyBorder="1" applyAlignment="1">
      <alignment horizontal="left" vertical="center" shrinkToFit="1"/>
    </xf>
    <xf numFmtId="0" fontId="96" fillId="0" borderId="23" xfId="0" applyFont="1" applyBorder="1" applyAlignment="1">
      <alignment horizontal="left" vertical="center" wrapText="1"/>
    </xf>
    <xf numFmtId="0" fontId="96" fillId="0" borderId="104" xfId="0" applyFont="1" applyBorder="1" applyAlignment="1">
      <alignment horizontal="left" vertical="center" wrapText="1"/>
    </xf>
    <xf numFmtId="0" fontId="96" fillId="5" borderId="129" xfId="0" applyFont="1" applyFill="1" applyBorder="1" applyAlignment="1">
      <alignment horizontal="left" vertical="center" wrapText="1"/>
    </xf>
    <xf numFmtId="0" fontId="96" fillId="5" borderId="91" xfId="0" applyFont="1" applyFill="1" applyBorder="1" applyAlignment="1">
      <alignment horizontal="left" vertical="center" wrapText="1"/>
    </xf>
    <xf numFmtId="0" fontId="96" fillId="5" borderId="117" xfId="0" applyFont="1" applyFill="1" applyBorder="1" applyAlignment="1">
      <alignment horizontal="left" vertical="center" wrapText="1"/>
    </xf>
    <xf numFmtId="0" fontId="96" fillId="5" borderId="123" xfId="0" applyFont="1" applyFill="1" applyBorder="1" applyAlignment="1">
      <alignment horizontal="left" vertical="center" wrapText="1"/>
    </xf>
    <xf numFmtId="0" fontId="96" fillId="5" borderId="0" xfId="0" applyFont="1" applyFill="1" applyAlignment="1">
      <alignment horizontal="left" vertical="center" wrapText="1"/>
    </xf>
    <xf numFmtId="0" fontId="96" fillId="5" borderId="118" xfId="0" applyFont="1" applyFill="1" applyBorder="1" applyAlignment="1">
      <alignment horizontal="left" vertical="center" wrapText="1"/>
    </xf>
    <xf numFmtId="0" fontId="96" fillId="5" borderId="124" xfId="0" applyFont="1" applyFill="1" applyBorder="1" applyAlignment="1">
      <alignment horizontal="left" vertical="center" wrapText="1"/>
    </xf>
    <xf numFmtId="0" fontId="96" fillId="5" borderId="7" xfId="0" applyFont="1" applyFill="1" applyBorder="1" applyAlignment="1">
      <alignment horizontal="left" vertical="center" wrapText="1"/>
    </xf>
    <xf numFmtId="0" fontId="96" fillId="5" borderId="121" xfId="0" applyFont="1" applyFill="1" applyBorder="1" applyAlignment="1">
      <alignment horizontal="left" vertical="center" wrapText="1"/>
    </xf>
    <xf numFmtId="0" fontId="96" fillId="5" borderId="110" xfId="0" applyFont="1" applyFill="1" applyBorder="1" applyAlignment="1">
      <alignment horizontal="left" vertical="center" wrapText="1"/>
    </xf>
    <xf numFmtId="0" fontId="96" fillId="5" borderId="111" xfId="0" applyFont="1" applyFill="1" applyBorder="1" applyAlignment="1">
      <alignment horizontal="left" vertical="center" wrapText="1"/>
    </xf>
    <xf numFmtId="0" fontId="96" fillId="0" borderId="107" xfId="0" applyFont="1" applyBorder="1" applyAlignment="1">
      <alignment horizontal="left" vertical="center" wrapText="1"/>
    </xf>
    <xf numFmtId="0" fontId="96" fillId="0" borderId="108" xfId="0" applyFont="1" applyBorder="1" applyAlignment="1">
      <alignment horizontal="left" vertical="center" wrapText="1"/>
    </xf>
    <xf numFmtId="199" fontId="96" fillId="0" borderId="11" xfId="0" applyNumberFormat="1" applyFont="1" applyBorder="1" applyAlignment="1">
      <alignment horizontal="left" vertical="center" wrapText="1"/>
    </xf>
    <xf numFmtId="0" fontId="96" fillId="0" borderId="109" xfId="0" applyFont="1" applyBorder="1" applyAlignment="1">
      <alignment horizontal="left" vertical="center" wrapText="1"/>
    </xf>
    <xf numFmtId="0" fontId="96" fillId="0" borderId="122" xfId="0" applyFont="1" applyBorder="1" applyAlignment="1">
      <alignment horizontal="left" vertical="top" wrapText="1"/>
    </xf>
    <xf numFmtId="0" fontId="96" fillId="0" borderId="2" xfId="0" applyFont="1" applyBorder="1" applyAlignment="1">
      <alignment horizontal="left" vertical="top" wrapText="1"/>
    </xf>
    <xf numFmtId="0" fontId="96" fillId="0" borderId="120" xfId="0" applyFont="1" applyBorder="1" applyAlignment="1">
      <alignment horizontal="left" vertical="top" wrapText="1"/>
    </xf>
    <xf numFmtId="0" fontId="96" fillId="0" borderId="123" xfId="0" applyFont="1" applyBorder="1" applyAlignment="1">
      <alignment horizontal="left" vertical="top" wrapText="1"/>
    </xf>
    <xf numFmtId="0" fontId="96" fillId="0" borderId="0" xfId="0" applyFont="1" applyAlignment="1">
      <alignment horizontal="left" vertical="top" wrapText="1"/>
    </xf>
    <xf numFmtId="0" fontId="96" fillId="0" borderId="118" xfId="0" applyFont="1" applyBorder="1" applyAlignment="1">
      <alignment horizontal="left" vertical="top" wrapText="1"/>
    </xf>
    <xf numFmtId="0" fontId="96" fillId="0" borderId="124" xfId="0" applyFont="1" applyBorder="1" applyAlignment="1">
      <alignment horizontal="left" vertical="top" wrapText="1"/>
    </xf>
    <xf numFmtId="0" fontId="96" fillId="0" borderId="7" xfId="0" applyFont="1" applyBorder="1" applyAlignment="1">
      <alignment horizontal="left" vertical="top" wrapText="1"/>
    </xf>
    <xf numFmtId="0" fontId="96" fillId="0" borderId="121" xfId="0" applyFont="1" applyBorder="1" applyAlignment="1">
      <alignment horizontal="left" vertical="top" wrapText="1"/>
    </xf>
    <xf numFmtId="0" fontId="96" fillId="0" borderId="103" xfId="0" applyFont="1" applyBorder="1" applyAlignment="1">
      <alignment horizontal="left" vertical="center" wrapText="1"/>
    </xf>
    <xf numFmtId="0" fontId="96" fillId="0" borderId="119" xfId="0" applyFont="1" applyBorder="1" applyAlignment="1">
      <alignment horizontal="left" vertical="center" wrapText="1"/>
    </xf>
    <xf numFmtId="0" fontId="96" fillId="0" borderId="115" xfId="0" applyFont="1" applyBorder="1" applyAlignment="1">
      <alignment horizontal="left" vertical="center" wrapText="1"/>
    </xf>
    <xf numFmtId="0" fontId="96" fillId="5" borderId="101" xfId="0" applyFont="1" applyFill="1" applyBorder="1" applyAlignment="1">
      <alignment horizontal="left" vertical="center" wrapText="1"/>
    </xf>
    <xf numFmtId="0" fontId="96" fillId="5" borderId="102" xfId="0" applyFont="1" applyFill="1" applyBorder="1" applyAlignment="1">
      <alignment horizontal="left" vertical="center" wrapText="1"/>
    </xf>
    <xf numFmtId="178" fontId="96" fillId="0" borderId="98" xfId="0" applyNumberFormat="1" applyFont="1" applyBorder="1" applyAlignment="1">
      <alignment horizontal="left" vertical="center" wrapText="1"/>
    </xf>
    <xf numFmtId="178" fontId="96" fillId="0" borderId="99" xfId="0" applyNumberFormat="1" applyFont="1" applyBorder="1" applyAlignment="1">
      <alignment horizontal="left" vertical="center" wrapText="1"/>
    </xf>
    <xf numFmtId="0" fontId="92" fillId="0" borderId="23" xfId="0" applyFont="1" applyBorder="1" applyAlignment="1">
      <alignment horizontal="left" vertical="center" wrapText="1"/>
    </xf>
    <xf numFmtId="0" fontId="92" fillId="21" borderId="23" xfId="0" applyFont="1" applyFill="1" applyBorder="1" applyAlignment="1">
      <alignment horizontal="left" vertical="center" wrapText="1"/>
    </xf>
    <xf numFmtId="0" fontId="17" fillId="0" borderId="23" xfId="0" applyFont="1" applyBorder="1" applyAlignment="1">
      <alignment horizontal="center" vertical="center" shrinkToFit="1"/>
    </xf>
    <xf numFmtId="0" fontId="95" fillId="0" borderId="23" xfId="0" applyFont="1" applyBorder="1" applyAlignment="1">
      <alignment horizontal="center" vertical="center" wrapText="1"/>
    </xf>
    <xf numFmtId="0" fontId="58" fillId="5" borderId="113" xfId="0" applyFont="1" applyFill="1" applyBorder="1" applyAlignment="1">
      <alignment vertical="center" wrapText="1"/>
    </xf>
    <xf numFmtId="0" fontId="0" fillId="0" borderId="114" xfId="0" applyBorder="1" applyAlignment="1">
      <alignment vertical="center" wrapText="1"/>
    </xf>
    <xf numFmtId="0" fontId="0" fillId="0" borderId="115" xfId="0" applyBorder="1" applyAlignment="1">
      <alignment vertical="center" wrapText="1"/>
    </xf>
    <xf numFmtId="0" fontId="58" fillId="5" borderId="91" xfId="0" applyFont="1" applyFill="1" applyBorder="1" applyAlignment="1">
      <alignment vertical="center" wrapText="1"/>
    </xf>
    <xf numFmtId="0" fontId="0" fillId="0" borderId="117" xfId="0" applyBorder="1" applyAlignment="1">
      <alignment vertical="center" wrapText="1"/>
    </xf>
    <xf numFmtId="0" fontId="0" fillId="0" borderId="0" xfId="0" applyAlignment="1">
      <alignment vertical="center" wrapText="1"/>
    </xf>
    <xf numFmtId="0" fontId="0" fillId="0" borderId="118" xfId="0" applyBorder="1" applyAlignment="1">
      <alignment vertical="center" wrapText="1"/>
    </xf>
    <xf numFmtId="0" fontId="0" fillId="0" borderId="7" xfId="0" applyBorder="1" applyAlignment="1">
      <alignment vertical="center" wrapText="1"/>
    </xf>
    <xf numFmtId="0" fontId="0" fillId="0" borderId="121" xfId="0" applyBorder="1" applyAlignment="1">
      <alignment vertical="center" wrapText="1"/>
    </xf>
    <xf numFmtId="0" fontId="16" fillId="0" borderId="11" xfId="0" applyFont="1" applyBorder="1" applyAlignment="1">
      <alignment horizontal="center" vertical="center" shrinkToFit="1"/>
    </xf>
    <xf numFmtId="0" fontId="17" fillId="0" borderId="13" xfId="0" applyFont="1" applyBorder="1" applyAlignment="1">
      <alignment horizontal="center" vertical="center" shrinkToFit="1"/>
    </xf>
    <xf numFmtId="0" fontId="17" fillId="0" borderId="14" xfId="0" applyFont="1" applyBorder="1" applyAlignment="1">
      <alignment horizontal="center" vertical="center" shrinkToFit="1"/>
    </xf>
    <xf numFmtId="0" fontId="92" fillId="0" borderId="23" xfId="0" applyFont="1" applyBorder="1" applyAlignment="1">
      <alignment horizontal="center" vertical="center" wrapText="1"/>
    </xf>
    <xf numFmtId="0" fontId="96" fillId="5" borderId="97" xfId="0" applyFont="1" applyFill="1" applyBorder="1" applyAlignment="1">
      <alignment horizontal="left" vertical="center" wrapText="1"/>
    </xf>
    <xf numFmtId="0" fontId="96" fillId="5" borderId="98" xfId="0" applyFont="1" applyFill="1" applyBorder="1" applyAlignment="1">
      <alignment horizontal="left" vertical="center" wrapText="1"/>
    </xf>
    <xf numFmtId="0" fontId="96" fillId="5" borderId="99" xfId="0" applyFont="1" applyFill="1" applyBorder="1" applyAlignment="1">
      <alignment horizontal="left" vertical="center" wrapText="1"/>
    </xf>
    <xf numFmtId="0" fontId="96" fillId="5" borderId="103" xfId="0" applyFont="1" applyFill="1" applyBorder="1" applyAlignment="1">
      <alignment horizontal="left" vertical="center" wrapText="1"/>
    </xf>
    <xf numFmtId="0" fontId="96" fillId="5" borderId="23" xfId="0" applyFont="1" applyFill="1" applyBorder="1" applyAlignment="1">
      <alignment horizontal="left" vertical="center" wrapText="1"/>
    </xf>
    <xf numFmtId="0" fontId="96" fillId="5" borderId="104" xfId="0" applyFont="1" applyFill="1" applyBorder="1" applyAlignment="1">
      <alignment horizontal="left" vertical="center" wrapText="1"/>
    </xf>
    <xf numFmtId="0" fontId="0" fillId="0" borderId="128" xfId="0" applyBorder="1" applyAlignment="1">
      <alignment horizontal="center" vertical="center" wrapText="1"/>
    </xf>
    <xf numFmtId="0" fontId="0" fillId="0" borderId="108" xfId="0" applyBorder="1" applyAlignment="1">
      <alignment horizontal="center" vertical="center" wrapText="1"/>
    </xf>
    <xf numFmtId="0" fontId="58" fillId="5" borderId="101" xfId="0" applyFont="1" applyFill="1" applyBorder="1" applyAlignment="1">
      <alignment horizontal="left" vertical="center" wrapText="1"/>
    </xf>
    <xf numFmtId="0" fontId="58" fillId="5" borderId="102" xfId="0" applyFont="1" applyFill="1" applyBorder="1" applyAlignment="1">
      <alignment horizontal="left" vertical="center" wrapText="1"/>
    </xf>
    <xf numFmtId="0" fontId="58" fillId="0" borderId="107" xfId="0" applyFont="1" applyBorder="1" applyAlignment="1">
      <alignment horizontal="left" vertical="center" wrapText="1"/>
    </xf>
    <xf numFmtId="0" fontId="0" fillId="0" borderId="108" xfId="0" applyBorder="1" applyAlignment="1">
      <alignment horizontal="left" vertical="center" wrapText="1"/>
    </xf>
    <xf numFmtId="0" fontId="16" fillId="0" borderId="11"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92" fillId="0" borderId="1" xfId="0" applyFont="1" applyBorder="1" applyAlignment="1">
      <alignment horizontal="left" vertical="center" wrapText="1"/>
    </xf>
    <xf numFmtId="0" fontId="92" fillId="0" borderId="3" xfId="0" applyFont="1" applyBorder="1" applyAlignment="1">
      <alignment horizontal="left" vertical="center" wrapText="1"/>
    </xf>
    <xf numFmtId="0" fontId="92" fillId="0" borderId="4" xfId="0" applyFont="1" applyBorder="1" applyAlignment="1">
      <alignment horizontal="left" vertical="center" wrapText="1"/>
    </xf>
    <xf numFmtId="0" fontId="92" fillId="0" borderId="5" xfId="0" applyFont="1" applyBorder="1" applyAlignment="1">
      <alignment horizontal="left" vertical="center" wrapText="1"/>
    </xf>
    <xf numFmtId="0" fontId="92" fillId="0" borderId="6" xfId="0" applyFont="1" applyBorder="1" applyAlignment="1">
      <alignment horizontal="left" vertical="center" wrapText="1"/>
    </xf>
    <xf numFmtId="0" fontId="92" fillId="0" borderId="8" xfId="0" applyFont="1" applyBorder="1" applyAlignment="1">
      <alignment horizontal="left" vertical="center" wrapText="1"/>
    </xf>
    <xf numFmtId="0" fontId="92" fillId="21" borderId="1" xfId="0" applyFont="1" applyFill="1" applyBorder="1" applyAlignment="1">
      <alignment horizontal="left" vertical="center" wrapText="1"/>
    </xf>
    <xf numFmtId="0" fontId="92" fillId="21" borderId="3" xfId="0" applyFont="1" applyFill="1" applyBorder="1" applyAlignment="1">
      <alignment horizontal="left" vertical="center" wrapText="1"/>
    </xf>
    <xf numFmtId="0" fontId="92" fillId="21" borderId="4" xfId="0" applyFont="1" applyFill="1" applyBorder="1" applyAlignment="1">
      <alignment horizontal="left" vertical="center" wrapText="1"/>
    </xf>
    <xf numFmtId="0" fontId="92" fillId="21" borderId="5" xfId="0" applyFont="1" applyFill="1" applyBorder="1" applyAlignment="1">
      <alignment horizontal="left" vertical="center" wrapText="1"/>
    </xf>
    <xf numFmtId="0" fontId="92" fillId="21" borderId="6" xfId="0" applyFont="1" applyFill="1" applyBorder="1" applyAlignment="1">
      <alignment horizontal="left" vertical="center" wrapText="1"/>
    </xf>
    <xf numFmtId="0" fontId="92" fillId="21" borderId="8" xfId="0" applyFont="1" applyFill="1" applyBorder="1" applyAlignment="1">
      <alignment horizontal="left" vertical="center" wrapText="1"/>
    </xf>
    <xf numFmtId="0" fontId="16" fillId="5" borderId="97" xfId="0" applyFont="1" applyFill="1" applyBorder="1" applyAlignment="1">
      <alignment horizontal="center" vertical="center" shrinkToFit="1"/>
    </xf>
    <xf numFmtId="0" fontId="16" fillId="5" borderId="98" xfId="0" applyFont="1" applyFill="1" applyBorder="1" applyAlignment="1">
      <alignment horizontal="center" vertical="center" shrinkToFit="1"/>
    </xf>
    <xf numFmtId="0" fontId="16" fillId="5" borderId="99" xfId="0" applyFont="1" applyFill="1" applyBorder="1" applyAlignment="1">
      <alignment horizontal="center" vertical="center" shrinkToFit="1"/>
    </xf>
    <xf numFmtId="0" fontId="16" fillId="5" borderId="100" xfId="0" applyFont="1" applyFill="1" applyBorder="1" applyAlignment="1">
      <alignment horizontal="center" vertical="center" wrapText="1"/>
    </xf>
    <xf numFmtId="0" fontId="16" fillId="5" borderId="101" xfId="0" applyFont="1" applyFill="1" applyBorder="1" applyAlignment="1">
      <alignment horizontal="center" vertical="center" wrapText="1"/>
    </xf>
    <xf numFmtId="0" fontId="16" fillId="5" borderId="102" xfId="0" applyFont="1" applyFill="1" applyBorder="1" applyAlignment="1">
      <alignment horizontal="center" vertical="center" wrapText="1"/>
    </xf>
    <xf numFmtId="0" fontId="95" fillId="5" borderId="97" xfId="0" applyFont="1" applyFill="1" applyBorder="1" applyAlignment="1">
      <alignment horizontal="center" vertical="center" shrinkToFit="1"/>
    </xf>
    <xf numFmtId="0" fontId="95" fillId="5" borderId="98" xfId="0" applyFont="1" applyFill="1" applyBorder="1" applyAlignment="1">
      <alignment horizontal="center" vertical="center" shrinkToFit="1"/>
    </xf>
    <xf numFmtId="0" fontId="95" fillId="5" borderId="99" xfId="0" applyFont="1" applyFill="1" applyBorder="1" applyAlignment="1">
      <alignment horizontal="center" vertical="center" shrinkToFit="1"/>
    </xf>
    <xf numFmtId="0" fontId="95" fillId="5" borderId="100" xfId="0" applyFont="1" applyFill="1" applyBorder="1" applyAlignment="1">
      <alignment horizontal="center" vertical="center" wrapText="1"/>
    </xf>
    <xf numFmtId="0" fontId="95" fillId="5" borderId="101" xfId="0" applyFont="1" applyFill="1" applyBorder="1" applyAlignment="1">
      <alignment horizontal="center" vertical="center" wrapText="1"/>
    </xf>
    <xf numFmtId="0" fontId="95" fillId="5" borderId="102" xfId="0" applyFont="1" applyFill="1" applyBorder="1" applyAlignment="1">
      <alignment horizontal="center" vertical="center" wrapText="1"/>
    </xf>
    <xf numFmtId="0" fontId="96" fillId="5" borderId="110" xfId="0" applyFont="1" applyFill="1" applyBorder="1" applyAlignment="1">
      <alignment horizontal="center" vertical="center" wrapText="1"/>
    </xf>
    <xf numFmtId="0" fontId="96" fillId="5" borderId="111" xfId="0" applyFont="1" applyFill="1" applyBorder="1" applyAlignment="1">
      <alignment horizontal="center" vertical="center" wrapText="1"/>
    </xf>
    <xf numFmtId="0" fontId="96" fillId="0" borderId="98" xfId="0" applyFont="1" applyBorder="1" applyAlignment="1">
      <alignment horizontal="left" vertical="center" wrapText="1"/>
    </xf>
    <xf numFmtId="0" fontId="96" fillId="0" borderId="99" xfId="0" applyFont="1" applyBorder="1" applyAlignment="1">
      <alignment horizontal="left" vertical="center" wrapText="1"/>
    </xf>
    <xf numFmtId="0" fontId="16" fillId="5" borderId="226" xfId="0" applyFont="1" applyFill="1" applyBorder="1" applyAlignment="1">
      <alignment horizontal="center" vertical="center" shrinkToFit="1"/>
    </xf>
    <xf numFmtId="0" fontId="16" fillId="5" borderId="128" xfId="0" applyFont="1" applyFill="1" applyBorder="1" applyAlignment="1">
      <alignment horizontal="center" vertical="center" shrinkToFit="1"/>
    </xf>
    <xf numFmtId="0" fontId="16" fillId="5" borderId="108" xfId="0" applyFont="1" applyFill="1" applyBorder="1" applyAlignment="1">
      <alignment horizontal="center" vertical="center" shrinkToFit="1"/>
    </xf>
    <xf numFmtId="0" fontId="16" fillId="5" borderId="126" xfId="0" applyFont="1" applyFill="1" applyBorder="1" applyAlignment="1">
      <alignment horizontal="center" vertical="center" wrapText="1"/>
    </xf>
    <xf numFmtId="0" fontId="16" fillId="5" borderId="127" xfId="0" applyFont="1" applyFill="1" applyBorder="1" applyAlignment="1">
      <alignment horizontal="center" vertical="center" wrapText="1"/>
    </xf>
    <xf numFmtId="0" fontId="16" fillId="5" borderId="111" xfId="0" applyFont="1" applyFill="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3" xfId="0" applyFont="1" applyBorder="1" applyAlignment="1">
      <alignment horizontal="center" vertical="center" shrinkToFit="1"/>
    </xf>
    <xf numFmtId="0" fontId="16" fillId="0" borderId="14" xfId="0" applyFont="1" applyBorder="1" applyAlignment="1">
      <alignment horizontal="center" vertical="center" shrinkToFit="1"/>
    </xf>
    <xf numFmtId="0" fontId="17" fillId="0" borderId="23" xfId="0" applyFont="1" applyBorder="1" applyAlignment="1">
      <alignment horizontal="center" vertical="center" wrapText="1"/>
    </xf>
    <xf numFmtId="0" fontId="92" fillId="21" borderId="23" xfId="0" applyFont="1" applyFill="1" applyBorder="1" applyAlignment="1">
      <alignment vertical="center" wrapText="1"/>
    </xf>
    <xf numFmtId="0" fontId="95" fillId="0" borderId="11" xfId="0" applyFont="1" applyBorder="1" applyAlignment="1">
      <alignment horizontal="center" vertical="center" wrapText="1"/>
    </xf>
    <xf numFmtId="0" fontId="94" fillId="0" borderId="11" xfId="0" applyFont="1" applyBorder="1" applyAlignment="1">
      <alignment horizontal="center" vertical="center" wrapText="1"/>
    </xf>
    <xf numFmtId="0" fontId="95" fillId="0" borderId="13" xfId="0" applyFont="1" applyBorder="1" applyAlignment="1">
      <alignment horizontal="center" vertical="center" wrapText="1"/>
    </xf>
    <xf numFmtId="0" fontId="95" fillId="0" borderId="14" xfId="0" applyFont="1" applyBorder="1" applyAlignment="1">
      <alignment horizontal="center" vertical="center" wrapText="1"/>
    </xf>
    <xf numFmtId="184" fontId="77" fillId="5" borderId="128" xfId="0" applyNumberFormat="1" applyFont="1" applyFill="1" applyBorder="1" applyAlignment="1">
      <alignment horizontal="left" vertical="center" wrapText="1"/>
    </xf>
    <xf numFmtId="184" fontId="77" fillId="5" borderId="108" xfId="0" applyNumberFormat="1" applyFont="1" applyFill="1" applyBorder="1" applyAlignment="1">
      <alignment horizontal="left" vertical="center" wrapText="1"/>
    </xf>
    <xf numFmtId="184" fontId="77" fillId="5" borderId="13" xfId="0" applyNumberFormat="1" applyFont="1" applyFill="1" applyBorder="1" applyAlignment="1">
      <alignment horizontal="left" vertical="center" wrapText="1"/>
    </xf>
    <xf numFmtId="184" fontId="77" fillId="5" borderId="109" xfId="0" applyNumberFormat="1" applyFont="1" applyFill="1" applyBorder="1" applyAlignment="1">
      <alignment horizontal="left" vertical="center" wrapText="1"/>
    </xf>
    <xf numFmtId="184" fontId="97" fillId="5" borderId="98" xfId="0" applyNumberFormat="1" applyFont="1" applyFill="1" applyBorder="1" applyAlignment="1">
      <alignment horizontal="left" vertical="center" wrapText="1"/>
    </xf>
    <xf numFmtId="184" fontId="97" fillId="5" borderId="99" xfId="0" applyNumberFormat="1" applyFont="1" applyFill="1" applyBorder="1" applyAlignment="1">
      <alignment horizontal="left" vertical="center" wrapText="1"/>
    </xf>
    <xf numFmtId="184" fontId="97" fillId="5" borderId="23" xfId="0" applyNumberFormat="1" applyFont="1" applyFill="1" applyBorder="1" applyAlignment="1">
      <alignment horizontal="left" vertical="center" wrapText="1"/>
    </xf>
    <xf numFmtId="184" fontId="97" fillId="5" borderId="104" xfId="0" applyNumberFormat="1" applyFont="1" applyFill="1" applyBorder="1" applyAlignment="1">
      <alignment horizontal="left" vertical="center" wrapText="1"/>
    </xf>
    <xf numFmtId="0" fontId="96" fillId="5" borderId="107" xfId="0" applyFont="1" applyFill="1" applyBorder="1" applyAlignment="1">
      <alignment vertical="center" wrapText="1"/>
    </xf>
    <xf numFmtId="0" fontId="96" fillId="5" borderId="108" xfId="0" applyFont="1" applyFill="1" applyBorder="1" applyAlignment="1">
      <alignment vertical="center" wrapText="1"/>
    </xf>
    <xf numFmtId="0" fontId="96" fillId="5" borderId="11" xfId="0" applyFont="1" applyFill="1" applyBorder="1" applyAlignment="1">
      <alignment vertical="center" wrapText="1"/>
    </xf>
    <xf numFmtId="0" fontId="96" fillId="5" borderId="109" xfId="0" applyFont="1" applyFill="1" applyBorder="1" applyAlignment="1">
      <alignment vertical="center" wrapText="1"/>
    </xf>
    <xf numFmtId="0" fontId="94" fillId="5" borderId="97" xfId="0" applyFont="1" applyFill="1" applyBorder="1" applyAlignment="1">
      <alignment horizontal="center" vertical="center" shrinkToFit="1"/>
    </xf>
    <xf numFmtId="184" fontId="92" fillId="21" borderId="23" xfId="0" applyNumberFormat="1" applyFont="1" applyFill="1" applyBorder="1" applyAlignment="1">
      <alignment horizontal="left" vertical="center" wrapText="1"/>
    </xf>
    <xf numFmtId="178" fontId="15" fillId="0" borderId="98" xfId="0" applyNumberFormat="1" applyFont="1" applyBorder="1" applyAlignment="1">
      <alignment horizontal="left" vertical="center" wrapText="1"/>
    </xf>
    <xf numFmtId="178" fontId="15" fillId="0" borderId="99" xfId="0" applyNumberFormat="1" applyFont="1" applyBorder="1" applyAlignment="1">
      <alignment horizontal="left" vertical="center" wrapText="1"/>
    </xf>
    <xf numFmtId="0" fontId="15" fillId="5" borderId="110" xfId="0" applyFont="1" applyFill="1" applyBorder="1" applyAlignment="1">
      <alignment horizontal="left" vertical="center" wrapText="1"/>
    </xf>
    <xf numFmtId="0" fontId="15" fillId="5" borderId="111" xfId="0" applyFont="1" applyFill="1" applyBorder="1" applyAlignment="1">
      <alignment horizontal="left" vertical="center" wrapText="1"/>
    </xf>
    <xf numFmtId="0" fontId="95" fillId="5" borderId="126" xfId="0" applyFont="1" applyFill="1" applyBorder="1" applyAlignment="1">
      <alignment horizontal="center" vertical="center" shrinkToFit="1"/>
    </xf>
    <xf numFmtId="0" fontId="95" fillId="5" borderId="127" xfId="0" applyFont="1" applyFill="1" applyBorder="1" applyAlignment="1">
      <alignment horizontal="center" vertical="center" shrinkToFit="1"/>
    </xf>
    <xf numFmtId="0" fontId="95" fillId="5" borderId="111" xfId="0" applyFont="1" applyFill="1" applyBorder="1" applyAlignment="1">
      <alignment horizontal="center" vertical="center" shrinkToFit="1"/>
    </xf>
    <xf numFmtId="0" fontId="95" fillId="5" borderId="105" xfId="0" applyFont="1" applyFill="1" applyBorder="1" applyAlignment="1">
      <alignment horizontal="center" vertical="center" shrinkToFit="1"/>
    </xf>
    <xf numFmtId="0" fontId="96" fillId="5" borderId="105" xfId="0" applyFont="1" applyFill="1" applyBorder="1" applyAlignment="1">
      <alignment horizontal="left" vertical="center" wrapText="1"/>
    </xf>
    <xf numFmtId="0" fontId="96" fillId="5" borderId="14" xfId="0" applyFont="1" applyFill="1" applyBorder="1" applyAlignment="1">
      <alignment horizontal="left" vertical="center" wrapText="1"/>
    </xf>
    <xf numFmtId="186" fontId="96" fillId="0" borderId="23" xfId="0" applyNumberFormat="1" applyFont="1" applyBorder="1" applyAlignment="1">
      <alignment horizontal="left" vertical="center" wrapText="1"/>
    </xf>
    <xf numFmtId="186" fontId="96" fillId="0" borderId="104" xfId="0" applyNumberFormat="1" applyFont="1" applyBorder="1" applyAlignment="1">
      <alignment horizontal="left" vertical="center" wrapText="1"/>
    </xf>
    <xf numFmtId="0" fontId="96" fillId="5" borderId="100" xfId="0" applyFont="1" applyFill="1" applyBorder="1" applyAlignment="1">
      <alignment horizontal="center" vertical="center" wrapText="1"/>
    </xf>
    <xf numFmtId="0" fontId="96" fillId="5" borderId="101" xfId="0" applyFont="1" applyFill="1" applyBorder="1" applyAlignment="1">
      <alignment horizontal="center" vertical="center" wrapText="1"/>
    </xf>
    <xf numFmtId="0" fontId="96" fillId="5" borderId="102" xfId="0" applyFont="1" applyFill="1" applyBorder="1" applyAlignment="1">
      <alignment horizontal="center" vertical="center" wrapText="1"/>
    </xf>
    <xf numFmtId="186" fontId="96" fillId="0" borderId="6" xfId="0" applyNumberFormat="1" applyFont="1" applyBorder="1" applyAlignment="1">
      <alignment horizontal="center" vertical="center" wrapText="1"/>
    </xf>
    <xf numFmtId="186" fontId="96" fillId="0" borderId="121" xfId="0" applyNumberFormat="1" applyFont="1" applyBorder="1" applyAlignment="1">
      <alignment horizontal="center" vertical="center" wrapText="1"/>
    </xf>
    <xf numFmtId="0" fontId="92" fillId="0" borderId="2" xfId="0" applyFont="1" applyBorder="1" applyAlignment="1">
      <alignment horizontal="left" vertical="center" wrapText="1"/>
    </xf>
    <xf numFmtId="0" fontId="92" fillId="0" borderId="0" xfId="0" applyFont="1" applyAlignment="1">
      <alignment horizontal="left" vertical="center" wrapText="1"/>
    </xf>
    <xf numFmtId="0" fontId="92" fillId="0" borderId="7" xfId="0" applyFont="1" applyBorder="1" applyAlignment="1">
      <alignment horizontal="left" vertical="center" wrapText="1"/>
    </xf>
    <xf numFmtId="0" fontId="128" fillId="0" borderId="122" xfId="0" applyFont="1" applyBorder="1" applyAlignment="1">
      <alignment horizontal="left" vertical="top" wrapText="1"/>
    </xf>
    <xf numFmtId="0" fontId="128" fillId="0" borderId="2" xfId="0" applyFont="1" applyBorder="1" applyAlignment="1">
      <alignment horizontal="left" vertical="top" wrapText="1"/>
    </xf>
    <xf numFmtId="0" fontId="128" fillId="0" borderId="120" xfId="0" applyFont="1" applyBorder="1" applyAlignment="1">
      <alignment horizontal="left" vertical="top" wrapText="1"/>
    </xf>
    <xf numFmtId="0" fontId="128" fillId="0" borderId="123" xfId="0" applyFont="1" applyBorder="1" applyAlignment="1">
      <alignment horizontal="left" vertical="top" wrapText="1"/>
    </xf>
    <xf numFmtId="0" fontId="128" fillId="0" borderId="0" xfId="0" applyFont="1" applyAlignment="1">
      <alignment horizontal="left" vertical="top" wrapText="1"/>
    </xf>
    <xf numFmtId="0" fontId="128" fillId="0" borderId="118" xfId="0" applyFont="1" applyBorder="1" applyAlignment="1">
      <alignment horizontal="left" vertical="top" wrapText="1"/>
    </xf>
    <xf numFmtId="0" fontId="128" fillId="0" borderId="124" xfId="0" applyFont="1" applyBorder="1" applyAlignment="1">
      <alignment horizontal="left" vertical="top" wrapText="1"/>
    </xf>
    <xf numFmtId="0" fontId="128" fillId="0" borderId="7" xfId="0" applyFont="1" applyBorder="1" applyAlignment="1">
      <alignment horizontal="left" vertical="top" wrapText="1"/>
    </xf>
    <xf numFmtId="0" fontId="128" fillId="0" borderId="121" xfId="0" applyFont="1" applyBorder="1" applyAlignment="1">
      <alignment horizontal="left" vertical="top" wrapText="1"/>
    </xf>
    <xf numFmtId="0" fontId="96" fillId="0" borderId="11" xfId="0" applyFont="1" applyBorder="1" applyAlignment="1">
      <alignment horizontal="left" vertical="center" wrapText="1"/>
    </xf>
    <xf numFmtId="200" fontId="0" fillId="0" borderId="128" xfId="0" applyNumberFormat="1" applyBorder="1" applyAlignment="1">
      <alignment horizontal="center" vertical="center" wrapText="1"/>
    </xf>
    <xf numFmtId="200" fontId="0" fillId="0" borderId="108" xfId="0" applyNumberFormat="1" applyBorder="1" applyAlignment="1">
      <alignment horizontal="center" vertical="center" wrapText="1"/>
    </xf>
    <xf numFmtId="184" fontId="92" fillId="21" borderId="11" xfId="0" applyNumberFormat="1" applyFont="1" applyFill="1" applyBorder="1" applyAlignment="1">
      <alignment horizontal="left" vertical="center" wrapText="1"/>
    </xf>
    <xf numFmtId="184" fontId="92" fillId="21" borderId="14" xfId="0" applyNumberFormat="1" applyFont="1" applyFill="1" applyBorder="1" applyAlignment="1">
      <alignment horizontal="left" vertical="center" wrapText="1"/>
    </xf>
    <xf numFmtId="0" fontId="92" fillId="21" borderId="11" xfId="0" applyFont="1" applyFill="1" applyBorder="1" applyAlignment="1">
      <alignment vertical="center" wrapText="1"/>
    </xf>
    <xf numFmtId="0" fontId="92" fillId="21" borderId="14" xfId="0" applyFont="1" applyFill="1" applyBorder="1" applyAlignment="1">
      <alignment vertical="center" wrapText="1"/>
    </xf>
    <xf numFmtId="0" fontId="94" fillId="0" borderId="13" xfId="0" applyFont="1" applyBorder="1" applyAlignment="1">
      <alignment horizontal="center" vertical="center" wrapText="1"/>
    </xf>
    <xf numFmtId="0" fontId="94" fillId="0" borderId="14" xfId="0" applyFont="1" applyBorder="1" applyAlignment="1">
      <alignment horizontal="center" vertical="center" wrapText="1"/>
    </xf>
    <xf numFmtId="0" fontId="92" fillId="21" borderId="6" xfId="0" applyFont="1" applyFill="1" applyBorder="1" applyAlignment="1">
      <alignment vertical="center" wrapText="1"/>
    </xf>
    <xf numFmtId="0" fontId="92" fillId="21" borderId="8" xfId="0" applyFont="1" applyFill="1" applyBorder="1" applyAlignment="1">
      <alignment vertical="center" wrapText="1"/>
    </xf>
    <xf numFmtId="184" fontId="92" fillId="21" borderId="13" xfId="0" applyNumberFormat="1" applyFont="1" applyFill="1" applyBorder="1" applyAlignment="1">
      <alignment horizontal="left" vertical="center" wrapText="1"/>
    </xf>
    <xf numFmtId="0" fontId="96" fillId="5" borderId="107" xfId="0" applyFont="1" applyFill="1" applyBorder="1" applyAlignment="1">
      <alignment vertical="top" wrapText="1"/>
    </xf>
    <xf numFmtId="0" fontId="96" fillId="5" borderId="108" xfId="0" applyFont="1" applyFill="1" applyBorder="1" applyAlignment="1">
      <alignment vertical="top" wrapText="1"/>
    </xf>
    <xf numFmtId="0" fontId="96" fillId="5" borderId="11" xfId="0" applyFont="1" applyFill="1" applyBorder="1" applyAlignment="1">
      <alignment vertical="top" wrapText="1"/>
    </xf>
    <xf numFmtId="0" fontId="96" fillId="5" borderId="109" xfId="0" applyFont="1" applyFill="1" applyBorder="1" applyAlignment="1">
      <alignment vertical="top" wrapText="1"/>
    </xf>
    <xf numFmtId="0" fontId="92" fillId="0" borderId="9" xfId="0" applyFont="1" applyBorder="1" applyAlignment="1">
      <alignment vertical="center" wrapText="1"/>
    </xf>
    <xf numFmtId="0" fontId="92" fillId="0" borderId="10" xfId="0" applyFont="1" applyBorder="1" applyAlignment="1">
      <alignment vertical="center" wrapText="1"/>
    </xf>
    <xf numFmtId="0" fontId="92" fillId="21" borderId="1" xfId="0" applyFont="1" applyFill="1" applyBorder="1" applyAlignment="1">
      <alignment vertical="center" wrapText="1"/>
    </xf>
    <xf numFmtId="0" fontId="92" fillId="21" borderId="3" xfId="0" applyFont="1" applyFill="1" applyBorder="1" applyAlignment="1">
      <alignment vertical="center" wrapText="1"/>
    </xf>
    <xf numFmtId="176" fontId="96" fillId="0" borderId="11" xfId="0" applyNumberFormat="1" applyFont="1" applyBorder="1" applyAlignment="1">
      <alignment horizontal="left" vertical="center" wrapText="1"/>
    </xf>
    <xf numFmtId="176" fontId="96" fillId="0" borderId="109" xfId="0" applyNumberFormat="1" applyFont="1" applyBorder="1" applyAlignment="1">
      <alignment horizontal="left" vertical="center" wrapText="1"/>
    </xf>
    <xf numFmtId="0" fontId="96" fillId="5" borderId="113" xfId="0" applyFont="1" applyFill="1" applyBorder="1" applyAlignment="1">
      <alignment vertical="center" wrapText="1"/>
    </xf>
    <xf numFmtId="0" fontId="96" fillId="5" borderId="115" xfId="0" applyFont="1" applyFill="1" applyBorder="1" applyAlignment="1">
      <alignment vertical="center" wrapText="1"/>
    </xf>
    <xf numFmtId="0" fontId="96" fillId="5" borderId="116" xfId="0" applyFont="1" applyFill="1" applyBorder="1" applyAlignment="1">
      <alignment vertical="center" wrapText="1"/>
    </xf>
    <xf numFmtId="0" fontId="96" fillId="5" borderId="117" xfId="0" applyFont="1" applyFill="1" applyBorder="1" applyAlignment="1">
      <alignment vertical="center" wrapText="1"/>
    </xf>
    <xf numFmtId="0" fontId="96" fillId="5" borderId="6" xfId="0" applyFont="1" applyFill="1" applyBorder="1" applyAlignment="1">
      <alignment vertical="center" wrapText="1"/>
    </xf>
    <xf numFmtId="0" fontId="96" fillId="5" borderId="121" xfId="0" applyFont="1" applyFill="1" applyBorder="1" applyAlignment="1">
      <alignment vertical="center" wrapText="1"/>
    </xf>
    <xf numFmtId="0" fontId="96" fillId="0" borderId="116" xfId="0" applyFont="1" applyBorder="1" applyAlignment="1">
      <alignment horizontal="left" vertical="center" wrapText="1"/>
    </xf>
    <xf numFmtId="0" fontId="96" fillId="0" borderId="117" xfId="0" applyFont="1" applyBorder="1" applyAlignment="1">
      <alignment horizontal="left" vertical="center" wrapText="1"/>
    </xf>
    <xf numFmtId="0" fontId="96" fillId="0" borderId="4" xfId="0" applyFont="1" applyBorder="1" applyAlignment="1">
      <alignment horizontal="left" vertical="center" wrapText="1"/>
    </xf>
    <xf numFmtId="0" fontId="96" fillId="0" borderId="118" xfId="0" applyFont="1" applyBorder="1" applyAlignment="1">
      <alignment horizontal="left" vertical="center" wrapText="1"/>
    </xf>
    <xf numFmtId="176" fontId="96" fillId="0" borderId="1" xfId="0" applyNumberFormat="1" applyFont="1" applyBorder="1" applyAlignment="1">
      <alignment horizontal="left" vertical="center" wrapText="1"/>
    </xf>
    <xf numFmtId="176" fontId="96" fillId="0" borderId="120" xfId="0" applyNumberFormat="1" applyFont="1" applyBorder="1" applyAlignment="1">
      <alignment horizontal="left" vertical="center" wrapText="1"/>
    </xf>
    <xf numFmtId="0" fontId="96" fillId="0" borderId="113" xfId="0" applyFont="1" applyBorder="1" applyAlignment="1">
      <alignment horizontal="left" vertical="center" wrapText="1"/>
    </xf>
    <xf numFmtId="0" fontId="96" fillId="0" borderId="114" xfId="0" applyFont="1" applyBorder="1" applyAlignment="1">
      <alignment horizontal="left" vertical="center" wrapText="1"/>
    </xf>
    <xf numFmtId="0" fontId="58" fillId="5" borderId="11" xfId="0" applyFont="1" applyFill="1" applyBorder="1" applyAlignment="1">
      <alignment vertical="center" wrapText="1"/>
    </xf>
    <xf numFmtId="0" fontId="58" fillId="5" borderId="109" xfId="0" applyFont="1" applyFill="1" applyBorder="1" applyAlignment="1">
      <alignment vertical="center" wrapText="1"/>
    </xf>
    <xf numFmtId="0" fontId="17" fillId="5" borderId="100" xfId="0" applyFont="1" applyFill="1" applyBorder="1" applyAlignment="1">
      <alignment horizontal="center" vertical="center" wrapText="1"/>
    </xf>
    <xf numFmtId="0" fontId="17" fillId="5" borderId="101" xfId="0" applyFont="1" applyFill="1" applyBorder="1" applyAlignment="1">
      <alignment horizontal="center" vertical="center" wrapText="1"/>
    </xf>
    <xf numFmtId="0" fontId="17" fillId="5" borderId="102" xfId="0" applyFont="1" applyFill="1" applyBorder="1" applyAlignment="1">
      <alignment horizontal="center" vertical="center" wrapText="1"/>
    </xf>
    <xf numFmtId="0" fontId="58" fillId="5" borderId="107" xfId="0" applyFont="1" applyFill="1" applyBorder="1" applyAlignment="1">
      <alignment vertical="center" wrapText="1"/>
    </xf>
    <xf numFmtId="0" fontId="58" fillId="5" borderId="108" xfId="0" applyFont="1" applyFill="1" applyBorder="1" applyAlignment="1">
      <alignment vertical="center" wrapText="1"/>
    </xf>
    <xf numFmtId="0" fontId="6" fillId="0" borderId="10" xfId="0" applyFont="1" applyBorder="1" applyAlignment="1">
      <alignment horizontal="left" vertical="center"/>
    </xf>
    <xf numFmtId="0" fontId="6" fillId="8" borderId="24" xfId="0" applyFont="1" applyFill="1" applyBorder="1" applyAlignment="1">
      <alignment horizontal="left" vertical="center" shrinkToFit="1"/>
    </xf>
    <xf numFmtId="0" fontId="6" fillId="8" borderId="25" xfId="0" applyFont="1" applyFill="1" applyBorder="1" applyAlignment="1">
      <alignment horizontal="left" vertical="center" shrinkToFit="1"/>
    </xf>
    <xf numFmtId="0" fontId="6" fillId="8" borderId="26" xfId="0" applyFont="1" applyFill="1" applyBorder="1" applyAlignment="1">
      <alignment horizontal="left" vertical="center" shrinkToFit="1"/>
    </xf>
    <xf numFmtId="0" fontId="6" fillId="0" borderId="2" xfId="0" applyFont="1" applyBorder="1" applyAlignment="1">
      <alignment horizontal="left" vertical="top" wrapText="1"/>
    </xf>
    <xf numFmtId="0" fontId="79" fillId="6" borderId="1" xfId="0" applyFont="1" applyFill="1" applyBorder="1" applyAlignment="1">
      <alignment horizontal="left" vertical="center" wrapText="1"/>
    </xf>
    <xf numFmtId="0" fontId="79" fillId="6" borderId="2" xfId="0" applyFont="1" applyFill="1" applyBorder="1" applyAlignment="1">
      <alignment horizontal="left" vertical="center" wrapText="1"/>
    </xf>
    <xf numFmtId="0" fontId="79" fillId="6" borderId="3" xfId="0" applyFont="1" applyFill="1" applyBorder="1" applyAlignment="1">
      <alignment horizontal="left" vertical="center" wrapText="1"/>
    </xf>
    <xf numFmtId="0" fontId="79" fillId="6" borderId="4" xfId="0" applyFont="1" applyFill="1" applyBorder="1" applyAlignment="1">
      <alignment horizontal="left" vertical="center" wrapText="1"/>
    </xf>
    <xf numFmtId="0" fontId="79" fillId="6" borderId="0" xfId="0" applyFont="1" applyFill="1" applyAlignment="1">
      <alignment horizontal="left" vertical="center" wrapText="1"/>
    </xf>
    <xf numFmtId="0" fontId="79" fillId="6" borderId="5" xfId="0" applyFont="1" applyFill="1" applyBorder="1" applyAlignment="1">
      <alignment horizontal="left" vertical="center" wrapText="1"/>
    </xf>
    <xf numFmtId="0" fontId="79" fillId="6" borderId="6" xfId="0" applyFont="1" applyFill="1" applyBorder="1" applyAlignment="1">
      <alignment horizontal="left" vertical="center" wrapText="1"/>
    </xf>
    <xf numFmtId="0" fontId="79" fillId="6" borderId="7" xfId="0" applyFont="1" applyFill="1" applyBorder="1" applyAlignment="1">
      <alignment horizontal="left" vertical="center" wrapText="1"/>
    </xf>
    <xf numFmtId="0" fontId="79" fillId="6" borderId="8" xfId="0" applyFont="1" applyFill="1" applyBorder="1" applyAlignment="1">
      <alignment horizontal="left" vertical="center" wrapText="1"/>
    </xf>
    <xf numFmtId="0" fontId="6" fillId="0" borderId="0" xfId="0" applyFont="1" applyAlignment="1">
      <alignment horizontal="distributed" vertical="center"/>
    </xf>
    <xf numFmtId="0" fontId="6" fillId="8" borderId="0" xfId="0" applyFont="1" applyFill="1" applyAlignment="1">
      <alignment vertical="top" wrapText="1"/>
    </xf>
    <xf numFmtId="0" fontId="6" fillId="0" borderId="0" xfId="0" applyFont="1" applyAlignment="1">
      <alignment horizontal="left" vertical="top" wrapText="1"/>
    </xf>
    <xf numFmtId="0" fontId="6" fillId="8" borderId="7" xfId="0" applyFont="1" applyFill="1" applyBorder="1" applyAlignment="1">
      <alignment horizontal="left" vertical="center"/>
    </xf>
    <xf numFmtId="0" fontId="6" fillId="0" borderId="0" xfId="0" applyFont="1" applyAlignment="1">
      <alignment horizontal="distributed" vertical="distributed"/>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9" xfId="0" applyFont="1" applyBorder="1" applyAlignment="1">
      <alignment horizontal="left" vertical="center"/>
    </xf>
    <xf numFmtId="0" fontId="6" fillId="2" borderId="35" xfId="0" applyFont="1" applyFill="1" applyBorder="1" applyAlignment="1">
      <alignment horizontal="left" vertical="center" shrinkToFit="1"/>
    </xf>
    <xf numFmtId="0" fontId="6" fillId="2" borderId="36" xfId="0" applyFont="1" applyFill="1" applyBorder="1" applyAlignment="1">
      <alignment horizontal="left" vertical="center" shrinkToFit="1"/>
    </xf>
    <xf numFmtId="0" fontId="6" fillId="2" borderId="37" xfId="0" applyFont="1" applyFill="1" applyBorder="1" applyAlignment="1">
      <alignment horizontal="left" vertical="center" shrinkToFit="1"/>
    </xf>
    <xf numFmtId="0" fontId="6" fillId="0" borderId="31" xfId="0" applyFont="1" applyBorder="1" applyAlignment="1">
      <alignment horizontal="left" vertical="center"/>
    </xf>
    <xf numFmtId="0" fontId="129" fillId="2" borderId="32" xfId="0" applyFont="1" applyFill="1" applyBorder="1" applyAlignment="1">
      <alignment horizontal="left" vertical="center"/>
    </xf>
    <xf numFmtId="0" fontId="129" fillId="2" borderId="33" xfId="0" applyFont="1" applyFill="1" applyBorder="1" applyAlignment="1">
      <alignment horizontal="left" vertical="center"/>
    </xf>
    <xf numFmtId="0" fontId="129" fillId="2" borderId="34" xfId="0" applyFont="1" applyFill="1" applyBorder="1" applyAlignment="1">
      <alignment horizontal="left" vertical="center"/>
    </xf>
    <xf numFmtId="0" fontId="6" fillId="8" borderId="32" xfId="0" applyFont="1" applyFill="1" applyBorder="1" applyAlignment="1">
      <alignment horizontal="left" vertical="center" shrinkToFit="1"/>
    </xf>
    <xf numFmtId="0" fontId="6" fillId="8" borderId="33" xfId="0" applyFont="1" applyFill="1" applyBorder="1" applyAlignment="1">
      <alignment horizontal="left" vertical="center" shrinkToFit="1"/>
    </xf>
    <xf numFmtId="0" fontId="6" fillId="8" borderId="34" xfId="0" applyFont="1" applyFill="1" applyBorder="1" applyAlignment="1">
      <alignment horizontal="left" vertical="center" shrinkToFit="1"/>
    </xf>
    <xf numFmtId="0" fontId="61" fillId="0" borderId="0" xfId="0" applyFont="1" applyAlignment="1">
      <alignment horizontal="center" vertical="center"/>
    </xf>
    <xf numFmtId="0" fontId="6" fillId="6" borderId="7" xfId="0" applyFont="1" applyFill="1" applyBorder="1" applyAlignment="1">
      <alignment horizontal="left" vertical="center"/>
    </xf>
    <xf numFmtId="0" fontId="6" fillId="0" borderId="7" xfId="0" applyFont="1" applyBorder="1" applyAlignment="1">
      <alignment horizontal="center" vertical="center"/>
    </xf>
    <xf numFmtId="0" fontId="6" fillId="0" borderId="23" xfId="0" applyFont="1" applyBorder="1" applyAlignment="1">
      <alignment horizontal="center" vertical="center"/>
    </xf>
    <xf numFmtId="0" fontId="6" fillId="9" borderId="1" xfId="0" applyFont="1" applyFill="1" applyBorder="1" applyAlignment="1">
      <alignment horizontal="center" vertical="center"/>
    </xf>
    <xf numFmtId="0" fontId="6" fillId="9" borderId="2" xfId="0" applyFont="1" applyFill="1" applyBorder="1" applyAlignment="1">
      <alignment horizontal="center" vertical="center"/>
    </xf>
    <xf numFmtId="0" fontId="6" fillId="9" borderId="6" xfId="0" applyFont="1" applyFill="1" applyBorder="1" applyAlignment="1">
      <alignment horizontal="center" vertical="center"/>
    </xf>
    <xf numFmtId="0" fontId="6" fillId="9" borderId="7" xfId="0" applyFont="1" applyFill="1" applyBorder="1" applyAlignment="1">
      <alignment horizontal="center"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193" fontId="6" fillId="9" borderId="2" xfId="0" applyNumberFormat="1" applyFont="1" applyFill="1" applyBorder="1" applyAlignment="1">
      <alignment horizontal="right" vertical="center"/>
    </xf>
    <xf numFmtId="193" fontId="6" fillId="9" borderId="7" xfId="0" applyNumberFormat="1" applyFont="1" applyFill="1" applyBorder="1" applyAlignment="1">
      <alignment horizontal="righ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8" borderId="7" xfId="0" applyFont="1" applyFill="1" applyBorder="1">
      <alignment vertical="center"/>
    </xf>
    <xf numFmtId="0" fontId="6" fillId="0" borderId="7" xfId="0" applyFont="1" applyBorder="1" applyAlignment="1">
      <alignment horizontal="right" vertical="center"/>
    </xf>
    <xf numFmtId="0" fontId="6" fillId="6" borderId="7" xfId="0" applyFont="1" applyFill="1" applyBorder="1" applyAlignment="1">
      <alignment horizontal="left" vertical="center" shrinkToFit="1"/>
    </xf>
    <xf numFmtId="0" fontId="6" fillId="8" borderId="11" xfId="0" applyFont="1" applyFill="1" applyBorder="1" applyAlignment="1">
      <alignment horizontal="left" vertical="center" shrinkToFit="1"/>
    </xf>
    <xf numFmtId="0" fontId="6" fillId="8" borderId="13" xfId="0" applyFont="1" applyFill="1" applyBorder="1" applyAlignment="1">
      <alignment horizontal="left" vertical="center" shrinkToFit="1"/>
    </xf>
    <xf numFmtId="0" fontId="6" fillId="8" borderId="14" xfId="0" applyFont="1" applyFill="1" applyBorder="1" applyAlignment="1">
      <alignment horizontal="left" vertical="center" shrinkToFit="1"/>
    </xf>
    <xf numFmtId="0" fontId="6" fillId="3" borderId="23" xfId="0" applyFont="1" applyFill="1" applyBorder="1" applyAlignment="1">
      <alignment horizontal="left" vertical="center" shrinkToFit="1"/>
    </xf>
    <xf numFmtId="0" fontId="6" fillId="3" borderId="2" xfId="0" applyFont="1" applyFill="1" applyBorder="1" applyAlignment="1">
      <alignment horizontal="left" vertical="center" shrinkToFit="1"/>
    </xf>
    <xf numFmtId="0" fontId="6" fillId="3" borderId="3" xfId="0" applyFont="1" applyFill="1" applyBorder="1" applyAlignment="1">
      <alignment horizontal="left" vertical="center" shrinkToFit="1"/>
    </xf>
    <xf numFmtId="0" fontId="6" fillId="3" borderId="14" xfId="0" applyFont="1" applyFill="1" applyBorder="1" applyAlignment="1">
      <alignment horizontal="left" vertical="center" shrinkToFit="1"/>
    </xf>
    <xf numFmtId="0" fontId="6" fillId="0" borderId="0" xfId="0" applyFont="1" applyAlignment="1">
      <alignment vertical="top" shrinkToFit="1"/>
    </xf>
    <xf numFmtId="0" fontId="6" fillId="0" borderId="9" xfId="0" applyFont="1" applyBorder="1" applyAlignment="1">
      <alignment horizontal="center" vertical="center" textRotation="255" wrapText="1"/>
    </xf>
    <xf numFmtId="0" fontId="6" fillId="0" borderId="12" xfId="0" applyFont="1" applyBorder="1" applyAlignment="1">
      <alignment horizontal="center" vertical="center" textRotation="255" wrapText="1"/>
    </xf>
    <xf numFmtId="0" fontId="6" fillId="0" borderId="10" xfId="0" applyFont="1" applyBorder="1" applyAlignment="1">
      <alignment horizontal="center" vertical="center" textRotation="255" wrapText="1"/>
    </xf>
    <xf numFmtId="0" fontId="6" fillId="0" borderId="1"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0" xfId="0" applyFont="1" applyFill="1" applyAlignment="1">
      <alignment horizontal="left" vertical="top" wrapText="1"/>
    </xf>
    <xf numFmtId="0" fontId="6" fillId="3" borderId="5" xfId="0" applyFont="1" applyFill="1" applyBorder="1" applyAlignment="1">
      <alignment horizontal="left" vertical="top" wrapText="1"/>
    </xf>
    <xf numFmtId="0" fontId="6" fillId="3" borderId="27" xfId="0" applyFont="1" applyFill="1" applyBorder="1" applyAlignment="1">
      <alignment horizontal="left" vertical="top" wrapText="1"/>
    </xf>
    <xf numFmtId="0" fontId="6" fillId="3" borderId="28" xfId="0" applyFont="1" applyFill="1" applyBorder="1" applyAlignment="1">
      <alignment horizontal="left" vertical="top" wrapText="1"/>
    </xf>
    <xf numFmtId="0" fontId="6" fillId="3" borderId="29" xfId="0" applyFont="1" applyFill="1" applyBorder="1" applyAlignment="1">
      <alignment horizontal="left" vertical="top" wrapText="1"/>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8" borderId="0" xfId="0" applyFont="1" applyFill="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38" fillId="0" borderId="23" xfId="0" applyFont="1" applyBorder="1" applyAlignment="1">
      <alignment horizontal="left" vertical="center" wrapText="1"/>
    </xf>
    <xf numFmtId="0" fontId="6" fillId="0" borderId="216" xfId="0" applyFont="1" applyBorder="1" applyAlignment="1">
      <alignment horizontal="left" vertical="center"/>
    </xf>
    <xf numFmtId="0" fontId="6" fillId="0" borderId="0" xfId="0" applyFont="1" applyAlignment="1">
      <alignment horizontal="left" vertical="top"/>
    </xf>
    <xf numFmtId="0" fontId="84" fillId="0" borderId="216" xfId="0" applyFont="1" applyBorder="1" applyAlignment="1">
      <alignment horizontal="left" vertical="center"/>
    </xf>
    <xf numFmtId="0" fontId="6" fillId="0" borderId="11" xfId="0" applyFont="1" applyBorder="1">
      <alignment vertical="center"/>
    </xf>
    <xf numFmtId="0" fontId="6" fillId="0" borderId="14" xfId="0" applyFont="1" applyBorder="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6"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6" fillId="0" borderId="11" xfId="0" applyFont="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1" xfId="0" applyBorder="1" applyAlignment="1">
      <alignment horizontal="left" vertical="center" wrapText="1"/>
    </xf>
    <xf numFmtId="0" fontId="6" fillId="0" borderId="23" xfId="0" applyFont="1" applyBorder="1" applyAlignment="1">
      <alignment horizontal="left" vertical="center" shrinkToFit="1"/>
    </xf>
    <xf numFmtId="0" fontId="6" fillId="0" borderId="23" xfId="0" applyFont="1" applyBorder="1" applyAlignment="1">
      <alignment horizontal="left" vertical="center"/>
    </xf>
    <xf numFmtId="0" fontId="6" fillId="0" borderId="11" xfId="0" applyFont="1" applyBorder="1" applyAlignment="1">
      <alignment horizontal="left" vertical="center"/>
    </xf>
    <xf numFmtId="0" fontId="0" fillId="0" borderId="11" xfId="0" applyBorder="1" applyAlignment="1">
      <alignment horizontal="left" vertical="center"/>
    </xf>
    <xf numFmtId="0" fontId="84" fillId="0" borderId="9" xfId="0" applyFont="1" applyBorder="1" applyAlignment="1">
      <alignment horizontal="left" vertical="center"/>
    </xf>
    <xf numFmtId="0" fontId="85" fillId="0" borderId="2" xfId="0" applyFont="1" applyBorder="1" applyAlignment="1">
      <alignment vertical="center" wrapText="1"/>
    </xf>
    <xf numFmtId="0" fontId="82" fillId="0" borderId="2" xfId="0" applyFont="1" applyBorder="1" applyAlignment="1">
      <alignment vertical="center" wrapText="1"/>
    </xf>
    <xf numFmtId="0" fontId="82" fillId="0" borderId="0" xfId="0" applyFont="1" applyAlignment="1">
      <alignment vertical="center" wrapText="1"/>
    </xf>
    <xf numFmtId="0" fontId="84" fillId="0" borderId="1" xfId="0" applyFont="1" applyBorder="1" applyAlignment="1">
      <alignment vertical="center" wrapText="1"/>
    </xf>
    <xf numFmtId="0" fontId="84" fillId="0" borderId="2" xfId="0" applyFont="1" applyBorder="1" applyAlignment="1">
      <alignment vertical="center" wrapText="1"/>
    </xf>
    <xf numFmtId="0" fontId="84" fillId="0" borderId="3" xfId="0" applyFont="1" applyBorder="1" applyAlignment="1">
      <alignment vertical="center" wrapText="1"/>
    </xf>
    <xf numFmtId="0" fontId="84" fillId="0" borderId="4" xfId="0" applyFont="1" applyBorder="1" applyAlignment="1">
      <alignment vertical="center" wrapText="1"/>
    </xf>
    <xf numFmtId="0" fontId="84" fillId="0" borderId="0" xfId="0" applyFont="1" applyAlignment="1">
      <alignment vertical="center" wrapText="1"/>
    </xf>
    <xf numFmtId="0" fontId="84" fillId="0" borderId="5" xfId="0" applyFont="1" applyBorder="1" applyAlignment="1">
      <alignment vertical="center" wrapText="1"/>
    </xf>
    <xf numFmtId="0" fontId="84" fillId="0" borderId="6" xfId="0" applyFont="1" applyBorder="1" applyAlignment="1">
      <alignment vertical="center" wrapText="1"/>
    </xf>
    <xf numFmtId="0" fontId="84" fillId="0" borderId="7" xfId="0" applyFont="1" applyBorder="1" applyAlignment="1">
      <alignment vertical="center" wrapText="1"/>
    </xf>
    <xf numFmtId="0" fontId="84" fillId="0" borderId="8" xfId="0" applyFont="1" applyBorder="1" applyAlignment="1">
      <alignment vertical="center" wrapText="1"/>
    </xf>
    <xf numFmtId="0" fontId="84" fillId="0" borderId="9" xfId="0" applyFont="1" applyBorder="1" applyAlignment="1">
      <alignment horizontal="center" vertical="center"/>
    </xf>
    <xf numFmtId="0" fontId="84" fillId="0" borderId="12" xfId="0" applyFont="1" applyBorder="1" applyAlignment="1">
      <alignment horizontal="center" vertical="center"/>
    </xf>
    <xf numFmtId="0" fontId="84" fillId="0" borderId="10" xfId="0" applyFont="1" applyBorder="1" applyAlignment="1">
      <alignment horizontal="center" vertical="center"/>
    </xf>
    <xf numFmtId="0" fontId="84" fillId="0" borderId="9" xfId="0" applyFont="1" applyBorder="1" applyAlignment="1">
      <alignment horizontal="center" vertical="center" wrapText="1"/>
    </xf>
    <xf numFmtId="0" fontId="91" fillId="0" borderId="12" xfId="0" applyFont="1" applyBorder="1" applyAlignment="1">
      <alignment horizontal="center" vertical="center" wrapText="1"/>
    </xf>
    <xf numFmtId="0" fontId="91" fillId="0" borderId="10" xfId="0" applyFont="1" applyBorder="1" applyAlignment="1">
      <alignment horizontal="center" vertical="center" wrapText="1"/>
    </xf>
    <xf numFmtId="0" fontId="84" fillId="0" borderId="14" xfId="0" applyFont="1" applyBorder="1" applyAlignment="1">
      <alignment horizontal="left" vertical="center" shrinkToFit="1"/>
    </xf>
    <xf numFmtId="0" fontId="84" fillId="0" borderId="23" xfId="0" applyFont="1" applyBorder="1" applyAlignment="1">
      <alignment horizontal="left" vertical="center" shrinkToFit="1"/>
    </xf>
    <xf numFmtId="0" fontId="84" fillId="0" borderId="1" xfId="0" applyFont="1" applyBorder="1" applyAlignment="1">
      <alignment horizontal="center" vertical="center"/>
    </xf>
    <xf numFmtId="0" fontId="84" fillId="0" borderId="2" xfId="0" applyFont="1" applyBorder="1" applyAlignment="1">
      <alignment horizontal="center" vertical="center"/>
    </xf>
    <xf numFmtId="0" fontId="84" fillId="0" borderId="3" xfId="0" applyFont="1" applyBorder="1" applyAlignment="1">
      <alignment horizontal="center" vertical="center"/>
    </xf>
    <xf numFmtId="0" fontId="84" fillId="0" borderId="4" xfId="0" applyFont="1" applyBorder="1" applyAlignment="1">
      <alignment horizontal="center" vertical="center"/>
    </xf>
    <xf numFmtId="0" fontId="84" fillId="0" borderId="0" xfId="0" applyFont="1" applyAlignment="1">
      <alignment horizontal="center" vertical="center"/>
    </xf>
    <xf numFmtId="0" fontId="84" fillId="0" borderId="5" xfId="0" applyFont="1" applyBorder="1" applyAlignment="1">
      <alignment horizontal="center" vertical="center"/>
    </xf>
    <xf numFmtId="0" fontId="84" fillId="0" borderId="6" xfId="0" applyFont="1" applyBorder="1" applyAlignment="1">
      <alignment horizontal="center" vertical="center"/>
    </xf>
    <xf numFmtId="0" fontId="84" fillId="0" borderId="7" xfId="0" applyFont="1" applyBorder="1" applyAlignment="1">
      <alignment horizontal="center" vertical="center"/>
    </xf>
    <xf numFmtId="0" fontId="84" fillId="0" borderId="8" xfId="0" applyFont="1" applyBorder="1" applyAlignment="1">
      <alignment horizontal="center" vertical="center"/>
    </xf>
    <xf numFmtId="0" fontId="84" fillId="0" borderId="12" xfId="0" applyFont="1" applyBorder="1" applyAlignment="1">
      <alignment horizontal="center" vertical="center" wrapText="1"/>
    </xf>
    <xf numFmtId="0" fontId="84" fillId="0" borderId="10" xfId="0" applyFont="1" applyBorder="1" applyAlignment="1">
      <alignment horizontal="center" vertical="center" wrapText="1"/>
    </xf>
    <xf numFmtId="0" fontId="84" fillId="0" borderId="9" xfId="0" applyFont="1" applyBorder="1" applyAlignment="1">
      <alignment horizontal="center" vertical="center" textRotation="255"/>
    </xf>
    <xf numFmtId="0" fontId="84" fillId="0" borderId="12" xfId="0" applyFont="1" applyBorder="1" applyAlignment="1">
      <alignment horizontal="center" vertical="center" textRotation="255"/>
    </xf>
    <xf numFmtId="0" fontId="84" fillId="0" borderId="10" xfId="0" applyFont="1" applyBorder="1" applyAlignment="1">
      <alignment horizontal="center" vertical="center" textRotation="255"/>
    </xf>
    <xf numFmtId="0" fontId="84" fillId="0" borderId="13" xfId="0" applyFont="1" applyBorder="1" applyAlignment="1">
      <alignment vertical="center" shrinkToFit="1"/>
    </xf>
    <xf numFmtId="0" fontId="84" fillId="0" borderId="14" xfId="0" applyFont="1" applyBorder="1" applyAlignment="1">
      <alignment vertical="center" shrinkToFit="1"/>
    </xf>
    <xf numFmtId="0" fontId="84" fillId="0" borderId="11" xfId="0" applyFont="1" applyBorder="1" applyAlignment="1">
      <alignment vertical="center" wrapText="1"/>
    </xf>
    <xf numFmtId="0" fontId="84" fillId="0" borderId="13" xfId="0" applyFont="1" applyBorder="1" applyAlignment="1">
      <alignment vertical="center" wrapText="1"/>
    </xf>
    <xf numFmtId="0" fontId="84" fillId="0" borderId="14" xfId="0" applyFont="1" applyBorder="1" applyAlignment="1">
      <alignment vertical="center" wrapText="1"/>
    </xf>
    <xf numFmtId="0" fontId="84" fillId="0" borderId="23" xfId="0" applyFont="1" applyBorder="1" applyAlignment="1">
      <alignment horizontal="center" vertical="center"/>
    </xf>
    <xf numFmtId="0" fontId="84" fillId="0" borderId="14" xfId="0" applyFont="1" applyBorder="1" applyAlignment="1">
      <alignment horizontal="left" vertical="center"/>
    </xf>
    <xf numFmtId="0" fontId="84" fillId="0" borderId="23" xfId="0" applyFont="1" applyBorder="1" applyAlignment="1">
      <alignment horizontal="left" vertical="center"/>
    </xf>
    <xf numFmtId="0" fontId="84" fillId="0" borderId="11" xfId="0" applyFont="1" applyBorder="1" applyAlignment="1">
      <alignment horizontal="center" vertical="center"/>
    </xf>
    <xf numFmtId="0" fontId="84" fillId="0" borderId="13" xfId="0" applyFont="1" applyBorder="1" applyAlignment="1">
      <alignment horizontal="center" vertical="center"/>
    </xf>
    <xf numFmtId="0" fontId="84" fillId="0" borderId="14"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24"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26" xfId="0" applyFont="1" applyBorder="1" applyAlignment="1">
      <alignment horizontal="center" vertical="center" shrinkToFi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35" xfId="0" applyFont="1" applyFill="1" applyBorder="1" applyAlignment="1">
      <alignment horizontal="center" vertical="center"/>
    </xf>
    <xf numFmtId="0" fontId="6" fillId="3" borderId="36" xfId="0" applyFont="1" applyFill="1" applyBorder="1" applyAlignment="1">
      <alignment horizontal="center" vertical="center"/>
    </xf>
    <xf numFmtId="0" fontId="6" fillId="3" borderId="37" xfId="0" applyFont="1" applyFill="1" applyBorder="1" applyAlignment="1">
      <alignment horizontal="center" vertical="center"/>
    </xf>
    <xf numFmtId="9" fontId="6" fillId="3" borderId="24" xfId="0" applyNumberFormat="1" applyFont="1" applyFill="1" applyBorder="1" applyAlignment="1">
      <alignment horizontal="center" vertical="center"/>
    </xf>
    <xf numFmtId="0" fontId="6" fillId="0" borderId="1" xfId="0" applyFont="1" applyBorder="1" applyAlignment="1">
      <alignment horizontal="center" vertical="center" wrapText="1"/>
    </xf>
    <xf numFmtId="0" fontId="84" fillId="0" borderId="1" xfId="0" applyFont="1" applyBorder="1" applyAlignment="1">
      <alignment horizontal="center" vertical="center" wrapText="1"/>
    </xf>
    <xf numFmtId="0" fontId="84" fillId="0" borderId="2" xfId="0" applyFont="1" applyBorder="1" applyAlignment="1">
      <alignment horizontal="center" vertical="center" wrapText="1"/>
    </xf>
    <xf numFmtId="0" fontId="84" fillId="0" borderId="3" xfId="0" applyFont="1" applyBorder="1" applyAlignment="1">
      <alignment horizontal="center" vertical="center" wrapText="1"/>
    </xf>
    <xf numFmtId="0" fontId="84" fillId="0" borderId="6" xfId="0" applyFont="1" applyBorder="1" applyAlignment="1">
      <alignment horizontal="center" vertical="center" wrapText="1"/>
    </xf>
    <xf numFmtId="0" fontId="84" fillId="0" borderId="7" xfId="0" applyFont="1" applyBorder="1" applyAlignment="1">
      <alignment horizontal="center" vertical="center" wrapText="1"/>
    </xf>
    <xf numFmtId="0" fontId="84" fillId="0" borderId="8" xfId="0" applyFont="1" applyBorder="1" applyAlignment="1">
      <alignment horizontal="center" vertical="center" wrapText="1"/>
    </xf>
    <xf numFmtId="0" fontId="84" fillId="0" borderId="0" xfId="0" applyFont="1" applyAlignment="1">
      <alignment horizontal="left" vertical="top" wrapText="1"/>
    </xf>
    <xf numFmtId="0" fontId="84" fillId="0" borderId="2" xfId="0" applyFont="1" applyBorder="1" applyAlignment="1">
      <alignment horizontal="left" vertical="center"/>
    </xf>
    <xf numFmtId="0" fontId="84" fillId="0" borderId="3" xfId="0" applyFont="1" applyBorder="1" applyAlignment="1">
      <alignment horizontal="left" vertical="center"/>
    </xf>
    <xf numFmtId="0" fontId="84" fillId="0" borderId="0" xfId="0" applyFont="1" applyAlignment="1">
      <alignment horizontal="left" vertical="center"/>
    </xf>
    <xf numFmtId="0" fontId="84" fillId="0" borderId="5" xfId="0" applyFont="1" applyBorder="1" applyAlignment="1">
      <alignment horizontal="left" vertical="center"/>
    </xf>
    <xf numFmtId="0" fontId="84" fillId="0" borderId="7" xfId="0" applyFont="1" applyBorder="1" applyAlignment="1">
      <alignment horizontal="left" vertical="center"/>
    </xf>
    <xf numFmtId="0" fontId="84" fillId="0" borderId="8" xfId="0" applyFont="1" applyBorder="1" applyAlignment="1">
      <alignment horizontal="lef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0" borderId="9"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0" xfId="0" applyFont="1" applyBorder="1" applyAlignment="1">
      <alignment horizontal="center" vertical="center" textRotation="255"/>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84" fillId="0" borderId="11" xfId="0" applyFont="1" applyBorder="1" applyAlignment="1">
      <alignment horizontal="center" vertical="top"/>
    </xf>
    <xf numFmtId="0" fontId="84" fillId="0" borderId="13" xfId="0" applyFont="1" applyBorder="1" applyAlignment="1">
      <alignment horizontal="center" vertical="top"/>
    </xf>
    <xf numFmtId="0" fontId="84" fillId="0" borderId="14" xfId="0" applyFont="1" applyBorder="1" applyAlignment="1">
      <alignment horizontal="center" vertical="top"/>
    </xf>
    <xf numFmtId="0" fontId="84" fillId="23" borderId="23" xfId="0" applyFont="1" applyFill="1" applyBorder="1" applyAlignment="1">
      <alignment horizontal="left" vertical="center"/>
    </xf>
    <xf numFmtId="0" fontId="84" fillId="23" borderId="13" xfId="0" applyFont="1" applyFill="1" applyBorder="1" applyAlignment="1">
      <alignment horizontal="left" vertical="center"/>
    </xf>
    <xf numFmtId="0" fontId="84" fillId="23" borderId="14" xfId="0" applyFont="1" applyFill="1" applyBorder="1" applyAlignment="1">
      <alignment horizontal="left" vertical="center"/>
    </xf>
    <xf numFmtId="176" fontId="84" fillId="3" borderId="11" xfId="0" applyNumberFormat="1" applyFont="1" applyFill="1" applyBorder="1" applyAlignment="1">
      <alignment horizontal="center" vertical="center"/>
    </xf>
    <xf numFmtId="176" fontId="84" fillId="3" borderId="13" xfId="0" applyNumberFormat="1" applyFont="1" applyFill="1" applyBorder="1" applyAlignment="1">
      <alignment horizontal="center" vertical="center"/>
    </xf>
    <xf numFmtId="176" fontId="84" fillId="3" borderId="14" xfId="0" applyNumberFormat="1" applyFont="1" applyFill="1" applyBorder="1" applyAlignment="1">
      <alignment horizontal="center" vertical="center"/>
    </xf>
    <xf numFmtId="176" fontId="84" fillId="3" borderId="11" xfId="0" applyNumberFormat="1" applyFont="1" applyFill="1" applyBorder="1">
      <alignment vertical="center"/>
    </xf>
    <xf numFmtId="176" fontId="84" fillId="3" borderId="13" xfId="0" applyNumberFormat="1" applyFont="1" applyFill="1" applyBorder="1">
      <alignment vertical="center"/>
    </xf>
    <xf numFmtId="176" fontId="84" fillId="3" borderId="14" xfId="0" applyNumberFormat="1" applyFont="1" applyFill="1" applyBorder="1">
      <alignment vertical="center"/>
    </xf>
    <xf numFmtId="3" fontId="6" fillId="3" borderId="11" xfId="0" applyNumberFormat="1" applyFont="1" applyFill="1" applyBorder="1" applyAlignment="1">
      <alignment horizontal="right" vertical="center"/>
    </xf>
    <xf numFmtId="3" fontId="6" fillId="3" borderId="13" xfId="0" applyNumberFormat="1" applyFont="1" applyFill="1" applyBorder="1" applyAlignment="1">
      <alignment horizontal="right" vertical="center"/>
    </xf>
    <xf numFmtId="0" fontId="6" fillId="3" borderId="3" xfId="0" applyFont="1" applyFill="1" applyBorder="1" applyAlignment="1">
      <alignment vertical="center" wrapText="1"/>
    </xf>
    <xf numFmtId="0" fontId="6" fillId="3" borderId="8" xfId="0" applyFont="1" applyFill="1" applyBorder="1" applyAlignment="1">
      <alignment vertical="center" wrapText="1"/>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84" fillId="0" borderId="11" xfId="0" applyFont="1" applyBorder="1" applyAlignment="1">
      <alignment horizontal="center" vertical="top" wrapText="1"/>
    </xf>
    <xf numFmtId="0" fontId="84" fillId="0" borderId="13" xfId="0" applyFont="1" applyBorder="1" applyAlignment="1">
      <alignment horizontal="center" vertical="top" wrapText="1"/>
    </xf>
    <xf numFmtId="0" fontId="84" fillId="0" borderId="14" xfId="0" applyFont="1" applyBorder="1" applyAlignment="1">
      <alignment horizontal="center" vertical="top" wrapText="1"/>
    </xf>
    <xf numFmtId="176" fontId="0" fillId="3" borderId="6" xfId="0" applyNumberFormat="1" applyFill="1" applyBorder="1">
      <alignment vertical="center"/>
    </xf>
    <xf numFmtId="176" fontId="0" fillId="3" borderId="7" xfId="0" applyNumberFormat="1" applyFill="1" applyBorder="1">
      <alignment vertical="center"/>
    </xf>
    <xf numFmtId="0" fontId="84" fillId="0" borderId="0" xfId="0" applyFont="1" applyAlignment="1">
      <alignment vertical="top" wrapText="1"/>
    </xf>
    <xf numFmtId="0" fontId="84" fillId="8" borderId="23" xfId="0" applyFont="1" applyFill="1" applyBorder="1" applyAlignment="1">
      <alignment vertical="center" wrapText="1"/>
    </xf>
    <xf numFmtId="176" fontId="0" fillId="3" borderId="11" xfId="0" applyNumberFormat="1" applyFill="1" applyBorder="1">
      <alignment vertical="center"/>
    </xf>
    <xf numFmtId="176" fontId="0" fillId="3" borderId="13" xfId="0" applyNumberFormat="1" applyFill="1" applyBorder="1">
      <alignment vertical="center"/>
    </xf>
    <xf numFmtId="176" fontId="0" fillId="3" borderId="14" xfId="0" applyNumberFormat="1" applyFill="1" applyBorder="1">
      <alignment vertical="center"/>
    </xf>
    <xf numFmtId="0" fontId="6" fillId="3" borderId="11"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0" borderId="23" xfId="0" applyFont="1" applyBorder="1" applyAlignment="1">
      <alignment horizontal="center" vertical="center" textRotation="255"/>
    </xf>
    <xf numFmtId="0" fontId="6" fillId="0" borderId="23" xfId="0" applyFont="1" applyBorder="1" applyAlignment="1">
      <alignment horizontal="center" vertical="center" wrapText="1"/>
    </xf>
    <xf numFmtId="0" fontId="84" fillId="0" borderId="23" xfId="0" applyFont="1" applyBorder="1" applyAlignment="1">
      <alignment horizontal="center" vertical="top"/>
    </xf>
    <xf numFmtId="0" fontId="84" fillId="2" borderId="1" xfId="0" applyFont="1" applyFill="1" applyBorder="1" applyAlignment="1">
      <alignment vertical="center" wrapText="1"/>
    </xf>
    <xf numFmtId="0" fontId="84" fillId="2" borderId="2" xfId="0" applyFont="1" applyFill="1" applyBorder="1" applyAlignment="1">
      <alignment vertical="center" wrapText="1"/>
    </xf>
    <xf numFmtId="0" fontId="84" fillId="2" borderId="3" xfId="0" applyFont="1" applyFill="1" applyBorder="1" applyAlignment="1">
      <alignment vertical="center" wrapText="1"/>
    </xf>
    <xf numFmtId="0" fontId="84" fillId="2" borderId="4" xfId="0" applyFont="1" applyFill="1" applyBorder="1" applyAlignment="1">
      <alignment vertical="center" wrapText="1"/>
    </xf>
    <xf numFmtId="0" fontId="84" fillId="2" borderId="0" xfId="0" applyFont="1" applyFill="1" applyAlignment="1">
      <alignment vertical="center" wrapText="1"/>
    </xf>
    <xf numFmtId="0" fontId="84" fillId="2" borderId="5" xfId="0" applyFont="1" applyFill="1" applyBorder="1" applyAlignment="1">
      <alignment vertical="center" wrapText="1"/>
    </xf>
    <xf numFmtId="0" fontId="84" fillId="2" borderId="6" xfId="0" applyFont="1" applyFill="1" applyBorder="1" applyAlignment="1">
      <alignment vertical="center" wrapText="1"/>
    </xf>
    <xf numFmtId="0" fontId="84" fillId="2" borderId="7" xfId="0" applyFont="1" applyFill="1" applyBorder="1" applyAlignment="1">
      <alignment vertical="center" wrapText="1"/>
    </xf>
    <xf numFmtId="0" fontId="84" fillId="2" borderId="8" xfId="0" applyFont="1" applyFill="1" applyBorder="1" applyAlignment="1">
      <alignment vertical="center"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183" fontId="6" fillId="9" borderId="1" xfId="0" applyNumberFormat="1" applyFont="1" applyFill="1" applyBorder="1" applyAlignment="1">
      <alignment horizontal="right" vertical="center"/>
    </xf>
    <xf numFmtId="183" fontId="6" fillId="9" borderId="2" xfId="0" applyNumberFormat="1" applyFont="1" applyFill="1" applyBorder="1" applyAlignment="1">
      <alignment horizontal="right" vertical="center"/>
    </xf>
    <xf numFmtId="183" fontId="6" fillId="9" borderId="52" xfId="0" applyNumberFormat="1" applyFont="1" applyFill="1" applyBorder="1" applyAlignment="1">
      <alignment horizontal="right" vertical="center"/>
    </xf>
    <xf numFmtId="183" fontId="6" fillId="9" borderId="6" xfId="0" applyNumberFormat="1" applyFont="1" applyFill="1" applyBorder="1" applyAlignment="1">
      <alignment horizontal="right" vertical="center"/>
    </xf>
    <xf numFmtId="183" fontId="6" fillId="9" borderId="7" xfId="0" applyNumberFormat="1" applyFont="1" applyFill="1" applyBorder="1" applyAlignment="1">
      <alignment horizontal="right" vertical="center"/>
    </xf>
    <xf numFmtId="183" fontId="6" fillId="9" borderId="53" xfId="0" applyNumberFormat="1" applyFont="1" applyFill="1" applyBorder="1" applyAlignment="1">
      <alignment horizontal="right" vertical="center"/>
    </xf>
    <xf numFmtId="184" fontId="6" fillId="7" borderId="35" xfId="0" applyNumberFormat="1" applyFont="1" applyFill="1" applyBorder="1" applyAlignment="1">
      <alignment horizontal="left" vertical="center" shrinkToFit="1"/>
    </xf>
    <xf numFmtId="184" fontId="6" fillId="7" borderId="36" xfId="0" applyNumberFormat="1" applyFont="1" applyFill="1" applyBorder="1" applyAlignment="1">
      <alignment horizontal="left" vertical="center" shrinkToFit="1"/>
    </xf>
    <xf numFmtId="184" fontId="6" fillId="7" borderId="37" xfId="0" applyNumberFormat="1" applyFont="1" applyFill="1" applyBorder="1" applyAlignment="1">
      <alignment horizontal="left" vertical="center" shrinkToFit="1"/>
    </xf>
    <xf numFmtId="184" fontId="6" fillId="7" borderId="32" xfId="0" applyNumberFormat="1" applyFont="1" applyFill="1" applyBorder="1" applyAlignment="1">
      <alignment horizontal="left" vertical="center" shrinkToFit="1"/>
    </xf>
    <xf numFmtId="184" fontId="6" fillId="7" borderId="33" xfId="0" applyNumberFormat="1" applyFont="1" applyFill="1" applyBorder="1" applyAlignment="1">
      <alignment horizontal="left" vertical="center" shrinkToFit="1"/>
    </xf>
    <xf numFmtId="184" fontId="6" fillId="7" borderId="34" xfId="0" applyNumberFormat="1" applyFont="1" applyFill="1" applyBorder="1" applyAlignment="1">
      <alignment horizontal="left" vertical="center" shrinkToFit="1"/>
    </xf>
    <xf numFmtId="184" fontId="6" fillId="7" borderId="24" xfId="0" applyNumberFormat="1" applyFont="1" applyFill="1" applyBorder="1" applyAlignment="1">
      <alignment horizontal="left" vertical="center" shrinkToFit="1"/>
    </xf>
    <xf numFmtId="184" fontId="6" fillId="7" borderId="25" xfId="0" applyNumberFormat="1" applyFont="1" applyFill="1" applyBorder="1" applyAlignment="1">
      <alignment horizontal="left" vertical="center" shrinkToFit="1"/>
    </xf>
    <xf numFmtId="184" fontId="6" fillId="7" borderId="26" xfId="0" applyNumberFormat="1" applyFont="1" applyFill="1" applyBorder="1" applyAlignment="1">
      <alignment horizontal="left" vertical="center" shrinkToFit="1"/>
    </xf>
    <xf numFmtId="0" fontId="6" fillId="6" borderId="13" xfId="0" applyFont="1" applyFill="1" applyBorder="1" applyAlignment="1">
      <alignment horizontal="left" vertical="center"/>
    </xf>
    <xf numFmtId="0" fontId="6" fillId="6" borderId="14" xfId="0" applyFont="1" applyFill="1" applyBorder="1" applyAlignment="1">
      <alignment horizontal="left" vertical="center"/>
    </xf>
    <xf numFmtId="0" fontId="6" fillId="2" borderId="32" xfId="0" applyFont="1" applyFill="1" applyBorder="1" applyAlignment="1">
      <alignment horizontal="left" vertical="center" shrinkToFit="1"/>
    </xf>
    <xf numFmtId="0" fontId="6" fillId="2" borderId="33" xfId="0" applyFont="1" applyFill="1" applyBorder="1" applyAlignment="1">
      <alignment horizontal="left" vertical="center" shrinkToFit="1"/>
    </xf>
    <xf numFmtId="0" fontId="6" fillId="2" borderId="34" xfId="0" applyFont="1" applyFill="1" applyBorder="1" applyAlignment="1">
      <alignment horizontal="left" vertical="center" shrinkToFit="1"/>
    </xf>
    <xf numFmtId="0" fontId="6" fillId="9" borderId="1" xfId="0" applyFont="1" applyFill="1" applyBorder="1" applyAlignment="1">
      <alignment horizontal="right" vertical="center"/>
    </xf>
    <xf numFmtId="0" fontId="6" fillId="9" borderId="52" xfId="0" applyFont="1" applyFill="1" applyBorder="1" applyAlignment="1">
      <alignment horizontal="right" vertical="center"/>
    </xf>
    <xf numFmtId="0" fontId="6" fillId="9" borderId="6" xfId="0" applyFont="1" applyFill="1" applyBorder="1" applyAlignment="1">
      <alignment horizontal="right" vertical="center"/>
    </xf>
    <xf numFmtId="0" fontId="6" fillId="9" borderId="53" xfId="0" applyFont="1" applyFill="1" applyBorder="1" applyAlignment="1">
      <alignment horizontal="right" vertical="center"/>
    </xf>
    <xf numFmtId="193" fontId="6" fillId="9" borderId="1" xfId="0" applyNumberFormat="1" applyFont="1" applyFill="1" applyBorder="1" applyAlignment="1">
      <alignment horizontal="right" vertical="center"/>
    </xf>
    <xf numFmtId="193" fontId="6" fillId="9" borderId="52" xfId="0" applyNumberFormat="1" applyFont="1" applyFill="1" applyBorder="1" applyAlignment="1">
      <alignment horizontal="right" vertical="center"/>
    </xf>
    <xf numFmtId="193" fontId="6" fillId="9" borderId="6" xfId="0" applyNumberFormat="1" applyFont="1" applyFill="1" applyBorder="1" applyAlignment="1">
      <alignment horizontal="right" vertical="center"/>
    </xf>
    <xf numFmtId="193" fontId="6" fillId="9" borderId="53" xfId="0" applyNumberFormat="1" applyFont="1" applyFill="1" applyBorder="1" applyAlignment="1">
      <alignment horizontal="right" vertical="center"/>
    </xf>
    <xf numFmtId="0" fontId="6" fillId="8" borderId="0" xfId="0" applyFont="1" applyFill="1" applyAlignment="1">
      <alignment horizontal="left" vertical="top" wrapText="1"/>
    </xf>
    <xf numFmtId="0" fontId="6" fillId="7" borderId="7" xfId="0" applyFont="1" applyFill="1" applyBorder="1" applyAlignment="1">
      <alignment horizontal="left" vertical="center"/>
    </xf>
    <xf numFmtId="0" fontId="6" fillId="7" borderId="0" xfId="0" applyFont="1" applyFill="1" applyAlignment="1">
      <alignment horizontal="left" vertical="top" wrapText="1"/>
    </xf>
    <xf numFmtId="0" fontId="59" fillId="0" borderId="0" xfId="0" applyFont="1" applyAlignment="1">
      <alignment horizontal="left" vertical="top" wrapText="1"/>
    </xf>
    <xf numFmtId="0" fontId="6" fillId="7" borderId="11" xfId="0" applyFont="1" applyFill="1" applyBorder="1" applyAlignment="1">
      <alignment horizontal="left" vertical="center" shrinkToFit="1"/>
    </xf>
    <xf numFmtId="0" fontId="6" fillId="7" borderId="13" xfId="0" applyFont="1" applyFill="1" applyBorder="1" applyAlignment="1">
      <alignment horizontal="left" vertical="center" shrinkToFit="1"/>
    </xf>
    <xf numFmtId="0" fontId="6" fillId="7" borderId="14" xfId="0" applyFont="1" applyFill="1" applyBorder="1" applyAlignment="1">
      <alignment horizontal="left" vertical="center" shrinkToFit="1"/>
    </xf>
    <xf numFmtId="0" fontId="6" fillId="3" borderId="23" xfId="0" applyFont="1" applyFill="1" applyBorder="1" applyAlignment="1">
      <alignment horizontal="center" vertical="center" shrinkToFit="1"/>
    </xf>
    <xf numFmtId="0" fontId="6" fillId="3" borderId="52" xfId="0" applyFont="1" applyFill="1" applyBorder="1" applyAlignment="1">
      <alignment horizontal="center" vertical="center"/>
    </xf>
    <xf numFmtId="0" fontId="6" fillId="0" borderId="2" xfId="0" applyFont="1" applyBorder="1" applyAlignment="1">
      <alignment horizontal="left" vertical="top"/>
    </xf>
    <xf numFmtId="0" fontId="6" fillId="3" borderId="66" xfId="0" applyFont="1" applyFill="1" applyBorder="1" applyAlignment="1">
      <alignment horizontal="center" vertical="center"/>
    </xf>
    <xf numFmtId="0" fontId="59" fillId="0" borderId="31" xfId="0" applyFont="1" applyBorder="1" applyAlignment="1">
      <alignment horizontal="left" vertical="center"/>
    </xf>
    <xf numFmtId="0" fontId="6" fillId="0" borderId="35" xfId="0" applyFont="1"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84" fillId="0" borderId="23" xfId="0" applyFont="1" applyBorder="1" applyAlignment="1">
      <alignment horizontal="center" vertical="center" shrinkToFit="1"/>
    </xf>
    <xf numFmtId="176" fontId="6" fillId="3" borderId="11" xfId="0" applyNumberFormat="1" applyFont="1" applyFill="1" applyBorder="1">
      <alignment vertical="center"/>
    </xf>
    <xf numFmtId="176" fontId="6" fillId="3" borderId="13" xfId="0" applyNumberFormat="1" applyFont="1" applyFill="1" applyBorder="1">
      <alignment vertical="center"/>
    </xf>
    <xf numFmtId="176" fontId="6" fillId="3" borderId="14" xfId="0" applyNumberFormat="1" applyFont="1" applyFill="1" applyBorder="1">
      <alignment vertical="center"/>
    </xf>
    <xf numFmtId="176" fontId="6" fillId="3" borderId="6" xfId="0" applyNumberFormat="1" applyFont="1" applyFill="1" applyBorder="1">
      <alignment vertical="center"/>
    </xf>
    <xf numFmtId="176" fontId="6" fillId="3" borderId="7" xfId="0" applyNumberFormat="1" applyFont="1" applyFill="1" applyBorder="1">
      <alignment vertical="center"/>
    </xf>
    <xf numFmtId="176" fontId="6" fillId="3" borderId="8" xfId="0" applyNumberFormat="1" applyFont="1" applyFill="1" applyBorder="1">
      <alignment vertical="center"/>
    </xf>
    <xf numFmtId="3" fontId="6" fillId="3" borderId="1"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0" fontId="6" fillId="2" borderId="23" xfId="0" applyFont="1" applyFill="1" applyBorder="1" applyAlignment="1">
      <alignment horizontal="left" vertical="center" wrapText="1"/>
    </xf>
    <xf numFmtId="0" fontId="6" fillId="8" borderId="23" xfId="0" applyFont="1" applyFill="1" applyBorder="1" applyAlignment="1">
      <alignment horizontal="left" vertical="center"/>
    </xf>
    <xf numFmtId="0" fontId="38" fillId="0" borderId="23" xfId="0" applyFont="1" applyBorder="1" applyAlignment="1">
      <alignment horizontal="center" vertical="center"/>
    </xf>
    <xf numFmtId="0" fontId="6" fillId="0" borderId="11" xfId="0" applyFont="1" applyBorder="1" applyAlignment="1">
      <alignment horizontal="center" vertical="center" wrapText="1"/>
    </xf>
    <xf numFmtId="0" fontId="6" fillId="3" borderId="11"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0" borderId="11"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 fillId="6" borderId="60" xfId="0" applyFont="1" applyFill="1" applyBorder="1" applyAlignment="1">
      <alignment horizontal="left" vertical="center"/>
    </xf>
    <xf numFmtId="0" fontId="6" fillId="7" borderId="23" xfId="0" applyFont="1" applyFill="1" applyBorder="1" applyAlignment="1">
      <alignment horizontal="left" vertical="center" wrapText="1"/>
    </xf>
    <xf numFmtId="0" fontId="6" fillId="7" borderId="23" xfId="0" applyFont="1" applyFill="1" applyBorder="1" applyAlignment="1">
      <alignment horizontal="left" vertical="center"/>
    </xf>
    <xf numFmtId="0" fontId="6" fillId="8" borderId="0" xfId="0" applyFont="1" applyFill="1" applyAlignment="1">
      <alignment horizontal="left" vertical="top"/>
    </xf>
    <xf numFmtId="0" fontId="6" fillId="0" borderId="4" xfId="0" applyFont="1" applyBorder="1" applyAlignment="1">
      <alignment vertical="center" textRotation="255" wrapText="1"/>
    </xf>
    <xf numFmtId="0" fontId="6" fillId="0" borderId="6" xfId="0" applyFont="1" applyBorder="1" applyAlignment="1">
      <alignment vertical="center" textRotation="255" wrapText="1"/>
    </xf>
    <xf numFmtId="0" fontId="84" fillId="0" borderId="11" xfId="0" applyFont="1" applyBorder="1" applyAlignment="1">
      <alignment horizontal="left" vertical="center" shrinkToFit="1"/>
    </xf>
    <xf numFmtId="0" fontId="84" fillId="0" borderId="13" xfId="0" applyFont="1" applyBorder="1" applyAlignment="1">
      <alignment horizontal="left" vertical="center" shrinkToFit="1"/>
    </xf>
    <xf numFmtId="176" fontId="6" fillId="3" borderId="11" xfId="0" applyNumberFormat="1" applyFont="1" applyFill="1" applyBorder="1" applyAlignment="1">
      <alignment horizontal="center" vertical="center"/>
    </xf>
    <xf numFmtId="176" fontId="6" fillId="3" borderId="13" xfId="0" applyNumberFormat="1" applyFont="1" applyFill="1" applyBorder="1" applyAlignment="1">
      <alignment horizontal="center" vertical="center"/>
    </xf>
    <xf numFmtId="176" fontId="6" fillId="3" borderId="14" xfId="0" applyNumberFormat="1" applyFont="1" applyFill="1" applyBorder="1" applyAlignment="1">
      <alignment horizontal="center" vertical="center"/>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vertical="center" textRotation="255" wrapText="1"/>
    </xf>
    <xf numFmtId="0" fontId="6" fillId="0" borderId="12" xfId="0" applyFont="1" applyBorder="1" applyAlignment="1">
      <alignment vertical="center" textRotation="255" wrapText="1"/>
    </xf>
    <xf numFmtId="0" fontId="6" fillId="0" borderId="10" xfId="0" applyFont="1" applyBorder="1" applyAlignment="1">
      <alignment vertical="center" textRotation="255" wrapText="1"/>
    </xf>
    <xf numFmtId="0" fontId="84" fillId="0" borderId="11" xfId="0" applyFont="1" applyBorder="1" applyAlignment="1">
      <alignment horizontal="center" vertical="center" wrapText="1"/>
    </xf>
    <xf numFmtId="0" fontId="84" fillId="0" borderId="14" xfId="0" applyFont="1" applyBorder="1" applyAlignment="1">
      <alignment horizontal="center" vertical="center" wrapText="1"/>
    </xf>
    <xf numFmtId="0" fontId="6" fillId="6" borderId="224" xfId="0" applyFont="1" applyFill="1" applyBorder="1" applyAlignment="1">
      <alignment horizontal="left" vertical="center"/>
    </xf>
    <xf numFmtId="0" fontId="6" fillId="6" borderId="8" xfId="0" applyFont="1" applyFill="1" applyBorder="1" applyAlignment="1">
      <alignment horizontal="left" vertical="center"/>
    </xf>
    <xf numFmtId="0" fontId="84" fillId="0" borderId="11" xfId="0" applyFont="1" applyBorder="1">
      <alignment vertical="center"/>
    </xf>
    <xf numFmtId="0" fontId="84" fillId="0" borderId="14" xfId="0" applyFont="1" applyBorder="1">
      <alignment vertical="center"/>
    </xf>
    <xf numFmtId="176" fontId="6" fillId="3" borderId="6" xfId="0" applyNumberFormat="1" applyFont="1" applyFill="1" applyBorder="1" applyAlignment="1">
      <alignment horizontal="center" vertical="center"/>
    </xf>
    <xf numFmtId="176" fontId="6" fillId="3" borderId="7" xfId="0" applyNumberFormat="1" applyFont="1" applyFill="1" applyBorder="1" applyAlignment="1">
      <alignment horizontal="center" vertical="center"/>
    </xf>
    <xf numFmtId="176" fontId="6" fillId="3" borderId="8" xfId="0" applyNumberFormat="1" applyFont="1" applyFill="1" applyBorder="1" applyAlignment="1">
      <alignment horizontal="center" vertical="center"/>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8" xfId="0" applyFont="1" applyFill="1" applyBorder="1" applyAlignment="1">
      <alignment horizontal="left" vertical="center" wrapText="1"/>
    </xf>
    <xf numFmtId="0" fontId="59" fillId="0" borderId="1" xfId="0" applyFont="1" applyBorder="1" applyAlignment="1">
      <alignment horizontal="center" vertical="center"/>
    </xf>
    <xf numFmtId="0" fontId="59" fillId="0" borderId="4" xfId="0" applyFont="1" applyBorder="1" applyAlignment="1">
      <alignment horizontal="center" vertical="center"/>
    </xf>
    <xf numFmtId="0" fontId="59" fillId="0" borderId="6" xfId="0" applyFont="1" applyBorder="1" applyAlignment="1">
      <alignment horizontal="center" vertical="center"/>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0" xfId="0" applyFont="1" applyAlignment="1">
      <alignment horizontal="left" vertical="center" shrinkToFit="1"/>
    </xf>
    <xf numFmtId="0" fontId="6" fillId="0" borderId="5"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59" fillId="0" borderId="9" xfId="0" applyFont="1" applyBorder="1" applyAlignment="1">
      <alignment horizontal="left" vertical="center"/>
    </xf>
    <xf numFmtId="0" fontId="59" fillId="0" borderId="9" xfId="0" applyFont="1" applyBorder="1" applyAlignment="1">
      <alignment horizontal="center" vertical="center"/>
    </xf>
    <xf numFmtId="0" fontId="59" fillId="0" borderId="10"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106" fillId="0" borderId="1" xfId="0" applyFont="1" applyBorder="1" applyAlignment="1">
      <alignment horizontal="center" vertical="center" wrapText="1"/>
    </xf>
    <xf numFmtId="0" fontId="106" fillId="0" borderId="3" xfId="0" applyFont="1" applyBorder="1" applyAlignment="1">
      <alignment horizontal="center" vertical="center" wrapText="1"/>
    </xf>
    <xf numFmtId="0" fontId="106" fillId="0" borderId="6" xfId="0" applyFont="1" applyBorder="1" applyAlignment="1">
      <alignment horizontal="center" vertical="center" wrapText="1"/>
    </xf>
    <xf numFmtId="0" fontId="106" fillId="0" borderId="8" xfId="0" applyFont="1" applyBorder="1" applyAlignment="1">
      <alignment horizontal="center" vertical="center" wrapText="1"/>
    </xf>
    <xf numFmtId="0" fontId="6" fillId="0" borderId="11" xfId="0" applyFont="1" applyBorder="1" applyAlignment="1">
      <alignment vertical="center" shrinkToFit="1"/>
    </xf>
    <xf numFmtId="0" fontId="6" fillId="0" borderId="13" xfId="0" applyFont="1" applyBorder="1" applyAlignment="1">
      <alignment vertical="center" shrinkToFit="1"/>
    </xf>
    <xf numFmtId="0" fontId="6" fillId="0" borderId="14" xfId="0" applyFont="1" applyBorder="1" applyAlignment="1">
      <alignment vertical="center" shrinkToFit="1"/>
    </xf>
    <xf numFmtId="0" fontId="84" fillId="0" borderId="11" xfId="0" applyFont="1" applyBorder="1" applyAlignment="1">
      <alignment vertical="center" shrinkToFit="1"/>
    </xf>
    <xf numFmtId="0" fontId="84" fillId="0" borderId="1" xfId="0" applyFont="1" applyBorder="1" applyAlignment="1">
      <alignment horizontal="left" vertical="center"/>
    </xf>
    <xf numFmtId="0" fontId="84" fillId="0" borderId="6" xfId="0" applyFont="1" applyBorder="1" applyAlignment="1">
      <alignment horizontal="left" vertical="center"/>
    </xf>
    <xf numFmtId="0" fontId="37" fillId="0" borderId="1"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8" xfId="0" applyFont="1" applyBorder="1" applyAlignment="1">
      <alignment horizontal="center" vertical="center" wrapText="1"/>
    </xf>
    <xf numFmtId="0" fontId="84" fillId="0" borderId="4" xfId="0" applyFont="1" applyBorder="1" applyAlignment="1">
      <alignment horizontal="center" vertical="center" wrapText="1"/>
    </xf>
    <xf numFmtId="0" fontId="84" fillId="0" borderId="5" xfId="0" applyFont="1" applyBorder="1" applyAlignment="1">
      <alignment horizontal="center" vertical="center" wrapText="1"/>
    </xf>
    <xf numFmtId="0" fontId="84" fillId="0" borderId="4" xfId="0" applyFont="1" applyBorder="1" applyAlignment="1">
      <alignment horizontal="left" vertical="center"/>
    </xf>
    <xf numFmtId="0" fontId="84" fillId="0" borderId="13"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59" fillId="0" borderId="1" xfId="0" applyFont="1" applyBorder="1" applyAlignment="1">
      <alignment horizontal="left" vertical="center" wrapText="1"/>
    </xf>
    <xf numFmtId="0" fontId="59" fillId="0" borderId="2" xfId="0" applyFont="1" applyBorder="1" applyAlignment="1">
      <alignment horizontal="left" vertical="center" wrapText="1"/>
    </xf>
    <xf numFmtId="0" fontId="59" fillId="0" borderId="3" xfId="0" applyFont="1" applyBorder="1" applyAlignment="1">
      <alignment horizontal="left" vertical="center" wrapText="1"/>
    </xf>
    <xf numFmtId="0" fontId="59" fillId="0" borderId="4" xfId="0" applyFont="1" applyBorder="1" applyAlignment="1">
      <alignment horizontal="left" vertical="center" wrapText="1"/>
    </xf>
    <xf numFmtId="0" fontId="59" fillId="0" borderId="0" xfId="0" applyFont="1" applyAlignment="1">
      <alignment horizontal="left" vertical="center" wrapText="1"/>
    </xf>
    <xf numFmtId="0" fontId="59" fillId="0" borderId="5"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26" fillId="32" borderId="1" xfId="0" applyFont="1" applyFill="1" applyBorder="1" applyAlignment="1">
      <alignment horizontal="left" vertical="center" wrapText="1"/>
    </xf>
    <xf numFmtId="0" fontId="126" fillId="32" borderId="2" xfId="0" applyFont="1" applyFill="1" applyBorder="1" applyAlignment="1">
      <alignment horizontal="left" vertical="center" wrapText="1"/>
    </xf>
    <xf numFmtId="0" fontId="126" fillId="32" borderId="3" xfId="0" applyFont="1" applyFill="1" applyBorder="1" applyAlignment="1">
      <alignment horizontal="left" vertical="center" wrapText="1"/>
    </xf>
    <xf numFmtId="0" fontId="126" fillId="32" borderId="6" xfId="0" applyFont="1" applyFill="1" applyBorder="1" applyAlignment="1">
      <alignment horizontal="left" vertical="center" wrapText="1"/>
    </xf>
    <xf numFmtId="0" fontId="126" fillId="32" borderId="7" xfId="0" applyFont="1" applyFill="1" applyBorder="1" applyAlignment="1">
      <alignment horizontal="left" vertical="center" wrapText="1"/>
    </xf>
    <xf numFmtId="0" fontId="126" fillId="32" borderId="8" xfId="0" applyFont="1" applyFill="1" applyBorder="1" applyAlignment="1">
      <alignment horizontal="left" vertical="center" wrapText="1"/>
    </xf>
    <xf numFmtId="0" fontId="85" fillId="8" borderId="0" xfId="0" applyFont="1" applyFill="1" applyAlignment="1">
      <alignment vertical="top" wrapText="1"/>
    </xf>
    <xf numFmtId="0" fontId="59" fillId="0" borderId="168" xfId="0" applyFont="1" applyBorder="1" applyAlignment="1">
      <alignment vertical="top"/>
    </xf>
    <xf numFmtId="0" fontId="11" fillId="0" borderId="170" xfId="0" applyFont="1" applyBorder="1" applyAlignment="1">
      <alignment vertical="top"/>
    </xf>
    <xf numFmtId="0" fontId="6" fillId="0" borderId="0" xfId="0" applyFont="1" applyAlignment="1">
      <alignment vertical="top" wrapText="1"/>
    </xf>
    <xf numFmtId="0" fontId="6" fillId="0" borderId="2" xfId="0" applyFont="1" applyBorder="1" applyAlignment="1">
      <alignment vertical="top" wrapText="1"/>
    </xf>
    <xf numFmtId="0" fontId="6" fillId="6" borderId="1" xfId="0" applyFont="1" applyFill="1" applyBorder="1" applyAlignment="1">
      <alignment horizontal="center" vertical="center" shrinkToFit="1"/>
    </xf>
    <xf numFmtId="0" fontId="6" fillId="6" borderId="2" xfId="0" applyFont="1" applyFill="1" applyBorder="1" applyAlignment="1">
      <alignment horizontal="center" vertical="center" shrinkToFit="1"/>
    </xf>
    <xf numFmtId="0" fontId="6" fillId="6" borderId="3" xfId="0" applyFont="1" applyFill="1" applyBorder="1" applyAlignment="1">
      <alignment horizontal="center" vertical="center" shrinkToFit="1"/>
    </xf>
    <xf numFmtId="0" fontId="6" fillId="6" borderId="6" xfId="0" applyFont="1" applyFill="1" applyBorder="1" applyAlignment="1">
      <alignment horizontal="center" vertical="center" shrinkToFit="1"/>
    </xf>
    <xf numFmtId="0" fontId="6" fillId="6" borderId="7" xfId="0" applyFont="1" applyFill="1" applyBorder="1" applyAlignment="1">
      <alignment horizontal="center" vertical="center" shrinkToFit="1"/>
    </xf>
    <xf numFmtId="0" fontId="6" fillId="6" borderId="8" xfId="0" applyFont="1" applyFill="1" applyBorder="1" applyAlignment="1">
      <alignment horizontal="center" vertical="center" shrinkToFit="1"/>
    </xf>
    <xf numFmtId="0" fontId="6" fillId="0" borderId="244" xfId="0" applyFont="1" applyBorder="1" applyAlignment="1">
      <alignment horizontal="center" vertical="center"/>
    </xf>
    <xf numFmtId="0" fontId="6" fillId="0" borderId="224" xfId="0" applyFont="1" applyBorder="1" applyAlignment="1">
      <alignment horizontal="center" vertical="center"/>
    </xf>
    <xf numFmtId="0" fontId="6" fillId="0" borderId="7" xfId="0" applyFont="1" applyBorder="1" applyAlignment="1">
      <alignment horizontal="right" vertical="center" shrinkToFit="1"/>
    </xf>
    <xf numFmtId="186" fontId="6" fillId="3" borderId="1" xfId="0" applyNumberFormat="1" applyFont="1" applyFill="1" applyBorder="1" applyAlignment="1">
      <alignment horizontal="center" vertical="center"/>
    </xf>
    <xf numFmtId="186" fontId="6" fillId="3" borderId="3" xfId="0" applyNumberFormat="1" applyFont="1" applyFill="1" applyBorder="1" applyAlignment="1">
      <alignment horizontal="center" vertical="center"/>
    </xf>
    <xf numFmtId="186" fontId="6" fillId="3" borderId="4" xfId="0" applyNumberFormat="1" applyFont="1" applyFill="1" applyBorder="1" applyAlignment="1">
      <alignment horizontal="center" vertical="center"/>
    </xf>
    <xf numFmtId="186" fontId="6" fillId="3" borderId="5" xfId="0" applyNumberFormat="1" applyFont="1" applyFill="1" applyBorder="1" applyAlignment="1">
      <alignment horizontal="center" vertical="center"/>
    </xf>
    <xf numFmtId="186" fontId="6" fillId="3" borderId="6" xfId="0" applyNumberFormat="1" applyFont="1" applyFill="1" applyBorder="1" applyAlignment="1">
      <alignment horizontal="center" vertical="center"/>
    </xf>
    <xf numFmtId="186" fontId="6" fillId="3" borderId="8" xfId="0" applyNumberFormat="1" applyFont="1" applyFill="1" applyBorder="1" applyAlignment="1">
      <alignment horizontal="center" vertical="center"/>
    </xf>
    <xf numFmtId="176" fontId="6" fillId="3" borderId="1" xfId="0" applyNumberFormat="1" applyFont="1" applyFill="1" applyBorder="1" applyAlignment="1">
      <alignment horizontal="center" vertical="center" shrinkToFit="1"/>
    </xf>
    <xf numFmtId="176" fontId="6" fillId="3" borderId="2" xfId="0" applyNumberFormat="1" applyFont="1" applyFill="1" applyBorder="1" applyAlignment="1">
      <alignment horizontal="center" vertical="center" shrinkToFit="1"/>
    </xf>
    <xf numFmtId="176" fontId="6" fillId="3" borderId="3" xfId="0" applyNumberFormat="1" applyFont="1" applyFill="1" applyBorder="1" applyAlignment="1">
      <alignment horizontal="center" vertical="center" shrinkToFit="1"/>
    </xf>
    <xf numFmtId="176" fontId="6" fillId="3" borderId="4" xfId="0" applyNumberFormat="1" applyFont="1" applyFill="1" applyBorder="1" applyAlignment="1">
      <alignment horizontal="center" vertical="center" shrinkToFit="1"/>
    </xf>
    <xf numFmtId="176" fontId="6" fillId="3" borderId="0" xfId="0" applyNumberFormat="1" applyFont="1" applyFill="1" applyAlignment="1">
      <alignment horizontal="center" vertical="center" shrinkToFit="1"/>
    </xf>
    <xf numFmtId="176" fontId="6" fillId="3" borderId="5" xfId="0" applyNumberFormat="1" applyFont="1" applyFill="1" applyBorder="1" applyAlignment="1">
      <alignment horizontal="center" vertical="center" shrinkToFit="1"/>
    </xf>
    <xf numFmtId="176" fontId="6" fillId="3" borderId="6" xfId="0" applyNumberFormat="1" applyFont="1" applyFill="1" applyBorder="1" applyAlignment="1">
      <alignment horizontal="center" vertical="center" shrinkToFit="1"/>
    </xf>
    <xf numFmtId="176" fontId="6" fillId="3" borderId="7" xfId="0" applyNumberFormat="1" applyFont="1" applyFill="1" applyBorder="1" applyAlignment="1">
      <alignment horizontal="center" vertical="center" shrinkToFit="1"/>
    </xf>
    <xf numFmtId="176" fontId="6" fillId="3" borderId="8" xfId="0" applyNumberFormat="1" applyFont="1" applyFill="1" applyBorder="1" applyAlignment="1">
      <alignment horizontal="center" vertical="center" shrinkToFit="1"/>
    </xf>
    <xf numFmtId="0" fontId="6" fillId="2" borderId="0" xfId="0" applyFont="1" applyFill="1" applyAlignment="1">
      <alignment vertical="top" wrapText="1"/>
    </xf>
    <xf numFmtId="186" fontId="6" fillId="3" borderId="9" xfId="0" applyNumberFormat="1" applyFont="1" applyFill="1" applyBorder="1" applyAlignment="1">
      <alignment horizontal="center" vertical="center" wrapText="1"/>
    </xf>
    <xf numFmtId="0" fontId="6" fillId="0" borderId="11"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76" fillId="2" borderId="0" xfId="0" applyFont="1" applyFill="1" applyAlignment="1">
      <alignment horizontal="left" vertical="center" wrapText="1"/>
    </xf>
    <xf numFmtId="0" fontId="6" fillId="3" borderId="23" xfId="0" applyFont="1" applyFill="1" applyBorder="1" applyAlignment="1">
      <alignment horizontal="left" vertical="center" wrapText="1"/>
    </xf>
    <xf numFmtId="186" fontId="6" fillId="3" borderId="1" xfId="0" applyNumberFormat="1" applyFont="1" applyFill="1" applyBorder="1" applyAlignment="1">
      <alignment horizontal="center" vertical="center" wrapText="1"/>
    </xf>
    <xf numFmtId="186" fontId="6" fillId="3" borderId="3" xfId="0" applyNumberFormat="1" applyFont="1" applyFill="1" applyBorder="1" applyAlignment="1">
      <alignment horizontal="center" vertical="center" wrapText="1"/>
    </xf>
    <xf numFmtId="186" fontId="6" fillId="3" borderId="4" xfId="0" applyNumberFormat="1" applyFont="1" applyFill="1" applyBorder="1" applyAlignment="1">
      <alignment horizontal="center" vertical="center" wrapText="1"/>
    </xf>
    <xf numFmtId="186" fontId="6" fillId="3" borderId="5" xfId="0" applyNumberFormat="1" applyFont="1" applyFill="1" applyBorder="1" applyAlignment="1">
      <alignment horizontal="center" vertical="center" wrapText="1"/>
    </xf>
    <xf numFmtId="186" fontId="6" fillId="3" borderId="6" xfId="0" applyNumberFormat="1" applyFont="1" applyFill="1" applyBorder="1" applyAlignment="1">
      <alignment horizontal="center" vertical="center" wrapText="1"/>
    </xf>
    <xf numFmtId="186" fontId="6" fillId="3" borderId="8" xfId="0" applyNumberFormat="1" applyFont="1" applyFill="1" applyBorder="1" applyAlignment="1">
      <alignment horizontal="center" vertical="center" wrapText="1"/>
    </xf>
    <xf numFmtId="0" fontId="38" fillId="0" borderId="0" xfId="0" applyFont="1" applyAlignment="1">
      <alignment horizontal="center" vertical="center" wrapText="1"/>
    </xf>
    <xf numFmtId="0" fontId="38" fillId="0" borderId="5" xfId="0" applyFont="1" applyBorder="1" applyAlignment="1">
      <alignment horizontal="center" vertical="center" wrapText="1"/>
    </xf>
    <xf numFmtId="0" fontId="6" fillId="0" borderId="23" xfId="0" applyFont="1" applyBorder="1" applyAlignment="1">
      <alignment horizontal="center" vertical="center" shrinkToFit="1"/>
    </xf>
    <xf numFmtId="0" fontId="6" fillId="3" borderId="23" xfId="0" applyFont="1" applyFill="1" applyBorder="1" applyAlignment="1">
      <alignment horizontal="left" vertical="center"/>
    </xf>
    <xf numFmtId="0" fontId="37" fillId="0" borderId="23" xfId="0" applyFont="1" applyBorder="1">
      <alignment vertical="center"/>
    </xf>
    <xf numFmtId="0" fontId="40" fillId="28" borderId="23" xfId="0" applyFont="1" applyFill="1" applyBorder="1" applyAlignment="1">
      <alignment horizontal="center" vertical="center"/>
    </xf>
    <xf numFmtId="183" fontId="40" fillId="0" borderId="23" xfId="0" applyNumberFormat="1" applyFont="1" applyBorder="1" applyAlignment="1">
      <alignment horizontal="center" vertical="center"/>
    </xf>
    <xf numFmtId="0" fontId="37" fillId="0" borderId="23" xfId="0" applyFont="1" applyBorder="1" applyAlignment="1">
      <alignment vertical="center" shrinkToFit="1"/>
    </xf>
    <xf numFmtId="0" fontId="40" fillId="0" borderId="23" xfId="0" applyFont="1" applyBorder="1">
      <alignment vertical="center"/>
    </xf>
    <xf numFmtId="0" fontId="84" fillId="26" borderId="0" xfId="0" applyFont="1" applyFill="1" applyAlignment="1">
      <alignment horizontal="left" vertical="center"/>
    </xf>
    <xf numFmtId="0" fontId="84" fillId="0" borderId="7" xfId="0" applyFont="1" applyBorder="1" applyAlignment="1">
      <alignment horizontal="right" vertical="center"/>
    </xf>
    <xf numFmtId="0" fontId="112" fillId="0" borderId="0" xfId="0" applyFont="1" applyAlignment="1">
      <alignment horizontal="center" vertical="center"/>
    </xf>
    <xf numFmtId="0" fontId="84" fillId="27" borderId="227" xfId="0" applyFont="1" applyFill="1" applyBorder="1" applyAlignment="1">
      <alignment horizontal="left" vertical="center"/>
    </xf>
    <xf numFmtId="0" fontId="40" fillId="0" borderId="0" xfId="0" applyFont="1" applyAlignment="1">
      <alignment horizontal="left" vertical="top" wrapText="1"/>
    </xf>
    <xf numFmtId="0" fontId="40" fillId="0" borderId="227" xfId="0" applyFont="1" applyBorder="1" applyAlignment="1">
      <alignment horizontal="left" vertical="top" wrapText="1"/>
    </xf>
    <xf numFmtId="0" fontId="40" fillId="0" borderId="23" xfId="0" applyFont="1" applyBorder="1" applyAlignment="1">
      <alignment horizontal="center" vertical="center"/>
    </xf>
    <xf numFmtId="0" fontId="40" fillId="0" borderId="10" xfId="0" applyFont="1" applyBorder="1" applyAlignment="1">
      <alignment horizontal="center" vertical="center"/>
    </xf>
    <xf numFmtId="0" fontId="40" fillId="0" borderId="10" xfId="0" applyFont="1" applyBorder="1" applyAlignment="1">
      <alignment horizontal="center" vertical="center" wrapText="1"/>
    </xf>
    <xf numFmtId="0" fontId="40" fillId="0" borderId="23" xfId="0" applyFont="1" applyBorder="1" applyAlignment="1">
      <alignment horizontal="center" vertical="center" wrapText="1"/>
    </xf>
    <xf numFmtId="0" fontId="89" fillId="0" borderId="228" xfId="0" applyFont="1" applyBorder="1" applyAlignment="1">
      <alignment horizontal="center" vertical="center" wrapText="1"/>
    </xf>
    <xf numFmtId="0" fontId="89" fillId="0" borderId="229" xfId="0" applyFont="1" applyBorder="1" applyAlignment="1">
      <alignment horizontal="center" vertical="center" wrapText="1"/>
    </xf>
    <xf numFmtId="0" fontId="89" fillId="0" borderId="230" xfId="0" applyFont="1" applyBorder="1" applyAlignment="1">
      <alignment horizontal="center" vertical="center" wrapText="1"/>
    </xf>
    <xf numFmtId="0" fontId="89" fillId="0" borderId="4" xfId="0" applyFont="1" applyBorder="1" applyAlignment="1">
      <alignment horizontal="center" vertical="center" wrapText="1"/>
    </xf>
    <xf numFmtId="0" fontId="89" fillId="0" borderId="0" xfId="0" applyFont="1" applyAlignment="1">
      <alignment horizontal="center" vertical="center" wrapText="1"/>
    </xf>
    <xf numFmtId="0" fontId="89" fillId="0" borderId="5" xfId="0" applyFont="1" applyBorder="1" applyAlignment="1">
      <alignment horizontal="center" vertical="center" wrapText="1"/>
    </xf>
    <xf numFmtId="0" fontId="40" fillId="0" borderId="1" xfId="0" applyFont="1" applyBorder="1" applyAlignment="1">
      <alignment horizontal="center" vertical="center" wrapText="1"/>
    </xf>
    <xf numFmtId="0" fontId="40" fillId="0" borderId="2"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0" xfId="0" applyFont="1" applyAlignment="1">
      <alignment horizontal="center" vertical="center" wrapText="1"/>
    </xf>
    <xf numFmtId="0" fontId="40" fillId="0" borderId="5" xfId="0" applyFont="1" applyBorder="1" applyAlignment="1">
      <alignment horizontal="center" vertical="center" wrapText="1"/>
    </xf>
    <xf numFmtId="0" fontId="37" fillId="0" borderId="4" xfId="0" applyFont="1" applyBorder="1" applyAlignment="1">
      <alignment horizontal="left" vertical="center" wrapText="1"/>
    </xf>
    <xf numFmtId="0" fontId="37" fillId="0" borderId="0" xfId="0" applyFont="1" applyAlignment="1">
      <alignment horizontal="left" vertical="center" wrapText="1"/>
    </xf>
    <xf numFmtId="0" fontId="37" fillId="0" borderId="5"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37" fillId="0" borderId="8" xfId="0" applyFont="1" applyBorder="1" applyAlignment="1">
      <alignment horizontal="left" vertical="center" wrapText="1"/>
    </xf>
    <xf numFmtId="0" fontId="89" fillId="0" borderId="9" xfId="0" applyFont="1" applyBorder="1" applyAlignment="1">
      <alignment horizontal="center" vertical="center" wrapText="1"/>
    </xf>
    <xf numFmtId="0" fontId="89" fillId="0" borderId="23" xfId="0" applyFont="1" applyBorder="1" applyAlignment="1">
      <alignment horizontal="center" vertical="center" wrapText="1"/>
    </xf>
    <xf numFmtId="0" fontId="40" fillId="0" borderId="9" xfId="0" applyFont="1" applyBorder="1" applyAlignment="1">
      <alignment horizontal="center" vertical="center" wrapText="1"/>
    </xf>
    <xf numFmtId="0" fontId="88" fillId="0" borderId="9" xfId="0" applyFont="1" applyBorder="1" applyAlignment="1">
      <alignment vertical="center" textRotation="255" shrinkToFit="1"/>
    </xf>
    <xf numFmtId="0" fontId="88" fillId="0" borderId="12" xfId="0" applyFont="1" applyBorder="1" applyAlignment="1">
      <alignment vertical="center" textRotation="255" shrinkToFit="1"/>
    </xf>
    <xf numFmtId="0" fontId="88" fillId="0" borderId="10" xfId="0" applyFont="1" applyBorder="1" applyAlignment="1">
      <alignment vertical="center" textRotation="255" shrinkToFit="1"/>
    </xf>
    <xf numFmtId="0" fontId="89" fillId="0" borderId="9" xfId="0" applyFont="1" applyBorder="1" applyAlignment="1">
      <alignment vertical="center" textRotation="255" shrinkToFit="1"/>
    </xf>
    <xf numFmtId="0" fontId="89" fillId="0" borderId="12" xfId="0" applyFont="1" applyBorder="1" applyAlignment="1">
      <alignment vertical="center" textRotation="255" shrinkToFit="1"/>
    </xf>
    <xf numFmtId="0" fontId="89" fillId="0" borderId="10" xfId="0" applyFont="1" applyBorder="1" applyAlignment="1">
      <alignment vertical="center" textRotation="255" shrinkToFit="1"/>
    </xf>
    <xf numFmtId="0" fontId="40" fillId="0" borderId="1" xfId="0" applyFont="1" applyBorder="1" applyAlignment="1">
      <alignment vertical="center" wrapText="1"/>
    </xf>
    <xf numFmtId="0" fontId="40" fillId="0" borderId="2" xfId="0" applyFont="1" applyBorder="1" applyAlignment="1">
      <alignment vertical="center" wrapText="1"/>
    </xf>
    <xf numFmtId="0" fontId="40" fillId="0" borderId="3" xfId="0" applyFont="1" applyBorder="1" applyAlignment="1">
      <alignment vertical="center" wrapText="1"/>
    </xf>
    <xf numFmtId="0" fontId="40" fillId="0" borderId="6" xfId="0" applyFont="1" applyBorder="1" applyAlignment="1">
      <alignment vertical="center" wrapText="1"/>
    </xf>
    <xf numFmtId="0" fontId="40" fillId="0" borderId="7" xfId="0" applyFont="1" applyBorder="1" applyAlignment="1">
      <alignment vertical="center" wrapText="1"/>
    </xf>
    <xf numFmtId="0" fontId="40" fillId="0" borderId="8" xfId="0" applyFont="1" applyBorder="1" applyAlignment="1">
      <alignment vertical="center" wrapText="1"/>
    </xf>
    <xf numFmtId="0" fontId="40" fillId="28" borderId="1" xfId="0" applyFont="1" applyFill="1" applyBorder="1" applyAlignment="1">
      <alignment horizontal="center" vertical="center"/>
    </xf>
    <xf numFmtId="0" fontId="40" fillId="28" borderId="3" xfId="0" applyFont="1" applyFill="1" applyBorder="1" applyAlignment="1">
      <alignment horizontal="center" vertical="center"/>
    </xf>
    <xf numFmtId="0" fontId="40" fillId="28" borderId="6" xfId="0" applyFont="1" applyFill="1" applyBorder="1" applyAlignment="1">
      <alignment horizontal="center" vertical="center"/>
    </xf>
    <xf numFmtId="0" fontId="40" fillId="28" borderId="8" xfId="0" applyFont="1" applyFill="1" applyBorder="1" applyAlignment="1">
      <alignment horizontal="center" vertical="center"/>
    </xf>
    <xf numFmtId="183" fontId="40" fillId="0" borderId="1" xfId="0" applyNumberFormat="1" applyFont="1" applyBorder="1" applyAlignment="1">
      <alignment horizontal="center" vertical="center"/>
    </xf>
    <xf numFmtId="183" fontId="40" fillId="0" borderId="3" xfId="0" applyNumberFormat="1" applyFont="1" applyBorder="1" applyAlignment="1">
      <alignment horizontal="center" vertical="center"/>
    </xf>
    <xf numFmtId="183" fontId="40" fillId="0" borderId="6" xfId="0" applyNumberFormat="1" applyFont="1" applyBorder="1" applyAlignment="1">
      <alignment horizontal="center" vertical="center"/>
    </xf>
    <xf numFmtId="183" fontId="40" fillId="0" borderId="8" xfId="0" applyNumberFormat="1" applyFont="1" applyBorder="1" applyAlignment="1">
      <alignment horizontal="center" vertical="center"/>
    </xf>
    <xf numFmtId="0" fontId="40" fillId="0" borderId="54" xfId="0" applyFont="1" applyBorder="1" applyAlignment="1">
      <alignment horizontal="center" vertical="center"/>
    </xf>
    <xf numFmtId="0" fontId="40" fillId="0" borderId="1" xfId="0" applyFont="1" applyBorder="1" applyAlignment="1">
      <alignment vertical="center" shrinkToFit="1"/>
    </xf>
    <xf numFmtId="0" fontId="40" fillId="0" borderId="2" xfId="0" applyFont="1" applyBorder="1" applyAlignment="1">
      <alignment vertical="center" shrinkToFit="1"/>
    </xf>
    <xf numFmtId="0" fontId="40" fillId="0" borderId="3" xfId="0" applyFont="1" applyBorder="1" applyAlignment="1">
      <alignment vertical="center" shrinkToFit="1"/>
    </xf>
    <xf numFmtId="0" fontId="40" fillId="0" borderId="6" xfId="0" applyFont="1" applyBorder="1" applyAlignment="1">
      <alignment vertical="center" shrinkToFit="1"/>
    </xf>
    <xf numFmtId="0" fontId="40" fillId="0" borderId="7" xfId="0" applyFont="1" applyBorder="1" applyAlignment="1">
      <alignment vertical="center" shrinkToFit="1"/>
    </xf>
    <xf numFmtId="0" fontId="40" fillId="0" borderId="8" xfId="0" applyFont="1" applyBorder="1" applyAlignment="1">
      <alignment vertical="center" shrinkToFit="1"/>
    </xf>
    <xf numFmtId="0" fontId="40" fillId="0" borderId="223" xfId="0" applyFont="1" applyBorder="1" applyAlignment="1">
      <alignment horizontal="center" vertical="center"/>
    </xf>
    <xf numFmtId="0" fontId="40" fillId="30" borderId="23" xfId="0" applyFont="1" applyFill="1" applyBorder="1" applyAlignment="1">
      <alignment horizontal="center" vertical="center"/>
    </xf>
    <xf numFmtId="0" fontId="40" fillId="0" borderId="1" xfId="0" applyFont="1" applyBorder="1" applyAlignment="1">
      <alignment horizontal="center" vertical="center"/>
    </xf>
    <xf numFmtId="0" fontId="40" fillId="0" borderId="3" xfId="0" applyFont="1" applyBorder="1" applyAlignment="1">
      <alignment horizontal="center" vertical="center"/>
    </xf>
    <xf numFmtId="0" fontId="40" fillId="0" borderId="6" xfId="0" applyFont="1" applyBorder="1" applyAlignment="1">
      <alignment horizontal="center" vertical="center"/>
    </xf>
    <xf numFmtId="0" fontId="40" fillId="0" borderId="8" xfId="0" applyFont="1" applyBorder="1" applyAlignment="1">
      <alignment horizontal="center" vertical="center"/>
    </xf>
    <xf numFmtId="0" fontId="40" fillId="0" borderId="1" xfId="0" applyFont="1" applyBorder="1" applyAlignment="1">
      <alignment horizontal="left" vertical="center" indent="1"/>
    </xf>
    <xf numFmtId="0" fontId="40" fillId="0" borderId="2" xfId="0" applyFont="1" applyBorder="1" applyAlignment="1">
      <alignment horizontal="left" vertical="center" indent="1"/>
    </xf>
    <xf numFmtId="0" fontId="40" fillId="0" borderId="6" xfId="0" applyFont="1" applyBorder="1" applyAlignment="1">
      <alignment horizontal="left" vertical="center" indent="1"/>
    </xf>
    <xf numFmtId="0" fontId="40" fillId="0" borderId="7" xfId="0" applyFont="1" applyBorder="1" applyAlignment="1">
      <alignment horizontal="left" vertical="center" indent="1"/>
    </xf>
    <xf numFmtId="183" fontId="40" fillId="0" borderId="1" xfId="0" applyNumberFormat="1" applyFont="1" applyBorder="1">
      <alignment vertical="center"/>
    </xf>
    <xf numFmtId="183" fontId="40" fillId="0" borderId="2" xfId="0" applyNumberFormat="1" applyFont="1" applyBorder="1">
      <alignment vertical="center"/>
    </xf>
    <xf numFmtId="183" fontId="40" fillId="0" borderId="6" xfId="0" applyNumberFormat="1" applyFont="1" applyBorder="1">
      <alignment vertical="center"/>
    </xf>
    <xf numFmtId="183" fontId="40" fillId="0" borderId="7" xfId="0" applyNumberFormat="1" applyFont="1" applyBorder="1">
      <alignment vertical="center"/>
    </xf>
    <xf numFmtId="0" fontId="40" fillId="0" borderId="2" xfId="0" applyFont="1" applyBorder="1">
      <alignment vertical="center"/>
    </xf>
    <xf numFmtId="0" fontId="40" fillId="0" borderId="3" xfId="0" applyFont="1" applyBorder="1">
      <alignment vertical="center"/>
    </xf>
    <xf numFmtId="0" fontId="40" fillId="0" borderId="7" xfId="0" applyFont="1" applyBorder="1">
      <alignment vertical="center"/>
    </xf>
    <xf numFmtId="0" fontId="40" fillId="0" borderId="8" xfId="0" applyFont="1" applyBorder="1">
      <alignment vertical="center"/>
    </xf>
    <xf numFmtId="0" fontId="40" fillId="0" borderId="1" xfId="0" applyFont="1" applyBorder="1">
      <alignment vertical="center"/>
    </xf>
    <xf numFmtId="0" fontId="40" fillId="0" borderId="6" xfId="0" applyFont="1" applyBorder="1">
      <alignment vertical="center"/>
    </xf>
    <xf numFmtId="0" fontId="40" fillId="0" borderId="23" xfId="0" applyFont="1" applyBorder="1" applyAlignment="1">
      <alignment horizontal="left" vertical="center" indent="1"/>
    </xf>
    <xf numFmtId="183" fontId="40" fillId="0" borderId="23" xfId="0" applyNumberFormat="1" applyFont="1" applyBorder="1">
      <alignment vertical="center"/>
    </xf>
    <xf numFmtId="183" fontId="40" fillId="0" borderId="11" xfId="0" applyNumberFormat="1" applyFont="1" applyBorder="1">
      <alignment vertical="center"/>
    </xf>
    <xf numFmtId="0" fontId="40" fillId="0" borderId="14" xfId="0" applyFont="1" applyBorder="1">
      <alignment vertical="center"/>
    </xf>
    <xf numFmtId="183" fontId="40" fillId="28" borderId="1" xfId="0" applyNumberFormat="1" applyFont="1" applyFill="1" applyBorder="1">
      <alignment vertical="center"/>
    </xf>
    <xf numFmtId="183" fontId="40" fillId="28" borderId="2" xfId="0" applyNumberFormat="1" applyFont="1" applyFill="1" applyBorder="1">
      <alignment vertical="center"/>
    </xf>
    <xf numFmtId="183" fontId="40" fillId="28" borderId="6" xfId="0" applyNumberFormat="1" applyFont="1" applyFill="1" applyBorder="1">
      <alignment vertical="center"/>
    </xf>
    <xf numFmtId="183" fontId="40" fillId="28" borderId="7" xfId="0" applyNumberFormat="1" applyFont="1" applyFill="1" applyBorder="1">
      <alignment vertical="center"/>
    </xf>
    <xf numFmtId="0" fontId="40" fillId="0" borderId="1" xfId="0" applyFont="1" applyBorder="1" applyAlignment="1">
      <alignment horizontal="left" vertical="center"/>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40" fillId="0" borderId="6" xfId="0" applyFont="1" applyBorder="1" applyAlignment="1">
      <alignment horizontal="left" vertical="center"/>
    </xf>
    <xf numFmtId="0" fontId="40" fillId="0" borderId="7" xfId="0" applyFont="1" applyBorder="1" applyAlignment="1">
      <alignment horizontal="left" vertical="center"/>
    </xf>
    <xf numFmtId="0" fontId="40" fillId="0" borderId="8" xfId="0" applyFont="1" applyBorder="1" applyAlignment="1">
      <alignment horizontal="left" vertical="center"/>
    </xf>
    <xf numFmtId="0" fontId="40" fillId="0" borderId="4" xfId="0" applyFont="1" applyBorder="1" applyAlignment="1">
      <alignment horizontal="right" vertical="center" indent="1"/>
    </xf>
    <xf numFmtId="0" fontId="40" fillId="0" borderId="0" xfId="0" applyFont="1" applyAlignment="1">
      <alignment horizontal="right" vertical="center" indent="1"/>
    </xf>
    <xf numFmtId="0" fontId="40" fillId="0" borderId="6" xfId="0" applyFont="1" applyBorder="1" applyAlignment="1">
      <alignment horizontal="right" vertical="center" indent="1"/>
    </xf>
    <xf numFmtId="0" fontId="114" fillId="0" borderId="1" xfId="0" applyFont="1" applyBorder="1" applyAlignment="1">
      <alignment horizontal="center" vertical="center"/>
    </xf>
    <xf numFmtId="0" fontId="114" fillId="0" borderId="2" xfId="0" applyFont="1" applyBorder="1" applyAlignment="1">
      <alignment horizontal="center" vertical="center"/>
    </xf>
    <xf numFmtId="0" fontId="114" fillId="0" borderId="231" xfId="0" applyFont="1" applyBorder="1" applyAlignment="1">
      <alignment horizontal="center" vertical="center"/>
    </xf>
    <xf numFmtId="0" fontId="114" fillId="0" borderId="227" xfId="0" applyFont="1" applyBorder="1" applyAlignment="1">
      <alignment horizontal="center" vertical="center"/>
    </xf>
    <xf numFmtId="0" fontId="40" fillId="0" borderId="2" xfId="0" applyFont="1" applyBorder="1" applyAlignment="1">
      <alignment horizontal="center" vertical="center" shrinkToFit="1"/>
    </xf>
    <xf numFmtId="0" fontId="40" fillId="0" borderId="3" xfId="0" applyFont="1" applyBorder="1" applyAlignment="1">
      <alignment horizontal="center" vertical="center" shrinkToFit="1"/>
    </xf>
    <xf numFmtId="0" fontId="40" fillId="0" borderId="227" xfId="0" applyFont="1" applyBorder="1" applyAlignment="1">
      <alignment horizontal="center" vertical="center" shrinkToFit="1"/>
    </xf>
    <xf numFmtId="0" fontId="40" fillId="0" borderId="232" xfId="0" applyFont="1" applyBorder="1" applyAlignment="1">
      <alignment horizontal="center" vertical="center" shrinkToFit="1"/>
    </xf>
    <xf numFmtId="0" fontId="40" fillId="26" borderId="229" xfId="0" applyFont="1" applyFill="1" applyBorder="1">
      <alignment vertical="center"/>
    </xf>
    <xf numFmtId="0" fontId="40" fillId="0" borderId="0" xfId="0" applyFont="1">
      <alignment vertical="center"/>
    </xf>
    <xf numFmtId="0" fontId="40" fillId="0" borderId="5" xfId="0" applyFont="1" applyBorder="1">
      <alignment vertical="center"/>
    </xf>
    <xf numFmtId="0" fontId="37" fillId="0" borderId="6" xfId="0" applyFont="1" applyBorder="1" applyAlignment="1">
      <alignment horizontal="right" vertical="center" indent="2"/>
    </xf>
    <xf numFmtId="0" fontId="37" fillId="0" borderId="7" xfId="0" applyFont="1" applyBorder="1" applyAlignment="1">
      <alignment horizontal="right" vertical="center" indent="2"/>
    </xf>
    <xf numFmtId="0" fontId="37" fillId="0" borderId="8" xfId="0" applyFont="1" applyBorder="1" applyAlignment="1">
      <alignment horizontal="right" vertical="center" indent="2"/>
    </xf>
    <xf numFmtId="183" fontId="106" fillId="0" borderId="1" xfId="0" applyNumberFormat="1" applyFont="1" applyBorder="1">
      <alignment vertical="center"/>
    </xf>
    <xf numFmtId="183" fontId="106" fillId="0" borderId="2" xfId="0" applyNumberFormat="1" applyFont="1" applyBorder="1">
      <alignment vertical="center"/>
    </xf>
    <xf numFmtId="183" fontId="106" fillId="0" borderId="6" xfId="0" applyNumberFormat="1" applyFont="1" applyBorder="1">
      <alignment vertical="center"/>
    </xf>
    <xf numFmtId="183" fontId="106" fillId="0" borderId="7" xfId="0" applyNumberFormat="1" applyFont="1" applyBorder="1">
      <alignment vertical="center"/>
    </xf>
    <xf numFmtId="0" fontId="40" fillId="0" borderId="4" xfId="0" applyFont="1" applyBorder="1" applyAlignment="1">
      <alignment horizontal="left" vertical="center" indent="1"/>
    </xf>
    <xf numFmtId="0" fontId="40" fillId="0" borderId="0" xfId="0" applyFont="1" applyAlignment="1">
      <alignment horizontal="left" vertical="center" indent="1"/>
    </xf>
    <xf numFmtId="0" fontId="40" fillId="0" borderId="1" xfId="0" applyFont="1" applyBorder="1" applyAlignment="1">
      <alignment horizontal="right" vertical="center"/>
    </xf>
    <xf numFmtId="0" fontId="40" fillId="0" borderId="2" xfId="0" applyFont="1" applyBorder="1" applyAlignment="1">
      <alignment horizontal="right" vertical="center"/>
    </xf>
    <xf numFmtId="0" fontId="40" fillId="0" borderId="6" xfId="0" applyFont="1" applyBorder="1" applyAlignment="1">
      <alignment horizontal="right" vertical="center"/>
    </xf>
    <xf numFmtId="0" fontId="40" fillId="0" borderId="7" xfId="0" applyFont="1" applyBorder="1" applyAlignment="1">
      <alignment horizontal="right" vertical="center"/>
    </xf>
    <xf numFmtId="0" fontId="106" fillId="0" borderId="2" xfId="0" applyFont="1" applyBorder="1" applyAlignment="1">
      <alignment vertical="center" shrinkToFit="1"/>
    </xf>
    <xf numFmtId="0" fontId="106" fillId="0" borderId="3" xfId="0" applyFont="1" applyBorder="1" applyAlignment="1">
      <alignment vertical="center" shrinkToFit="1"/>
    </xf>
    <xf numFmtId="0" fontId="106" fillId="0" borderId="7" xfId="0" applyFont="1" applyBorder="1" applyAlignment="1">
      <alignment vertical="center" shrinkToFit="1"/>
    </xf>
    <xf numFmtId="0" fontId="106" fillId="0" borderId="8" xfId="0" applyFont="1" applyBorder="1" applyAlignment="1">
      <alignment vertical="center" shrinkToFit="1"/>
    </xf>
    <xf numFmtId="0" fontId="40" fillId="0" borderId="4" xfId="0" applyFont="1" applyBorder="1" applyAlignment="1">
      <alignment horizontal="left" vertical="center" indent="2"/>
    </xf>
    <xf numFmtId="0" fontId="40" fillId="0" borderId="0" xfId="0" applyFont="1" applyAlignment="1">
      <alignment horizontal="left" vertical="center" indent="2"/>
    </xf>
    <xf numFmtId="183" fontId="40" fillId="0" borderId="4" xfId="0" applyNumberFormat="1" applyFont="1" applyBorder="1">
      <alignment vertical="center"/>
    </xf>
    <xf numFmtId="183" fontId="40" fillId="0" borderId="0" xfId="0" applyNumberFormat="1" applyFont="1">
      <alignment vertical="center"/>
    </xf>
    <xf numFmtId="0" fontId="6" fillId="3" borderId="23" xfId="0" applyFont="1" applyFill="1" applyBorder="1" applyAlignment="1">
      <alignment horizontal="center" vertical="center"/>
    </xf>
    <xf numFmtId="0" fontId="40" fillId="0" borderId="4" xfId="0" applyFont="1" applyBorder="1" applyAlignment="1">
      <alignment vertical="center" wrapText="1"/>
    </xf>
    <xf numFmtId="0" fontId="40" fillId="0" borderId="0" xfId="0" applyFont="1" applyAlignment="1">
      <alignment vertical="center" wrapText="1"/>
    </xf>
    <xf numFmtId="0" fontId="40" fillId="0" borderId="5" xfId="0" applyFont="1" applyBorder="1" applyAlignment="1">
      <alignment vertical="center" wrapText="1"/>
    </xf>
    <xf numFmtId="0" fontId="6" fillId="0" borderId="47" xfId="0" applyFont="1" applyBorder="1" applyAlignment="1">
      <alignment horizontal="center" vertical="center"/>
    </xf>
    <xf numFmtId="0" fontId="6" fillId="0" borderId="48" xfId="0" applyFont="1" applyBorder="1" applyAlignment="1">
      <alignment horizontal="center" vertical="center"/>
    </xf>
    <xf numFmtId="176" fontId="38" fillId="3" borderId="1" xfId="0" applyNumberFormat="1" applyFont="1" applyFill="1" applyBorder="1" applyAlignment="1">
      <alignment horizontal="right" vertical="center" wrapText="1" shrinkToFit="1"/>
    </xf>
    <xf numFmtId="176" fontId="38" fillId="3" borderId="2" xfId="0" applyNumberFormat="1" applyFont="1" applyFill="1" applyBorder="1" applyAlignment="1">
      <alignment horizontal="right" vertical="center" wrapText="1" shrinkToFit="1"/>
    </xf>
    <xf numFmtId="176" fontId="38" fillId="3" borderId="52" xfId="0" applyNumberFormat="1" applyFont="1" applyFill="1" applyBorder="1" applyAlignment="1">
      <alignment horizontal="right" vertical="center" wrapText="1" shrinkToFit="1"/>
    </xf>
    <xf numFmtId="176" fontId="38" fillId="3" borderId="6" xfId="0" applyNumberFormat="1" applyFont="1" applyFill="1" applyBorder="1" applyAlignment="1">
      <alignment horizontal="right" vertical="center" wrapText="1" shrinkToFit="1"/>
    </xf>
    <xf numFmtId="176" fontId="38" fillId="3" borderId="7" xfId="0" applyNumberFormat="1" applyFont="1" applyFill="1" applyBorder="1" applyAlignment="1">
      <alignment horizontal="right" vertical="center" wrapText="1" shrinkToFit="1"/>
    </xf>
    <xf numFmtId="176" fontId="38" fillId="3" borderId="53" xfId="0" applyNumberFormat="1" applyFont="1" applyFill="1" applyBorder="1" applyAlignment="1">
      <alignment horizontal="right" vertical="center" wrapText="1" shrinkToFit="1"/>
    </xf>
    <xf numFmtId="187" fontId="28" fillId="0" borderId="0" xfId="0" applyNumberFormat="1" applyFont="1" applyAlignment="1">
      <alignment horizontal="center" vertical="center" wrapText="1" shrinkToFit="1"/>
    </xf>
    <xf numFmtId="187" fontId="28" fillId="0" borderId="0" xfId="0" applyNumberFormat="1" applyFont="1" applyAlignment="1">
      <alignment horizontal="center" vertical="center" shrinkToFit="1"/>
    </xf>
    <xf numFmtId="0" fontId="34" fillId="6" borderId="0" xfId="0" applyFont="1" applyFill="1" applyAlignment="1" applyProtection="1">
      <alignment horizontal="left" vertical="center" shrinkToFit="1"/>
      <protection locked="0"/>
    </xf>
    <xf numFmtId="187" fontId="27" fillId="0" borderId="0" xfId="0" applyNumberFormat="1" applyFont="1" applyAlignment="1">
      <alignment vertical="top" wrapText="1"/>
    </xf>
    <xf numFmtId="0" fontId="91" fillId="0" borderId="0" xfId="0" applyFont="1" applyAlignment="1">
      <alignment vertical="top" wrapText="1"/>
    </xf>
    <xf numFmtId="0" fontId="91" fillId="0" borderId="0" xfId="0" applyFont="1" applyAlignment="1">
      <alignment vertical="top"/>
    </xf>
    <xf numFmtId="0" fontId="30" fillId="0" borderId="11" xfId="0" applyFont="1" applyBorder="1" applyAlignment="1">
      <alignment horizontal="left" vertical="center" wrapText="1"/>
    </xf>
    <xf numFmtId="0" fontId="30" fillId="0" borderId="13" xfId="0" applyFont="1" applyBorder="1" applyAlignment="1">
      <alignment horizontal="left" vertical="center" wrapText="1"/>
    </xf>
    <xf numFmtId="0" fontId="30" fillId="0" borderId="14" xfId="0" applyFont="1" applyBorder="1" applyAlignment="1">
      <alignment horizontal="left" vertical="center" wrapText="1"/>
    </xf>
    <xf numFmtId="0" fontId="34" fillId="0" borderId="0" xfId="0" applyFont="1" applyAlignment="1">
      <alignment horizontal="left" vertical="center" wrapText="1"/>
    </xf>
    <xf numFmtId="0" fontId="35" fillId="11" borderId="1" xfId="0" applyFont="1" applyFill="1" applyBorder="1" applyAlignment="1" applyProtection="1">
      <alignment horizontal="center" vertical="center" wrapText="1"/>
      <protection locked="0"/>
    </xf>
    <xf numFmtId="0" fontId="91" fillId="0" borderId="4" xfId="0" applyFont="1" applyBorder="1" applyAlignment="1">
      <alignment vertical="center" wrapText="1"/>
    </xf>
    <xf numFmtId="0" fontId="91" fillId="0" borderId="6" xfId="0" applyFont="1" applyBorder="1" applyAlignment="1">
      <alignment vertical="center" wrapText="1"/>
    </xf>
    <xf numFmtId="0" fontId="35" fillId="0" borderId="3" xfId="0" applyFont="1" applyBorder="1" applyAlignment="1">
      <alignment horizontal="left" vertical="center" wrapText="1"/>
    </xf>
    <xf numFmtId="0" fontId="91" fillId="0" borderId="5" xfId="0" applyFont="1" applyBorder="1" applyAlignment="1">
      <alignment horizontal="left" vertical="center" wrapText="1"/>
    </xf>
    <xf numFmtId="0" fontId="91" fillId="0" borderId="8" xfId="0" applyFont="1" applyBorder="1" applyAlignment="1">
      <alignment horizontal="left" vertical="center" wrapText="1"/>
    </xf>
    <xf numFmtId="0" fontId="40" fillId="0" borderId="63" xfId="0" applyFont="1" applyBorder="1" applyAlignment="1">
      <alignment horizontal="left" vertical="center" wrapText="1"/>
    </xf>
    <xf numFmtId="0" fontId="40" fillId="0" borderId="33" xfId="0" applyFont="1" applyBorder="1" applyAlignment="1">
      <alignment horizontal="left" vertical="center" wrapText="1"/>
    </xf>
    <xf numFmtId="0" fontId="40" fillId="0" borderId="87" xfId="0" applyFont="1" applyBorder="1" applyAlignment="1">
      <alignment horizontal="left" vertical="center" wrapText="1"/>
    </xf>
    <xf numFmtId="0" fontId="44" fillId="0" borderId="0" xfId="0" applyFont="1" applyAlignment="1">
      <alignment horizontal="left" vertical="top" wrapText="1"/>
    </xf>
    <xf numFmtId="0" fontId="34" fillId="0" borderId="0" xfId="0" applyFont="1" applyAlignment="1">
      <alignment horizontal="left" vertical="top" wrapText="1"/>
    </xf>
    <xf numFmtId="0" fontId="91" fillId="0" borderId="6" xfId="0" applyFont="1" applyBorder="1" applyAlignment="1">
      <alignment horizontal="center" vertical="center" wrapText="1"/>
    </xf>
    <xf numFmtId="0" fontId="35" fillId="11" borderId="4" xfId="0" applyFont="1" applyFill="1" applyBorder="1" applyAlignment="1" applyProtection="1">
      <alignment horizontal="center" vertical="center" wrapText="1"/>
      <protection locked="0"/>
    </xf>
    <xf numFmtId="0" fontId="92" fillId="11" borderId="2" xfId="0" applyFont="1" applyFill="1" applyBorder="1" applyAlignment="1" applyProtection="1">
      <alignment horizontal="left" vertical="center"/>
      <protection locked="0"/>
    </xf>
    <xf numFmtId="0" fontId="91" fillId="11" borderId="2" xfId="0" applyFont="1" applyFill="1" applyBorder="1" applyAlignment="1" applyProtection="1">
      <alignment horizontal="left" vertical="center"/>
      <protection locked="0"/>
    </xf>
    <xf numFmtId="0" fontId="91" fillId="11" borderId="3" xfId="0" applyFont="1" applyFill="1" applyBorder="1" applyAlignment="1" applyProtection="1">
      <alignment horizontal="left" vertical="center"/>
      <protection locked="0"/>
    </xf>
    <xf numFmtId="0" fontId="35" fillId="11" borderId="183" xfId="0" applyFont="1" applyFill="1" applyBorder="1" applyAlignment="1" applyProtection="1">
      <alignment horizontal="center" vertical="center" wrapText="1"/>
      <protection locked="0"/>
    </xf>
    <xf numFmtId="0" fontId="92" fillId="0" borderId="220" xfId="0" applyFont="1" applyBorder="1" applyAlignment="1">
      <alignment horizontal="center" vertical="center" wrapText="1"/>
    </xf>
    <xf numFmtId="0" fontId="92" fillId="0" borderId="95" xfId="0" applyFont="1" applyBorder="1" applyAlignment="1">
      <alignment vertical="center" wrapText="1"/>
    </xf>
    <xf numFmtId="0" fontId="92" fillId="0" borderId="96" xfId="0" applyFont="1" applyBorder="1" applyAlignment="1">
      <alignment vertical="center" wrapText="1"/>
    </xf>
    <xf numFmtId="0" fontId="35" fillId="11" borderId="222" xfId="0" applyFont="1" applyFill="1" applyBorder="1" applyAlignment="1" applyProtection="1">
      <alignment vertical="center" wrapText="1"/>
      <protection locked="0"/>
    </xf>
    <xf numFmtId="0" fontId="35" fillId="11" borderId="221" xfId="0" applyFont="1" applyFill="1" applyBorder="1" applyAlignment="1" applyProtection="1">
      <alignment vertical="center" wrapText="1"/>
      <protection locked="0"/>
    </xf>
    <xf numFmtId="187" fontId="41" fillId="8" borderId="0" xfId="0" applyNumberFormat="1" applyFont="1" applyFill="1" applyAlignment="1">
      <alignment horizontal="left" vertical="center" shrinkToFit="1"/>
    </xf>
    <xf numFmtId="0" fontId="31" fillId="8" borderId="0" xfId="0" applyFont="1" applyFill="1" applyAlignment="1">
      <alignment horizontal="left" vertical="center" shrinkToFit="1"/>
    </xf>
    <xf numFmtId="0" fontId="44" fillId="0" borderId="0" xfId="0" applyFont="1" applyAlignment="1">
      <alignment horizontal="left" vertical="center" wrapText="1"/>
    </xf>
    <xf numFmtId="0" fontId="45" fillId="0" borderId="0" xfId="0" applyFont="1" applyAlignment="1">
      <alignment horizontal="left" vertical="center" wrapText="1"/>
    </xf>
    <xf numFmtId="0" fontId="26" fillId="0" borderId="4" xfId="0" applyFont="1" applyBorder="1">
      <alignment vertical="center"/>
    </xf>
    <xf numFmtId="0" fontId="26" fillId="0" borderId="6" xfId="0" applyFont="1" applyBorder="1">
      <alignment vertical="center"/>
    </xf>
    <xf numFmtId="0" fontId="35" fillId="11" borderId="7" xfId="0" applyFont="1" applyFill="1" applyBorder="1" applyAlignment="1" applyProtection="1">
      <alignment horizontal="left" vertical="center" wrapText="1"/>
      <protection locked="0"/>
    </xf>
    <xf numFmtId="0" fontId="26" fillId="0" borderId="7" xfId="0" applyFont="1" applyBorder="1" applyAlignment="1">
      <alignment vertical="center" wrapText="1"/>
    </xf>
    <xf numFmtId="0" fontId="26" fillId="0" borderId="8" xfId="0" applyFont="1" applyBorder="1" applyAlignment="1">
      <alignment vertical="center" wrapText="1"/>
    </xf>
    <xf numFmtId="0" fontId="53" fillId="0" borderId="91" xfId="0" applyFont="1" applyBorder="1" applyAlignment="1">
      <alignment vertical="center" wrapText="1"/>
    </xf>
    <xf numFmtId="0" fontId="91" fillId="0" borderId="91" xfId="0" applyFont="1" applyBorder="1">
      <alignment vertical="center"/>
    </xf>
    <xf numFmtId="0" fontId="91" fillId="0" borderId="0" xfId="0" applyFont="1">
      <alignment vertical="center"/>
    </xf>
    <xf numFmtId="0" fontId="35" fillId="11" borderId="9" xfId="0" applyFont="1" applyFill="1" applyBorder="1" applyAlignment="1" applyProtection="1">
      <alignment horizontal="center" vertical="center" wrapText="1"/>
      <protection locked="0"/>
    </xf>
    <xf numFmtId="0" fontId="0" fillId="11" borderId="11" xfId="0" applyFill="1" applyBorder="1" applyAlignment="1" applyProtection="1">
      <alignment horizontal="left" vertical="top" wrapText="1"/>
      <protection locked="0"/>
    </xf>
    <xf numFmtId="0" fontId="0" fillId="0" borderId="13" xfId="0" applyBorder="1" applyAlignment="1">
      <alignment horizontal="left" vertical="top" wrapText="1"/>
    </xf>
    <xf numFmtId="0" fontId="0" fillId="0" borderId="14" xfId="0" applyBorder="1" applyAlignment="1">
      <alignment horizontal="left" vertical="top" wrapText="1"/>
    </xf>
    <xf numFmtId="0" fontId="35" fillId="11" borderId="7" xfId="0" applyFont="1" applyFill="1" applyBorder="1" applyAlignment="1" applyProtection="1">
      <alignment horizontal="left" vertical="top" wrapText="1"/>
      <protection locked="0"/>
    </xf>
    <xf numFmtId="0" fontId="35" fillId="0" borderId="7" xfId="0" applyFont="1" applyBorder="1" applyAlignment="1">
      <alignment horizontal="left" vertical="top" wrapText="1"/>
    </xf>
    <xf numFmtId="0" fontId="35" fillId="0" borderId="8" xfId="0" applyFont="1" applyBorder="1" applyAlignment="1">
      <alignment horizontal="left" vertical="top" wrapText="1"/>
    </xf>
    <xf numFmtId="189" fontId="48" fillId="0" borderId="11" xfId="0" applyNumberFormat="1" applyFont="1" applyBorder="1" applyAlignment="1">
      <alignment horizontal="center" vertical="center"/>
    </xf>
    <xf numFmtId="0" fontId="0" fillId="0" borderId="14" xfId="0" applyBorder="1">
      <alignment vertical="center"/>
    </xf>
    <xf numFmtId="191" fontId="48" fillId="0" borderId="88" xfId="0" applyNumberFormat="1" applyFont="1" applyBorder="1" applyAlignment="1">
      <alignment horizontal="center" vertical="center"/>
    </xf>
    <xf numFmtId="0" fontId="26" fillId="0" borderId="89" xfId="0" applyFont="1" applyBorder="1">
      <alignment vertical="center"/>
    </xf>
    <xf numFmtId="0" fontId="6" fillId="2" borderId="0" xfId="0" applyFont="1" applyFill="1" applyAlignment="1">
      <alignment horizontal="left" vertical="top"/>
    </xf>
    <xf numFmtId="0" fontId="6" fillId="3" borderId="3" xfId="0" applyFont="1" applyFill="1" applyBorder="1" applyAlignment="1">
      <alignment horizontal="center" vertical="center"/>
    </xf>
    <xf numFmtId="176" fontId="6" fillId="3" borderId="1" xfId="0" applyNumberFormat="1" applyFont="1" applyFill="1" applyBorder="1" applyAlignment="1">
      <alignment horizontal="center" vertical="center"/>
    </xf>
    <xf numFmtId="176" fontId="6" fillId="3" borderId="2" xfId="0" applyNumberFormat="1" applyFont="1" applyFill="1" applyBorder="1" applyAlignment="1">
      <alignment horizontal="center" vertical="center"/>
    </xf>
    <xf numFmtId="176" fontId="6" fillId="3" borderId="3" xfId="0" applyNumberFormat="1" applyFont="1" applyFill="1" applyBorder="1" applyAlignment="1">
      <alignment horizontal="center" vertical="center"/>
    </xf>
    <xf numFmtId="0" fontId="84" fillId="3" borderId="23" xfId="0" applyFont="1" applyFill="1" applyBorder="1" applyAlignment="1">
      <alignment horizontal="center" vertical="center"/>
    </xf>
    <xf numFmtId="176" fontId="84" fillId="3" borderId="23" xfId="0" applyNumberFormat="1" applyFont="1" applyFill="1" applyBorder="1" applyAlignment="1">
      <alignment horizontal="center" vertical="center"/>
    </xf>
    <xf numFmtId="0" fontId="59" fillId="2" borderId="1" xfId="0" applyFont="1" applyFill="1" applyBorder="1" applyAlignment="1">
      <alignment horizontal="center" vertical="center" wrapText="1"/>
    </xf>
    <xf numFmtId="0" fontId="59" fillId="2" borderId="2" xfId="0" applyFont="1" applyFill="1" applyBorder="1" applyAlignment="1">
      <alignment horizontal="center" vertical="center"/>
    </xf>
    <xf numFmtId="0" fontId="59" fillId="2" borderId="3" xfId="0" applyFont="1" applyFill="1" applyBorder="1" applyAlignment="1">
      <alignment horizontal="center" vertical="center"/>
    </xf>
    <xf numFmtId="0" fontId="59" fillId="2" borderId="4" xfId="0" applyFont="1" applyFill="1" applyBorder="1" applyAlignment="1">
      <alignment horizontal="center" vertical="center"/>
    </xf>
    <xf numFmtId="0" fontId="59" fillId="2" borderId="0" xfId="0" applyFont="1" applyFill="1" applyAlignment="1">
      <alignment horizontal="center" vertical="center"/>
    </xf>
    <xf numFmtId="0" fontId="59" fillId="2" borderId="5" xfId="0" applyFont="1" applyFill="1" applyBorder="1" applyAlignment="1">
      <alignment horizontal="center" vertical="center"/>
    </xf>
    <xf numFmtId="0" fontId="59" fillId="2" borderId="6" xfId="0" applyFont="1" applyFill="1" applyBorder="1" applyAlignment="1">
      <alignment horizontal="center" vertical="center"/>
    </xf>
    <xf numFmtId="0" fontId="59" fillId="2" borderId="7" xfId="0" applyFont="1" applyFill="1" applyBorder="1" applyAlignment="1">
      <alignment horizontal="center" vertical="center"/>
    </xf>
    <xf numFmtId="0" fontId="59" fillId="2" borderId="8"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0" xfId="0" applyFont="1" applyFill="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119" fillId="0" borderId="0" xfId="1" applyFont="1" applyAlignment="1">
      <alignment horizontal="left" vertical="top" wrapText="1"/>
    </xf>
    <xf numFmtId="0" fontId="40" fillId="0" borderId="23" xfId="0" applyFont="1" applyBorder="1" applyAlignment="1">
      <alignment horizontal="left" vertical="center" wrapText="1"/>
    </xf>
    <xf numFmtId="0" fontId="84" fillId="0" borderId="0" xfId="0" applyFont="1" applyAlignment="1">
      <alignment vertical="top" shrinkToFit="1"/>
    </xf>
    <xf numFmtId="176" fontId="6" fillId="3" borderId="23" xfId="0" applyNumberFormat="1" applyFont="1" applyFill="1" applyBorder="1" applyAlignment="1">
      <alignment horizontal="center" vertical="top" shrinkToFit="1"/>
    </xf>
    <xf numFmtId="176" fontId="6" fillId="3" borderId="23" xfId="0" applyNumberFormat="1" applyFont="1" applyFill="1" applyBorder="1" applyAlignment="1">
      <alignment horizontal="center" vertical="center" shrinkToFit="1"/>
    </xf>
    <xf numFmtId="0" fontId="59" fillId="0" borderId="23" xfId="0" applyFont="1" applyBorder="1" applyAlignment="1">
      <alignment horizontal="center" vertical="center" shrinkToFit="1"/>
    </xf>
    <xf numFmtId="197" fontId="59" fillId="0" borderId="23" xfId="0" applyNumberFormat="1" applyFont="1" applyBorder="1" applyAlignment="1">
      <alignment horizontal="center" vertical="center" shrinkToFit="1"/>
    </xf>
    <xf numFmtId="0" fontId="6" fillId="2" borderId="0" xfId="0" applyFont="1" applyFill="1" applyAlignment="1">
      <alignment horizontal="left" vertical="top" wrapText="1"/>
    </xf>
    <xf numFmtId="0" fontId="6" fillId="0" borderId="0" xfId="0" applyFont="1" applyAlignment="1">
      <alignment horizontal="justify" vertical="top"/>
    </xf>
    <xf numFmtId="0" fontId="0" fillId="0" borderId="0" xfId="0" applyAlignment="1">
      <alignment vertical="top"/>
    </xf>
    <xf numFmtId="0" fontId="6" fillId="8" borderId="0" xfId="0" applyFont="1" applyFill="1">
      <alignment vertical="center"/>
    </xf>
    <xf numFmtId="0" fontId="0" fillId="8" borderId="0" xfId="0" applyFill="1">
      <alignment vertical="center"/>
    </xf>
    <xf numFmtId="0" fontId="0" fillId="8" borderId="0" xfId="0" applyFill="1" applyAlignment="1">
      <alignment vertical="top" wrapText="1"/>
    </xf>
    <xf numFmtId="176" fontId="6" fillId="6" borderId="0" xfId="0" applyNumberFormat="1" applyFont="1" applyFill="1" applyAlignment="1">
      <alignment horizontal="center" vertical="center"/>
    </xf>
    <xf numFmtId="176" fontId="0" fillId="6" borderId="0" xfId="0" applyNumberFormat="1" applyFill="1" applyAlignment="1">
      <alignment horizontal="center" vertical="center"/>
    </xf>
    <xf numFmtId="0" fontId="6" fillId="0" borderId="0" xfId="0" applyFont="1" applyAlignment="1">
      <alignment vertical="top"/>
    </xf>
    <xf numFmtId="0" fontId="84" fillId="0" borderId="1" xfId="0" applyFont="1" applyBorder="1" applyAlignment="1">
      <alignment horizontal="left" vertical="center" wrapText="1"/>
    </xf>
    <xf numFmtId="0" fontId="84" fillId="0" borderId="2" xfId="0" applyFont="1" applyBorder="1" applyAlignment="1">
      <alignment horizontal="left" vertical="center" wrapText="1"/>
    </xf>
    <xf numFmtId="0" fontId="84" fillId="0" borderId="3" xfId="0" applyFont="1" applyBorder="1" applyAlignment="1">
      <alignment horizontal="left" vertical="center" wrapText="1"/>
    </xf>
    <xf numFmtId="0" fontId="84" fillId="0" borderId="6" xfId="0" applyFont="1" applyBorder="1" applyAlignment="1">
      <alignment horizontal="left" vertical="center" wrapText="1"/>
    </xf>
    <xf numFmtId="0" fontId="84" fillId="0" borderId="7" xfId="0" applyFont="1" applyBorder="1" applyAlignment="1">
      <alignment horizontal="left" vertical="center" wrapText="1"/>
    </xf>
    <xf numFmtId="0" fontId="84" fillId="0" borderId="8" xfId="0" applyFont="1" applyBorder="1" applyAlignment="1">
      <alignment horizontal="left" vertical="center" wrapText="1"/>
    </xf>
    <xf numFmtId="0" fontId="84" fillId="0" borderId="35" xfId="0" applyFont="1" applyBorder="1" applyAlignment="1">
      <alignment horizontal="left" vertical="center"/>
    </xf>
    <xf numFmtId="0" fontId="84" fillId="0" borderId="36" xfId="0" applyFont="1" applyBorder="1" applyAlignment="1">
      <alignment horizontal="left" vertical="center"/>
    </xf>
    <xf numFmtId="0" fontId="84" fillId="0" borderId="37" xfId="0" applyFont="1" applyBorder="1" applyAlignment="1">
      <alignment horizontal="left" vertical="center"/>
    </xf>
    <xf numFmtId="0" fontId="84" fillId="0" borderId="24" xfId="0" applyFont="1" applyBorder="1" applyAlignment="1">
      <alignment horizontal="left" vertical="center"/>
    </xf>
    <xf numFmtId="0" fontId="84" fillId="0" borderId="25" xfId="0" applyFont="1" applyBorder="1" applyAlignment="1">
      <alignment horizontal="left" vertical="center"/>
    </xf>
    <xf numFmtId="0" fontId="84" fillId="0" borderId="26" xfId="0" applyFont="1" applyBorder="1" applyAlignment="1">
      <alignment horizontal="left" vertical="center"/>
    </xf>
    <xf numFmtId="0" fontId="84" fillId="0" borderId="4" xfId="0" applyFont="1" applyBorder="1" applyAlignment="1">
      <alignment horizontal="left" vertical="center" wrapText="1"/>
    </xf>
    <xf numFmtId="0" fontId="84" fillId="0" borderId="0" xfId="0" applyFont="1" applyAlignment="1">
      <alignment horizontal="left" vertical="center" wrapText="1"/>
    </xf>
    <xf numFmtId="0" fontId="84" fillId="0" borderId="5" xfId="0" applyFont="1" applyBorder="1" applyAlignment="1">
      <alignment horizontal="left" vertical="center" wrapText="1"/>
    </xf>
    <xf numFmtId="0" fontId="84" fillId="0" borderId="32" xfId="0" applyFont="1" applyBorder="1" applyAlignment="1">
      <alignment horizontal="left" vertical="center"/>
    </xf>
    <xf numFmtId="0" fontId="84" fillId="0" borderId="33" xfId="0" applyFont="1" applyBorder="1" applyAlignment="1">
      <alignment horizontal="left" vertical="center"/>
    </xf>
    <xf numFmtId="0" fontId="84" fillId="0" borderId="34" xfId="0" applyFont="1" applyBorder="1" applyAlignment="1">
      <alignment horizontal="left" vertical="center"/>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6" fillId="0" borderId="37"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6" fillId="0" borderId="6" xfId="0" applyFont="1" applyBorder="1" applyAlignment="1">
      <alignment horizontal="left" vertical="center"/>
    </xf>
    <xf numFmtId="0" fontId="38" fillId="0" borderId="1"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0" borderId="0" xfId="0" applyFont="1" applyAlignment="1">
      <alignment horizontal="left" vertical="center" wrapText="1"/>
    </xf>
    <xf numFmtId="0" fontId="38" fillId="0" borderId="5" xfId="0" applyFont="1" applyBorder="1" applyAlignment="1">
      <alignment horizontal="left" vertical="center" wrapText="1"/>
    </xf>
    <xf numFmtId="0" fontId="38" fillId="0" borderId="6" xfId="0" applyFont="1" applyBorder="1" applyAlignment="1">
      <alignment horizontal="left" vertical="center" wrapText="1"/>
    </xf>
    <xf numFmtId="0" fontId="38" fillId="0" borderId="7" xfId="0" applyFont="1" applyBorder="1" applyAlignment="1">
      <alignment horizontal="left" vertical="center" wrapText="1"/>
    </xf>
    <xf numFmtId="0" fontId="38" fillId="0" borderId="8" xfId="0" applyFont="1" applyBorder="1" applyAlignment="1">
      <alignment horizontal="left" vertical="center" wrapText="1"/>
    </xf>
    <xf numFmtId="0" fontId="84" fillId="0" borderId="13" xfId="0" applyFont="1" applyBorder="1">
      <alignment vertical="center"/>
    </xf>
    <xf numFmtId="0" fontId="38" fillId="0" borderId="11" xfId="0" applyFont="1" applyBorder="1" applyAlignment="1">
      <alignment horizontal="left" vertical="center"/>
    </xf>
    <xf numFmtId="0" fontId="38" fillId="0" borderId="13" xfId="0" applyFont="1" applyBorder="1" applyAlignment="1">
      <alignment horizontal="left" vertical="center"/>
    </xf>
    <xf numFmtId="0" fontId="38" fillId="0" borderId="14"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84" fillId="0" borderId="0" xfId="0" applyFont="1" applyAlignment="1">
      <alignment horizontal="left" vertical="top" shrinkToFit="1"/>
    </xf>
    <xf numFmtId="0" fontId="6" fillId="0" borderId="239" xfId="0" applyFont="1" applyBorder="1">
      <alignment vertical="center"/>
    </xf>
    <xf numFmtId="0" fontId="6" fillId="0" borderId="240" xfId="0" applyFont="1" applyBorder="1">
      <alignment vertical="center"/>
    </xf>
    <xf numFmtId="0" fontId="6" fillId="0" borderId="241" xfId="0" applyFont="1" applyBorder="1">
      <alignment vertical="center"/>
    </xf>
    <xf numFmtId="0" fontId="6" fillId="3" borderId="23" xfId="0" applyFont="1" applyFill="1" applyBorder="1" applyAlignment="1">
      <alignment vertical="center" wrapText="1"/>
    </xf>
    <xf numFmtId="0" fontId="6" fillId="2" borderId="7" xfId="0" applyFont="1" applyFill="1" applyBorder="1" applyAlignment="1">
      <alignment vertical="top" wrapText="1"/>
    </xf>
    <xf numFmtId="0" fontId="39" fillId="0" borderId="0" xfId="0" applyFont="1" applyAlignment="1">
      <alignment vertical="top" wrapText="1"/>
    </xf>
    <xf numFmtId="0" fontId="6" fillId="0" borderId="23" xfId="0" applyFont="1" applyBorder="1" applyAlignment="1">
      <alignment horizontal="center" vertical="center" wrapText="1" shrinkToFit="1"/>
    </xf>
    <xf numFmtId="0" fontId="6" fillId="2" borderId="11"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6" fillId="2" borderId="14" xfId="0" applyFont="1" applyFill="1" applyBorder="1" applyAlignment="1">
      <alignment horizontal="left" vertical="center" shrinkToFit="1"/>
    </xf>
    <xf numFmtId="0" fontId="84" fillId="0" borderId="2" xfId="0" applyFont="1" applyBorder="1" applyAlignment="1">
      <alignment horizontal="left" vertical="top" wrapText="1"/>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4"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6" fillId="3" borderId="1" xfId="0" applyFont="1" applyFill="1" applyBorder="1" applyAlignment="1">
      <alignment horizontal="left" vertical="top"/>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5"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3" borderId="8" xfId="0" applyFont="1" applyFill="1" applyBorder="1" applyAlignment="1">
      <alignment horizontal="left" vertical="top"/>
    </xf>
    <xf numFmtId="176" fontId="6" fillId="8" borderId="11" xfId="0" applyNumberFormat="1" applyFont="1" applyFill="1" applyBorder="1" applyAlignment="1">
      <alignment horizontal="left" vertical="center"/>
    </xf>
    <xf numFmtId="176" fontId="6" fillId="8" borderId="13" xfId="0" applyNumberFormat="1" applyFont="1" applyFill="1" applyBorder="1" applyAlignment="1">
      <alignment horizontal="left" vertical="center"/>
    </xf>
    <xf numFmtId="176" fontId="6" fillId="8" borderId="14" xfId="0" applyNumberFormat="1" applyFont="1" applyFill="1" applyBorder="1" applyAlignment="1">
      <alignment horizontal="left" vertical="center"/>
    </xf>
    <xf numFmtId="0" fontId="6" fillId="3" borderId="0" xfId="0" applyFont="1" applyFill="1" applyAlignment="1">
      <alignment horizontal="right" vertical="center"/>
    </xf>
    <xf numFmtId="0" fontId="6" fillId="3" borderId="0" xfId="0" applyFont="1" applyFill="1" applyAlignment="1">
      <alignment horizontal="left" vertical="center"/>
    </xf>
    <xf numFmtId="0" fontId="6" fillId="8" borderId="1"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6" fillId="8" borderId="6" xfId="0" applyFont="1" applyFill="1" applyBorder="1" applyAlignment="1">
      <alignment horizontal="left" vertical="center"/>
    </xf>
    <xf numFmtId="0" fontId="6" fillId="8" borderId="8" xfId="0" applyFont="1" applyFill="1" applyBorder="1" applyAlignment="1">
      <alignment horizontal="left" vertical="center"/>
    </xf>
    <xf numFmtId="0" fontId="6" fillId="2" borderId="1" xfId="0" applyFont="1" applyFill="1" applyBorder="1" applyAlignment="1">
      <alignment horizontal="left"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Alignment="1">
      <alignment horizontal="right" vertical="center"/>
    </xf>
    <xf numFmtId="0" fontId="6" fillId="2" borderId="0" xfId="0" applyFont="1" applyFill="1" applyAlignment="1">
      <alignment horizontal="left" vertical="center"/>
    </xf>
    <xf numFmtId="0" fontId="6" fillId="3" borderId="21" xfId="0" applyFont="1" applyFill="1" applyBorder="1" applyAlignment="1">
      <alignment horizontal="left" vertical="top" wrapText="1"/>
    </xf>
    <xf numFmtId="0" fontId="6" fillId="3" borderId="22" xfId="0" applyFont="1" applyFill="1" applyBorder="1" applyAlignment="1">
      <alignment horizontal="left" vertical="top" wrapText="1"/>
    </xf>
    <xf numFmtId="0" fontId="6" fillId="3" borderId="20" xfId="0" applyFont="1" applyFill="1" applyBorder="1" applyAlignment="1">
      <alignment horizontal="left" vertical="top" wrapText="1"/>
    </xf>
    <xf numFmtId="0" fontId="6" fillId="3" borderId="16" xfId="0" applyFont="1" applyFill="1" applyBorder="1" applyAlignment="1">
      <alignment horizontal="left" vertical="top" wrapText="1"/>
    </xf>
    <xf numFmtId="0" fontId="6" fillId="3" borderId="17" xfId="0" applyFont="1" applyFill="1" applyBorder="1" applyAlignment="1">
      <alignment horizontal="left" vertical="top" wrapText="1"/>
    </xf>
    <xf numFmtId="0" fontId="6" fillId="3" borderId="15" xfId="0" applyFont="1" applyFill="1" applyBorder="1" applyAlignment="1">
      <alignment horizontal="left" vertical="top" wrapText="1"/>
    </xf>
    <xf numFmtId="0" fontId="6" fillId="3" borderId="0" xfId="0" applyFont="1" applyFill="1" applyAlignment="1">
      <alignment vertical="center" wrapText="1"/>
    </xf>
    <xf numFmtId="0" fontId="6" fillId="2" borderId="21" xfId="0" applyFont="1" applyFill="1" applyBorder="1" applyAlignment="1">
      <alignment horizontal="left" vertical="top" wrapText="1"/>
    </xf>
    <xf numFmtId="0" fontId="6" fillId="2" borderId="22"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0" xfId="0" applyFont="1" applyFill="1" applyAlignment="1">
      <alignment vertical="center"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5" xfId="0" applyFont="1" applyFill="1" applyBorder="1" applyAlignment="1">
      <alignment horizontal="left" vertical="top" wrapText="1"/>
    </xf>
  </cellXfs>
  <cellStyles count="5">
    <cellStyle name="パーセント" xfId="4" builtinId="5"/>
    <cellStyle name="ハイパーリンク" xfId="1" builtinId="8"/>
    <cellStyle name="標準" xfId="0" builtinId="0"/>
    <cellStyle name="標準 2" xfId="2" xr:uid="{00000000-0005-0000-0000-000002000000}"/>
    <cellStyle name="標準 3" xfId="3" xr:uid="{00000000-0005-0000-0000-000003000000}"/>
  </cellStyles>
  <dxfs count="2">
    <dxf>
      <font>
        <b/>
        <i val="0"/>
      </font>
      <fill>
        <patternFill>
          <bgColor rgb="FFFF7C80"/>
        </patternFill>
      </fill>
    </dxf>
    <dxf>
      <font>
        <b/>
        <i val="0"/>
      </font>
      <fill>
        <patternFill>
          <bgColor rgb="FFFF7C80"/>
        </patternFill>
      </fill>
    </dxf>
  </dxfs>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25400</xdr:colOff>
      <xdr:row>83</xdr:row>
      <xdr:rowOff>15215</xdr:rowOff>
    </xdr:from>
    <xdr:ext cx="1676400" cy="43947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04800" y="15052015"/>
          <a:ext cx="16764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a:t>
          </a:r>
        </a:p>
      </xdr:txBody>
    </xdr:sp>
    <xdr:clientData/>
  </xdr:oneCellAnchor>
  <xdr:twoCellAnchor>
    <xdr:from>
      <xdr:col>1</xdr:col>
      <xdr:colOff>50800</xdr:colOff>
      <xdr:row>82</xdr:row>
      <xdr:rowOff>127000</xdr:rowOff>
    </xdr:from>
    <xdr:to>
      <xdr:col>2</xdr:col>
      <xdr:colOff>863600</xdr:colOff>
      <xdr:row>82</xdr:row>
      <xdr:rowOff>127000</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330200" y="14922500"/>
          <a:ext cx="20066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977900</xdr:colOff>
      <xdr:row>81</xdr:row>
      <xdr:rowOff>165100</xdr:rowOff>
    </xdr:from>
    <xdr:to>
      <xdr:col>2</xdr:col>
      <xdr:colOff>1244600</xdr:colOff>
      <xdr:row>83</xdr:row>
      <xdr:rowOff>76200</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2451100" y="14782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1231900</xdr:colOff>
      <xdr:row>81</xdr:row>
      <xdr:rowOff>14310</xdr:rowOff>
    </xdr:from>
    <xdr:ext cx="749300" cy="256087"/>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705100" y="14632010"/>
          <a:ext cx="7493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入札公告</a:t>
          </a:r>
        </a:p>
      </xdr:txBody>
    </xdr:sp>
    <xdr:clientData/>
  </xdr:oneCellAnchor>
  <xdr:oneCellAnchor>
    <xdr:from>
      <xdr:col>0</xdr:col>
      <xdr:colOff>254000</xdr:colOff>
      <xdr:row>85</xdr:row>
      <xdr:rowOff>91416</xdr:rowOff>
    </xdr:from>
    <xdr:ext cx="1778000" cy="619784"/>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54000" y="15483816"/>
          <a:ext cx="1778000" cy="619784"/>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「発注者入力シート」、各種様式に必要情報を入力・確認（１）～（３）の３までの手順</a:t>
          </a:r>
        </a:p>
      </xdr:txBody>
    </xdr:sp>
    <xdr:clientData/>
  </xdr:oneCellAnchor>
  <xdr:twoCellAnchor>
    <xdr:from>
      <xdr:col>2</xdr:col>
      <xdr:colOff>1381125</xdr:colOff>
      <xdr:row>82</xdr:row>
      <xdr:rowOff>139700</xdr:rowOff>
    </xdr:from>
    <xdr:to>
      <xdr:col>6</xdr:col>
      <xdr:colOff>101600</xdr:colOff>
      <xdr:row>82</xdr:row>
      <xdr:rowOff>139700</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a:off x="2854325" y="14935200"/>
          <a:ext cx="223837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127000</xdr:colOff>
      <xdr:row>82</xdr:row>
      <xdr:rowOff>25400</xdr:rowOff>
    </xdr:from>
    <xdr:to>
      <xdr:col>6</xdr:col>
      <xdr:colOff>393700</xdr:colOff>
      <xdr:row>83</xdr:row>
      <xdr:rowOff>114300</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5118100" y="148209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469900</xdr:colOff>
      <xdr:row>80</xdr:row>
      <xdr:rowOff>141310</xdr:rowOff>
    </xdr:from>
    <xdr:ext cx="1193800" cy="25608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699000" y="14581210"/>
          <a:ext cx="11938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技術資料提出</a:t>
          </a:r>
        </a:p>
      </xdr:txBody>
    </xdr:sp>
    <xdr:clientData/>
  </xdr:oneCellAnchor>
  <xdr:oneCellAnchor>
    <xdr:from>
      <xdr:col>2</xdr:col>
      <xdr:colOff>1974850</xdr:colOff>
      <xdr:row>83</xdr:row>
      <xdr:rowOff>27915</xdr:rowOff>
    </xdr:from>
    <xdr:ext cx="1816100" cy="43947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441700" y="17382465"/>
          <a:ext cx="18161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「様式総合評価技術資料ファイル」（本ファイル公告用）</a:t>
          </a:r>
        </a:p>
      </xdr:txBody>
    </xdr:sp>
    <xdr:clientData/>
  </xdr:oneCellAnchor>
  <xdr:oneCellAnchor>
    <xdr:from>
      <xdr:col>2</xdr:col>
      <xdr:colOff>1971675</xdr:colOff>
      <xdr:row>85</xdr:row>
      <xdr:rowOff>154917</xdr:rowOff>
    </xdr:from>
    <xdr:ext cx="1879600" cy="43947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438525" y="17852367"/>
          <a:ext cx="18796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企業は、申請内容を「企業入力シート」、各種様式に記入</a:t>
          </a:r>
        </a:p>
      </xdr:txBody>
    </xdr:sp>
    <xdr:clientData/>
  </xdr:oneCellAnchor>
  <xdr:twoCellAnchor>
    <xdr:from>
      <xdr:col>6</xdr:col>
      <xdr:colOff>520700</xdr:colOff>
      <xdr:row>82</xdr:row>
      <xdr:rowOff>127000</xdr:rowOff>
    </xdr:from>
    <xdr:to>
      <xdr:col>7</xdr:col>
      <xdr:colOff>965200</xdr:colOff>
      <xdr:row>82</xdr:row>
      <xdr:rowOff>127000</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a:off x="5511800" y="14922500"/>
          <a:ext cx="1435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139700</xdr:colOff>
      <xdr:row>82</xdr:row>
      <xdr:rowOff>12700</xdr:rowOff>
    </xdr:from>
    <xdr:to>
      <xdr:col>8</xdr:col>
      <xdr:colOff>406400</xdr:colOff>
      <xdr:row>83</xdr:row>
      <xdr:rowOff>101600</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70866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635000</xdr:colOff>
      <xdr:row>79</xdr:row>
      <xdr:rowOff>128994</xdr:rowOff>
    </xdr:from>
    <xdr:ext cx="1562100" cy="43947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807325" y="16788219"/>
          <a:ext cx="15621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技術審査会</a:t>
          </a:r>
          <a:endParaRPr kumimoji="1" lang="en-US" altLang="ja-JP" sz="1100"/>
        </a:p>
        <a:p>
          <a:r>
            <a:rPr kumimoji="1" lang="ja-JP" altLang="en-US" sz="1100"/>
            <a:t>（競争参加資格委員会）</a:t>
          </a:r>
        </a:p>
      </xdr:txBody>
    </xdr:sp>
    <xdr:clientData/>
  </xdr:oneCellAnchor>
  <xdr:oneCellAnchor>
    <xdr:from>
      <xdr:col>6</xdr:col>
      <xdr:colOff>495300</xdr:colOff>
      <xdr:row>83</xdr:row>
      <xdr:rowOff>27915</xdr:rowOff>
    </xdr:from>
    <xdr:ext cx="1460500" cy="439470"/>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486400" y="15001215"/>
          <a:ext cx="1460500" cy="439470"/>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a:t>
          </a:r>
          <a:endParaRPr kumimoji="1" lang="en-US" altLang="ja-JP" sz="1100"/>
        </a:p>
        <a:p>
          <a:r>
            <a:rPr kumimoji="1" lang="ja-JP" altLang="en-US" sz="1100"/>
            <a:t>（別ファイル）</a:t>
          </a:r>
        </a:p>
      </xdr:txBody>
    </xdr:sp>
    <xdr:clientData/>
  </xdr:oneCellAnchor>
  <xdr:oneCellAnchor>
    <xdr:from>
      <xdr:col>6</xdr:col>
      <xdr:colOff>584200</xdr:colOff>
      <xdr:row>85</xdr:row>
      <xdr:rowOff>129517</xdr:rowOff>
    </xdr:from>
    <xdr:ext cx="2108200" cy="43947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549900" y="15445717"/>
          <a:ext cx="21082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各企業の申請内容を集計・審査し、技術資料、入札結果調書を作成</a:t>
          </a:r>
        </a:p>
      </xdr:txBody>
    </xdr:sp>
    <xdr:clientData/>
  </xdr:oneCellAnchor>
  <xdr:twoCellAnchor>
    <xdr:from>
      <xdr:col>8</xdr:col>
      <xdr:colOff>431800</xdr:colOff>
      <xdr:row>82</xdr:row>
      <xdr:rowOff>127000</xdr:rowOff>
    </xdr:from>
    <xdr:to>
      <xdr:col>9</xdr:col>
      <xdr:colOff>914400</xdr:colOff>
      <xdr:row>82</xdr:row>
      <xdr:rowOff>127000</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a:off x="7378700" y="14986000"/>
          <a:ext cx="1308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82</xdr:row>
      <xdr:rowOff>12700</xdr:rowOff>
    </xdr:from>
    <xdr:to>
      <xdr:col>9</xdr:col>
      <xdr:colOff>1219200</xdr:colOff>
      <xdr:row>83</xdr:row>
      <xdr:rowOff>101600</xdr:rowOff>
    </xdr:to>
    <xdr:sp macro="" textlink="">
      <xdr:nvSpPr>
        <xdr:cNvPr id="30" name="円/楕円 29">
          <a:extLst>
            <a:ext uri="{FF2B5EF4-FFF2-40B4-BE49-F238E27FC236}">
              <a16:creationId xmlns:a16="http://schemas.microsoft.com/office/drawing/2014/main" id="{00000000-0008-0000-0000-00001E000000}"/>
            </a:ext>
          </a:extLst>
        </xdr:cNvPr>
        <xdr:cNvSpPr/>
      </xdr:nvSpPr>
      <xdr:spPr>
        <a:xfrm>
          <a:off x="87249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419100</xdr:colOff>
      <xdr:row>80</xdr:row>
      <xdr:rowOff>80986</xdr:rowOff>
    </xdr:from>
    <xdr:ext cx="1727200" cy="256087"/>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191500" y="14584386"/>
          <a:ext cx="17272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入札結果の公表</a:t>
          </a:r>
        </a:p>
      </xdr:txBody>
    </xdr:sp>
    <xdr:clientData/>
  </xdr:oneCellAnchor>
  <xdr:oneCellAnchor>
    <xdr:from>
      <xdr:col>9</xdr:col>
      <xdr:colOff>736600</xdr:colOff>
      <xdr:row>85</xdr:row>
      <xdr:rowOff>167618</xdr:rowOff>
    </xdr:from>
    <xdr:ext cx="1612900" cy="43947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8509000" y="15560018"/>
          <a:ext cx="16129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「技術審査用ファイル」を技術管理課にメール提出</a:t>
          </a:r>
        </a:p>
      </xdr:txBody>
    </xdr:sp>
    <xdr:clientData/>
  </xdr:oneCellAnchor>
  <xdr:twoCellAnchor>
    <xdr:from>
      <xdr:col>8</xdr:col>
      <xdr:colOff>495300</xdr:colOff>
      <xdr:row>83</xdr:row>
      <xdr:rowOff>38100</xdr:rowOff>
    </xdr:from>
    <xdr:to>
      <xdr:col>9</xdr:col>
      <xdr:colOff>812800</xdr:colOff>
      <xdr:row>85</xdr:row>
      <xdr:rowOff>12700</xdr:rowOff>
    </xdr:to>
    <xdr:cxnSp macro="">
      <xdr:nvCxnSpPr>
        <xdr:cNvPr id="33" name="直線矢印コネクタ 32">
          <a:extLst>
            <a:ext uri="{FF2B5EF4-FFF2-40B4-BE49-F238E27FC236}">
              <a16:creationId xmlns:a16="http://schemas.microsoft.com/office/drawing/2014/main" id="{00000000-0008-0000-0000-000021000000}"/>
            </a:ext>
          </a:extLst>
        </xdr:cNvPr>
        <xdr:cNvCxnSpPr/>
      </xdr:nvCxnSpPr>
      <xdr:spPr>
        <a:xfrm>
          <a:off x="7442200" y="15074900"/>
          <a:ext cx="1143000" cy="33020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84</xdr:row>
      <xdr:rowOff>76200</xdr:rowOff>
    </xdr:from>
    <xdr:to>
      <xdr:col>9</xdr:col>
      <xdr:colOff>1219200</xdr:colOff>
      <xdr:row>85</xdr:row>
      <xdr:rowOff>165100</xdr:rowOff>
    </xdr:to>
    <xdr:sp macro="" textlink="">
      <xdr:nvSpPr>
        <xdr:cNvPr id="36" name="円/楕円 35">
          <a:extLst>
            <a:ext uri="{FF2B5EF4-FFF2-40B4-BE49-F238E27FC236}">
              <a16:creationId xmlns:a16="http://schemas.microsoft.com/office/drawing/2014/main" id="{00000000-0008-0000-0000-000024000000}"/>
            </a:ext>
          </a:extLst>
        </xdr:cNvPr>
        <xdr:cNvSpPr/>
      </xdr:nvSpPr>
      <xdr:spPr>
        <a:xfrm>
          <a:off x="8724900" y="15290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876300</xdr:colOff>
      <xdr:row>83</xdr:row>
      <xdr:rowOff>101600</xdr:rowOff>
    </xdr:from>
    <xdr:to>
      <xdr:col>2</xdr:col>
      <xdr:colOff>1358900</xdr:colOff>
      <xdr:row>84</xdr:row>
      <xdr:rowOff>38100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2349500" y="15074900"/>
          <a:ext cx="4826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812800</xdr:colOff>
      <xdr:row>83</xdr:row>
      <xdr:rowOff>117237</xdr:rowOff>
    </xdr:from>
    <xdr:ext cx="876300" cy="632063"/>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286000" y="15090537"/>
          <a:ext cx="876300" cy="632063"/>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コピー作成後、（３）の４、５</a:t>
          </a:r>
        </a:p>
      </xdr:txBody>
    </xdr:sp>
    <xdr:clientData/>
  </xdr:oneCellAnchor>
  <xdr:twoCellAnchor>
    <xdr:from>
      <xdr:col>2</xdr:col>
      <xdr:colOff>1409701</xdr:colOff>
      <xdr:row>59</xdr:row>
      <xdr:rowOff>57150</xdr:rowOff>
    </xdr:from>
    <xdr:to>
      <xdr:col>2</xdr:col>
      <xdr:colOff>2238375</xdr:colOff>
      <xdr:row>60</xdr:row>
      <xdr:rowOff>161925</xdr:rowOff>
    </xdr:to>
    <xdr:sp macro="" textlink="">
      <xdr:nvSpPr>
        <xdr:cNvPr id="34" name="角丸四角形吹き出し 33">
          <a:extLst>
            <a:ext uri="{FF2B5EF4-FFF2-40B4-BE49-F238E27FC236}">
              <a16:creationId xmlns:a16="http://schemas.microsoft.com/office/drawing/2014/main" id="{00000000-0008-0000-0000-000022000000}"/>
            </a:ext>
          </a:extLst>
        </xdr:cNvPr>
        <xdr:cNvSpPr/>
      </xdr:nvSpPr>
      <xdr:spPr>
        <a:xfrm>
          <a:off x="2876551" y="13420725"/>
          <a:ext cx="828674" cy="276225"/>
        </a:xfrm>
        <a:prstGeom prst="wedgeRoundRectCallout">
          <a:avLst>
            <a:gd name="adj1" fmla="val -109461"/>
            <a:gd name="adj2" fmla="val 5107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3</xdr:col>
      <xdr:colOff>762001</xdr:colOff>
      <xdr:row>49</xdr:row>
      <xdr:rowOff>142875</xdr:rowOff>
    </xdr:from>
    <xdr:to>
      <xdr:col>5</xdr:col>
      <xdr:colOff>19050</xdr:colOff>
      <xdr:row>50</xdr:row>
      <xdr:rowOff>200025</xdr:rowOff>
    </xdr:to>
    <xdr:sp macro="" textlink="">
      <xdr:nvSpPr>
        <xdr:cNvPr id="35" name="角丸四角形吹き出し 34">
          <a:extLst>
            <a:ext uri="{FF2B5EF4-FFF2-40B4-BE49-F238E27FC236}">
              <a16:creationId xmlns:a16="http://schemas.microsoft.com/office/drawing/2014/main" id="{00000000-0008-0000-0000-000023000000}"/>
            </a:ext>
          </a:extLst>
        </xdr:cNvPr>
        <xdr:cNvSpPr/>
      </xdr:nvSpPr>
      <xdr:spPr>
        <a:xfrm>
          <a:off x="4610101" y="11591925"/>
          <a:ext cx="828674" cy="276225"/>
        </a:xfrm>
        <a:prstGeom prst="wedgeRoundRectCallout">
          <a:avLst>
            <a:gd name="adj1" fmla="val -80725"/>
            <a:gd name="adj2" fmla="val -4548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7</xdr:col>
      <xdr:colOff>228600</xdr:colOff>
      <xdr:row>40</xdr:row>
      <xdr:rowOff>9525</xdr:rowOff>
    </xdr:from>
    <xdr:to>
      <xdr:col>7</xdr:col>
      <xdr:colOff>323850</xdr:colOff>
      <xdr:row>44</xdr:row>
      <xdr:rowOff>9524</xdr:rowOff>
    </xdr:to>
    <xdr:sp macro="" textlink="">
      <xdr:nvSpPr>
        <xdr:cNvPr id="37" name="右中かっこ 36">
          <a:extLst>
            <a:ext uri="{FF2B5EF4-FFF2-40B4-BE49-F238E27FC236}">
              <a16:creationId xmlns:a16="http://schemas.microsoft.com/office/drawing/2014/main" id="{00000000-0008-0000-0000-000025000000}"/>
            </a:ext>
          </a:extLst>
        </xdr:cNvPr>
        <xdr:cNvSpPr/>
      </xdr:nvSpPr>
      <xdr:spPr>
        <a:xfrm>
          <a:off x="7400925" y="8534400"/>
          <a:ext cx="95250" cy="704849"/>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438150</xdr:colOff>
      <xdr:row>41</xdr:row>
      <xdr:rowOff>542</xdr:rowOff>
    </xdr:from>
    <xdr:ext cx="1743074" cy="380458"/>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7610475" y="8706392"/>
          <a:ext cx="1743074" cy="38045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様式番号を忘れずに選択</a:t>
          </a:r>
        </a:p>
      </xdr:txBody>
    </xdr:sp>
    <xdr:clientData/>
  </xdr:oneCellAnchor>
  <xdr:oneCellAnchor>
    <xdr:from>
      <xdr:col>8</xdr:col>
      <xdr:colOff>114300</xdr:colOff>
      <xdr:row>30</xdr:row>
      <xdr:rowOff>95250</xdr:rowOff>
    </xdr:from>
    <xdr:ext cx="2295525" cy="1089026"/>
    <xdr:sp macro="" textlink="">
      <xdr:nvSpPr>
        <xdr:cNvPr id="41" name="四角形吹き出し 40">
          <a:extLst>
            <a:ext uri="{FF2B5EF4-FFF2-40B4-BE49-F238E27FC236}">
              <a16:creationId xmlns:a16="http://schemas.microsoft.com/office/drawing/2014/main" id="{00000000-0008-0000-0000-000029000000}"/>
            </a:ext>
          </a:extLst>
        </xdr:cNvPr>
        <xdr:cNvSpPr/>
      </xdr:nvSpPr>
      <xdr:spPr>
        <a:xfrm>
          <a:off x="8277225" y="6305550"/>
          <a:ext cx="2295525" cy="1089026"/>
        </a:xfrm>
        <a:prstGeom prst="wedgeRectCallout">
          <a:avLst>
            <a:gd name="adj1" fmla="val -33263"/>
            <a:gd name="adj2" fmla="val 4342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労働福祉関連</a:t>
          </a:r>
          <a:r>
            <a:rPr kumimoji="1" lang="ja-JP" altLang="en-US" sz="1100">
              <a:solidFill>
                <a:schemeClr val="tx1"/>
              </a:solidFill>
            </a:rPr>
            <a:t>を選択した場合、必要な様式全てを選択してください</a:t>
          </a:r>
          <a:endParaRPr kumimoji="1" lang="en-US" altLang="ja-JP" sz="1100">
            <a:solidFill>
              <a:schemeClr val="tx1"/>
            </a:solidFill>
          </a:endParaRPr>
        </a:p>
        <a:p>
          <a:pPr algn="l"/>
          <a:r>
            <a:rPr kumimoji="1" lang="ja-JP" altLang="en-US" sz="1100">
              <a:solidFill>
                <a:schemeClr val="tx1"/>
              </a:solidFill>
            </a:rPr>
            <a:t>その際、</a:t>
          </a:r>
          <a:r>
            <a:rPr kumimoji="1" lang="ja-JP" altLang="en-US" sz="1100">
              <a:solidFill>
                <a:srgbClr val="FF0000"/>
              </a:solidFill>
            </a:rPr>
            <a:t>様式番号</a:t>
          </a:r>
          <a:r>
            <a:rPr kumimoji="1" lang="ja-JP" altLang="en-US" sz="1100">
              <a:solidFill>
                <a:schemeClr val="tx1"/>
              </a:solidFill>
            </a:rPr>
            <a:t>は、</a:t>
          </a:r>
          <a:r>
            <a:rPr kumimoji="1" lang="ja-JP" altLang="en-US" sz="1100">
              <a:solidFill>
                <a:srgbClr val="FF0000"/>
              </a:solidFill>
            </a:rPr>
            <a:t>違う番号</a:t>
          </a:r>
          <a:r>
            <a:rPr kumimoji="1" lang="ja-JP" altLang="en-US" sz="1100">
              <a:solidFill>
                <a:schemeClr val="tx1"/>
              </a:solidFill>
            </a:rPr>
            <a:t>にしてください。</a:t>
          </a:r>
          <a:endParaRPr kumimoji="1" lang="en-US" altLang="ja-JP" sz="1100">
            <a:solidFill>
              <a:schemeClr val="tx1"/>
            </a:solidFill>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590550</xdr:colOff>
      <xdr:row>38</xdr:row>
      <xdr:rowOff>47625</xdr:rowOff>
    </xdr:from>
    <xdr:ext cx="2486025" cy="1284976"/>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8591550" y="4381500"/>
          <a:ext cx="2486025" cy="1284976"/>
        </a:xfrm>
        <a:prstGeom prst="wedgeRoundRectCallout">
          <a:avLst>
            <a:gd name="adj1" fmla="val -66619"/>
            <a:gd name="adj2" fmla="val 46214"/>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noAutofit/>
        </a:bodyPr>
        <a:lstStyle/>
        <a:p>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重要</a:t>
          </a:r>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発注者への注意事項</a:t>
          </a:r>
          <a:endParaRPr lang="ja-JP" altLang="ja-JP">
            <a:solidFill>
              <a:srgbClr val="FF0000"/>
            </a:solidFill>
            <a:effectLst/>
          </a:endParaRPr>
        </a:p>
        <a:p>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４</a:t>
          </a:r>
          <a:r>
            <a:rPr kumimoji="1" lang="ja-JP" altLang="ja-JP" sz="1100">
              <a:solidFill>
                <a:schemeClr val="tx1"/>
              </a:solidFill>
              <a:effectLst/>
              <a:latin typeface="+mn-lt"/>
              <a:ea typeface="+mn-ea"/>
              <a:cs typeface="+mn-cs"/>
            </a:rPr>
            <a:t>．押印済資料で提出する評価項目」以下で</a:t>
          </a:r>
          <a:r>
            <a:rPr kumimoji="1" lang="ja-JP" altLang="ja-JP" sz="1100">
              <a:solidFill>
                <a:srgbClr val="FF0000"/>
              </a:solidFill>
              <a:effectLst/>
              <a:latin typeface="+mn-lt"/>
              <a:ea typeface="+mn-ea"/>
              <a:cs typeface="+mn-cs"/>
            </a:rPr>
            <a:t>不要な</a:t>
          </a:r>
          <a:r>
            <a:rPr kumimoji="1" lang="ja-JP" altLang="en-US" sz="1100">
              <a:solidFill>
                <a:srgbClr val="FF0000"/>
              </a:solidFill>
              <a:effectLst/>
              <a:latin typeface="+mn-lt"/>
              <a:ea typeface="+mn-ea"/>
              <a:cs typeface="+mn-cs"/>
            </a:rPr>
            <a:t>行</a:t>
          </a:r>
          <a:r>
            <a:rPr kumimoji="1" lang="ja-JP" altLang="ja-JP" sz="1100">
              <a:solidFill>
                <a:srgbClr val="FF0000"/>
              </a:solidFill>
              <a:effectLst/>
              <a:latin typeface="+mn-lt"/>
              <a:ea typeface="+mn-ea"/>
              <a:cs typeface="+mn-cs"/>
            </a:rPr>
            <a:t>は全て非表示</a:t>
          </a:r>
          <a:r>
            <a:rPr kumimoji="1" lang="ja-JP" altLang="ja-JP" sz="1100">
              <a:solidFill>
                <a:schemeClr val="tx1"/>
              </a:solidFill>
              <a:effectLst/>
              <a:latin typeface="+mn-lt"/>
              <a:ea typeface="+mn-ea"/>
              <a:cs typeface="+mn-cs"/>
            </a:rPr>
            <a:t>にすること。</a:t>
          </a:r>
          <a:endParaRPr lang="ja-JP" altLang="ja-JP">
            <a:solidFill>
              <a:schemeClr val="tx1"/>
            </a:solidFill>
            <a:effectLst/>
          </a:endParaRPr>
        </a:p>
        <a:p>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削除厳禁（発注者審査作業用シートに影響有）</a:t>
          </a:r>
          <a:r>
            <a:rPr kumimoji="1" lang="en-US" altLang="ja-JP" sz="1100">
              <a:solidFill>
                <a:srgbClr val="FF0000"/>
              </a:solidFill>
              <a:effectLst/>
              <a:latin typeface="+mn-lt"/>
              <a:ea typeface="+mn-ea"/>
              <a:cs typeface="+mn-cs"/>
            </a:rPr>
            <a:t>】</a:t>
          </a:r>
          <a:endParaRPr lang="ja-JP" altLang="ja-JP">
            <a:solidFill>
              <a:srgbClr val="FF0000"/>
            </a:solidFill>
            <a:effectLst/>
          </a:endParaRPr>
        </a:p>
        <a:p>
          <a:pPr algn="l"/>
          <a:endParaRPr kumimoji="1" lang="ja-JP" altLang="en-US" sz="1100"/>
        </a:p>
      </xdr:txBody>
    </xdr:sp>
    <xdr:clientData/>
  </xdr:oneCellAnchor>
  <xdr:twoCellAnchor>
    <xdr:from>
      <xdr:col>10</xdr:col>
      <xdr:colOff>49696</xdr:colOff>
      <xdr:row>21</xdr:row>
      <xdr:rowOff>0</xdr:rowOff>
    </xdr:from>
    <xdr:to>
      <xdr:col>10</xdr:col>
      <xdr:colOff>209754</xdr:colOff>
      <xdr:row>35</xdr:row>
      <xdr:rowOff>86131</xdr:rowOff>
    </xdr:to>
    <xdr:sp macro="" textlink="">
      <xdr:nvSpPr>
        <xdr:cNvPr id="3" name="右大かっこ 2">
          <a:extLst>
            <a:ext uri="{FF2B5EF4-FFF2-40B4-BE49-F238E27FC236}">
              <a16:creationId xmlns:a16="http://schemas.microsoft.com/office/drawing/2014/main" id="{79A43914-038F-450E-98AD-3BF4750087E6}"/>
            </a:ext>
          </a:extLst>
        </xdr:cNvPr>
        <xdr:cNvSpPr/>
      </xdr:nvSpPr>
      <xdr:spPr>
        <a:xfrm>
          <a:off x="8680174" y="3834848"/>
          <a:ext cx="160058" cy="2653740"/>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313968</xdr:colOff>
      <xdr:row>24</xdr:row>
      <xdr:rowOff>124833</xdr:rowOff>
    </xdr:from>
    <xdr:to>
      <xdr:col>15</xdr:col>
      <xdr:colOff>402926</xdr:colOff>
      <xdr:row>29</xdr:row>
      <xdr:rowOff>113790</xdr:rowOff>
    </xdr:to>
    <xdr:sp macro="" textlink="">
      <xdr:nvSpPr>
        <xdr:cNvPr id="4" name="テキスト ボックス 3">
          <a:extLst>
            <a:ext uri="{FF2B5EF4-FFF2-40B4-BE49-F238E27FC236}">
              <a16:creationId xmlns:a16="http://schemas.microsoft.com/office/drawing/2014/main" id="{8BCE250F-0AB4-42B8-90F8-B0BCEED29408}"/>
            </a:ext>
          </a:extLst>
        </xdr:cNvPr>
        <xdr:cNvSpPr txBox="1"/>
      </xdr:nvSpPr>
      <xdr:spPr>
        <a:xfrm>
          <a:off x="8944446" y="4688550"/>
          <a:ext cx="3153523" cy="82550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438150</xdr:colOff>
      <xdr:row>36</xdr:row>
      <xdr:rowOff>9525</xdr:rowOff>
    </xdr:from>
    <xdr:to>
      <xdr:col>22</xdr:col>
      <xdr:colOff>514350</xdr:colOff>
      <xdr:row>39</xdr:row>
      <xdr:rowOff>57150</xdr:rowOff>
    </xdr:to>
    <xdr:sp macro="" textlink="">
      <xdr:nvSpPr>
        <xdr:cNvPr id="3" name="四角形吹き出し 2">
          <a:extLst>
            <a:ext uri="{FF2B5EF4-FFF2-40B4-BE49-F238E27FC236}">
              <a16:creationId xmlns:a16="http://schemas.microsoft.com/office/drawing/2014/main" id="{00000000-0008-0000-0500-000003000000}"/>
            </a:ext>
          </a:extLst>
        </xdr:cNvPr>
        <xdr:cNvSpPr/>
      </xdr:nvSpPr>
      <xdr:spPr>
        <a:xfrm>
          <a:off x="7762875" y="6753225"/>
          <a:ext cx="2819400" cy="561975"/>
        </a:xfrm>
        <a:prstGeom prst="wedgeRectCallout">
          <a:avLst>
            <a:gd name="adj1" fmla="val -86036"/>
            <a:gd name="adj2" fmla="val 1451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数式エラーの行</a:t>
          </a:r>
          <a:r>
            <a:rPr kumimoji="1" lang="ja-JP" altLang="en-US" sz="1100">
              <a:solidFill>
                <a:schemeClr val="tx1"/>
              </a:solidFill>
            </a:rPr>
            <a:t>は、</a:t>
          </a:r>
          <a:r>
            <a:rPr kumimoji="1" lang="ja-JP" altLang="en-US" sz="1100">
              <a:solidFill>
                <a:srgbClr val="FF0000"/>
              </a:solidFill>
            </a:rPr>
            <a:t>非表示</a:t>
          </a:r>
          <a:r>
            <a:rPr kumimoji="1" lang="ja-JP" altLang="en-US" sz="1100">
              <a:solidFill>
                <a:schemeClr val="tx1"/>
              </a:solidFill>
            </a:rPr>
            <a:t>にしてくださ</a:t>
          </a:r>
          <a:r>
            <a:rPr kumimoji="1" lang="en-US" altLang="ja-JP" sz="1100">
              <a:solidFill>
                <a:schemeClr val="tx1"/>
              </a:solidFill>
            </a:rPr>
            <a:t>i</a:t>
          </a:r>
          <a:r>
            <a:rPr kumimoji="1" lang="ja-JP" altLang="en-US" sz="1100">
              <a:solidFill>
                <a:schemeClr val="tx1"/>
              </a:solidFill>
            </a:rPr>
            <a:t>。</a:t>
          </a:r>
        </a:p>
      </xdr:txBody>
    </xdr:sp>
    <xdr:clientData/>
  </xdr:twoCellAnchor>
  <xdr:twoCellAnchor>
    <xdr:from>
      <xdr:col>18</xdr:col>
      <xdr:colOff>25400</xdr:colOff>
      <xdr:row>11</xdr:row>
      <xdr:rowOff>53975</xdr:rowOff>
    </xdr:from>
    <xdr:to>
      <xdr:col>22</xdr:col>
      <xdr:colOff>444500</xdr:colOff>
      <xdr:row>24</xdr:row>
      <xdr:rowOff>34925</xdr:rowOff>
    </xdr:to>
    <xdr:grpSp>
      <xdr:nvGrpSpPr>
        <xdr:cNvPr id="6" name="グループ化 5">
          <a:extLst>
            <a:ext uri="{FF2B5EF4-FFF2-40B4-BE49-F238E27FC236}">
              <a16:creationId xmlns:a16="http://schemas.microsoft.com/office/drawing/2014/main" id="{00000000-0008-0000-0500-000006000000}"/>
            </a:ext>
          </a:extLst>
        </xdr:cNvPr>
        <xdr:cNvGrpSpPr/>
      </xdr:nvGrpSpPr>
      <xdr:grpSpPr>
        <a:xfrm>
          <a:off x="6648450" y="2254250"/>
          <a:ext cx="2933700" cy="2447925"/>
          <a:chOff x="6915150" y="2381250"/>
          <a:chExt cx="3219450" cy="2466975"/>
        </a:xfrm>
      </xdr:grpSpPr>
      <xdr:pic>
        <xdr:nvPicPr>
          <xdr:cNvPr id="7" name="図 6">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15150" y="2381250"/>
            <a:ext cx="3219450" cy="2466975"/>
          </a:xfrm>
          <a:prstGeom prst="rect">
            <a:avLst/>
          </a:prstGeom>
        </xdr:spPr>
      </xdr:pic>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7038975" y="2724150"/>
            <a:ext cx="2981325" cy="1809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7048500" y="3419475"/>
            <a:ext cx="561975" cy="1428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95250</xdr:colOff>
      <xdr:row>22</xdr:row>
      <xdr:rowOff>1</xdr:rowOff>
    </xdr:from>
    <xdr:to>
      <xdr:col>17</xdr:col>
      <xdr:colOff>140969</xdr:colOff>
      <xdr:row>41</xdr:row>
      <xdr:rowOff>9526</xdr:rowOff>
    </xdr:to>
    <xdr:sp macro="" textlink="">
      <xdr:nvSpPr>
        <xdr:cNvPr id="8" name="右大かっこ 7">
          <a:extLst>
            <a:ext uri="{FF2B5EF4-FFF2-40B4-BE49-F238E27FC236}">
              <a16:creationId xmlns:a16="http://schemas.microsoft.com/office/drawing/2014/main" id="{F69F1B17-E92B-4BD1-AD56-44F5341ED467}"/>
            </a:ext>
          </a:extLst>
        </xdr:cNvPr>
        <xdr:cNvSpPr/>
      </xdr:nvSpPr>
      <xdr:spPr>
        <a:xfrm>
          <a:off x="6086475" y="4333876"/>
          <a:ext cx="45719" cy="1866900"/>
        </a:xfrm>
        <a:prstGeom prst="rightBracket">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227870</xdr:colOff>
      <xdr:row>30</xdr:row>
      <xdr:rowOff>54878</xdr:rowOff>
    </xdr:from>
    <xdr:to>
      <xdr:col>23</xdr:col>
      <xdr:colOff>313221</xdr:colOff>
      <xdr:row>41</xdr:row>
      <xdr:rowOff>173410</xdr:rowOff>
    </xdr:to>
    <xdr:sp macro="" textlink="">
      <xdr:nvSpPr>
        <xdr:cNvPr id="9" name="吹き出し: 左矢印 8">
          <a:extLst>
            <a:ext uri="{FF2B5EF4-FFF2-40B4-BE49-F238E27FC236}">
              <a16:creationId xmlns:a16="http://schemas.microsoft.com/office/drawing/2014/main" id="{60F727C8-93D2-4ED3-A4BF-2F75BBD844AD}"/>
            </a:ext>
          </a:extLst>
        </xdr:cNvPr>
        <xdr:cNvSpPr/>
      </xdr:nvSpPr>
      <xdr:spPr>
        <a:xfrm>
          <a:off x="6219095" y="5750828"/>
          <a:ext cx="3857251" cy="613832"/>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事前審査・証明書に</a:t>
          </a:r>
          <a:r>
            <a:rPr kumimoji="1" lang="ja-JP" altLang="en-US" sz="1100">
              <a:solidFill>
                <a:sysClr val="windowText" lastClr="000000"/>
              </a:solidFill>
              <a:effectLst/>
              <a:latin typeface="+mn-lt"/>
              <a:ea typeface="+mn-ea"/>
              <a:cs typeface="+mn-cs"/>
            </a:rPr>
            <a:t>より提出する項目は空白になります。</a:t>
          </a:r>
          <a:endParaRPr lang="ja-JP" altLang="ja-JP">
            <a:solidFill>
              <a:sysClr val="windowText" lastClr="000000"/>
            </a:solidFill>
            <a:effectLst/>
          </a:endParaRPr>
        </a:p>
      </xdr:txBody>
    </xdr:sp>
    <xdr:clientData/>
  </xdr:twoCellAnchor>
  <xdr:twoCellAnchor>
    <xdr:from>
      <xdr:col>18</xdr:col>
      <xdr:colOff>457200</xdr:colOff>
      <xdr:row>25</xdr:row>
      <xdr:rowOff>114300</xdr:rowOff>
    </xdr:from>
    <xdr:to>
      <xdr:col>22</xdr:col>
      <xdr:colOff>525743</xdr:colOff>
      <xdr:row>28</xdr:row>
      <xdr:rowOff>134470</xdr:rowOff>
    </xdr:to>
    <xdr:sp macro="" textlink="">
      <xdr:nvSpPr>
        <xdr:cNvPr id="10" name="四角形吹き出し 2">
          <a:extLst>
            <a:ext uri="{FF2B5EF4-FFF2-40B4-BE49-F238E27FC236}">
              <a16:creationId xmlns:a16="http://schemas.microsoft.com/office/drawing/2014/main" id="{F3EBC13A-1EA3-4102-AAF9-BFE40D2EDB71}"/>
            </a:ext>
          </a:extLst>
        </xdr:cNvPr>
        <xdr:cNvSpPr/>
      </xdr:nvSpPr>
      <xdr:spPr>
        <a:xfrm>
          <a:off x="7077075" y="4953000"/>
          <a:ext cx="2583143" cy="534520"/>
        </a:xfrm>
        <a:prstGeom prst="wedgeRectCallout">
          <a:avLst>
            <a:gd name="adj1" fmla="val -80728"/>
            <a:gd name="adj2" fmla="val -1748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数式エラーの行</a:t>
          </a:r>
          <a:r>
            <a:rPr kumimoji="1" lang="ja-JP" altLang="en-US" sz="1100">
              <a:solidFill>
                <a:schemeClr val="tx1"/>
              </a:solidFill>
            </a:rPr>
            <a:t>は、</a:t>
          </a:r>
          <a:r>
            <a:rPr kumimoji="1" lang="ja-JP" altLang="en-US" sz="1100">
              <a:solidFill>
                <a:srgbClr val="FF0000"/>
              </a:solidFill>
            </a:rPr>
            <a:t>非表示</a:t>
          </a:r>
          <a:r>
            <a:rPr kumimoji="1" lang="ja-JP" altLang="en-US" sz="1100">
              <a:solidFill>
                <a:schemeClr val="tx1"/>
              </a:solidFill>
            </a:rPr>
            <a:t>にしてくださ</a:t>
          </a:r>
          <a:r>
            <a:rPr kumimoji="1" lang="en-US" altLang="ja-JP" sz="1100">
              <a:solidFill>
                <a:schemeClr val="tx1"/>
              </a:solidFill>
            </a:rPr>
            <a:t>i</a:t>
          </a:r>
          <a:r>
            <a:rPr kumimoji="1" lang="ja-JP" altLang="en-US" sz="1100">
              <a:solidFill>
                <a:schemeClr val="tx1"/>
              </a:solidFill>
            </a:rPr>
            <a:t>。</a:t>
          </a:r>
        </a:p>
      </xdr:txBody>
    </xdr:sp>
    <xdr:clientData/>
  </xdr:twoCellAnchor>
  <xdr:twoCellAnchor>
    <xdr:from>
      <xdr:col>17</xdr:col>
      <xdr:colOff>76200</xdr:colOff>
      <xdr:row>42</xdr:row>
      <xdr:rowOff>9525</xdr:rowOff>
    </xdr:from>
    <xdr:to>
      <xdr:col>17</xdr:col>
      <xdr:colOff>142875</xdr:colOff>
      <xdr:row>49</xdr:row>
      <xdr:rowOff>174376</xdr:rowOff>
    </xdr:to>
    <xdr:sp macro="" textlink="">
      <xdr:nvSpPr>
        <xdr:cNvPr id="12" name="右大かっこ 11">
          <a:extLst>
            <a:ext uri="{FF2B5EF4-FFF2-40B4-BE49-F238E27FC236}">
              <a16:creationId xmlns:a16="http://schemas.microsoft.com/office/drawing/2014/main" id="{913B4599-88B7-4794-B3EA-C8B15719D96F}"/>
            </a:ext>
          </a:extLst>
        </xdr:cNvPr>
        <xdr:cNvSpPr/>
      </xdr:nvSpPr>
      <xdr:spPr>
        <a:xfrm>
          <a:off x="6067425" y="6400800"/>
          <a:ext cx="66675" cy="1565026"/>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17</xdr:col>
      <xdr:colOff>171450</xdr:colOff>
      <xdr:row>44</xdr:row>
      <xdr:rowOff>111748</xdr:rowOff>
    </xdr:from>
    <xdr:to>
      <xdr:col>23</xdr:col>
      <xdr:colOff>259976</xdr:colOff>
      <xdr:row>47</xdr:row>
      <xdr:rowOff>97553</xdr:rowOff>
    </xdr:to>
    <xdr:sp macro="" textlink="">
      <xdr:nvSpPr>
        <xdr:cNvPr id="13" name="吹き出し: 左矢印 12">
          <a:extLst>
            <a:ext uri="{FF2B5EF4-FFF2-40B4-BE49-F238E27FC236}">
              <a16:creationId xmlns:a16="http://schemas.microsoft.com/office/drawing/2014/main" id="{38314060-8CD4-4B45-B695-5A98CF734E77}"/>
            </a:ext>
          </a:extLst>
        </xdr:cNvPr>
        <xdr:cNvSpPr/>
      </xdr:nvSpPr>
      <xdr:spPr>
        <a:xfrm>
          <a:off x="6162675" y="6903073"/>
          <a:ext cx="3860426" cy="585880"/>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「企業入力シート」の「</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事前審査・証明書による申請」に必要事項を入力した場合、ここに内容が反映されます。</a:t>
          </a:r>
          <a:endParaRPr lang="ja-JP" altLang="ja-JP">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127000</xdr:colOff>
      <xdr:row>16</xdr:row>
      <xdr:rowOff>0</xdr:rowOff>
    </xdr:from>
    <xdr:to>
      <xdr:col>22</xdr:col>
      <xdr:colOff>184150</xdr:colOff>
      <xdr:row>32</xdr:row>
      <xdr:rowOff>190500</xdr:rowOff>
    </xdr:to>
    <xdr:sp macro="" textlink="">
      <xdr:nvSpPr>
        <xdr:cNvPr id="4" name="右中かっこ 3">
          <a:extLst>
            <a:ext uri="{FF2B5EF4-FFF2-40B4-BE49-F238E27FC236}">
              <a16:creationId xmlns:a16="http://schemas.microsoft.com/office/drawing/2014/main" id="{00000000-0008-0000-0E00-000004000000}"/>
            </a:ext>
          </a:extLst>
        </xdr:cNvPr>
        <xdr:cNvSpPr/>
      </xdr:nvSpPr>
      <xdr:spPr>
        <a:xfrm>
          <a:off x="7213600" y="3003550"/>
          <a:ext cx="412750" cy="3340100"/>
        </a:xfrm>
        <a:prstGeom prst="righ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22</xdr:col>
      <xdr:colOff>266700</xdr:colOff>
      <xdr:row>22</xdr:row>
      <xdr:rowOff>25400</xdr:rowOff>
    </xdr:from>
    <xdr:to>
      <xdr:col>27</xdr:col>
      <xdr:colOff>552450</xdr:colOff>
      <xdr:row>26</xdr:row>
      <xdr:rowOff>177800</xdr:rowOff>
    </xdr:to>
    <xdr:sp macro="" textlink="">
      <xdr:nvSpPr>
        <xdr:cNvPr id="5" name="テキスト ボックス 4">
          <a:extLst>
            <a:ext uri="{FF2B5EF4-FFF2-40B4-BE49-F238E27FC236}">
              <a16:creationId xmlns:a16="http://schemas.microsoft.com/office/drawing/2014/main" id="{00000000-0008-0000-0E00-000005000000}"/>
            </a:ext>
          </a:extLst>
        </xdr:cNvPr>
        <xdr:cNvSpPr txBox="1"/>
      </xdr:nvSpPr>
      <xdr:spPr>
        <a:xfrm>
          <a:off x="7708900" y="4210050"/>
          <a:ext cx="3568700" cy="939800"/>
        </a:xfrm>
        <a:prstGeom prst="rect">
          <a:avLst/>
        </a:prstGeom>
        <a:solidFill>
          <a:sysClr val="window" lastClr="FFFFFF"/>
        </a:solidFill>
        <a:ln w="9525" cmpd="sng">
          <a:solidFill>
            <a:sysClr val="windowText" lastClr="000000"/>
          </a:solidFill>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17</a:t>
          </a:r>
          <a:r>
            <a:rPr kumimoji="1" lang="ja-JP" altLang="en-US"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行～</a:t>
          </a:r>
          <a:r>
            <a:rPr kumimoji="1" lang="en-US" altLang="ja-JP"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32</a:t>
          </a:r>
          <a:r>
            <a:rPr kumimoji="1" lang="ja-JP" altLang="en-US"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行の青色セルに入力する労働者数は自然体の人数を記入してください。</a:t>
          </a:r>
          <a:endParaRPr kumimoji="1" lang="en-US" altLang="ja-JP"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常用雇用労働者数及び雇用障がい者数の換算は自動で行われます。</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9</xdr:col>
      <xdr:colOff>58208</xdr:colOff>
      <xdr:row>7</xdr:row>
      <xdr:rowOff>15732</xdr:rowOff>
    </xdr:from>
    <xdr:ext cx="2986074" cy="659155"/>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8662458" y="1719649"/>
          <a:ext cx="2986074" cy="659155"/>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黄着色セルにご記入ください。</a:t>
          </a:r>
          <a:endParaRPr kumimoji="1" lang="en-US" altLang="ja-JP" sz="1400" b="1">
            <a:solidFill>
              <a:srgbClr val="FF0000"/>
            </a:solidFill>
          </a:endParaRPr>
        </a:p>
        <a:p>
          <a:pPr algn="l"/>
          <a:r>
            <a:rPr kumimoji="1" lang="ja-JP" altLang="en-US" sz="1000">
              <a:solidFill>
                <a:srgbClr val="FF0000"/>
              </a:solidFill>
            </a:rPr>
            <a:t>（選択肢のプルダウンメニュー▼による■□の選択、</a:t>
          </a:r>
          <a:endParaRPr kumimoji="1" lang="en-US" altLang="ja-JP" sz="1000">
            <a:solidFill>
              <a:srgbClr val="FF0000"/>
            </a:solidFill>
          </a:endParaRPr>
        </a:p>
        <a:p>
          <a:pPr algn="l"/>
          <a:r>
            <a:rPr kumimoji="1" lang="ja-JP" altLang="en-US" sz="1000">
              <a:solidFill>
                <a:srgbClr val="FF0000"/>
              </a:solidFill>
            </a:rPr>
            <a:t>人員補充方法、内容、該当条文など）</a:t>
          </a:r>
        </a:p>
      </xdr:txBody>
    </xdr:sp>
    <xdr:clientData fPrintsWithSheet="0"/>
  </xdr:oneCellAnchor>
  <xdr:oneCellAnchor>
    <xdr:from>
      <xdr:col>4</xdr:col>
      <xdr:colOff>1914525</xdr:colOff>
      <xdr:row>101</xdr:row>
      <xdr:rowOff>390525</xdr:rowOff>
    </xdr:from>
    <xdr:ext cx="2856616" cy="275717"/>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3133725" y="423957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1600200</xdr:colOff>
      <xdr:row>102</xdr:row>
      <xdr:rowOff>438150</xdr:rowOff>
    </xdr:from>
    <xdr:ext cx="3508461" cy="275717"/>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2819400" y="43281600"/>
          <a:ext cx="3508461"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法律を超える事項</a:t>
          </a:r>
          <a:r>
            <a:rPr kumimoji="1" lang="en-US" altLang="ja-JP" sz="1100">
              <a:solidFill>
                <a:srgbClr val="FF0000"/>
              </a:solidFill>
            </a:rPr>
            <a:t>】</a:t>
          </a:r>
          <a:r>
            <a:rPr kumimoji="1" lang="ja-JP" altLang="en-US" sz="1100">
              <a:solidFill>
                <a:srgbClr val="FF0000"/>
              </a:solidFill>
            </a:rPr>
            <a:t>就業規則等記入（該当箇所に下線）</a:t>
          </a:r>
        </a:p>
      </xdr:txBody>
    </xdr:sp>
    <xdr:clientData/>
  </xdr:oneCellAnchor>
  <xdr:oneCellAnchor>
    <xdr:from>
      <xdr:col>9</xdr:col>
      <xdr:colOff>68793</xdr:colOff>
      <xdr:row>9</xdr:row>
      <xdr:rowOff>95073</xdr:rowOff>
    </xdr:from>
    <xdr:ext cx="2983702" cy="559127"/>
    <xdr:sp macro="" textlink="">
      <xdr:nvSpPr>
        <xdr:cNvPr id="5" name="テキスト ボックス 4">
          <a:extLst>
            <a:ext uri="{FF2B5EF4-FFF2-40B4-BE49-F238E27FC236}">
              <a16:creationId xmlns:a16="http://schemas.microsoft.com/office/drawing/2014/main" id="{00000000-0008-0000-1000-000005000000}"/>
            </a:ext>
          </a:extLst>
        </xdr:cNvPr>
        <xdr:cNvSpPr txBox="1"/>
      </xdr:nvSpPr>
      <xdr:spPr>
        <a:xfrm>
          <a:off x="8673043" y="2613906"/>
          <a:ext cx="2983702" cy="559127"/>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本表の内容を確認するため、</a:t>
          </a:r>
          <a:endParaRPr kumimoji="1" lang="en-US" altLang="ja-JP" sz="1400" b="1">
            <a:solidFill>
              <a:srgbClr val="FF0000"/>
            </a:solidFill>
          </a:endParaRPr>
        </a:p>
        <a:p>
          <a:pPr algn="l"/>
          <a:r>
            <a:rPr kumimoji="1" lang="ja-JP" altLang="en-US" sz="1400" b="1">
              <a:solidFill>
                <a:srgbClr val="FF0000"/>
              </a:solidFill>
            </a:rPr>
            <a:t>就業規則等の全文添付は必要です。</a:t>
          </a:r>
          <a:endParaRPr kumimoji="1" lang="en-US" altLang="ja-JP" sz="1400" b="1">
            <a:solidFill>
              <a:srgbClr val="FF0000"/>
            </a:solidFill>
          </a:endParaRPr>
        </a:p>
      </xdr:txBody>
    </xdr:sp>
    <xdr:clientData fPrintsWithSheet="0"/>
  </xdr:oneCellAnchor>
  <xdr:oneCellAnchor>
    <xdr:from>
      <xdr:col>4</xdr:col>
      <xdr:colOff>1914525</xdr:colOff>
      <xdr:row>101</xdr:row>
      <xdr:rowOff>390525</xdr:rowOff>
    </xdr:from>
    <xdr:ext cx="2856616" cy="275717"/>
    <xdr:sp macro="" textlink="">
      <xdr:nvSpPr>
        <xdr:cNvPr id="6" name="テキスト ボックス 5">
          <a:extLst>
            <a:ext uri="{FF2B5EF4-FFF2-40B4-BE49-F238E27FC236}">
              <a16:creationId xmlns:a16="http://schemas.microsoft.com/office/drawing/2014/main" id="{00000000-0008-0000-1000-000006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20</xdr:col>
      <xdr:colOff>273050</xdr:colOff>
      <xdr:row>31</xdr:row>
      <xdr:rowOff>120650</xdr:rowOff>
    </xdr:from>
    <xdr:to>
      <xdr:col>23</xdr:col>
      <xdr:colOff>571501</xdr:colOff>
      <xdr:row>35</xdr:row>
      <xdr:rowOff>47625</xdr:rowOff>
    </xdr:to>
    <xdr:sp macro="" textlink="">
      <xdr:nvSpPr>
        <xdr:cNvPr id="2" name="四角形吹き出し 1">
          <a:extLst>
            <a:ext uri="{FF2B5EF4-FFF2-40B4-BE49-F238E27FC236}">
              <a16:creationId xmlns:a16="http://schemas.microsoft.com/office/drawing/2014/main" id="{9905A7CD-7A60-4A0A-B423-88064269190D}"/>
            </a:ext>
          </a:extLst>
        </xdr:cNvPr>
        <xdr:cNvSpPr/>
      </xdr:nvSpPr>
      <xdr:spPr>
        <a:xfrm>
          <a:off x="7258050" y="6677025"/>
          <a:ext cx="2409826" cy="920750"/>
        </a:xfrm>
        <a:prstGeom prst="wedgeRectCallout">
          <a:avLst>
            <a:gd name="adj1" fmla="val -70409"/>
            <a:gd name="adj2" fmla="val -29742"/>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chemeClr val="tx1"/>
              </a:solidFill>
            </a:rPr>
            <a:t> ＊入札説明書に「工事成績評定点が７０点未満の場合のものは施工実績として認めない」と条件をつけること</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533400</xdr:colOff>
      <xdr:row>14</xdr:row>
      <xdr:rowOff>19050</xdr:rowOff>
    </xdr:from>
    <xdr:to>
      <xdr:col>25</xdr:col>
      <xdr:colOff>161551</xdr:colOff>
      <xdr:row>46</xdr:row>
      <xdr:rowOff>189080</xdr:rowOff>
    </xdr:to>
    <xdr:pic>
      <xdr:nvPicPr>
        <xdr:cNvPr id="3" name="図 2">
          <a:extLst>
            <a:ext uri="{FF2B5EF4-FFF2-40B4-BE49-F238E27FC236}">
              <a16:creationId xmlns:a16="http://schemas.microsoft.com/office/drawing/2014/main" id="{AE663B10-C210-4C69-B07C-F40876D46DD7}"/>
            </a:ext>
          </a:extLst>
        </xdr:cNvPr>
        <xdr:cNvPicPr>
          <a:picLocks noChangeAspect="1"/>
        </xdr:cNvPicPr>
      </xdr:nvPicPr>
      <xdr:blipFill>
        <a:blip xmlns:r="http://schemas.openxmlformats.org/officeDocument/2006/relationships" r:embed="rId1"/>
        <a:stretch>
          <a:fillRect/>
        </a:stretch>
      </xdr:blipFill>
      <xdr:spPr>
        <a:xfrm>
          <a:off x="6877050" y="2819400"/>
          <a:ext cx="4028701" cy="6647030"/>
        </a:xfrm>
        <a:prstGeom prst="rect">
          <a:avLst/>
        </a:prstGeom>
      </xdr:spPr>
    </xdr:pic>
    <xdr:clientData/>
  </xdr:twoCellAnchor>
  <xdr:twoCellAnchor editAs="oneCell">
    <xdr:from>
      <xdr:col>21</xdr:col>
      <xdr:colOff>67379</xdr:colOff>
      <xdr:row>36</xdr:row>
      <xdr:rowOff>112264</xdr:rowOff>
    </xdr:from>
    <xdr:to>
      <xdr:col>24</xdr:col>
      <xdr:colOff>361720</xdr:colOff>
      <xdr:row>40</xdr:row>
      <xdr:rowOff>58282</xdr:rowOff>
    </xdr:to>
    <xdr:pic>
      <xdr:nvPicPr>
        <xdr:cNvPr id="4" name="図 3">
          <a:extLst>
            <a:ext uri="{FF2B5EF4-FFF2-40B4-BE49-F238E27FC236}">
              <a16:creationId xmlns:a16="http://schemas.microsoft.com/office/drawing/2014/main" id="{98353168-161A-4749-B05F-405F320B905B}"/>
            </a:ext>
          </a:extLst>
        </xdr:cNvPr>
        <xdr:cNvPicPr>
          <a:picLocks noChangeAspect="1"/>
        </xdr:cNvPicPr>
      </xdr:nvPicPr>
      <xdr:blipFill>
        <a:blip xmlns:r="http://schemas.openxmlformats.org/officeDocument/2006/relationships" r:embed="rId2"/>
        <a:stretch>
          <a:fillRect/>
        </a:stretch>
      </xdr:blipFill>
      <xdr:spPr>
        <a:xfrm>
          <a:off x="8296979" y="7389364"/>
          <a:ext cx="2180291" cy="746118"/>
        </a:xfrm>
        <a:prstGeom prst="rect">
          <a:avLst/>
        </a:prstGeom>
      </xdr:spPr>
    </xdr:pic>
    <xdr:clientData/>
  </xdr:twoCellAnchor>
  <xdr:oneCellAnchor>
    <xdr:from>
      <xdr:col>18</xdr:col>
      <xdr:colOff>139700</xdr:colOff>
      <xdr:row>29</xdr:row>
      <xdr:rowOff>152400</xdr:rowOff>
    </xdr:from>
    <xdr:ext cx="4981575" cy="267381"/>
    <xdr:sp macro="" textlink="">
      <xdr:nvSpPr>
        <xdr:cNvPr id="5" name="テキスト ボックス 4">
          <a:extLst>
            <a:ext uri="{FF2B5EF4-FFF2-40B4-BE49-F238E27FC236}">
              <a16:creationId xmlns:a16="http://schemas.microsoft.com/office/drawing/2014/main" id="{00000000-0008-0000-2C00-000004000000}"/>
            </a:ext>
          </a:extLst>
        </xdr:cNvPr>
        <xdr:cNvSpPr txBox="1"/>
      </xdr:nvSpPr>
      <xdr:spPr>
        <a:xfrm>
          <a:off x="6540500" y="5949950"/>
          <a:ext cx="4981575" cy="267381"/>
        </a:xfrm>
        <a:prstGeom prst="rect">
          <a:avLst/>
        </a:prstGeom>
        <a:solidFill>
          <a:srgbClr val="66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050" b="0">
              <a:solidFill>
                <a:srgbClr val="FF0000"/>
              </a:solidFill>
              <a:latin typeface="BIZ UDPゴシック" panose="020B0400000000000000" pitchFamily="50" charset="-128"/>
              <a:ea typeface="BIZ UDPゴシック" panose="020B0400000000000000" pitchFamily="50" charset="-128"/>
            </a:rPr>
            <a:t>※</a:t>
          </a:r>
          <a:r>
            <a:rPr kumimoji="1" lang="ja-JP" altLang="en-US" sz="1050" b="0">
              <a:solidFill>
                <a:srgbClr val="FF0000"/>
              </a:solidFill>
              <a:latin typeface="BIZ UDPゴシック" panose="020B0400000000000000" pitchFamily="50" charset="-128"/>
              <a:ea typeface="BIZ UDPゴシック" panose="020B0400000000000000" pitchFamily="50" charset="-128"/>
            </a:rPr>
            <a:t>島根県建設工事等入札参加資格者名簿に記載の住所と異なる場合は提出</a:t>
          </a:r>
        </a:p>
      </xdr:txBody>
    </xdr:sp>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10%20&#21942;&#32341;&#35201;&#38936;/08%20&#21942;&#32341;&#26360;&#24335;/040%20&#20837;&#26413;&#26360;&#24335;&#65288;&#24120;&#29992;&#65289;/&#21942;&#32341;&#35506;&#29992;/R8.8.1&#65374;/&#9733;&#25216;&#34899;&#36039;&#26009;&#27096;&#24335;&#65288;&#20316;&#25104;&#20013;&#65289;/&#12304;&#38651;&#27671;&#24037;&#20107;&#12305;02%20&#12304;&#29305;&#21029;&#31777;&#26131;&#22411;&#12305;(&#24314;&#31689;&#38306;&#36899;&#29992;)&#27096;&#24335;&#32207;&#21512;&#35413;&#20385;&#25216;&#34899;&#36039;&#26009;&#65288;R7.08.01_Ver1.7&#65289;&#27996;&#30000;&#39178;&#35703;&#23398;&#26657;&#25972;&#20633;&#65288;&#38651;&#27671;&#65289;&#24037;&#20107;.xlsx" TargetMode="External"/><Relationship Id="rId2" Type="http://schemas.openxmlformats.org/officeDocument/2006/relationships/externalLinkPath" Target="file:///\\fs.ad.pref.shimane.jp\&#32207;&#21209;&#37096;\&#21942;&#32341;&#35506;\R08\010%20&#21942;&#32341;&#35201;&#38936;\08%20&#21942;&#32341;&#26360;&#24335;\040%20&#20837;&#26413;&#26360;&#24335;&#65288;&#24120;&#29992;&#65289;\&#21942;&#32341;&#35506;&#29992;\R8.8.1&#65374;\&#9733;&#25216;&#34899;&#36039;&#26009;&#27096;&#24335;&#65288;&#20316;&#25104;&#20013;&#65289;\&#12304;&#38651;&#27671;&#24037;&#20107;&#12305;02%20&#12304;&#29305;&#21029;&#31777;&#26131;&#22411;&#12305;(&#24314;&#31689;&#38306;&#36899;&#29992;)&#27096;&#24335;&#32207;&#21512;&#35413;&#20385;&#25216;&#34899;&#36039;&#26009;&#65288;R7.08.01_Ver1.7&#65289;&#27996;&#30000;&#39178;&#35703;&#23398;&#26657;&#25972;&#20633;&#65288;&#38651;&#27671;&#65289;&#24037;&#20107;.xlsx" TargetMode="External"/><Relationship Id="rId1" Type="http://schemas.openxmlformats.org/officeDocument/2006/relationships/externalLinkPath" Target="/&#21942;&#32341;&#35506;/R08/010%20&#21942;&#32341;&#35201;&#38936;/08%20&#21942;&#32341;&#26360;&#24335;/040%20&#20837;&#26413;&#26360;&#24335;&#65288;&#24120;&#29992;&#65289;/&#21942;&#32341;&#35506;&#29992;/R8.8.1&#65374;/&#9733;&#25216;&#34899;&#36039;&#26009;&#27096;&#24335;&#65288;&#20316;&#25104;&#20013;&#65289;/&#12304;&#38651;&#27671;&#24037;&#20107;&#12305;02%20&#12304;&#29305;&#21029;&#31777;&#26131;&#22411;&#12305;(&#24314;&#31689;&#38306;&#36899;&#29992;)&#27096;&#24335;&#32207;&#21512;&#35413;&#20385;&#25216;&#34899;&#36039;&#26009;&#65288;R7.08.01_Ver1.7&#65289;&#27996;&#30000;&#39178;&#35703;&#23398;&#26657;&#25972;&#20633;&#65288;&#38651;&#27671;&#65289;&#24037;&#20107;.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010%20&#21942;&#32341;&#35201;&#38936;/08%20&#21942;&#32341;&#26360;&#24335;/040%20&#20837;&#26413;&#26360;&#24335;&#65288;&#24120;&#29992;&#65289;/&#21942;&#32341;&#35506;&#29992;/R8.8.1&#65374;/&#9733;&#25216;&#34899;&#36039;&#26009;&#27096;&#24335;&#65288;&#20316;&#25104;&#20013;&#65289;/&#24460;&#12391;&#28040;&#12377;&#65288;&#20104;&#20633;&#65289;/&#9312;&#12304;&#29305;&#21029;&#31777;&#26131;&#22411;&#12305;&#27096;&#24335;&#32207;&#21512;&#35413;&#20385;&#25216;&#34899;&#36039;&#26009;&#65288;R8.08.01_Ver.1.1&#65289;.xlsx" TargetMode="External"/><Relationship Id="rId2" Type="http://schemas.openxmlformats.org/officeDocument/2006/relationships/externalLinkPath" Target="file:///\\fs.ad.pref.shimane.jp\&#32207;&#21209;&#37096;\&#21942;&#32341;&#35506;\R08\010%20&#21942;&#32341;&#35201;&#38936;\08%20&#21942;&#32341;&#26360;&#24335;\040%20&#20837;&#26413;&#26360;&#24335;&#65288;&#24120;&#29992;&#65289;\&#21942;&#32341;&#35506;&#29992;\R8.8.1&#65374;\&#9733;&#25216;&#34899;&#36039;&#26009;&#27096;&#24335;&#65288;&#20316;&#25104;&#20013;&#65289;\&#24460;&#12391;&#28040;&#12377;&#65288;&#20104;&#20633;&#65289;\&#9312;&#12304;&#29305;&#21029;&#31777;&#26131;&#22411;&#12305;&#27096;&#24335;&#32207;&#21512;&#35413;&#20385;&#25216;&#34899;&#36039;&#26009;&#65288;R8.08.01_Ver.1.1&#65289;.xlsx" TargetMode="External"/><Relationship Id="rId1" Type="http://schemas.openxmlformats.org/officeDocument/2006/relationships/externalLinkPath" Target="/&#21942;&#32341;&#35506;/R08/010%20&#21942;&#32341;&#35201;&#38936;/08%20&#21942;&#32341;&#26360;&#24335;/040%20&#20837;&#26413;&#26360;&#24335;&#65288;&#24120;&#29992;&#65289;/&#21942;&#32341;&#35506;&#29992;/R8.8.1&#65374;/&#9733;&#25216;&#34899;&#36039;&#26009;&#27096;&#24335;&#65288;&#20316;&#25104;&#20013;&#65289;/&#24460;&#12391;&#28040;&#12377;&#65288;&#20104;&#20633;&#65289;/&#9312;&#12304;&#29305;&#21029;&#31777;&#26131;&#22411;&#12305;&#27096;&#24335;&#32207;&#21512;&#35413;&#20385;&#25216;&#34899;&#36039;&#26009;&#65288;R8.08.01_Ver.1.1&#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ad.pref.shimane.jp\&#22303;&#26408;&#37096;\&#25216;&#34899;&#31649;&#29702;&#35506;\014%20&#32207;&#21512;&#35413;&#20385;\01%20&#19968;&#33324;\010%20&#32207;&#21512;&#35413;&#20385;&#65288;&#24037;&#20107;&#65289;\05&#12304;&#24037;&#20107;&#12305;&#32207;&#21512;&#35413;&#20385;&#26041;&#24335;&#20837;&#26413;&#21046;&#24230;\&#12304;&#25216;&#34899;&#36039;&#26009;&#27096;&#24335;&#12539;&#25216;&#34899;&#23529;&#26619;&#12501;&#12449;&#12452;&#12523;&#12305;&#32207;&#21512;&#35413;&#20385;&#26041;&#24335;\&#9733;&#25216;&#34899;&#36039;&#26009;&#27096;&#24335;\R07&#25216;&#34899;&#36039;&#26009;&#27096;&#24335;\00_&#20107;&#21069;&#23529;&#26619;&#29992;\&#9312;&#20316;&#26989;&#20013;&#12510;&#12473;&#12479;&#12304;&#29305;&#21029;&#31777;&#26131;&#22411;&#12305;&#27096;&#24335;&#32207;&#21512;&#35413;&#20385;&#25216;&#34899;&#36039;&#26009;&#65288;R7.08.01_Ver&#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発注者入力シート"/>
      <sheetName val="企業入力シート"/>
      <sheetName val="ファイル使用上の注意事項"/>
      <sheetName val="発注者設定内容確認シート"/>
      <sheetName val="発注者審査作業用シート（提案以外）"/>
      <sheetName val="表紙"/>
      <sheetName val="事前審査・証明書の申出書様式"/>
      <sheetName val="企業成績評定点 (5年用)"/>
      <sheetName val="評定点一覧(5年用) "/>
      <sheetName val="同種工事施工実績"/>
      <sheetName val="優良工事表彰"/>
      <sheetName val="【建築】技術者成績評定点"/>
      <sheetName val="【建築】技術者評定点一覧表"/>
      <sheetName val="同種工事施工経験"/>
      <sheetName val="技術者継続学習"/>
      <sheetName val="ボランティア"/>
      <sheetName val="障がい者雇用"/>
      <sheetName val="育児・介護休業"/>
      <sheetName val="【建築】応急危険度判定士"/>
      <sheetName val="育児介護チェック表"/>
      <sheetName val="消防団"/>
      <sheetName val="登録基幹技能者"/>
      <sheetName val="【建築】応急復旧相談員"/>
      <sheetName val="建設キャリアアップシステム(CCUS)"/>
      <sheetName val="若手技術者・従業員新規雇用"/>
      <sheetName val="会社所在地"/>
      <sheetName val="質問書"/>
      <sheetName val="回答書"/>
      <sheetName val="評価内容説明要求"/>
      <sheetName val="評価内容回答"/>
    </sheetNames>
    <sheetDataSet>
      <sheetData sheetId="0">
        <row r="6">
          <cell r="C6" t="str">
            <v>総務部営繕課</v>
          </cell>
          <cell r="L6" t="str">
            <v>工事成績</v>
          </cell>
          <cell r="M6" t="str">
            <v>保有資格</v>
          </cell>
          <cell r="N6" t="str">
            <v>防災協定</v>
          </cell>
          <cell r="O6" t="str">
            <v>近隣施工実績</v>
          </cell>
          <cell r="P6" t="str">
            <v>２</v>
          </cell>
          <cell r="Q6" t="str">
            <v>（１）</v>
          </cell>
          <cell r="R6" t="str">
            <v>①</v>
          </cell>
          <cell r="T6" t="str">
            <v>一般建築工事</v>
          </cell>
          <cell r="U6" t="str">
            <v>建築一式工事</v>
          </cell>
          <cell r="V6" t="str">
            <v>有</v>
          </cell>
          <cell r="W6" t="str">
            <v>国局長</v>
          </cell>
          <cell r="X6" t="str">
            <v>国局長の表彰</v>
          </cell>
          <cell r="AA6" t="str">
            <v>監理技術者</v>
          </cell>
          <cell r="AB6" t="str">
            <v>本店</v>
          </cell>
          <cell r="AC6" t="str">
            <v>ｼｮﾍﾞﾙ系掘削機(ｼｮﾍﾞﾙ)</v>
          </cell>
          <cell r="AD6" t="str">
            <v>保有</v>
          </cell>
          <cell r="AF6" t="str">
            <v>□</v>
          </cell>
        </row>
        <row r="7">
          <cell r="L7" t="str">
            <v>同種工事実績</v>
          </cell>
          <cell r="M7" t="str">
            <v>同種工事経験</v>
          </cell>
          <cell r="N7" t="str">
            <v>家畜伝染病防疫協定</v>
          </cell>
          <cell r="O7" t="str">
            <v>会社所在地</v>
          </cell>
          <cell r="P7" t="str">
            <v>３</v>
          </cell>
          <cell r="Q7" t="str">
            <v>（２）</v>
          </cell>
          <cell r="R7" t="str">
            <v>②</v>
          </cell>
          <cell r="T7" t="str">
            <v>電気工事</v>
          </cell>
          <cell r="U7" t="str">
            <v>とび・土工・コンクリート工事</v>
          </cell>
          <cell r="V7" t="str">
            <v>無</v>
          </cell>
          <cell r="W7" t="str">
            <v>国整備局部長</v>
          </cell>
          <cell r="X7" t="str">
            <v>国整備局部長の表彰</v>
          </cell>
          <cell r="AA7" t="str">
            <v>主任技術者</v>
          </cell>
          <cell r="AB7" t="str">
            <v>支店</v>
          </cell>
          <cell r="AC7" t="str">
            <v>ｼｮﾍﾞﾙ系掘削機(ﾊﾞｯｸﾎｳ)</v>
          </cell>
          <cell r="AD7" t="str">
            <v>リース契約</v>
          </cell>
          <cell r="AF7" t="str">
            <v>■</v>
          </cell>
        </row>
        <row r="8">
          <cell r="L8" t="str">
            <v>優良工事表彰</v>
          </cell>
          <cell r="M8" t="str">
            <v>技術者の表彰</v>
          </cell>
          <cell r="N8" t="str">
            <v>維持管理業務</v>
          </cell>
          <cell r="O8" t="str">
            <v>工場・会社所在地</v>
          </cell>
          <cell r="P8" t="str">
            <v>４</v>
          </cell>
          <cell r="Q8" t="str">
            <v>（３）</v>
          </cell>
          <cell r="R8" t="str">
            <v>③</v>
          </cell>
          <cell r="T8" t="str">
            <v>冷暖房衛生設備工事</v>
          </cell>
          <cell r="U8" t="str">
            <v>消防施設工事</v>
          </cell>
          <cell r="W8" t="str">
            <v>国事務所長</v>
          </cell>
          <cell r="X8" t="str">
            <v>国事務所長の表彰</v>
          </cell>
          <cell r="AA8" t="str">
            <v>担当技術者</v>
          </cell>
          <cell r="AB8" t="str">
            <v>営業所</v>
          </cell>
          <cell r="AC8" t="str">
            <v>ｼｮﾍﾞﾙ系掘削機(ﾄﾞﾗｸﾞﾗｲﾝ)</v>
          </cell>
        </row>
        <row r="9">
          <cell r="L9" t="str">
            <v>プラント保有</v>
          </cell>
          <cell r="M9" t="str">
            <v>継続学習</v>
          </cell>
          <cell r="N9" t="str">
            <v>除雪業務</v>
          </cell>
          <cell r="O9" t="str">
            <v>サポート拠点</v>
          </cell>
          <cell r="P9" t="str">
            <v>５</v>
          </cell>
          <cell r="Q9" t="str">
            <v>（４）</v>
          </cell>
          <cell r="R9" t="str">
            <v>④</v>
          </cell>
          <cell r="T9" t="str">
            <v>塗装工事</v>
          </cell>
          <cell r="U9" t="str">
            <v>電気工事</v>
          </cell>
          <cell r="W9" t="str">
            <v>知事</v>
          </cell>
          <cell r="X9" t="str">
            <v>知事表彰該当工事の表彰</v>
          </cell>
          <cell r="AA9" t="str">
            <v>特例監理技術者</v>
          </cell>
          <cell r="AC9" t="str">
            <v>ｼｮﾍﾞﾙ系掘削機(ｸﾗﾑｼｪﾙ)</v>
          </cell>
        </row>
        <row r="10">
          <cell r="L10" t="str">
            <v>法面機械保有</v>
          </cell>
          <cell r="M10" t="str">
            <v>技術者の成績</v>
          </cell>
          <cell r="N10" t="str">
            <v>ボランティア活動</v>
          </cell>
          <cell r="O10" t="str">
            <v>-</v>
          </cell>
          <cell r="P10" t="str">
            <v>６</v>
          </cell>
          <cell r="Q10" t="str">
            <v>（５）</v>
          </cell>
          <cell r="R10" t="str">
            <v>⑤</v>
          </cell>
          <cell r="U10" t="str">
            <v>管工事</v>
          </cell>
          <cell r="W10" t="str">
            <v>県課長</v>
          </cell>
          <cell r="X10" t="str">
            <v>県課長表彰該当工事の表彰</v>
          </cell>
          <cell r="AA10" t="str">
            <v>監理技術者補佐</v>
          </cell>
          <cell r="AC10" t="str">
            <v>ｼｮﾍﾞﾙ系掘削機(ｸﾚｰﾝ)</v>
          </cell>
        </row>
        <row r="11">
          <cell r="L11" t="str">
            <v>CPD制度参加登録</v>
          </cell>
          <cell r="M11" t="str">
            <v>-</v>
          </cell>
          <cell r="N11" t="str">
            <v>労働福祉（高齢者雇用）</v>
          </cell>
          <cell r="P11" t="str">
            <v>７</v>
          </cell>
          <cell r="Q11" t="str">
            <v>（６）</v>
          </cell>
          <cell r="R11" t="str">
            <v>⑥</v>
          </cell>
          <cell r="U11" t="str">
            <v>塗装工事</v>
          </cell>
          <cell r="W11" t="str">
            <v>県事務所長</v>
          </cell>
          <cell r="X11" t="str">
            <v>県事務所長表彰該当工事の表彰</v>
          </cell>
          <cell r="AC11" t="str">
            <v>ｼｮﾍﾞﾙ系掘削機(ﾊﾟｲﾙﾄﾞﾗｲﾊﾞｰ)</v>
          </cell>
        </row>
        <row r="12">
          <cell r="L12" t="str">
            <v>-</v>
          </cell>
          <cell r="N12" t="str">
            <v>労働福祉（障がい者雇用）</v>
          </cell>
          <cell r="P12" t="str">
            <v>８</v>
          </cell>
          <cell r="R12" t="str">
            <v>⑦</v>
          </cell>
          <cell r="U12" t="str">
            <v>熱絶縁工事</v>
          </cell>
          <cell r="AC12" t="str">
            <v>ﾌﾞﾙﾄﾞｰｻﾞ</v>
          </cell>
        </row>
        <row r="13">
          <cell r="N13" t="str">
            <v>労働福祉（育児介護制度）</v>
          </cell>
          <cell r="P13" t="str">
            <v>９</v>
          </cell>
          <cell r="R13" t="str">
            <v>⑧</v>
          </cell>
          <cell r="AC13" t="str">
            <v>ﾄﾗｸﾀｰｼｮﾍﾞﾙ</v>
          </cell>
        </row>
        <row r="14">
          <cell r="N14" t="str">
            <v>育児介護チェック表</v>
          </cell>
          <cell r="P14" t="str">
            <v>１０</v>
          </cell>
          <cell r="R14" t="str">
            <v>⑨</v>
          </cell>
        </row>
        <row r="15">
          <cell r="N15" t="str">
            <v>労働福祉（若手技術者雇用）</v>
          </cell>
          <cell r="P15" t="str">
            <v>１１</v>
          </cell>
          <cell r="R15" t="str">
            <v>⑩</v>
          </cell>
        </row>
        <row r="16">
          <cell r="N16" t="str">
            <v>消防団協力事業所</v>
          </cell>
          <cell r="P16" t="str">
            <v>１２</v>
          </cell>
        </row>
        <row r="17">
          <cell r="N17" t="str">
            <v>海上援助活動</v>
          </cell>
          <cell r="P17" t="str">
            <v>１３</v>
          </cell>
        </row>
        <row r="18">
          <cell r="N18" t="str">
            <v>応急危険度判定士派遣協力事業者</v>
          </cell>
          <cell r="P18" t="str">
            <v>１４</v>
          </cell>
        </row>
        <row r="19">
          <cell r="N19" t="str">
            <v>若手・中堅技術者配置</v>
          </cell>
          <cell r="P19" t="str">
            <v>１５</v>
          </cell>
        </row>
        <row r="20">
          <cell r="N20" t="str">
            <v>建設機械保有状況</v>
          </cell>
          <cell r="P20" t="str">
            <v>１６</v>
          </cell>
        </row>
        <row r="21">
          <cell r="N21" t="str">
            <v>BCP認定</v>
          </cell>
          <cell r="P21" t="str">
            <v>１７</v>
          </cell>
        </row>
        <row r="22">
          <cell r="N22" t="str">
            <v>登録基幹技能者</v>
          </cell>
          <cell r="P22" t="str">
            <v>１８</v>
          </cell>
        </row>
        <row r="23">
          <cell r="N23" t="str">
            <v>応急復旧相談員</v>
          </cell>
          <cell r="P23" t="str">
            <v>１９</v>
          </cell>
        </row>
        <row r="24">
          <cell r="N24" t="str">
            <v>CCUSの活用</v>
          </cell>
          <cell r="P24" t="str">
            <v>２０</v>
          </cell>
        </row>
        <row r="25">
          <cell r="N25" t="str">
            <v>若手技術者・若手従業員の新規雇用</v>
          </cell>
          <cell r="P25" t="str">
            <v>２１</v>
          </cell>
        </row>
        <row r="26">
          <cell r="N26" t="str">
            <v>-</v>
          </cell>
        </row>
      </sheetData>
      <sheetData sheetId="1">
        <row r="7">
          <cell r="C7" t="str">
            <v>○○建設</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発注者入力シート"/>
      <sheetName val="企業入力シート"/>
      <sheetName val="ファイル使用上の注意事項"/>
      <sheetName val="発注者設定内容確認シート"/>
      <sheetName val="発注者審査作業用シート（提案以外）"/>
      <sheetName val="表紙"/>
      <sheetName val="企業成績評定点"/>
      <sheetName val="評定点一覧(R5年度完成工事)"/>
      <sheetName val="評定点一覧(R6年度完成工事)"/>
      <sheetName val="評定点一覧(R7年度完成工事)"/>
      <sheetName val="企業成績評定点 (5年用)"/>
      <sheetName val="評定点一覧(5年用) "/>
      <sheetName val="同種工事施工実績"/>
      <sheetName val="優良工事表彰"/>
      <sheetName val="【隠岐県土】アスファルト合材"/>
      <sheetName val="【隠岐県土】法面機械保有"/>
      <sheetName val="技術者継続学習"/>
      <sheetName val="技術者資格"/>
      <sheetName val="同種工事施工経験"/>
      <sheetName val="優秀技術者表彰"/>
      <sheetName val="技術者成績評定点"/>
      <sheetName val="技術者評定点一覧表"/>
      <sheetName val="防災協定・家畜伝染病防疫協定"/>
      <sheetName val="ボランティア"/>
      <sheetName val="維持管理業務"/>
      <sheetName val="除雪業務"/>
      <sheetName val="障がい者雇用"/>
      <sheetName val="育児・介護休業"/>
      <sheetName val="育児介護チェック表"/>
      <sheetName val="登録基幹技能者"/>
      <sheetName val="若手・中堅技術者の配置"/>
      <sheetName val="若手技術者・従業員新規雇用"/>
      <sheetName val="建設機械の保有状況（土木一式用）"/>
      <sheetName val="建設機械の保有状況 (舗装用)"/>
      <sheetName val="消防団"/>
      <sheetName val="建設キャリアアップシステム(CCUS)"/>
      <sheetName val="ＩＣＴ施工実績"/>
      <sheetName val="災害復旧実績"/>
      <sheetName val="【水産】海上援助活動"/>
      <sheetName val="橋梁維持修繕工事実績"/>
      <sheetName val="近隣施工実績"/>
      <sheetName val="会社所在地"/>
      <sheetName val="【鋼橋上部】工場会社所在地"/>
      <sheetName val="サポート拠点"/>
      <sheetName val="質問書"/>
      <sheetName val="回答書"/>
      <sheetName val="評価内容説明要求"/>
      <sheetName val="評価内容回答"/>
    </sheetNames>
    <sheetDataSet>
      <sheetData sheetId="0">
        <row r="6">
          <cell r="L6" t="str">
            <v>工事成績</v>
          </cell>
          <cell r="M6" t="str">
            <v>保有資格</v>
          </cell>
          <cell r="N6" t="str">
            <v>防災協定</v>
          </cell>
          <cell r="O6" t="str">
            <v>近隣施工実績</v>
          </cell>
          <cell r="P6" t="str">
            <v>２</v>
          </cell>
          <cell r="Q6" t="str">
            <v>（１）</v>
          </cell>
          <cell r="R6" t="str">
            <v>①</v>
          </cell>
          <cell r="S6" t="str">
            <v>【地域設定】</v>
          </cell>
          <cell r="T6" t="str">
            <v>一般土木工事</v>
          </cell>
          <cell r="U6" t="str">
            <v>土木一式工事</v>
          </cell>
          <cell r="V6" t="str">
            <v>有</v>
          </cell>
          <cell r="W6" t="str">
            <v>国局長</v>
          </cell>
          <cell r="X6" t="str">
            <v>国局長の表彰</v>
          </cell>
          <cell r="AA6" t="str">
            <v>監理技術者</v>
          </cell>
          <cell r="AB6" t="str">
            <v>本店</v>
          </cell>
          <cell r="AC6" t="str">
            <v>ｼｮﾍﾞﾙ系掘削機(ｼｮﾍﾞﾙ)</v>
          </cell>
          <cell r="AD6" t="str">
            <v>保有</v>
          </cell>
          <cell r="AF6" t="str">
            <v>□</v>
          </cell>
          <cell r="AH6" t="str">
            <v>元請</v>
          </cell>
          <cell r="AI6" t="str">
            <v>除雪業務</v>
          </cell>
        </row>
        <row r="7">
          <cell r="L7" t="str">
            <v>同種工事実績</v>
          </cell>
          <cell r="M7" t="str">
            <v>同種工事経験</v>
          </cell>
          <cell r="N7" t="str">
            <v>家畜伝染病防疫協定</v>
          </cell>
          <cell r="O7" t="str">
            <v>会社所在地</v>
          </cell>
          <cell r="P7" t="str">
            <v>３</v>
          </cell>
          <cell r="Q7" t="str">
            <v>（２）</v>
          </cell>
          <cell r="R7" t="str">
            <v>②</v>
          </cell>
          <cell r="S7"/>
          <cell r="T7" t="str">
            <v>アスファルト舗装工事・特殊舗装工事（旧舗装工事）</v>
          </cell>
          <cell r="U7" t="str">
            <v>とび・土工・コンクリート工事</v>
          </cell>
          <cell r="V7" t="str">
            <v>無</v>
          </cell>
          <cell r="W7" t="str">
            <v>国整備局部長</v>
          </cell>
          <cell r="X7" t="str">
            <v>国整備局部長の表彰</v>
          </cell>
          <cell r="AA7" t="str">
            <v>主任技術者</v>
          </cell>
          <cell r="AB7" t="str">
            <v>支店</v>
          </cell>
          <cell r="AC7" t="str">
            <v>ｼｮﾍﾞﾙ系掘削機(ﾊﾞｯｸﾎｳ)</v>
          </cell>
          <cell r="AD7" t="str">
            <v>リース契約</v>
          </cell>
          <cell r="AF7" t="str">
            <v>■</v>
          </cell>
          <cell r="AH7" t="str">
            <v>下請</v>
          </cell>
          <cell r="AI7" t="str">
            <v>散布業務</v>
          </cell>
        </row>
        <row r="8">
          <cell r="L8" t="str">
            <v>優良工事表彰</v>
          </cell>
          <cell r="M8" t="str">
            <v>技術者の表彰</v>
          </cell>
          <cell r="N8" t="str">
            <v>ボランティア活動又はハートフルしまね</v>
          </cell>
          <cell r="O8" t="str">
            <v>工場・会社所在地</v>
          </cell>
          <cell r="P8" t="str">
            <v>４</v>
          </cell>
          <cell r="Q8" t="str">
            <v>（３）</v>
          </cell>
          <cell r="R8" t="str">
            <v>③</v>
          </cell>
          <cell r="T8" t="str">
            <v>鋼橋上部工事</v>
          </cell>
          <cell r="U8" t="str">
            <v>鋼構造物工事</v>
          </cell>
          <cell r="V8"/>
          <cell r="W8" t="str">
            <v>国事務所長</v>
          </cell>
          <cell r="X8" t="str">
            <v>国事務所長の表彰</v>
          </cell>
          <cell r="AA8" t="str">
            <v>現場代理人</v>
          </cell>
          <cell r="AB8" t="str">
            <v>営業所</v>
          </cell>
          <cell r="AC8" t="str">
            <v>ｼｮﾍﾞﾙ系掘削機(ﾄﾞﾗｸﾞﾗｲﾝ)</v>
          </cell>
          <cell r="AD8"/>
          <cell r="AH8"/>
          <cell r="AI8" t="str">
            <v>除雪・散布業務</v>
          </cell>
        </row>
        <row r="9">
          <cell r="L9" t="str">
            <v>プラント保有</v>
          </cell>
          <cell r="M9" t="str">
            <v>継続学習</v>
          </cell>
          <cell r="N9" t="str">
            <v>維持管理業務</v>
          </cell>
          <cell r="O9" t="str">
            <v>サポート拠点</v>
          </cell>
          <cell r="P9" t="str">
            <v>５</v>
          </cell>
          <cell r="Q9" t="str">
            <v>（４）</v>
          </cell>
          <cell r="R9" t="str">
            <v>④</v>
          </cell>
          <cell r="T9" t="str">
            <v>ﾌﾟﾚｽﾄﾚｽﾄｺﾝｸﾘｰﾄ構造物工事</v>
          </cell>
          <cell r="U9" t="str">
            <v>舗装工事</v>
          </cell>
          <cell r="W9" t="str">
            <v>知事</v>
          </cell>
          <cell r="X9" t="str">
            <v>知事表彰該当工事の表彰</v>
          </cell>
          <cell r="AA9" t="str">
            <v>担当技術者</v>
          </cell>
          <cell r="AB9"/>
          <cell r="AC9" t="str">
            <v>ｼｮﾍﾞﾙ系掘削機(ｸﾗﾑｼｪﾙ)</v>
          </cell>
          <cell r="AI9"/>
        </row>
        <row r="10">
          <cell r="L10" t="str">
            <v>法面機械保有</v>
          </cell>
          <cell r="M10" t="str">
            <v>技術者の成績</v>
          </cell>
          <cell r="N10" t="str">
            <v>除雪業務</v>
          </cell>
          <cell r="O10" t="str">
            <v>-</v>
          </cell>
          <cell r="P10" t="str">
            <v>６</v>
          </cell>
          <cell r="Q10" t="str">
            <v>（５）</v>
          </cell>
          <cell r="R10" t="str">
            <v>⑤</v>
          </cell>
          <cell r="T10" t="str">
            <v>港湾工事</v>
          </cell>
          <cell r="U10" t="str">
            <v>しゅんせつ工事</v>
          </cell>
          <cell r="W10" t="str">
            <v>県課長</v>
          </cell>
          <cell r="X10" t="str">
            <v>県課長表彰該当工事の表彰</v>
          </cell>
          <cell r="AA10" t="str">
            <v>監理技術者補佐</v>
          </cell>
          <cell r="AC10" t="str">
            <v>ｼｮﾍﾞﾙ系掘削機(ｸﾚｰﾝ)</v>
          </cell>
        </row>
        <row r="11">
          <cell r="L11" t="str">
            <v>OPD制度参加登録</v>
          </cell>
          <cell r="M11" t="str">
            <v>-</v>
          </cell>
          <cell r="N11" t="str">
            <v>労働福祉（障がい者雇用）</v>
          </cell>
          <cell r="O11"/>
          <cell r="P11" t="str">
            <v>７</v>
          </cell>
          <cell r="Q11" t="str">
            <v>（６）</v>
          </cell>
          <cell r="R11" t="str">
            <v>⑥</v>
          </cell>
          <cell r="T11" t="str">
            <v>機械設備工事</v>
          </cell>
          <cell r="U11" t="str">
            <v>機械器具設置工事</v>
          </cell>
          <cell r="W11" t="str">
            <v>県事務所長</v>
          </cell>
          <cell r="X11" t="str">
            <v>県事務所長表彰該当工事の表彰</v>
          </cell>
          <cell r="AA11"/>
          <cell r="AC11" t="str">
            <v>ｼｮﾍﾞﾙ系掘削機(ﾊﾟｲﾙﾄﾞﾗｲﾊﾞｰ)</v>
          </cell>
        </row>
        <row r="12">
          <cell r="L12" t="str">
            <v>-</v>
          </cell>
          <cell r="M12"/>
          <cell r="N12" t="str">
            <v>労働福祉（育児介護制度）</v>
          </cell>
          <cell r="P12" t="str">
            <v>８</v>
          </cell>
          <cell r="Q12"/>
          <cell r="R12" t="str">
            <v>⑦</v>
          </cell>
          <cell r="T12" t="str">
            <v>塗装工事</v>
          </cell>
          <cell r="U12" t="str">
            <v>塗装工事</v>
          </cell>
          <cell r="AA12"/>
          <cell r="AC12" t="str">
            <v>ﾌﾞﾙﾄﾞｰｻﾞｰ</v>
          </cell>
        </row>
        <row r="13">
          <cell r="L13"/>
          <cell r="N13" t="str">
            <v>育児介護チェック表</v>
          </cell>
          <cell r="P13" t="str">
            <v>９</v>
          </cell>
          <cell r="R13" t="str">
            <v>⑧</v>
          </cell>
          <cell r="T13" t="str">
            <v>造園工事</v>
          </cell>
          <cell r="U13" t="str">
            <v>造園工事</v>
          </cell>
          <cell r="AC13" t="str">
            <v>ﾄﾗｸﾀｰｼｮﾍﾞﾙ</v>
          </cell>
        </row>
        <row r="14">
          <cell r="N14" t="str">
            <v>労働福祉（若手技術者雇用）</v>
          </cell>
          <cell r="P14" t="str">
            <v>１０</v>
          </cell>
          <cell r="R14" t="str">
            <v>⑨</v>
          </cell>
          <cell r="T14" t="str">
            <v>さく井工事</v>
          </cell>
          <cell r="U14" t="str">
            <v>さく井工事</v>
          </cell>
          <cell r="AC14" t="str">
            <v>ﾓｰﾀｰｸﾞﾚｰﾀﾞｰ</v>
          </cell>
        </row>
        <row r="15">
          <cell r="N15" t="str">
            <v>登録基幹技能者</v>
          </cell>
          <cell r="P15" t="str">
            <v>１１</v>
          </cell>
          <cell r="R15" t="str">
            <v>⑩</v>
          </cell>
          <cell r="T15" t="str">
            <v>法面処理工事</v>
          </cell>
          <cell r="U15" t="str">
            <v>電気工事</v>
          </cell>
          <cell r="AC15" t="str">
            <v>移動式ｸﾚｰﾝ</v>
          </cell>
        </row>
        <row r="16">
          <cell r="N16" t="str">
            <v>若手・中堅技術者配置</v>
          </cell>
          <cell r="P16" t="str">
            <v>１２</v>
          </cell>
          <cell r="R16"/>
          <cell r="T16" t="str">
            <v>維持修繕工事</v>
          </cell>
          <cell r="U16" t="str">
            <v>管工事</v>
          </cell>
          <cell r="AC16" t="str">
            <v>大型ﾀﾞﾝﾌﾟ車</v>
          </cell>
        </row>
        <row r="17">
          <cell r="N17" t="str">
            <v>若手技術者・若手従業員の新規雇用</v>
          </cell>
          <cell r="P17" t="str">
            <v>１３</v>
          </cell>
          <cell r="T17" t="str">
            <v>グラウト工事</v>
          </cell>
          <cell r="U17" t="str">
            <v>水道施設工事</v>
          </cell>
          <cell r="AC17"/>
        </row>
        <row r="18">
          <cell r="N18" t="str">
            <v>建設機械保有状況</v>
          </cell>
          <cell r="P18" t="str">
            <v>１４</v>
          </cell>
          <cell r="T18" t="str">
            <v>管工事</v>
          </cell>
          <cell r="U18" t="str">
            <v>消防施設工事</v>
          </cell>
        </row>
        <row r="19">
          <cell r="N19" t="str">
            <v>消防団協力事業所</v>
          </cell>
          <cell r="P19" t="str">
            <v>１５</v>
          </cell>
          <cell r="T19" t="str">
            <v>電気工事</v>
          </cell>
          <cell r="U19" t="str">
            <v>電気通信工事</v>
          </cell>
        </row>
        <row r="20">
          <cell r="N20" t="str">
            <v>応急危険度判定士</v>
          </cell>
          <cell r="P20" t="str">
            <v>１６</v>
          </cell>
          <cell r="T20" t="str">
            <v>通信設備工事</v>
          </cell>
          <cell r="U20"/>
        </row>
        <row r="21">
          <cell r="N21" t="str">
            <v>CCUSの活用</v>
          </cell>
          <cell r="P21" t="str">
            <v>１７</v>
          </cell>
          <cell r="T21"/>
          <cell r="U21"/>
        </row>
        <row r="22">
          <cell r="N22" t="str">
            <v>ＩＣＴ活用工事施工実績</v>
          </cell>
          <cell r="P22" t="str">
            <v>１８</v>
          </cell>
          <cell r="T22"/>
        </row>
        <row r="23">
          <cell r="N23" t="str">
            <v>災害復旧工事受注実績</v>
          </cell>
          <cell r="P23" t="str">
            <v>１９</v>
          </cell>
        </row>
        <row r="24">
          <cell r="N24" t="str">
            <v>海上援助活動</v>
          </cell>
          <cell r="P24" t="str">
            <v>２０</v>
          </cell>
        </row>
        <row r="25">
          <cell r="N25" t="str">
            <v>橋梁維持修繕工事実績</v>
          </cell>
          <cell r="P25"/>
        </row>
        <row r="26">
          <cell r="N26" t="str">
            <v>BCP認定状況</v>
          </cell>
        </row>
        <row r="27">
          <cell r="N27" t="str">
            <v>-</v>
          </cell>
        </row>
        <row r="28">
          <cell r="N28" t="str">
            <v>-</v>
          </cell>
        </row>
        <row r="29">
          <cell r="N29"/>
        </row>
      </sheetData>
      <sheetData sheetId="1">
        <row r="7">
          <cell r="C7" t="str">
            <v>○○建設</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者入力シート"/>
      <sheetName val="企業入力シート"/>
      <sheetName val="ファイル使用上の注意事項"/>
      <sheetName val="発注者設定内容確認シート"/>
      <sheetName val="発注者審査作業用シート（提案以外）"/>
      <sheetName val="表紙"/>
      <sheetName val="事前審査・証明書の申出書様式"/>
      <sheetName val="企業成績評定点"/>
      <sheetName val="評定点一覧(R４年度完成工事)"/>
      <sheetName val="評定点一覧(R５年度完成工事)"/>
      <sheetName val="評定点一覧(R６年度完成工事)"/>
      <sheetName val="企業成績評定点 (5年用)"/>
      <sheetName val="評定点一覧(5年用) "/>
      <sheetName val="同種工事施工実績"/>
      <sheetName val="優良工事表彰"/>
      <sheetName val="【隠岐県土】アスファルト合材"/>
      <sheetName val="【隠岐県土】法面機械保有"/>
      <sheetName val="技術者継続学習"/>
      <sheetName val="技術者資格"/>
      <sheetName val="同種工事施工経験"/>
      <sheetName val="優秀技術者表彰"/>
      <sheetName val="技術者成績評定点"/>
      <sheetName val="技術者評定点一覧表"/>
      <sheetName val="防災協定・家畜伝染病防疫協定"/>
      <sheetName val="維持管理業務"/>
      <sheetName val="除雪業務"/>
      <sheetName val="災害復旧実績"/>
      <sheetName val="ボランティア"/>
      <sheetName val="障がい者雇用"/>
      <sheetName val="育児・介護休業"/>
      <sheetName val="育児介護チェック表（R7.8.1適用）"/>
      <sheetName val="育児介護チェック表（R7.10.1適用）"/>
      <sheetName val="育児介護チェック表"/>
      <sheetName val="若手技術者・従業員新規雇用"/>
      <sheetName val="若手・中堅技術者の配置"/>
      <sheetName val="消防団"/>
      <sheetName val="建設機械の保有状況（土木一式用）"/>
      <sheetName val="建設機械の保有状況 (舗装用)"/>
      <sheetName val="登録基幹技能者"/>
      <sheetName val="橋梁維持修繕工事実績"/>
      <sheetName val="建設キャリアアップシステム(CCUS)"/>
      <sheetName val="ＩＣＴ施工実績"/>
      <sheetName val="【水産】海上援助活動"/>
      <sheetName val="近隣施工実績"/>
      <sheetName val="会社所在地"/>
      <sheetName val="【鋼橋上部】工場会社所在地"/>
      <sheetName val="サポート拠点"/>
      <sheetName val="質問書"/>
      <sheetName val="回答書"/>
      <sheetName val="評価内容説明要求"/>
      <sheetName val="評価内容回答"/>
    </sheetNames>
    <sheetDataSet>
      <sheetData sheetId="0">
        <row r="6">
          <cell r="L6" t="str">
            <v>工事成績</v>
          </cell>
          <cell r="AH6" t="str">
            <v>元請</v>
          </cell>
          <cell r="AI6" t="str">
            <v>除雪業務</v>
          </cell>
        </row>
        <row r="7">
          <cell r="AH7" t="str">
            <v>下請</v>
          </cell>
          <cell r="AI7" t="str">
            <v>散布業務</v>
          </cell>
        </row>
        <row r="8">
          <cell r="AI8" t="str">
            <v>除雪・散布業務</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4.xml"/><Relationship Id="rId1" Type="http://schemas.openxmlformats.org/officeDocument/2006/relationships/printerSettings" Target="../printerSettings/printerSettings16.bin"/><Relationship Id="rId4" Type="http://schemas.openxmlformats.org/officeDocument/2006/relationships/comments" Target="../comments11.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23.bin"/><Relationship Id="rId1" Type="http://schemas.openxmlformats.org/officeDocument/2006/relationships/hyperlink" Target="https://www.pref.shimane.lg.jp/admin/bid/seido/seido_doboku/jyoukinseikakuninsiryou.html" TargetMode="External"/><Relationship Id="rId4" Type="http://schemas.openxmlformats.org/officeDocument/2006/relationships/comments" Target="../comments16.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6.xml"/><Relationship Id="rId1" Type="http://schemas.openxmlformats.org/officeDocument/2006/relationships/printerSettings" Target="../printerSettings/printerSettings25.bin"/><Relationship Id="rId4" Type="http://schemas.openxmlformats.org/officeDocument/2006/relationships/comments" Target="../comments18.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7.xml"/><Relationship Id="rId1" Type="http://schemas.openxmlformats.org/officeDocument/2006/relationships/printerSettings" Target="../printerSettings/printerSettings26.bin"/><Relationship Id="rId4" Type="http://schemas.openxmlformats.org/officeDocument/2006/relationships/comments" Target="../comments19.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B90"/>
  <sheetViews>
    <sheetView topLeftCell="F5" zoomScaleNormal="100" workbookViewId="0">
      <selection activeCell="A17" sqref="A17:XFD17"/>
    </sheetView>
  </sheetViews>
  <sheetFormatPr defaultRowHeight="13"/>
  <cols>
    <col min="1" max="1" width="3.6328125" customWidth="1"/>
    <col min="2" max="2" width="15.6328125" customWidth="1"/>
    <col min="3" max="3" width="31.26953125" customWidth="1"/>
    <col min="4" max="4" width="10.90625" customWidth="1"/>
    <col min="5" max="6" width="12.6328125" customWidth="1"/>
    <col min="7" max="7" width="13" customWidth="1"/>
    <col min="8" max="8" width="16.6328125" customWidth="1"/>
    <col min="9" max="9" width="10.90625" customWidth="1"/>
    <col min="10" max="10" width="16.90625" customWidth="1"/>
    <col min="11" max="11" width="16.6328125" customWidth="1"/>
    <col min="12" max="12" width="16.26953125" customWidth="1"/>
    <col min="13" max="13" width="17.453125" customWidth="1"/>
    <col min="14" max="14" width="23.90625" customWidth="1"/>
    <col min="15" max="15" width="17.08984375" customWidth="1"/>
    <col min="16" max="16" width="8.453125" customWidth="1"/>
    <col min="17" max="17" width="6.7265625" customWidth="1"/>
    <col min="18" max="18" width="10.08984375" customWidth="1"/>
    <col min="19" max="19" width="9.453125" customWidth="1"/>
    <col min="20" max="20" width="13.08984375" customWidth="1"/>
    <col min="21" max="21" width="13.08984375" style="7" customWidth="1"/>
    <col min="22" max="22" width="9.7265625" customWidth="1"/>
    <col min="23" max="23" width="11" customWidth="1"/>
    <col min="24" max="24" width="10.08984375" customWidth="1"/>
    <col min="25" max="25" width="7.08984375" customWidth="1"/>
    <col min="26" max="26" width="6.90625" customWidth="1"/>
    <col min="27" max="27" width="13.90625" customWidth="1"/>
    <col min="28" max="28" width="9.90625" customWidth="1"/>
    <col min="29" max="29" width="8.08984375" customWidth="1"/>
    <col min="31" max="31" width="9"/>
    <col min="48" max="48" width="15.7265625" customWidth="1"/>
    <col min="49" max="49" width="16.90625" customWidth="1"/>
    <col min="50" max="50" width="24.453125" customWidth="1"/>
    <col min="51" max="51" width="30" customWidth="1"/>
    <col min="52" max="52" width="22.7265625" customWidth="1"/>
    <col min="53" max="53" width="24.6328125" customWidth="1"/>
  </cols>
  <sheetData>
    <row r="1" spans="1:54" ht="16.5">
      <c r="A1" s="29" t="s">
        <v>294</v>
      </c>
      <c r="B1" s="30"/>
      <c r="C1" s="30"/>
      <c r="D1" s="30"/>
      <c r="E1" s="30"/>
      <c r="F1" s="30"/>
      <c r="G1" s="30"/>
      <c r="H1" s="30"/>
      <c r="I1" s="30"/>
      <c r="J1" s="30"/>
      <c r="K1" s="30"/>
      <c r="L1" s="29" t="s">
        <v>272</v>
      </c>
      <c r="M1" s="30"/>
      <c r="N1" s="30"/>
      <c r="O1" s="30"/>
      <c r="P1" s="30"/>
      <c r="Q1" s="30"/>
      <c r="R1" s="30"/>
      <c r="S1" s="30"/>
      <c r="T1" s="30"/>
      <c r="U1" s="30"/>
      <c r="V1" s="30"/>
      <c r="W1" s="145"/>
      <c r="X1" s="30"/>
      <c r="Y1" s="30"/>
      <c r="Z1" s="30"/>
      <c r="AA1" s="30"/>
      <c r="AB1" s="30"/>
      <c r="AC1" s="30"/>
      <c r="AD1" s="30"/>
      <c r="AE1" s="30"/>
      <c r="AF1" s="30"/>
      <c r="AG1" s="30"/>
      <c r="AH1" s="30"/>
      <c r="AI1" s="346"/>
      <c r="AJ1" s="346"/>
      <c r="AK1" s="346"/>
      <c r="AL1" s="346"/>
      <c r="AM1" s="346"/>
      <c r="AN1" s="346"/>
      <c r="AO1" s="346"/>
      <c r="AP1" s="346"/>
      <c r="AQ1" s="346"/>
      <c r="AR1" s="346"/>
      <c r="AS1" s="346"/>
      <c r="AT1" s="346"/>
      <c r="AU1" s="346"/>
      <c r="AV1" s="345" t="s">
        <v>745</v>
      </c>
      <c r="AW1" s="346"/>
      <c r="AX1" s="346"/>
      <c r="AY1" s="346"/>
      <c r="AZ1" s="346"/>
      <c r="BA1" s="346"/>
      <c r="BB1" s="346"/>
    </row>
    <row r="2" spans="1:54" ht="14">
      <c r="A2" s="31" t="s">
        <v>298</v>
      </c>
      <c r="B2" s="30"/>
      <c r="C2" s="30"/>
      <c r="D2" s="30"/>
      <c r="E2" s="30"/>
      <c r="F2" s="30"/>
      <c r="G2" s="30"/>
      <c r="H2" s="30"/>
      <c r="I2" s="30"/>
      <c r="J2" s="30"/>
      <c r="K2" s="30"/>
      <c r="L2" s="30" t="s">
        <v>341</v>
      </c>
      <c r="M2" s="30"/>
      <c r="N2" s="30"/>
      <c r="O2" s="30"/>
      <c r="P2" s="30"/>
      <c r="Q2" s="30"/>
      <c r="R2" s="30"/>
      <c r="S2" s="30"/>
      <c r="T2" s="30"/>
      <c r="U2" s="30"/>
      <c r="V2" s="30"/>
      <c r="W2" s="145"/>
      <c r="X2" s="30"/>
      <c r="Y2" s="30"/>
      <c r="Z2" s="30"/>
      <c r="AA2" s="30"/>
      <c r="AB2" s="30"/>
      <c r="AC2" s="30"/>
      <c r="AD2" s="30"/>
      <c r="AE2" s="30"/>
      <c r="AF2" s="30"/>
      <c r="AG2" s="30"/>
      <c r="AH2" s="30"/>
      <c r="AI2" s="346"/>
      <c r="AJ2" s="346"/>
      <c r="AK2" s="346"/>
      <c r="AL2" s="346"/>
      <c r="AM2" s="346"/>
      <c r="AN2" s="346"/>
      <c r="AO2" s="346"/>
      <c r="AP2" s="346"/>
      <c r="AQ2" s="346"/>
      <c r="AR2" s="346"/>
      <c r="AS2" s="346"/>
      <c r="AT2" s="346"/>
      <c r="AU2" s="346"/>
      <c r="AV2" s="347" t="s">
        <v>746</v>
      </c>
      <c r="AW2" s="350" t="str">
        <f>C8&amp;C9</f>
        <v>冷暖房衛生設備工事管工事</v>
      </c>
      <c r="AX2" s="346"/>
      <c r="AY2" s="346"/>
      <c r="AZ2" s="346"/>
      <c r="BA2" s="346"/>
      <c r="BB2" s="346"/>
    </row>
    <row r="3" spans="1:54" ht="18" customHeight="1">
      <c r="A3" s="29"/>
      <c r="B3" s="31" t="s">
        <v>339</v>
      </c>
      <c r="C3" s="30"/>
      <c r="D3" s="30"/>
      <c r="E3" s="30"/>
      <c r="F3" s="30"/>
      <c r="G3" s="30"/>
      <c r="H3" s="30"/>
      <c r="I3" s="30"/>
      <c r="J3" s="30"/>
      <c r="K3" s="30"/>
      <c r="L3" s="30" t="s">
        <v>315</v>
      </c>
      <c r="M3" s="30"/>
      <c r="N3" s="30"/>
      <c r="O3" s="30"/>
      <c r="P3" s="30"/>
      <c r="Q3" s="30"/>
      <c r="R3" s="30"/>
      <c r="S3" s="30"/>
      <c r="T3" s="30"/>
      <c r="U3" s="30"/>
      <c r="V3" s="30"/>
      <c r="W3" s="145"/>
      <c r="X3" s="30"/>
      <c r="Y3" s="30"/>
      <c r="Z3" s="30"/>
      <c r="AA3" s="30"/>
      <c r="AB3" s="30"/>
      <c r="AC3" s="30"/>
      <c r="AD3" s="30"/>
      <c r="AE3" s="30"/>
      <c r="AF3" s="30"/>
      <c r="AG3" s="30"/>
      <c r="AH3" s="30"/>
      <c r="AI3" s="346"/>
      <c r="AJ3" s="346"/>
      <c r="AK3" s="346"/>
      <c r="AL3" s="346"/>
      <c r="AM3" s="346"/>
      <c r="AN3" s="346"/>
      <c r="AO3" s="346"/>
      <c r="AP3" s="346"/>
      <c r="AQ3" s="346"/>
      <c r="AR3" s="346"/>
      <c r="AS3" s="346"/>
      <c r="AT3" s="346"/>
      <c r="AU3" s="346"/>
      <c r="AV3" s="348" t="s">
        <v>82</v>
      </c>
      <c r="AW3" s="348" t="s">
        <v>139</v>
      </c>
      <c r="AX3" s="348" t="s">
        <v>747</v>
      </c>
      <c r="AY3" s="348" t="s">
        <v>748</v>
      </c>
      <c r="AZ3" s="348" t="s">
        <v>749</v>
      </c>
      <c r="BA3" s="348" t="s">
        <v>750</v>
      </c>
      <c r="BB3" s="346"/>
    </row>
    <row r="4" spans="1:54" ht="18" customHeight="1" thickBot="1">
      <c r="A4" s="29"/>
      <c r="B4" s="30" t="s">
        <v>291</v>
      </c>
      <c r="C4" s="30"/>
      <c r="D4" s="30"/>
      <c r="E4" s="30"/>
      <c r="F4" s="30"/>
      <c r="G4" s="30"/>
      <c r="H4" s="30"/>
      <c r="I4" s="30"/>
      <c r="J4" s="30"/>
      <c r="K4" s="30"/>
      <c r="L4" s="30" t="s">
        <v>290</v>
      </c>
      <c r="M4" s="30"/>
      <c r="N4" s="30"/>
      <c r="O4" s="30"/>
      <c r="P4" s="30"/>
      <c r="Q4" s="30"/>
      <c r="R4" s="30"/>
      <c r="S4" s="30"/>
      <c r="T4" s="30"/>
      <c r="U4" s="30"/>
      <c r="V4" s="30"/>
      <c r="W4" s="145"/>
      <c r="X4" s="30"/>
      <c r="Y4" s="30"/>
      <c r="Z4" s="30"/>
      <c r="AA4" s="30"/>
      <c r="AB4" s="30"/>
      <c r="AC4" s="30"/>
      <c r="AD4" s="30"/>
      <c r="AE4" s="30"/>
      <c r="AF4" s="30"/>
      <c r="AG4" s="30"/>
      <c r="AH4" s="30"/>
      <c r="AI4" s="346"/>
      <c r="AJ4" s="346"/>
      <c r="AK4" s="346"/>
      <c r="AL4" s="346"/>
      <c r="AM4" s="346"/>
      <c r="AN4" s="346"/>
      <c r="AO4" s="346"/>
      <c r="AP4" s="346"/>
      <c r="AQ4" s="346"/>
      <c r="AR4" s="346"/>
      <c r="AS4" s="346"/>
      <c r="AT4" s="346"/>
      <c r="AU4" s="346"/>
      <c r="AV4" s="349" t="s">
        <v>496</v>
      </c>
      <c r="AW4" s="349" t="s">
        <v>497</v>
      </c>
      <c r="AX4" s="349" t="str">
        <f t="shared" ref="AX4:AX9" si="0">AV4&amp;AW4</f>
        <v>一般建築工事建築一式工事</v>
      </c>
      <c r="AY4" s="349" t="s">
        <v>496</v>
      </c>
      <c r="AZ4" s="349" t="s">
        <v>497</v>
      </c>
      <c r="BA4" s="349" t="s">
        <v>751</v>
      </c>
      <c r="BB4" s="346"/>
    </row>
    <row r="5" spans="1:54" ht="24.75" customHeight="1" thickBot="1">
      <c r="A5" s="30"/>
      <c r="B5" s="12" t="s">
        <v>89</v>
      </c>
      <c r="C5" s="254" t="s">
        <v>90</v>
      </c>
      <c r="D5" s="122"/>
      <c r="E5" s="30"/>
      <c r="F5" s="30"/>
      <c r="G5" s="30"/>
      <c r="H5" s="30"/>
      <c r="I5" s="30"/>
      <c r="J5" s="30"/>
      <c r="K5" s="30"/>
      <c r="L5" s="120" t="s">
        <v>99</v>
      </c>
      <c r="M5" s="21" t="s">
        <v>100</v>
      </c>
      <c r="N5" s="21" t="s">
        <v>930</v>
      </c>
      <c r="O5" s="21" t="s">
        <v>101</v>
      </c>
      <c r="P5" s="21" t="s">
        <v>225</v>
      </c>
      <c r="Q5" s="21" t="s">
        <v>246</v>
      </c>
      <c r="R5" s="21" t="s">
        <v>247</v>
      </c>
      <c r="S5" s="21" t="s">
        <v>769</v>
      </c>
      <c r="T5" s="79" t="s">
        <v>82</v>
      </c>
      <c r="U5" s="79" t="s">
        <v>139</v>
      </c>
      <c r="V5" s="77" t="s">
        <v>417</v>
      </c>
      <c r="W5" s="79" t="s">
        <v>418</v>
      </c>
      <c r="X5" s="79" t="s">
        <v>421</v>
      </c>
      <c r="Y5" s="79" t="s">
        <v>422</v>
      </c>
      <c r="Z5" s="154" t="s">
        <v>447</v>
      </c>
      <c r="AA5" s="79" t="s">
        <v>452</v>
      </c>
      <c r="AB5" s="77" t="s">
        <v>453</v>
      </c>
      <c r="AC5" s="79" t="s">
        <v>481</v>
      </c>
      <c r="AD5" s="79" t="s">
        <v>482</v>
      </c>
      <c r="AE5" s="77" t="s">
        <v>498</v>
      </c>
      <c r="AF5" s="313" t="s">
        <v>572</v>
      </c>
      <c r="AG5" s="290" t="s">
        <v>575</v>
      </c>
      <c r="AH5" s="30"/>
      <c r="AI5" s="346"/>
      <c r="AJ5" s="346"/>
      <c r="AK5" s="346"/>
      <c r="AL5" s="346"/>
      <c r="AM5" s="346"/>
      <c r="AN5" s="346"/>
      <c r="AO5" s="346"/>
      <c r="AP5" s="346"/>
      <c r="AQ5" s="346"/>
      <c r="AR5" s="346"/>
      <c r="AS5" s="346"/>
      <c r="AT5" s="346"/>
      <c r="AU5" s="346"/>
      <c r="AV5" s="349" t="s">
        <v>496</v>
      </c>
      <c r="AW5" s="349" t="s">
        <v>741</v>
      </c>
      <c r="AX5" s="349" t="str">
        <f t="shared" si="0"/>
        <v>一般建築工事防水工事</v>
      </c>
      <c r="AY5" s="349" t="s">
        <v>496</v>
      </c>
      <c r="AZ5" s="349" t="s">
        <v>741</v>
      </c>
      <c r="BA5" s="349" t="s">
        <v>751</v>
      </c>
      <c r="BB5" s="346"/>
    </row>
    <row r="6" spans="1:54" ht="30" customHeight="1">
      <c r="A6" s="30"/>
      <c r="B6" s="32" t="s">
        <v>70</v>
      </c>
      <c r="C6" s="255" t="s">
        <v>902</v>
      </c>
      <c r="D6" s="30" t="s">
        <v>223</v>
      </c>
      <c r="E6" s="30"/>
      <c r="F6" s="30"/>
      <c r="G6" s="30"/>
      <c r="H6" s="30"/>
      <c r="I6" s="30"/>
      <c r="J6" s="30"/>
      <c r="K6" s="30"/>
      <c r="L6" s="13" t="s">
        <v>102</v>
      </c>
      <c r="M6" s="14" t="s">
        <v>103</v>
      </c>
      <c r="N6" s="14" t="s">
        <v>265</v>
      </c>
      <c r="O6" s="14" t="s">
        <v>106</v>
      </c>
      <c r="P6" s="15" t="s">
        <v>227</v>
      </c>
      <c r="Q6" s="15" t="s">
        <v>226</v>
      </c>
      <c r="R6" s="14" t="s">
        <v>248</v>
      </c>
      <c r="S6" s="14"/>
      <c r="T6" s="342" t="s">
        <v>739</v>
      </c>
      <c r="U6" s="342" t="s">
        <v>740</v>
      </c>
      <c r="V6" t="s">
        <v>387</v>
      </c>
      <c r="W6" s="119" t="s">
        <v>419</v>
      </c>
      <c r="X6" s="119" t="s">
        <v>427</v>
      </c>
      <c r="Y6" s="119" t="s">
        <v>423</v>
      </c>
      <c r="Z6" s="155" t="s">
        <v>448</v>
      </c>
      <c r="AA6" s="119" t="s">
        <v>454</v>
      </c>
      <c r="AB6" s="7" t="s">
        <v>449</v>
      </c>
      <c r="AC6" s="119" t="s">
        <v>483</v>
      </c>
      <c r="AD6" s="119" t="s">
        <v>491</v>
      </c>
      <c r="AE6" s="7" t="s">
        <v>499</v>
      </c>
      <c r="AF6" s="314" t="s">
        <v>573</v>
      </c>
      <c r="AG6" s="293" t="s">
        <v>576</v>
      </c>
      <c r="AH6" s="30"/>
      <c r="AI6" s="346"/>
      <c r="AJ6" s="346"/>
      <c r="AK6" s="346"/>
      <c r="AL6" s="346"/>
      <c r="AM6" s="346"/>
      <c r="AN6" s="346"/>
      <c r="AO6" s="346"/>
      <c r="AP6" s="346"/>
      <c r="AQ6" s="346"/>
      <c r="AR6" s="346"/>
      <c r="AS6" s="346"/>
      <c r="AT6" s="346"/>
      <c r="AU6" s="346"/>
      <c r="AV6" s="349" t="s">
        <v>496</v>
      </c>
      <c r="AW6" s="349" t="s">
        <v>753</v>
      </c>
      <c r="AX6" s="349" t="str">
        <f t="shared" si="0"/>
        <v>一般建築工事とび・土工・コンクリート工事</v>
      </c>
      <c r="AY6" s="349" t="s">
        <v>496</v>
      </c>
      <c r="AZ6" s="349" t="s">
        <v>755</v>
      </c>
      <c r="BA6" s="349" t="s">
        <v>751</v>
      </c>
      <c r="BB6" s="346"/>
    </row>
    <row r="7" spans="1:54" ht="30" customHeight="1">
      <c r="A7" s="30"/>
      <c r="B7" s="32" t="s">
        <v>71</v>
      </c>
      <c r="C7" s="554">
        <v>46297</v>
      </c>
      <c r="D7" s="169" t="s">
        <v>493</v>
      </c>
      <c r="E7" s="30"/>
      <c r="F7" s="30"/>
      <c r="G7" s="170" t="s">
        <v>480</v>
      </c>
      <c r="H7" s="555">
        <f>C7-1</f>
        <v>46296</v>
      </c>
      <c r="I7" s="30" t="s">
        <v>494</v>
      </c>
      <c r="J7" s="30"/>
      <c r="K7" s="30"/>
      <c r="L7" s="22" t="s">
        <v>104</v>
      </c>
      <c r="M7" s="14" t="s">
        <v>105</v>
      </c>
      <c r="N7" s="14" t="s">
        <v>874</v>
      </c>
      <c r="O7" s="14" t="s">
        <v>112</v>
      </c>
      <c r="P7" s="15" t="s">
        <v>228</v>
      </c>
      <c r="Q7" s="15" t="s">
        <v>188</v>
      </c>
      <c r="R7" s="14" t="s">
        <v>249</v>
      </c>
      <c r="S7" s="121"/>
      <c r="T7" s="343" t="s">
        <v>742</v>
      </c>
      <c r="U7" s="343" t="s">
        <v>753</v>
      </c>
      <c r="V7" t="s">
        <v>388</v>
      </c>
      <c r="W7" s="119" t="s">
        <v>829</v>
      </c>
      <c r="X7" s="119" t="s">
        <v>830</v>
      </c>
      <c r="Y7" s="119" t="s">
        <v>424</v>
      </c>
      <c r="Z7" s="155" t="s">
        <v>508</v>
      </c>
      <c r="AA7" s="119" t="s">
        <v>455</v>
      </c>
      <c r="AB7" s="7" t="s">
        <v>450</v>
      </c>
      <c r="AC7" s="119" t="s">
        <v>484</v>
      </c>
      <c r="AD7" s="119" t="s">
        <v>492</v>
      </c>
      <c r="AE7" s="7" t="s">
        <v>500</v>
      </c>
      <c r="AF7" s="314" t="s">
        <v>574</v>
      </c>
      <c r="AG7" s="293" t="s">
        <v>577</v>
      </c>
      <c r="AH7" s="30"/>
      <c r="AI7" s="345" t="s">
        <v>598</v>
      </c>
      <c r="AJ7" s="346"/>
      <c r="AK7" s="346"/>
      <c r="AL7" s="346"/>
      <c r="AM7" s="346"/>
      <c r="AN7" s="346"/>
      <c r="AO7" s="346"/>
      <c r="AP7" s="346"/>
      <c r="AQ7" s="346"/>
      <c r="AR7" s="346"/>
      <c r="AS7" s="346"/>
      <c r="AT7" s="346"/>
      <c r="AU7" s="346"/>
      <c r="AV7" s="349" t="s">
        <v>743</v>
      </c>
      <c r="AW7" s="349" t="s">
        <v>744</v>
      </c>
      <c r="AX7" s="349" t="str">
        <f t="shared" si="0"/>
        <v>冷暖房衛生設備工事管工事</v>
      </c>
      <c r="AY7" s="349" t="s">
        <v>752</v>
      </c>
      <c r="AZ7" s="349" t="s">
        <v>1195</v>
      </c>
      <c r="BA7" s="349" t="s">
        <v>751</v>
      </c>
      <c r="BB7" s="346"/>
    </row>
    <row r="8" spans="1:54" ht="30" customHeight="1">
      <c r="A8" s="30"/>
      <c r="B8" s="32" t="s">
        <v>82</v>
      </c>
      <c r="C8" s="338" t="s">
        <v>743</v>
      </c>
      <c r="D8" s="30" t="s">
        <v>737</v>
      </c>
      <c r="E8" s="30"/>
      <c r="F8" s="30"/>
      <c r="G8" s="170"/>
      <c r="H8" s="171"/>
      <c r="I8" s="30"/>
      <c r="J8" s="30"/>
      <c r="K8" s="30"/>
      <c r="L8" s="22" t="s">
        <v>107</v>
      </c>
      <c r="M8" s="14" t="s">
        <v>108</v>
      </c>
      <c r="N8" s="14" t="s">
        <v>109</v>
      </c>
      <c r="O8" s="14" t="s">
        <v>269</v>
      </c>
      <c r="P8" s="15" t="s">
        <v>229</v>
      </c>
      <c r="Q8" s="15" t="s">
        <v>189</v>
      </c>
      <c r="R8" s="14" t="s">
        <v>250</v>
      </c>
      <c r="S8" s="14"/>
      <c r="T8" s="343" t="s">
        <v>743</v>
      </c>
      <c r="U8" s="343" t="s">
        <v>741</v>
      </c>
      <c r="W8" s="119" t="s">
        <v>539</v>
      </c>
      <c r="X8" s="119" t="s">
        <v>426</v>
      </c>
      <c r="Y8" s="284"/>
      <c r="Z8" s="155" t="s">
        <v>509</v>
      </c>
      <c r="AA8" s="337" t="s">
        <v>734</v>
      </c>
      <c r="AB8" s="167" t="s">
        <v>451</v>
      </c>
      <c r="AC8" s="119" t="s">
        <v>485</v>
      </c>
      <c r="AD8" s="178"/>
      <c r="AE8" s="7" t="s">
        <v>501</v>
      </c>
      <c r="AF8" s="314"/>
      <c r="AG8" s="291" t="s">
        <v>582</v>
      </c>
      <c r="AH8" s="30"/>
      <c r="AI8" s="346" t="s">
        <v>599</v>
      </c>
      <c r="AJ8" s="346" t="s">
        <v>860</v>
      </c>
      <c r="AK8" s="346"/>
      <c r="AL8" s="346"/>
      <c r="AM8" s="346"/>
      <c r="AN8" s="346"/>
      <c r="AO8" s="346"/>
      <c r="AP8" s="346"/>
      <c r="AQ8" s="346"/>
      <c r="AR8" s="346"/>
      <c r="AS8" s="346"/>
      <c r="AT8" s="346"/>
      <c r="AU8" s="346"/>
      <c r="AV8" s="349" t="s">
        <v>742</v>
      </c>
      <c r="AW8" s="349" t="s">
        <v>742</v>
      </c>
      <c r="AX8" s="349" t="str">
        <f t="shared" si="0"/>
        <v>電気工事電気工事</v>
      </c>
      <c r="AY8" s="349" t="s">
        <v>756</v>
      </c>
      <c r="AZ8" s="349" t="s">
        <v>1196</v>
      </c>
      <c r="BA8" s="349" t="s">
        <v>751</v>
      </c>
      <c r="BB8" s="346"/>
    </row>
    <row r="9" spans="1:54" ht="30" customHeight="1" thickBot="1">
      <c r="A9" s="30"/>
      <c r="B9" s="32" t="s">
        <v>139</v>
      </c>
      <c r="C9" s="339" t="s">
        <v>744</v>
      </c>
      <c r="D9" s="340" t="str">
        <f>IF(INDEX(AV3:BA9,MATCH(AW2,AX3:AX9,0),3)=AW2,INDEX(AV3:BA9,MATCH(AW2,AX3:AX9,0),6),"err")</f>
        <v>工事成績（過去5年間で評価）</v>
      </c>
      <c r="E9" s="30"/>
      <c r="F9" s="30"/>
      <c r="G9" s="341" t="s">
        <v>738</v>
      </c>
      <c r="H9" s="171"/>
      <c r="I9" s="30"/>
      <c r="J9" s="30"/>
      <c r="K9" s="30"/>
      <c r="L9" s="22" t="s">
        <v>110</v>
      </c>
      <c r="M9" s="14" t="s">
        <v>111</v>
      </c>
      <c r="N9" s="14" t="s">
        <v>114</v>
      </c>
      <c r="O9" s="14" t="s">
        <v>268</v>
      </c>
      <c r="P9" s="15" t="s">
        <v>230</v>
      </c>
      <c r="Q9" s="15" t="s">
        <v>190</v>
      </c>
      <c r="R9" s="14" t="s">
        <v>251</v>
      </c>
      <c r="S9" s="14"/>
      <c r="T9" s="343" t="s">
        <v>754</v>
      </c>
      <c r="U9" s="343" t="s">
        <v>742</v>
      </c>
      <c r="W9" s="119" t="s">
        <v>420</v>
      </c>
      <c r="X9" s="119" t="s">
        <v>428</v>
      </c>
      <c r="Y9" s="80"/>
      <c r="Z9" s="284"/>
      <c r="AA9" s="337" t="s">
        <v>875</v>
      </c>
      <c r="AB9" s="284"/>
      <c r="AC9" s="119" t="s">
        <v>486</v>
      </c>
      <c r="AD9" s="80"/>
      <c r="AF9" s="314"/>
      <c r="AG9" s="291"/>
      <c r="AH9" s="30"/>
      <c r="AI9" s="346" t="s">
        <v>388</v>
      </c>
      <c r="AJ9" s="346" t="s">
        <v>600</v>
      </c>
      <c r="AK9" s="346"/>
      <c r="AL9" s="346"/>
      <c r="AM9" s="346"/>
      <c r="AN9" s="346"/>
      <c r="AO9" s="346"/>
      <c r="AP9" s="346"/>
      <c r="AQ9" s="346"/>
      <c r="AR9" s="346"/>
      <c r="AS9" s="346"/>
      <c r="AT9" s="346"/>
      <c r="AU9" s="346"/>
      <c r="AV9" s="349" t="s">
        <v>754</v>
      </c>
      <c r="AW9" s="349" t="s">
        <v>754</v>
      </c>
      <c r="AX9" s="349" t="str">
        <f t="shared" si="0"/>
        <v>塗装工事塗装工事</v>
      </c>
      <c r="AY9" s="349" t="s">
        <v>757</v>
      </c>
      <c r="AZ9" s="349" t="s">
        <v>754</v>
      </c>
      <c r="BA9" s="349" t="s">
        <v>751</v>
      </c>
      <c r="BB9" s="346"/>
    </row>
    <row r="10" spans="1:54" ht="30" customHeight="1" thickBot="1">
      <c r="A10" s="30"/>
      <c r="B10" s="32" t="s">
        <v>72</v>
      </c>
      <c r="C10" s="800" t="s">
        <v>1272</v>
      </c>
      <c r="D10" s="801"/>
      <c r="E10" s="801"/>
      <c r="F10" s="801"/>
      <c r="G10" s="801"/>
      <c r="H10" s="801"/>
      <c r="I10" s="802"/>
      <c r="J10" s="30"/>
      <c r="K10" s="30"/>
      <c r="L10" s="22" t="s">
        <v>317</v>
      </c>
      <c r="M10" s="14" t="s">
        <v>113</v>
      </c>
      <c r="N10" s="14" t="s">
        <v>1139</v>
      </c>
      <c r="O10" s="14" t="s">
        <v>115</v>
      </c>
      <c r="P10" s="15" t="s">
        <v>231</v>
      </c>
      <c r="Q10" s="15" t="s">
        <v>196</v>
      </c>
      <c r="R10" s="14" t="s">
        <v>252</v>
      </c>
      <c r="S10" s="14"/>
      <c r="T10" s="343"/>
      <c r="U10" s="343" t="s">
        <v>744</v>
      </c>
      <c r="W10" s="119" t="s">
        <v>540</v>
      </c>
      <c r="X10" s="119" t="s">
        <v>541</v>
      </c>
      <c r="Y10" s="81"/>
      <c r="Z10" s="156"/>
      <c r="AA10" s="284"/>
      <c r="AB10" s="168"/>
      <c r="AC10" s="119" t="s">
        <v>487</v>
      </c>
      <c r="AD10" s="81"/>
      <c r="AE10" s="168"/>
      <c r="AF10" s="314"/>
      <c r="AG10" s="291"/>
      <c r="AH10" s="30"/>
      <c r="AI10" s="346" t="s">
        <v>387</v>
      </c>
      <c r="AJ10" s="346" t="s">
        <v>1063</v>
      </c>
      <c r="AK10" s="346"/>
      <c r="AL10" s="346"/>
      <c r="AM10" s="346"/>
      <c r="AN10" s="346"/>
      <c r="AO10" s="346"/>
      <c r="AP10" s="346"/>
      <c r="AQ10" s="346"/>
      <c r="AR10" s="346"/>
      <c r="AS10" s="346"/>
      <c r="AT10" s="346"/>
      <c r="AU10" s="346"/>
      <c r="AV10" s="346"/>
      <c r="AW10" s="346"/>
      <c r="AX10" s="346"/>
      <c r="AY10" s="346"/>
      <c r="AZ10" s="346"/>
      <c r="BA10" s="346"/>
      <c r="BB10" s="346"/>
    </row>
    <row r="11" spans="1:54" ht="14.25" customHeight="1" thickBot="1">
      <c r="A11" s="30"/>
      <c r="B11" s="572" t="s">
        <v>857</v>
      </c>
      <c r="C11" s="736" t="str">
        <f>"令和"&amp;F11+1&amp;"年7月31日までに入札公告された工事　　"</f>
        <v>令和9年7月31日までに入札公告された工事　　</v>
      </c>
      <c r="D11" s="737"/>
      <c r="E11" s="738" t="s">
        <v>858</v>
      </c>
      <c r="F11" s="739">
        <v>8</v>
      </c>
      <c r="G11" s="740">
        <f>F11-1</f>
        <v>7</v>
      </c>
      <c r="H11" s="740">
        <f>G11-1</f>
        <v>6</v>
      </c>
      <c r="I11" s="741">
        <f>H11-1</f>
        <v>5</v>
      </c>
      <c r="J11" s="30"/>
      <c r="K11" s="30"/>
      <c r="L11" s="22" t="s">
        <v>884</v>
      </c>
      <c r="M11" s="14" t="s">
        <v>115</v>
      </c>
      <c r="N11" s="14" t="s">
        <v>1193</v>
      </c>
      <c r="O11" s="16"/>
      <c r="P11" s="15" t="s">
        <v>232</v>
      </c>
      <c r="Q11" s="15" t="s">
        <v>197</v>
      </c>
      <c r="R11" s="14" t="s">
        <v>253</v>
      </c>
      <c r="S11" s="14"/>
      <c r="T11" s="16"/>
      <c r="U11" s="343" t="s">
        <v>754</v>
      </c>
      <c r="W11" s="119" t="s">
        <v>831</v>
      </c>
      <c r="X11" s="119" t="s">
        <v>429</v>
      </c>
      <c r="Y11" s="80"/>
      <c r="Z11" s="157"/>
      <c r="AA11" s="284"/>
      <c r="AC11" s="119" t="s">
        <v>488</v>
      </c>
      <c r="AD11" s="80"/>
      <c r="AF11" s="314"/>
      <c r="AG11" s="291"/>
      <c r="AH11" s="30"/>
      <c r="AI11" s="346" t="s">
        <v>618</v>
      </c>
      <c r="AJ11" s="346" t="s">
        <v>859</v>
      </c>
      <c r="AK11" s="346"/>
      <c r="AL11" s="346"/>
      <c r="AM11" s="346"/>
      <c r="AN11" s="346"/>
      <c r="AO11" s="346"/>
      <c r="AP11" s="346"/>
      <c r="AQ11" s="346"/>
      <c r="AR11" s="346"/>
      <c r="AS11" s="346"/>
      <c r="AT11" s="346"/>
      <c r="AU11" s="346"/>
      <c r="AV11" s="346"/>
      <c r="AW11" s="346"/>
      <c r="AX11" s="346"/>
      <c r="AY11" s="346"/>
      <c r="AZ11" s="346"/>
      <c r="BA11" s="346"/>
      <c r="BB11" s="346"/>
    </row>
    <row r="12" spans="1:54" ht="14.25" customHeight="1">
      <c r="A12" s="31" t="s">
        <v>299</v>
      </c>
      <c r="B12" s="30"/>
      <c r="C12" s="30"/>
      <c r="D12" s="30"/>
      <c r="E12" s="30"/>
      <c r="F12" s="30"/>
      <c r="G12" s="30"/>
      <c r="H12" s="30"/>
      <c r="I12" s="30"/>
      <c r="J12" s="30"/>
      <c r="K12" s="30"/>
      <c r="L12" s="22" t="s">
        <v>115</v>
      </c>
      <c r="M12" s="16"/>
      <c r="N12" s="14" t="s">
        <v>319</v>
      </c>
      <c r="O12" s="16"/>
      <c r="P12" s="15" t="s">
        <v>233</v>
      </c>
      <c r="Q12" s="16"/>
      <c r="R12" s="14" t="s">
        <v>254</v>
      </c>
      <c r="S12" s="14"/>
      <c r="T12" s="343"/>
      <c r="U12" s="577" t="s">
        <v>883</v>
      </c>
      <c r="W12" s="284"/>
      <c r="X12" s="553"/>
      <c r="Y12" s="80"/>
      <c r="Z12" s="157"/>
      <c r="AA12" s="80"/>
      <c r="AC12" s="119" t="s">
        <v>489</v>
      </c>
      <c r="AD12" s="80"/>
      <c r="AF12" s="314"/>
      <c r="AG12" s="291"/>
      <c r="AH12" s="30"/>
      <c r="AI12" s="346"/>
      <c r="AJ12" s="346"/>
      <c r="AK12" s="346"/>
      <c r="AL12" s="346"/>
      <c r="AM12" s="346"/>
      <c r="AN12" s="346"/>
      <c r="AO12" s="346"/>
      <c r="AP12" s="346"/>
      <c r="AQ12" s="346"/>
      <c r="AR12" s="346"/>
      <c r="AS12" s="346"/>
      <c r="AT12" s="346"/>
      <c r="AU12" s="346"/>
      <c r="AV12" s="346"/>
      <c r="AW12" s="346"/>
      <c r="AX12" s="346"/>
      <c r="AY12" s="346"/>
      <c r="AZ12" s="346"/>
      <c r="BA12" s="346"/>
      <c r="BB12" s="346"/>
    </row>
    <row r="13" spans="1:54" ht="14.25" customHeight="1">
      <c r="A13" s="30"/>
      <c r="B13" s="31" t="s">
        <v>653</v>
      </c>
      <c r="C13" s="30"/>
      <c r="D13" s="30"/>
      <c r="E13" s="30"/>
      <c r="F13" s="30"/>
      <c r="G13" s="30"/>
      <c r="H13" s="30"/>
      <c r="I13" s="30"/>
      <c r="J13" s="30"/>
      <c r="K13" s="30"/>
      <c r="L13" s="17"/>
      <c r="M13" s="14"/>
      <c r="N13" s="14" t="s">
        <v>320</v>
      </c>
      <c r="O13" s="14"/>
      <c r="P13" s="15" t="s">
        <v>234</v>
      </c>
      <c r="Q13" s="14"/>
      <c r="R13" s="14" t="s">
        <v>255</v>
      </c>
      <c r="S13" s="14"/>
      <c r="T13" s="343"/>
      <c r="U13" s="577" t="s">
        <v>1269</v>
      </c>
      <c r="W13" s="119"/>
      <c r="X13" s="80"/>
      <c r="Y13" s="80"/>
      <c r="Z13" s="157"/>
      <c r="AA13" s="80"/>
      <c r="AC13" s="119" t="s">
        <v>490</v>
      </c>
      <c r="AD13" s="80"/>
      <c r="AF13" s="314"/>
      <c r="AG13" s="291"/>
      <c r="AH13" s="30"/>
      <c r="AI13" s="346"/>
      <c r="AJ13" s="346"/>
      <c r="AK13" s="346"/>
      <c r="AL13" s="346"/>
      <c r="AM13" s="346"/>
      <c r="AN13" s="346"/>
      <c r="AO13" s="346"/>
      <c r="AP13" s="346"/>
      <c r="AQ13" s="346"/>
      <c r="AR13" s="346"/>
      <c r="AS13" s="346"/>
      <c r="AT13" s="346"/>
      <c r="AU13" s="346"/>
      <c r="AV13" s="346"/>
      <c r="AW13" s="346"/>
      <c r="AX13" s="346"/>
      <c r="AY13" s="346"/>
      <c r="AZ13" s="346"/>
      <c r="BA13" s="346"/>
      <c r="BB13" s="346"/>
    </row>
    <row r="14" spans="1:54" ht="14.25" customHeight="1">
      <c r="A14" s="30"/>
      <c r="B14" s="30" t="s">
        <v>473</v>
      </c>
      <c r="C14" s="30"/>
      <c r="D14" s="30"/>
      <c r="E14" s="30"/>
      <c r="F14" s="30"/>
      <c r="G14" s="30"/>
      <c r="H14" s="30"/>
      <c r="I14" s="30"/>
      <c r="J14" s="30"/>
      <c r="K14" s="30"/>
      <c r="L14" s="13"/>
      <c r="M14" s="14"/>
      <c r="N14" s="14" t="s">
        <v>321</v>
      </c>
      <c r="O14" s="14"/>
      <c r="P14" s="15" t="s">
        <v>235</v>
      </c>
      <c r="Q14" s="14"/>
      <c r="R14" s="14" t="s">
        <v>256</v>
      </c>
      <c r="S14" s="14"/>
      <c r="T14" s="343"/>
      <c r="U14" s="578"/>
      <c r="W14" s="119"/>
      <c r="X14" s="80"/>
      <c r="Y14" s="80"/>
      <c r="Z14" s="157"/>
      <c r="AA14" s="80"/>
      <c r="AC14" s="16"/>
      <c r="AD14" s="80"/>
      <c r="AF14" s="314"/>
      <c r="AG14" s="291"/>
      <c r="AH14" s="30"/>
      <c r="AI14" s="346"/>
      <c r="AJ14" s="346"/>
      <c r="AK14" s="346"/>
      <c r="AL14" s="346"/>
      <c r="AM14" s="346"/>
      <c r="AN14" s="346"/>
      <c r="AO14" s="346"/>
      <c r="AP14" s="346"/>
      <c r="AQ14" s="346"/>
      <c r="AR14" s="346"/>
      <c r="AS14" s="346"/>
      <c r="AT14" s="346"/>
      <c r="AU14" s="346"/>
      <c r="AV14" s="346"/>
      <c r="AW14" s="346"/>
      <c r="AX14" s="346"/>
      <c r="AY14" s="346"/>
      <c r="AZ14" s="346"/>
      <c r="BA14" s="346"/>
      <c r="BB14" s="346"/>
    </row>
    <row r="15" spans="1:54" ht="14.25" customHeight="1">
      <c r="A15" s="30"/>
      <c r="B15" s="31" t="s">
        <v>439</v>
      </c>
      <c r="C15" s="30"/>
      <c r="D15" s="30"/>
      <c r="E15" s="30"/>
      <c r="F15" s="30"/>
      <c r="G15" s="30"/>
      <c r="H15" s="30"/>
      <c r="I15" s="30"/>
      <c r="J15" s="30"/>
      <c r="K15" s="30"/>
      <c r="L15" s="13"/>
      <c r="M15" s="14"/>
      <c r="N15" s="14" t="s">
        <v>322</v>
      </c>
      <c r="O15" s="14"/>
      <c r="P15" s="15" t="s">
        <v>236</v>
      </c>
      <c r="Q15" s="14"/>
      <c r="R15" s="14" t="s">
        <v>257</v>
      </c>
      <c r="S15" s="14"/>
      <c r="T15" s="343"/>
      <c r="U15" s="577"/>
      <c r="W15" s="119"/>
      <c r="X15" s="80"/>
      <c r="Y15" s="80"/>
      <c r="Z15" s="157"/>
      <c r="AA15" s="80"/>
      <c r="AC15" s="80"/>
      <c r="AD15" s="80"/>
      <c r="AF15" s="314"/>
      <c r="AG15" s="291"/>
      <c r="AH15" s="30"/>
      <c r="AI15" s="346"/>
      <c r="AJ15" s="346"/>
      <c r="AK15" s="346"/>
      <c r="AL15" s="346"/>
      <c r="AM15" s="346"/>
      <c r="AN15" s="346"/>
      <c r="AO15" s="346"/>
      <c r="AP15" s="346"/>
      <c r="AQ15" s="346"/>
      <c r="AR15" s="346"/>
      <c r="AS15" s="346"/>
      <c r="AT15" s="346"/>
      <c r="AU15" s="346"/>
      <c r="AV15" s="346"/>
      <c r="AW15" s="346"/>
      <c r="AX15" s="346"/>
      <c r="AY15" s="346"/>
      <c r="AZ15" s="346"/>
      <c r="BA15" s="346"/>
      <c r="BB15" s="346"/>
    </row>
    <row r="16" spans="1:54" ht="14.25" customHeight="1">
      <c r="A16" s="30"/>
      <c r="B16" s="30" t="s">
        <v>289</v>
      </c>
      <c r="C16" s="30"/>
      <c r="D16" s="30"/>
      <c r="E16" s="30"/>
      <c r="F16" s="30"/>
      <c r="G16" s="30"/>
      <c r="H16" s="30"/>
      <c r="I16" s="30"/>
      <c r="J16" s="30"/>
      <c r="K16" s="30"/>
      <c r="L16" s="13"/>
      <c r="M16" s="14"/>
      <c r="N16" s="14" t="s">
        <v>116</v>
      </c>
      <c r="O16" s="14"/>
      <c r="P16" s="15" t="s">
        <v>237</v>
      </c>
      <c r="Q16" s="14"/>
      <c r="R16" s="16"/>
      <c r="S16" s="14"/>
      <c r="T16" s="343"/>
      <c r="U16" s="343"/>
      <c r="W16" s="119"/>
      <c r="X16" s="80"/>
      <c r="Y16" s="80"/>
      <c r="Z16" s="157"/>
      <c r="AA16" s="80"/>
      <c r="AC16" s="80"/>
      <c r="AD16" s="80"/>
      <c r="AF16" s="314"/>
      <c r="AG16" s="291"/>
      <c r="AH16" s="30"/>
      <c r="AI16" s="346"/>
      <c r="AJ16" s="346"/>
      <c r="AK16" s="346"/>
      <c r="AL16" s="346"/>
      <c r="AM16" s="346"/>
      <c r="AN16" s="346"/>
      <c r="AO16" s="346"/>
      <c r="AP16" s="346"/>
      <c r="AQ16" s="346"/>
      <c r="AR16" s="346"/>
      <c r="AS16" s="346"/>
      <c r="AT16" s="346"/>
      <c r="AU16" s="346"/>
      <c r="AV16" s="346"/>
      <c r="AW16" s="346"/>
      <c r="AX16" s="346"/>
      <c r="AY16" s="346"/>
      <c r="AZ16" s="346"/>
      <c r="BA16" s="346"/>
      <c r="BB16" s="346"/>
    </row>
    <row r="17" spans="1:54" ht="14.25" customHeight="1">
      <c r="A17" s="30"/>
      <c r="B17" s="31" t="s">
        <v>768</v>
      </c>
      <c r="C17" s="30"/>
      <c r="D17" s="30"/>
      <c r="E17" s="30"/>
      <c r="F17" s="30"/>
      <c r="G17" s="30"/>
      <c r="H17" s="30"/>
      <c r="I17" s="30"/>
      <c r="J17" s="30"/>
      <c r="K17" s="30"/>
      <c r="L17" s="13"/>
      <c r="M17" s="14"/>
      <c r="N17" s="14" t="s">
        <v>117</v>
      </c>
      <c r="O17" s="14"/>
      <c r="P17" s="15" t="s">
        <v>238</v>
      </c>
      <c r="Q17" s="14"/>
      <c r="R17" s="14"/>
      <c r="S17" s="14"/>
      <c r="T17" s="343"/>
      <c r="U17" s="343"/>
      <c r="W17" s="119"/>
      <c r="X17" s="80"/>
      <c r="Y17" s="80"/>
      <c r="Z17" s="157"/>
      <c r="AA17" s="80"/>
      <c r="AC17" s="80"/>
      <c r="AD17" s="80"/>
      <c r="AF17" s="314"/>
      <c r="AG17" s="291"/>
      <c r="AH17" s="30"/>
      <c r="AI17" s="346"/>
      <c r="AJ17" s="346"/>
      <c r="AK17" s="346"/>
      <c r="AL17" s="346"/>
      <c r="AM17" s="346"/>
      <c r="AN17" s="346"/>
      <c r="AO17" s="346"/>
      <c r="AP17" s="346"/>
      <c r="AQ17" s="346"/>
      <c r="AR17" s="346"/>
      <c r="AS17" s="346"/>
      <c r="AT17" s="346"/>
      <c r="AU17" s="346"/>
      <c r="AV17" s="346"/>
      <c r="AW17" s="346"/>
      <c r="AX17" s="346"/>
      <c r="AY17" s="346"/>
      <c r="AZ17" s="346"/>
      <c r="BA17" s="346"/>
      <c r="BB17" s="346"/>
    </row>
    <row r="18" spans="1:54" ht="14.25" customHeight="1">
      <c r="A18" s="30"/>
      <c r="B18" s="31" t="s">
        <v>292</v>
      </c>
      <c r="C18" s="30"/>
      <c r="D18" s="30"/>
      <c r="E18" s="30"/>
      <c r="F18" s="30" t="s">
        <v>225</v>
      </c>
      <c r="G18" s="30" t="s">
        <v>270</v>
      </c>
      <c r="H18" s="30"/>
      <c r="I18" s="30"/>
      <c r="J18" s="30"/>
      <c r="K18" s="30"/>
      <c r="L18" s="13"/>
      <c r="M18" s="14"/>
      <c r="N18" s="14" t="s">
        <v>888</v>
      </c>
      <c r="O18" s="14"/>
      <c r="P18" s="15" t="s">
        <v>239</v>
      </c>
      <c r="Q18" s="14"/>
      <c r="R18" s="14"/>
      <c r="S18" s="14"/>
      <c r="T18" s="343"/>
      <c r="U18" s="343"/>
      <c r="W18" s="119"/>
      <c r="X18" s="80"/>
      <c r="Y18" s="80"/>
      <c r="Z18" s="157"/>
      <c r="AA18" s="80"/>
      <c r="AC18" s="80"/>
      <c r="AD18" s="80"/>
      <c r="AF18" s="314"/>
      <c r="AG18" s="291"/>
      <c r="AH18" s="30"/>
      <c r="AI18" s="346"/>
      <c r="AJ18" s="346"/>
      <c r="AK18" s="346"/>
      <c r="AL18" s="346"/>
      <c r="AM18" s="346"/>
      <c r="AN18" s="346"/>
      <c r="AO18" s="346"/>
      <c r="AP18" s="346"/>
      <c r="AQ18" s="346"/>
      <c r="AR18" s="346"/>
      <c r="AS18" s="346"/>
      <c r="AT18" s="346"/>
      <c r="AU18" s="346"/>
      <c r="AV18" s="346"/>
      <c r="AW18" s="346"/>
      <c r="AX18" s="346"/>
      <c r="AY18" s="346"/>
      <c r="AZ18" s="346"/>
      <c r="BA18" s="346"/>
      <c r="BB18" s="346"/>
    </row>
    <row r="19" spans="1:54" ht="14.25" customHeight="1" thickBot="1">
      <c r="A19" s="30"/>
      <c r="B19" s="43" t="s">
        <v>121</v>
      </c>
      <c r="C19" s="256" t="s">
        <v>120</v>
      </c>
      <c r="D19" s="257" t="s">
        <v>769</v>
      </c>
      <c r="E19" s="258" t="s">
        <v>224</v>
      </c>
      <c r="F19" s="258" t="s">
        <v>547</v>
      </c>
      <c r="G19" s="259"/>
      <c r="H19" s="295" t="s">
        <v>654</v>
      </c>
      <c r="I19" s="296"/>
      <c r="J19" s="297"/>
      <c r="K19" s="30"/>
      <c r="L19" s="13"/>
      <c r="M19" s="14"/>
      <c r="N19" s="14" t="s">
        <v>396</v>
      </c>
      <c r="O19" s="14"/>
      <c r="P19" s="15" t="s">
        <v>240</v>
      </c>
      <c r="Q19" s="14"/>
      <c r="R19" s="14"/>
      <c r="S19" s="14"/>
      <c r="T19" s="343"/>
      <c r="U19" s="343"/>
      <c r="W19" s="119"/>
      <c r="X19" s="80"/>
      <c r="Y19" s="80"/>
      <c r="Z19" s="157"/>
      <c r="AA19" s="80"/>
      <c r="AC19" s="80"/>
      <c r="AD19" s="80"/>
      <c r="AF19" s="314"/>
      <c r="AG19" s="291"/>
      <c r="AH19" s="30"/>
      <c r="AI19" s="346"/>
      <c r="AJ19" s="346"/>
      <c r="AK19" s="346"/>
      <c r="AL19" s="346"/>
      <c r="AM19" s="346"/>
      <c r="AN19" s="346"/>
      <c r="AO19" s="346"/>
      <c r="AP19" s="346"/>
      <c r="AQ19" s="346"/>
      <c r="AR19" s="346"/>
      <c r="AS19" s="346"/>
      <c r="AT19" s="346"/>
      <c r="AU19" s="346"/>
      <c r="AV19" s="346"/>
      <c r="AW19" s="346"/>
      <c r="AX19" s="346"/>
      <c r="AY19" s="346"/>
      <c r="AZ19" s="346"/>
      <c r="BA19" s="346"/>
      <c r="BB19" s="346"/>
    </row>
    <row r="20" spans="1:54" ht="14.25" customHeight="1" thickTop="1">
      <c r="A20" s="30"/>
      <c r="B20" s="196" t="s">
        <v>98</v>
      </c>
      <c r="C20" s="260" t="s">
        <v>102</v>
      </c>
      <c r="D20" s="261"/>
      <c r="E20" s="712" t="s">
        <v>1181</v>
      </c>
      <c r="F20" s="713" t="s">
        <v>199</v>
      </c>
      <c r="G20" s="714" t="s">
        <v>3</v>
      </c>
      <c r="H20" s="298" t="str">
        <f>IF(企業入力シート!B44="","未記入",企業入力シート!B44)</f>
        <v>未記入</v>
      </c>
      <c r="I20" s="299"/>
      <c r="J20" s="300"/>
      <c r="K20" s="30"/>
      <c r="L20" s="13"/>
      <c r="M20" s="14"/>
      <c r="N20" s="14" t="s">
        <v>318</v>
      </c>
      <c r="O20" s="14"/>
      <c r="P20" s="15" t="s">
        <v>241</v>
      </c>
      <c r="Q20" s="14"/>
      <c r="R20" s="14"/>
      <c r="S20" s="14"/>
      <c r="T20" s="343"/>
      <c r="U20" s="343"/>
      <c r="W20" s="119"/>
      <c r="X20" s="80"/>
      <c r="Y20" s="80"/>
      <c r="Z20" s="157"/>
      <c r="AA20" s="80"/>
      <c r="AC20" s="80"/>
      <c r="AD20" s="80"/>
      <c r="AF20" s="314"/>
      <c r="AG20" s="291"/>
      <c r="AH20" s="30"/>
      <c r="AI20" s="346"/>
      <c r="AJ20" s="346"/>
      <c r="AK20" s="346"/>
      <c r="AL20" s="346"/>
      <c r="AM20" s="346"/>
      <c r="AN20" s="346"/>
      <c r="AO20" s="346"/>
      <c r="AP20" s="346"/>
      <c r="AQ20" s="346"/>
      <c r="AR20" s="346"/>
      <c r="AS20" s="346"/>
      <c r="AT20" s="346"/>
      <c r="AU20" s="346"/>
      <c r="AV20" s="346"/>
      <c r="AW20" s="346"/>
      <c r="AX20" s="346"/>
      <c r="AY20" s="346"/>
      <c r="AZ20" s="346"/>
      <c r="BA20" s="346"/>
      <c r="BB20" s="346"/>
    </row>
    <row r="21" spans="1:54" ht="14.25" customHeight="1">
      <c r="A21" s="30"/>
      <c r="B21" s="45" t="s">
        <v>98</v>
      </c>
      <c r="C21" s="124" t="s">
        <v>104</v>
      </c>
      <c r="D21" s="285"/>
      <c r="E21" s="715" t="s">
        <v>1182</v>
      </c>
      <c r="F21" s="716" t="s">
        <v>199</v>
      </c>
      <c r="G21" s="717" t="s">
        <v>4</v>
      </c>
      <c r="H21" s="301" t="str">
        <f>IF(企業入力シート!B45="","未記入",企業入力シート!B45)</f>
        <v>未記入</v>
      </c>
      <c r="I21" s="302"/>
      <c r="J21" s="303"/>
      <c r="K21" s="30"/>
      <c r="L21" s="13"/>
      <c r="M21" s="14"/>
      <c r="N21" s="14" t="s">
        <v>530</v>
      </c>
      <c r="O21" s="14"/>
      <c r="P21" s="15" t="s">
        <v>242</v>
      </c>
      <c r="Q21" s="14"/>
      <c r="R21" s="14"/>
      <c r="S21" s="14"/>
      <c r="T21" s="343"/>
      <c r="U21" s="343"/>
      <c r="W21" s="119"/>
      <c r="X21" s="80"/>
      <c r="Y21" s="80"/>
      <c r="Z21" s="157"/>
      <c r="AA21" s="80"/>
      <c r="AC21" s="80"/>
      <c r="AD21" s="80"/>
      <c r="AF21" s="314"/>
      <c r="AG21" s="291"/>
      <c r="AH21" s="30"/>
      <c r="AI21" s="346"/>
      <c r="AJ21" s="346"/>
      <c r="AK21" s="346"/>
      <c r="AL21" s="346"/>
      <c r="AM21" s="346"/>
      <c r="AN21" s="346"/>
      <c r="AO21" s="346"/>
      <c r="AP21" s="346"/>
      <c r="AQ21" s="346"/>
      <c r="AR21" s="346"/>
      <c r="AS21" s="346"/>
      <c r="AT21" s="346"/>
      <c r="AU21" s="346"/>
      <c r="AV21" s="346"/>
      <c r="AW21" s="346"/>
      <c r="AX21" s="346"/>
      <c r="AY21" s="346"/>
      <c r="AZ21" s="346"/>
      <c r="BA21" s="346"/>
      <c r="BB21" s="346"/>
    </row>
    <row r="22" spans="1:54" ht="14.25" customHeight="1">
      <c r="A22" s="30"/>
      <c r="B22" s="45" t="s">
        <v>98</v>
      </c>
      <c r="C22" s="124" t="s">
        <v>107</v>
      </c>
      <c r="D22" s="285"/>
      <c r="E22" s="715" t="s">
        <v>1183</v>
      </c>
      <c r="F22" s="716" t="s">
        <v>199</v>
      </c>
      <c r="G22" s="717" t="s">
        <v>5</v>
      </c>
      <c r="H22" s="301" t="str">
        <f>IF(企業入力シート!B46="","未記入",企業入力シート!B46)</f>
        <v>未記入</v>
      </c>
      <c r="I22" s="302"/>
      <c r="J22" s="303"/>
      <c r="K22" s="30"/>
      <c r="L22" s="13"/>
      <c r="M22" s="14"/>
      <c r="N22" s="14" t="s">
        <v>398</v>
      </c>
      <c r="O22" s="14"/>
      <c r="P22" s="15" t="s">
        <v>243</v>
      </c>
      <c r="Q22" s="14"/>
      <c r="R22" s="14"/>
      <c r="S22" s="14"/>
      <c r="T22" s="343"/>
      <c r="U22" s="343"/>
      <c r="W22" s="119"/>
      <c r="X22" s="80"/>
      <c r="Y22" s="80"/>
      <c r="Z22" s="157"/>
      <c r="AA22" s="80"/>
      <c r="AC22" s="80"/>
      <c r="AD22" s="80"/>
      <c r="AF22" s="314"/>
      <c r="AG22" s="291"/>
      <c r="AH22" s="30"/>
      <c r="AI22" s="346"/>
      <c r="AJ22" s="346"/>
      <c r="AK22" s="346"/>
      <c r="AL22" s="346"/>
      <c r="AM22" s="346"/>
      <c r="AN22" s="346"/>
      <c r="AO22" s="346"/>
      <c r="AP22" s="346"/>
      <c r="AQ22" s="346"/>
      <c r="AR22" s="346"/>
      <c r="AS22" s="346"/>
      <c r="AT22" s="346"/>
      <c r="AU22" s="346"/>
      <c r="AV22" s="346"/>
      <c r="AW22" s="346"/>
      <c r="AX22" s="346"/>
      <c r="AY22" s="346"/>
      <c r="AZ22" s="346"/>
      <c r="BA22" s="346"/>
      <c r="BB22" s="346"/>
    </row>
    <row r="23" spans="1:54" ht="14.25" customHeight="1">
      <c r="A23" s="30"/>
      <c r="B23" s="45" t="s">
        <v>98</v>
      </c>
      <c r="C23" s="124"/>
      <c r="D23" s="285"/>
      <c r="E23" s="715"/>
      <c r="F23" s="716"/>
      <c r="G23" s="717"/>
      <c r="H23" s="301" t="str">
        <f>IF(企業入力シート!B47="","未記入",企業入力シート!B47)</f>
        <v>未記入</v>
      </c>
      <c r="I23" s="302"/>
      <c r="J23" s="303"/>
      <c r="K23" s="30"/>
      <c r="L23" s="13"/>
      <c r="M23" s="14"/>
      <c r="N23" s="578" t="s">
        <v>885</v>
      </c>
      <c r="O23" s="14"/>
      <c r="P23" s="15" t="s">
        <v>244</v>
      </c>
      <c r="Q23" s="14"/>
      <c r="R23" s="14"/>
      <c r="S23" s="14"/>
      <c r="T23" s="343"/>
      <c r="U23" s="343"/>
      <c r="W23" s="119"/>
      <c r="X23" s="80"/>
      <c r="Y23" s="80"/>
      <c r="Z23" s="157"/>
      <c r="AA23" s="80"/>
      <c r="AC23" s="80"/>
      <c r="AD23" s="80"/>
      <c r="AF23" s="314"/>
      <c r="AG23" s="291"/>
      <c r="AH23" s="30"/>
      <c r="AI23" s="346"/>
      <c r="AJ23" s="346"/>
      <c r="AK23" s="346"/>
      <c r="AL23" s="346"/>
      <c r="AM23" s="346"/>
      <c r="AN23" s="346"/>
      <c r="AO23" s="346"/>
      <c r="AP23" s="346"/>
      <c r="AQ23" s="346"/>
      <c r="AR23" s="346"/>
      <c r="AS23" s="346"/>
      <c r="AT23" s="346"/>
      <c r="AU23" s="346"/>
      <c r="AV23" s="346"/>
      <c r="AW23" s="346"/>
      <c r="AX23" s="346"/>
      <c r="AY23" s="346"/>
      <c r="AZ23" s="346"/>
      <c r="BA23" s="346"/>
      <c r="BB23" s="346"/>
    </row>
    <row r="24" spans="1:54" ht="14.25" customHeight="1">
      <c r="A24" s="30"/>
      <c r="B24" s="46" t="s">
        <v>98</v>
      </c>
      <c r="C24" s="126"/>
      <c r="D24" s="286"/>
      <c r="E24" s="718"/>
      <c r="F24" s="719"/>
      <c r="G24" s="720"/>
      <c r="H24" s="307" t="str">
        <f>IF(企業入力シート!B48="","未記入",企業入力シート!B48)</f>
        <v>未記入</v>
      </c>
      <c r="I24" s="308"/>
      <c r="J24" s="309"/>
      <c r="K24" s="30"/>
      <c r="L24" s="13"/>
      <c r="M24" s="14"/>
      <c r="N24" s="14" t="s">
        <v>905</v>
      </c>
      <c r="O24" s="14"/>
      <c r="P24" s="15" t="s">
        <v>245</v>
      </c>
      <c r="Q24" s="14"/>
      <c r="R24" s="14"/>
      <c r="S24" s="14"/>
      <c r="T24" s="343"/>
      <c r="U24" s="343"/>
      <c r="W24" s="119"/>
      <c r="X24" s="80"/>
      <c r="Y24" s="80"/>
      <c r="Z24" s="157"/>
      <c r="AA24" s="80"/>
      <c r="AC24" s="80"/>
      <c r="AD24" s="80"/>
      <c r="AF24" s="314"/>
      <c r="AG24" s="291"/>
      <c r="AH24" s="30"/>
      <c r="AI24" s="346"/>
      <c r="AJ24" s="346"/>
      <c r="AK24" s="346"/>
      <c r="AL24" s="346"/>
      <c r="AM24" s="346"/>
      <c r="AN24" s="346"/>
      <c r="AO24" s="346"/>
      <c r="AP24" s="346"/>
      <c r="AQ24" s="346"/>
      <c r="AR24" s="346"/>
      <c r="AS24" s="346"/>
      <c r="AT24" s="346"/>
      <c r="AU24" s="346"/>
      <c r="AV24" s="346"/>
      <c r="AW24" s="346"/>
      <c r="AX24" s="346"/>
      <c r="AY24" s="346"/>
      <c r="AZ24" s="346"/>
      <c r="BA24" s="346"/>
      <c r="BB24" s="346"/>
    </row>
    <row r="25" spans="1:54" ht="14.25" customHeight="1">
      <c r="A25" s="30"/>
      <c r="B25" s="44" t="s">
        <v>118</v>
      </c>
      <c r="C25" s="123" t="s">
        <v>113</v>
      </c>
      <c r="D25" s="287"/>
      <c r="E25" s="721" t="s">
        <v>1184</v>
      </c>
      <c r="F25" s="722" t="s">
        <v>188</v>
      </c>
      <c r="G25" s="723" t="s">
        <v>3</v>
      </c>
      <c r="H25" s="298" t="str">
        <f>IF(企業入力シート!$C$18="","配置なし",IF(企業入力シート!B65="","未記入",企業入力シート!B65))</f>
        <v>配置なし</v>
      </c>
      <c r="I25" s="299" t="str">
        <f>IF(企業入力シート!$C$19="","配置なし",IF(企業入力シート!B72="","未記入",企業入力シート!B72))</f>
        <v>配置なし</v>
      </c>
      <c r="J25" s="300" t="str">
        <f>IF(企業入力シート!$C$20="","配置なし",IF(企業入力シート!B79="","未記入",企業入力シート!B79))</f>
        <v>配置なし</v>
      </c>
      <c r="K25" s="30"/>
      <c r="L25" s="13"/>
      <c r="M25" s="14"/>
      <c r="N25" s="14" t="s">
        <v>938</v>
      </c>
      <c r="O25" s="14"/>
      <c r="P25" s="15" t="s">
        <v>404</v>
      </c>
      <c r="Q25" s="14"/>
      <c r="R25" s="14"/>
      <c r="S25" s="14"/>
      <c r="T25" s="343"/>
      <c r="U25" s="343"/>
      <c r="W25" s="119"/>
      <c r="X25" s="80"/>
      <c r="Y25" s="80"/>
      <c r="Z25" s="157"/>
      <c r="AA25" s="80"/>
      <c r="AC25" s="80"/>
      <c r="AD25" s="80"/>
      <c r="AF25" s="314"/>
      <c r="AG25" s="291"/>
      <c r="AH25" s="30"/>
      <c r="AI25" s="346"/>
      <c r="AJ25" s="346"/>
      <c r="AK25" s="346"/>
      <c r="AL25" s="346"/>
      <c r="AM25" s="346"/>
      <c r="AN25" s="346"/>
      <c r="AO25" s="346"/>
      <c r="AP25" s="346"/>
      <c r="AQ25" s="346"/>
      <c r="AR25" s="346"/>
      <c r="AS25" s="346"/>
      <c r="AT25" s="346"/>
      <c r="AU25" s="346"/>
      <c r="AV25" s="346"/>
      <c r="AW25" s="346"/>
      <c r="AX25" s="346"/>
      <c r="AY25" s="346"/>
      <c r="AZ25" s="346"/>
      <c r="BA25" s="346"/>
      <c r="BB25" s="346"/>
    </row>
    <row r="26" spans="1:54" ht="14.25" customHeight="1">
      <c r="A26" s="30"/>
      <c r="B26" s="45" t="s">
        <v>118</v>
      </c>
      <c r="C26" s="124" t="s">
        <v>105</v>
      </c>
      <c r="D26" s="285"/>
      <c r="E26" s="715" t="s">
        <v>1185</v>
      </c>
      <c r="F26" s="716" t="s">
        <v>188</v>
      </c>
      <c r="G26" s="717" t="s">
        <v>4</v>
      </c>
      <c r="H26" s="301" t="str">
        <f>IF(企業入力シート!$C$18="","配置なし",IF(企業入力シート!B66="","未記入",企業入力シート!B66))</f>
        <v>配置なし</v>
      </c>
      <c r="I26" s="302" t="str">
        <f>IF(企業入力シート!$C$19="","配置なし",IF(企業入力シート!B73="","未記入",企業入力シート!B73))</f>
        <v>配置なし</v>
      </c>
      <c r="J26" s="303" t="str">
        <f>IF(企業入力シート!$C$20="","配置なし",IF(企業入力シート!B80="","未記入",企業入力シート!B80))</f>
        <v>配置なし</v>
      </c>
      <c r="K26" s="30"/>
      <c r="L26" s="13"/>
      <c r="M26" s="14"/>
      <c r="N26" s="14" t="s">
        <v>313</v>
      </c>
      <c r="O26" s="14"/>
      <c r="P26" s="15" t="s">
        <v>405</v>
      </c>
      <c r="Q26" s="14"/>
      <c r="R26" s="14"/>
      <c r="S26" s="14"/>
      <c r="T26" s="343"/>
      <c r="U26" s="343"/>
      <c r="W26" s="119"/>
      <c r="X26" s="80"/>
      <c r="Y26" s="80"/>
      <c r="Z26" s="157"/>
      <c r="AA26" s="80"/>
      <c r="AC26" s="80"/>
      <c r="AD26" s="80"/>
      <c r="AF26" s="314"/>
      <c r="AG26" s="291"/>
      <c r="AH26" s="30"/>
      <c r="AI26" s="346"/>
      <c r="AJ26" s="346"/>
      <c r="AK26" s="346"/>
      <c r="AL26" s="346"/>
      <c r="AM26" s="346"/>
      <c r="AN26" s="346"/>
      <c r="AO26" s="346"/>
      <c r="AP26" s="346"/>
      <c r="AQ26" s="346"/>
      <c r="AR26" s="346"/>
      <c r="AS26" s="346"/>
      <c r="AT26" s="346"/>
      <c r="AU26" s="346"/>
      <c r="AV26" s="346"/>
      <c r="AW26" s="346"/>
      <c r="AX26" s="346"/>
      <c r="AY26" s="346"/>
      <c r="AZ26" s="346"/>
      <c r="BA26" s="346"/>
      <c r="BB26" s="346"/>
    </row>
    <row r="27" spans="1:54" ht="14.25" customHeight="1">
      <c r="A27" s="30"/>
      <c r="B27" s="45" t="s">
        <v>118</v>
      </c>
      <c r="C27" s="124" t="s">
        <v>111</v>
      </c>
      <c r="D27" s="285"/>
      <c r="E27" s="715" t="s">
        <v>1186</v>
      </c>
      <c r="F27" s="716" t="s">
        <v>188</v>
      </c>
      <c r="G27" s="717" t="s">
        <v>5</v>
      </c>
      <c r="H27" s="301" t="str">
        <f>IF(企業入力シート!$C$18="","配置なし",IF(企業入力シート!B67="","未記入",企業入力シート!B67))</f>
        <v>配置なし</v>
      </c>
      <c r="I27" s="302" t="str">
        <f>IF(企業入力シート!$C$19="","配置なし",IF(企業入力シート!B74="","未記入",企業入力シート!B74))</f>
        <v>配置なし</v>
      </c>
      <c r="J27" s="303" t="str">
        <f>IF(企業入力シート!$C$20="","配置なし",IF(企業入力シート!B81="","未記入",企業入力シート!B81))</f>
        <v>配置なし</v>
      </c>
      <c r="K27" s="30"/>
      <c r="L27" s="13"/>
      <c r="M27" s="14"/>
      <c r="N27" s="16"/>
      <c r="O27" s="14"/>
      <c r="P27" s="15" t="s">
        <v>406</v>
      </c>
      <c r="Q27" s="14"/>
      <c r="R27" s="14"/>
      <c r="S27" s="14"/>
      <c r="T27" s="343"/>
      <c r="U27" s="343"/>
      <c r="W27" s="119"/>
      <c r="X27" s="80"/>
      <c r="Y27" s="80"/>
      <c r="Z27" s="157"/>
      <c r="AA27" s="80"/>
      <c r="AC27" s="80"/>
      <c r="AD27" s="80"/>
      <c r="AF27" s="314"/>
      <c r="AG27" s="291"/>
      <c r="AH27" s="30"/>
      <c r="AI27" s="346"/>
      <c r="AJ27" s="346"/>
      <c r="AK27" s="346"/>
      <c r="AL27" s="346"/>
      <c r="AM27" s="346"/>
      <c r="AN27" s="346"/>
      <c r="AO27" s="346"/>
      <c r="AP27" s="346"/>
      <c r="AQ27" s="346"/>
      <c r="AR27" s="346"/>
      <c r="AS27" s="346"/>
      <c r="AT27" s="346"/>
      <c r="AU27" s="346"/>
      <c r="AV27" s="346"/>
      <c r="AW27" s="346"/>
      <c r="AX27" s="346"/>
      <c r="AY27" s="346"/>
      <c r="AZ27" s="346"/>
      <c r="BA27" s="346"/>
      <c r="BB27" s="346"/>
    </row>
    <row r="28" spans="1:54" ht="14.25" customHeight="1">
      <c r="A28" s="30"/>
      <c r="B28" s="46" t="s">
        <v>118</v>
      </c>
      <c r="C28" s="126"/>
      <c r="D28" s="288"/>
      <c r="E28" s="718"/>
      <c r="F28" s="719"/>
      <c r="G28" s="720"/>
      <c r="H28" s="304" t="str">
        <f>IF(企業入力シート!$C$18="","配置なし",IF(企業入力シート!B68="","未記入",企業入力シート!B68))</f>
        <v>配置なし</v>
      </c>
      <c r="I28" s="305" t="str">
        <f>IF(企業入力シート!$C$19="","配置なし",IF(企業入力シート!B75="","未記入",企業入力シート!B75))</f>
        <v>配置なし</v>
      </c>
      <c r="J28" s="306" t="str">
        <f>IF(企業入力シート!$C$20="","配置なし",IF(企業入力シート!B82="","未記入",企業入力シート!B82))</f>
        <v>配置なし</v>
      </c>
      <c r="K28" s="30"/>
      <c r="L28" s="13"/>
      <c r="M28" s="14"/>
      <c r="N28" s="14"/>
      <c r="O28" s="14"/>
      <c r="P28" s="15" t="s">
        <v>407</v>
      </c>
      <c r="Q28" s="14"/>
      <c r="R28" s="14"/>
      <c r="S28" s="14"/>
      <c r="T28" s="343"/>
      <c r="U28" s="343"/>
      <c r="W28" s="119"/>
      <c r="X28" s="80"/>
      <c r="Y28" s="80"/>
      <c r="Z28" s="157"/>
      <c r="AA28" s="80"/>
      <c r="AC28" s="80"/>
      <c r="AD28" s="80"/>
      <c r="AF28" s="314"/>
      <c r="AG28" s="291"/>
      <c r="AH28" s="30"/>
      <c r="AI28" s="346"/>
      <c r="AJ28" s="346"/>
      <c r="AK28" s="346"/>
      <c r="AL28" s="346"/>
      <c r="AM28" s="346"/>
      <c r="AN28" s="346"/>
      <c r="AO28" s="346"/>
      <c r="AP28" s="346"/>
      <c r="AQ28" s="346"/>
      <c r="AR28" s="346"/>
      <c r="AS28" s="346"/>
      <c r="AT28" s="346"/>
      <c r="AU28" s="346"/>
      <c r="AV28" s="346"/>
      <c r="AW28" s="346"/>
      <c r="AX28" s="346"/>
      <c r="AY28" s="346"/>
      <c r="AZ28" s="346"/>
      <c r="BA28" s="346"/>
      <c r="BB28" s="346"/>
    </row>
    <row r="29" spans="1:54" ht="14.25" customHeight="1">
      <c r="A29" s="30"/>
      <c r="B29" s="47" t="s">
        <v>932</v>
      </c>
      <c r="C29" s="125" t="s">
        <v>1139</v>
      </c>
      <c r="D29" s="287"/>
      <c r="E29" s="39" t="s">
        <v>1187</v>
      </c>
      <c r="F29" s="724" t="s">
        <v>189</v>
      </c>
      <c r="G29" s="725" t="s">
        <v>3</v>
      </c>
      <c r="H29" s="310" t="str">
        <f>IF(企業入力シート!B52="","未記入",企業入力シート!B52)</f>
        <v>未記入</v>
      </c>
      <c r="I29" s="311"/>
      <c r="J29" s="312"/>
      <c r="K29" s="30"/>
      <c r="L29" s="13"/>
      <c r="M29" s="14"/>
      <c r="N29" s="14"/>
      <c r="O29" s="14"/>
      <c r="P29" s="15" t="s">
        <v>408</v>
      </c>
      <c r="Q29" s="14"/>
      <c r="R29" s="14"/>
      <c r="S29" s="14"/>
      <c r="T29" s="343"/>
      <c r="U29" s="343"/>
      <c r="W29" s="119"/>
      <c r="X29" s="80"/>
      <c r="Y29" s="80"/>
      <c r="Z29" s="157"/>
      <c r="AA29" s="80"/>
      <c r="AC29" s="80"/>
      <c r="AD29" s="80"/>
      <c r="AF29" s="314"/>
      <c r="AG29" s="291"/>
      <c r="AH29" s="30"/>
      <c r="AI29" s="346"/>
      <c r="AJ29" s="346"/>
      <c r="AK29" s="346"/>
      <c r="AL29" s="346"/>
      <c r="AM29" s="346"/>
      <c r="AN29" s="346"/>
      <c r="AO29" s="346"/>
      <c r="AP29" s="346"/>
      <c r="AQ29" s="346"/>
      <c r="AR29" s="346"/>
      <c r="AS29" s="346"/>
      <c r="AT29" s="346"/>
      <c r="AU29" s="346"/>
      <c r="AV29" s="346"/>
      <c r="AW29" s="346"/>
      <c r="AX29" s="346"/>
      <c r="AY29" s="346"/>
      <c r="AZ29" s="346"/>
      <c r="BA29" s="346"/>
      <c r="BB29" s="346"/>
    </row>
    <row r="30" spans="1:54" ht="14.25" customHeight="1">
      <c r="A30" s="30"/>
      <c r="B30" s="45" t="s">
        <v>932</v>
      </c>
      <c r="C30" s="124" t="s">
        <v>319</v>
      </c>
      <c r="D30" s="285"/>
      <c r="E30" s="715" t="s">
        <v>1188</v>
      </c>
      <c r="F30" s="716" t="s">
        <v>189</v>
      </c>
      <c r="G30" s="717" t="s">
        <v>4</v>
      </c>
      <c r="H30" s="301" t="str">
        <f>IF(企業入力シート!B53="","未記入",企業入力シート!B53)</f>
        <v>未記入</v>
      </c>
      <c r="I30" s="302"/>
      <c r="J30" s="303"/>
      <c r="K30" s="30"/>
      <c r="L30" s="13"/>
      <c r="M30" s="14"/>
      <c r="N30" s="14"/>
      <c r="O30" s="14"/>
      <c r="P30" s="15" t="s">
        <v>409</v>
      </c>
      <c r="Q30" s="14"/>
      <c r="R30" s="14"/>
      <c r="S30" s="14"/>
      <c r="T30" s="343"/>
      <c r="U30" s="343"/>
      <c r="W30" s="119"/>
      <c r="X30" s="80"/>
      <c r="Y30" s="80"/>
      <c r="Z30" s="157"/>
      <c r="AA30" s="80"/>
      <c r="AC30" s="80"/>
      <c r="AD30" s="80"/>
      <c r="AF30" s="314"/>
      <c r="AG30" s="291"/>
      <c r="AH30" s="30"/>
      <c r="AI30" s="346"/>
      <c r="AJ30" s="346"/>
      <c r="AK30" s="346"/>
      <c r="AL30" s="346"/>
      <c r="AM30" s="346"/>
      <c r="AN30" s="346"/>
      <c r="AO30" s="346"/>
      <c r="AP30" s="346"/>
      <c r="AQ30" s="346"/>
      <c r="AR30" s="346"/>
      <c r="AS30" s="346"/>
      <c r="AT30" s="346"/>
      <c r="AU30" s="346"/>
      <c r="AV30" s="346"/>
      <c r="AW30" s="346"/>
      <c r="AX30" s="346"/>
      <c r="AY30" s="346"/>
      <c r="AZ30" s="346"/>
      <c r="BA30" s="346"/>
      <c r="BB30" s="346"/>
    </row>
    <row r="31" spans="1:54" ht="14.25" customHeight="1">
      <c r="A31" s="30"/>
      <c r="B31" s="45" t="s">
        <v>932</v>
      </c>
      <c r="C31" s="124" t="s">
        <v>320</v>
      </c>
      <c r="D31" s="285"/>
      <c r="E31" s="715" t="s">
        <v>1189</v>
      </c>
      <c r="F31" s="716" t="s">
        <v>189</v>
      </c>
      <c r="G31" s="717" t="s">
        <v>4</v>
      </c>
      <c r="H31" s="301" t="str">
        <f>IF(企業入力シート!B54="","未記入",企業入力シート!B54)</f>
        <v>未記入</v>
      </c>
      <c r="I31" s="302"/>
      <c r="J31" s="303"/>
      <c r="K31" s="30"/>
      <c r="L31" s="13"/>
      <c r="M31" s="14"/>
      <c r="N31" s="14"/>
      <c r="O31" s="14"/>
      <c r="P31" s="15" t="s">
        <v>410</v>
      </c>
      <c r="Q31" s="14"/>
      <c r="R31" s="14"/>
      <c r="S31" s="14"/>
      <c r="T31" s="343"/>
      <c r="U31" s="343"/>
      <c r="W31" s="119"/>
      <c r="X31" s="80"/>
      <c r="Y31" s="80"/>
      <c r="Z31" s="157"/>
      <c r="AA31" s="80"/>
      <c r="AC31" s="80"/>
      <c r="AD31" s="80"/>
      <c r="AF31" s="314"/>
      <c r="AG31" s="291"/>
      <c r="AH31" s="30"/>
      <c r="AI31" s="346"/>
      <c r="AJ31" s="346"/>
      <c r="AK31" s="346"/>
      <c r="AL31" s="346"/>
      <c r="AM31" s="346"/>
      <c r="AN31" s="346"/>
      <c r="AO31" s="346"/>
      <c r="AP31" s="346"/>
      <c r="AQ31" s="346"/>
      <c r="AR31" s="346"/>
      <c r="AS31" s="346"/>
      <c r="AT31" s="346"/>
      <c r="AU31" s="346"/>
      <c r="AV31" s="346"/>
      <c r="AW31" s="346"/>
      <c r="AX31" s="346"/>
      <c r="AY31" s="346"/>
      <c r="AZ31" s="346"/>
      <c r="BA31" s="346"/>
      <c r="BB31" s="346"/>
    </row>
    <row r="32" spans="1:54" ht="14.25" customHeight="1" thickBot="1">
      <c r="A32" s="30"/>
      <c r="B32" s="45" t="s">
        <v>932</v>
      </c>
      <c r="C32" s="124" t="s">
        <v>321</v>
      </c>
      <c r="D32" s="285"/>
      <c r="E32" s="715" t="s">
        <v>1190</v>
      </c>
      <c r="F32" s="716" t="s">
        <v>189</v>
      </c>
      <c r="G32" s="717" t="s">
        <v>4</v>
      </c>
      <c r="H32" s="301" t="str">
        <f>IF(企業入力シート!B55="","未記入",企業入力シート!B55)</f>
        <v>未記入</v>
      </c>
      <c r="I32" s="302"/>
      <c r="J32" s="303"/>
      <c r="K32" s="30"/>
      <c r="L32" s="18"/>
      <c r="M32" s="19"/>
      <c r="N32" s="19"/>
      <c r="O32" s="19"/>
      <c r="P32" s="76"/>
      <c r="Q32" s="19"/>
      <c r="R32" s="19"/>
      <c r="S32" s="19"/>
      <c r="T32" s="344"/>
      <c r="U32" s="344"/>
      <c r="V32" s="78"/>
      <c r="W32" s="219"/>
      <c r="X32" s="82"/>
      <c r="Y32" s="82"/>
      <c r="Z32" s="158"/>
      <c r="AA32" s="82"/>
      <c r="AB32" s="78"/>
      <c r="AC32" s="78"/>
      <c r="AD32" s="82"/>
      <c r="AE32" s="78"/>
      <c r="AF32" s="315"/>
      <c r="AG32" s="292"/>
      <c r="AH32" s="30"/>
      <c r="AI32" s="346"/>
      <c r="AJ32" s="346"/>
      <c r="AK32" s="346"/>
      <c r="AL32" s="346"/>
      <c r="AM32" s="346"/>
      <c r="AN32" s="346"/>
      <c r="AO32" s="346"/>
      <c r="AP32" s="346"/>
      <c r="AQ32" s="346"/>
      <c r="AR32" s="346"/>
      <c r="AS32" s="346"/>
      <c r="AT32" s="346"/>
      <c r="AU32" s="346"/>
      <c r="AV32" s="346"/>
      <c r="AW32" s="346"/>
      <c r="AX32" s="346"/>
      <c r="AY32" s="346"/>
      <c r="AZ32" s="346"/>
      <c r="BA32" s="346"/>
      <c r="BB32" s="346"/>
    </row>
    <row r="33" spans="1:54" ht="14.25" customHeight="1">
      <c r="A33" s="30"/>
      <c r="B33" s="45" t="s">
        <v>932</v>
      </c>
      <c r="C33" s="124" t="s">
        <v>116</v>
      </c>
      <c r="D33" s="285"/>
      <c r="E33" s="715" t="s">
        <v>1191</v>
      </c>
      <c r="F33" s="716" t="s">
        <v>189</v>
      </c>
      <c r="G33" s="717" t="s">
        <v>5</v>
      </c>
      <c r="H33" s="301" t="str">
        <f>IF(企業入力シート!B56="","未記入",企業入力シート!B56)</f>
        <v>未記入</v>
      </c>
      <c r="I33" s="302"/>
      <c r="J33" s="303"/>
      <c r="K33" s="30"/>
      <c r="L33" s="30"/>
      <c r="M33" s="30"/>
      <c r="N33" s="30"/>
      <c r="O33" s="30"/>
      <c r="P33" s="30"/>
      <c r="Q33" s="30"/>
      <c r="R33" s="30"/>
      <c r="S33" s="30"/>
      <c r="T33" s="30"/>
      <c r="U33" s="30"/>
      <c r="V33" s="30"/>
      <c r="W33" s="145"/>
      <c r="X33" s="30"/>
      <c r="Y33" s="30"/>
      <c r="Z33" s="30"/>
      <c r="AA33" s="30"/>
      <c r="AB33" s="30"/>
      <c r="AC33" s="30"/>
      <c r="AD33" s="30"/>
      <c r="AE33" s="30"/>
      <c r="AF33" s="30"/>
      <c r="AG33" s="30"/>
      <c r="AH33" s="30"/>
      <c r="AI33" s="346"/>
      <c r="AJ33" s="346"/>
      <c r="AK33" s="346"/>
      <c r="AL33" s="346"/>
      <c r="AM33" s="346"/>
      <c r="AN33" s="346"/>
      <c r="AO33" s="346"/>
      <c r="AP33" s="346"/>
      <c r="AQ33" s="346"/>
      <c r="AR33" s="346"/>
      <c r="AS33" s="346"/>
      <c r="AT33" s="346"/>
      <c r="AU33" s="346"/>
      <c r="AV33" s="346"/>
      <c r="AW33" s="346"/>
      <c r="AX33" s="346"/>
      <c r="AY33" s="346"/>
      <c r="AZ33" s="346"/>
      <c r="BA33" s="346"/>
      <c r="BB33" s="346"/>
    </row>
    <row r="34" spans="1:54" ht="14.25" customHeight="1">
      <c r="A34" s="30"/>
      <c r="B34" s="45" t="s">
        <v>932</v>
      </c>
      <c r="C34" s="124" t="s">
        <v>397</v>
      </c>
      <c r="D34" s="285"/>
      <c r="E34" s="715" t="s">
        <v>861</v>
      </c>
      <c r="F34" s="716" t="s">
        <v>189</v>
      </c>
      <c r="G34" s="717" t="s">
        <v>886</v>
      </c>
      <c r="H34" s="301" t="str">
        <f>IF(企業入力シート!B57="","未記入",企業入力シート!B57)</f>
        <v>未記入</v>
      </c>
      <c r="I34" s="302"/>
      <c r="J34" s="303"/>
      <c r="K34" s="30"/>
      <c r="L34" s="30"/>
      <c r="M34" s="30"/>
      <c r="N34" s="30"/>
      <c r="O34" s="30"/>
      <c r="P34" s="30"/>
      <c r="Q34" s="30"/>
      <c r="R34" s="30"/>
      <c r="S34" s="30"/>
      <c r="T34" s="30"/>
      <c r="U34" s="145"/>
      <c r="V34" s="30"/>
      <c r="W34" s="30"/>
      <c r="X34" s="30"/>
      <c r="Y34" s="30"/>
      <c r="Z34" s="30"/>
      <c r="AA34" s="30"/>
      <c r="AB34" s="30"/>
      <c r="AC34" s="30"/>
      <c r="AD34" s="30"/>
      <c r="AE34" s="30"/>
      <c r="AF34" s="30"/>
      <c r="AG34" s="30"/>
      <c r="AH34" s="30"/>
      <c r="AI34" s="346"/>
      <c r="AJ34" s="346"/>
      <c r="AK34" s="346"/>
      <c r="AL34" s="346"/>
      <c r="AM34" s="346"/>
      <c r="AN34" s="346"/>
      <c r="AO34" s="346"/>
      <c r="AP34" s="346"/>
      <c r="AQ34" s="346"/>
      <c r="AR34" s="346"/>
      <c r="AS34" s="346"/>
      <c r="AT34" s="346"/>
      <c r="AU34" s="346"/>
      <c r="AV34" s="346"/>
      <c r="AW34" s="346"/>
      <c r="AX34" s="346"/>
      <c r="AY34" s="346"/>
      <c r="AZ34" s="346"/>
      <c r="BA34" s="346"/>
      <c r="BB34" s="346"/>
    </row>
    <row r="35" spans="1:54" ht="14.25" customHeight="1">
      <c r="A35" s="30"/>
      <c r="B35" s="45" t="s">
        <v>932</v>
      </c>
      <c r="C35" s="124" t="s">
        <v>885</v>
      </c>
      <c r="D35" s="285"/>
      <c r="E35" s="715" t="s">
        <v>862</v>
      </c>
      <c r="F35" s="716" t="s">
        <v>189</v>
      </c>
      <c r="G35" s="717" t="s">
        <v>1192</v>
      </c>
      <c r="H35" s="301" t="str">
        <f>IF(企業入力シート!B58="","未記入",企業入力シート!B58)</f>
        <v>未記入</v>
      </c>
      <c r="I35" s="302"/>
      <c r="J35" s="303"/>
      <c r="K35" s="30"/>
      <c r="L35" s="29" t="s">
        <v>316</v>
      </c>
      <c r="M35" s="30"/>
      <c r="N35" s="30"/>
      <c r="O35" s="30"/>
      <c r="P35" s="30"/>
      <c r="Q35" s="30"/>
      <c r="R35" s="30"/>
      <c r="S35" s="30"/>
      <c r="T35" s="30"/>
      <c r="U35" s="145"/>
      <c r="V35" s="30"/>
      <c r="W35" s="30"/>
      <c r="X35" s="30"/>
      <c r="Y35" s="30"/>
      <c r="Z35" s="30"/>
      <c r="AA35" s="30"/>
      <c r="AB35" s="30"/>
      <c r="AC35" s="30"/>
      <c r="AD35" s="30"/>
      <c r="AE35" s="30"/>
      <c r="AF35" s="30"/>
      <c r="AG35" s="30"/>
      <c r="AH35" s="30"/>
      <c r="AI35" s="346"/>
      <c r="AJ35" s="346"/>
      <c r="AK35" s="346"/>
      <c r="AL35" s="346"/>
      <c r="AM35" s="346"/>
      <c r="AN35" s="346"/>
      <c r="AO35" s="346"/>
      <c r="AP35" s="346"/>
      <c r="AQ35" s="346"/>
      <c r="AR35" s="346"/>
      <c r="AS35" s="346"/>
      <c r="AT35" s="346"/>
      <c r="AU35" s="346"/>
      <c r="AV35" s="346"/>
      <c r="AW35" s="346"/>
      <c r="AX35" s="346"/>
      <c r="AY35" s="346"/>
      <c r="AZ35" s="346"/>
      <c r="BA35" s="346"/>
      <c r="BB35" s="346"/>
    </row>
    <row r="36" spans="1:54" ht="14.25" customHeight="1">
      <c r="A36" s="30"/>
      <c r="B36" s="45" t="s">
        <v>932</v>
      </c>
      <c r="C36" s="124" t="s">
        <v>938</v>
      </c>
      <c r="D36" s="285"/>
      <c r="E36" s="715" t="s">
        <v>863</v>
      </c>
      <c r="F36" s="716" t="s">
        <v>189</v>
      </c>
      <c r="G36" s="717" t="s">
        <v>1273</v>
      </c>
      <c r="H36" s="301" t="str">
        <f>IF(企業入力シート!B59="","未記入",企業入力シート!B59)</f>
        <v>未記入</v>
      </c>
      <c r="I36" s="302"/>
      <c r="J36" s="303"/>
      <c r="K36" s="30"/>
      <c r="L36" s="30" t="s">
        <v>325</v>
      </c>
      <c r="M36" s="30"/>
      <c r="N36" s="30"/>
      <c r="O36" s="30"/>
      <c r="P36" s="30"/>
      <c r="Q36" s="30"/>
      <c r="R36" s="30"/>
      <c r="S36" s="30"/>
      <c r="T36" s="30"/>
      <c r="U36" s="145"/>
      <c r="V36" s="30"/>
      <c r="W36" s="30"/>
      <c r="X36" s="30"/>
      <c r="Y36" s="30"/>
      <c r="Z36" s="30"/>
      <c r="AA36" s="30"/>
      <c r="AB36" s="30"/>
      <c r="AC36" s="30"/>
      <c r="AD36" s="30"/>
      <c r="AE36" s="30"/>
      <c r="AF36" s="30"/>
      <c r="AG36" s="30"/>
      <c r="AH36" s="30"/>
      <c r="AI36" s="346"/>
      <c r="AJ36" s="346"/>
      <c r="AK36" s="346"/>
      <c r="AL36" s="346"/>
      <c r="AM36" s="346"/>
      <c r="AN36" s="346"/>
      <c r="AO36" s="346"/>
      <c r="AP36" s="346"/>
      <c r="AQ36" s="346"/>
      <c r="AR36" s="346"/>
      <c r="AS36" s="346"/>
      <c r="AT36" s="346"/>
      <c r="AU36" s="346"/>
      <c r="AV36" s="346"/>
      <c r="AW36" s="346"/>
      <c r="AX36" s="346"/>
      <c r="AY36" s="346"/>
      <c r="AZ36" s="346"/>
      <c r="BA36" s="346"/>
      <c r="BB36" s="346"/>
    </row>
    <row r="37" spans="1:54" ht="14.25" customHeight="1">
      <c r="A37" s="30"/>
      <c r="B37" s="45" t="s">
        <v>932</v>
      </c>
      <c r="C37" s="124"/>
      <c r="D37" s="285"/>
      <c r="E37" s="715"/>
      <c r="F37" s="716"/>
      <c r="G37" s="717"/>
      <c r="H37" s="301" t="str">
        <f>IF(企業入力シート!B60="","未記入",企業入力シート!B60)</f>
        <v>未記入</v>
      </c>
      <c r="I37" s="302"/>
      <c r="J37" s="303"/>
      <c r="K37" s="30"/>
      <c r="L37" s="30" t="s">
        <v>323</v>
      </c>
      <c r="M37" s="30"/>
      <c r="N37" s="30"/>
      <c r="O37" s="30"/>
      <c r="P37" s="30"/>
      <c r="Q37" s="30"/>
      <c r="R37" s="30"/>
      <c r="S37" s="30"/>
      <c r="T37" s="30"/>
      <c r="U37" s="145"/>
      <c r="V37" s="30"/>
      <c r="W37" s="30"/>
      <c r="X37" s="30"/>
      <c r="Y37" s="30"/>
      <c r="Z37" s="30"/>
      <c r="AA37" s="30"/>
      <c r="AB37" s="30"/>
      <c r="AC37" s="30"/>
      <c r="AD37" s="30"/>
      <c r="AE37" s="30"/>
      <c r="AF37" s="30"/>
      <c r="AG37" s="30"/>
      <c r="AH37" s="30"/>
      <c r="AI37" s="346"/>
      <c r="AJ37" s="346"/>
      <c r="AK37" s="346"/>
      <c r="AL37" s="346"/>
      <c r="AM37" s="346"/>
      <c r="AN37" s="346"/>
      <c r="AO37" s="346"/>
      <c r="AP37" s="346"/>
      <c r="AQ37" s="346"/>
      <c r="AR37" s="346"/>
      <c r="AS37" s="346"/>
      <c r="AT37" s="346"/>
      <c r="AU37" s="346"/>
      <c r="AV37" s="346"/>
      <c r="AW37" s="346"/>
      <c r="AX37" s="346"/>
      <c r="AY37" s="346"/>
      <c r="AZ37" s="346"/>
      <c r="BA37" s="346"/>
      <c r="BB37" s="346"/>
    </row>
    <row r="38" spans="1:54" ht="14.25" customHeight="1">
      <c r="A38" s="30"/>
      <c r="B38" s="47" t="s">
        <v>932</v>
      </c>
      <c r="C38" s="125"/>
      <c r="D38" s="288"/>
      <c r="E38" s="39"/>
      <c r="F38" s="724"/>
      <c r="G38" s="725"/>
      <c r="H38" s="304" t="str">
        <f>IF(企業入力シート!B61="","未記入",企業入力シート!B61)</f>
        <v>未記入</v>
      </c>
      <c r="I38" s="305"/>
      <c r="J38" s="306"/>
      <c r="K38" s="30"/>
      <c r="L38" s="30" t="s">
        <v>293</v>
      </c>
      <c r="M38" s="30"/>
      <c r="N38" s="30"/>
      <c r="O38" s="30"/>
      <c r="P38" s="30"/>
      <c r="Q38" s="30"/>
      <c r="R38" s="30"/>
      <c r="S38" s="30"/>
      <c r="T38" s="30"/>
      <c r="U38" s="145"/>
      <c r="V38" s="30"/>
      <c r="W38" s="30"/>
      <c r="X38" s="30"/>
      <c r="Y38" s="30"/>
      <c r="Z38" s="30"/>
      <c r="AA38" s="30"/>
      <c r="AB38" s="30"/>
      <c r="AC38" s="30"/>
      <c r="AD38" s="30"/>
      <c r="AE38" s="30"/>
      <c r="AF38" s="30"/>
      <c r="AG38" s="30"/>
      <c r="AH38" s="30"/>
      <c r="AI38" s="346"/>
      <c r="AJ38" s="346"/>
      <c r="AK38" s="346"/>
      <c r="AL38" s="346"/>
      <c r="AM38" s="346"/>
      <c r="AN38" s="346"/>
      <c r="AO38" s="346"/>
      <c r="AP38" s="346"/>
      <c r="AQ38" s="346"/>
      <c r="AR38" s="346"/>
      <c r="AS38" s="346"/>
      <c r="AT38" s="346"/>
      <c r="AU38" s="346"/>
      <c r="AV38" s="346"/>
      <c r="AW38" s="346"/>
      <c r="AX38" s="346"/>
      <c r="AY38" s="346"/>
      <c r="AZ38" s="346"/>
      <c r="BA38" s="346"/>
      <c r="BB38" s="346"/>
    </row>
    <row r="39" spans="1:54" ht="14.25" customHeight="1" thickBot="1">
      <c r="A39" s="30"/>
      <c r="B39" s="44" t="s">
        <v>119</v>
      </c>
      <c r="C39" s="123"/>
      <c r="D39" s="287"/>
      <c r="E39" s="721"/>
      <c r="F39" s="722"/>
      <c r="G39" s="723"/>
      <c r="H39" s="30"/>
      <c r="I39" s="30"/>
      <c r="J39" s="30"/>
      <c r="K39" s="30"/>
      <c r="L39" s="30" t="s">
        <v>303</v>
      </c>
      <c r="M39" s="30"/>
      <c r="N39" s="30"/>
      <c r="O39" s="30"/>
      <c r="P39" s="30"/>
      <c r="Q39" s="30"/>
      <c r="R39" s="30"/>
      <c r="S39" s="30"/>
      <c r="T39" s="30"/>
      <c r="U39" s="145"/>
      <c r="V39" s="30"/>
      <c r="W39" s="30"/>
      <c r="X39" s="30"/>
      <c r="Y39" s="30"/>
      <c r="Z39" s="30"/>
      <c r="AA39" s="30"/>
      <c r="AB39" s="30"/>
      <c r="AC39" s="30"/>
      <c r="AD39" s="30"/>
      <c r="AE39" s="30"/>
      <c r="AF39" s="30"/>
      <c r="AG39" s="30"/>
      <c r="AH39" s="30"/>
      <c r="AI39" s="346"/>
      <c r="AJ39" s="346"/>
      <c r="AK39" s="346"/>
      <c r="AL39" s="346"/>
      <c r="AM39" s="346"/>
      <c r="AN39" s="346"/>
      <c r="AO39" s="346"/>
      <c r="AP39" s="346"/>
      <c r="AQ39" s="346"/>
      <c r="AR39" s="346"/>
      <c r="AS39" s="346"/>
      <c r="AT39" s="346"/>
      <c r="AU39" s="346"/>
      <c r="AV39" s="346"/>
      <c r="AW39" s="346"/>
      <c r="AX39" s="346"/>
      <c r="AY39" s="346"/>
      <c r="AZ39" s="346"/>
      <c r="BA39" s="346"/>
      <c r="BB39" s="346"/>
    </row>
    <row r="40" spans="1:54" ht="14.25" customHeight="1" thickTop="1" thickBot="1">
      <c r="A40" s="30"/>
      <c r="B40" s="48" t="s">
        <v>119</v>
      </c>
      <c r="C40" s="127"/>
      <c r="D40" s="289"/>
      <c r="E40" s="35"/>
      <c r="F40" s="36"/>
      <c r="G40" s="27"/>
      <c r="H40" s="30"/>
      <c r="I40" s="30"/>
      <c r="J40" s="30"/>
      <c r="K40" s="30"/>
      <c r="L40" s="20" t="s">
        <v>271</v>
      </c>
      <c r="M40" s="20" t="s">
        <v>258</v>
      </c>
      <c r="N40" s="12" t="s">
        <v>262</v>
      </c>
      <c r="O40" s="809" t="s">
        <v>263</v>
      </c>
      <c r="P40" s="810"/>
      <c r="Q40" s="810"/>
      <c r="R40" s="810"/>
      <c r="S40" s="810"/>
      <c r="T40" s="810"/>
      <c r="U40" s="810"/>
      <c r="V40" s="811"/>
      <c r="W40" s="30"/>
      <c r="X40" s="30"/>
      <c r="Y40" s="30"/>
      <c r="Z40" s="30"/>
      <c r="AA40" s="30"/>
      <c r="AB40" s="30"/>
      <c r="AC40" s="30"/>
      <c r="AD40" s="30"/>
      <c r="AE40" s="30"/>
      <c r="AF40" s="30"/>
      <c r="AG40" s="30"/>
      <c r="AH40" s="30"/>
      <c r="AI40" s="346"/>
      <c r="AJ40" s="346"/>
      <c r="AK40" s="346"/>
      <c r="AL40" s="346"/>
      <c r="AM40" s="346"/>
      <c r="AN40" s="346"/>
      <c r="AO40" s="346"/>
      <c r="AP40" s="346"/>
      <c r="AQ40" s="346"/>
      <c r="AR40" s="346"/>
      <c r="AS40" s="346"/>
      <c r="AT40" s="346"/>
      <c r="AU40" s="346"/>
      <c r="AV40" s="346"/>
      <c r="AW40" s="346"/>
      <c r="AX40" s="346"/>
      <c r="AY40" s="346"/>
      <c r="AZ40" s="346"/>
      <c r="BA40" s="346"/>
      <c r="BB40" s="346"/>
    </row>
    <row r="41" spans="1:54" ht="14.25" customHeight="1" thickTop="1">
      <c r="A41" s="30"/>
      <c r="B41" s="71" t="s">
        <v>400</v>
      </c>
      <c r="C41" s="128" t="s">
        <v>402</v>
      </c>
      <c r="D41" s="129"/>
      <c r="E41" s="726" t="s">
        <v>241</v>
      </c>
      <c r="F41" s="72"/>
      <c r="G41" s="73"/>
      <c r="H41" s="30"/>
      <c r="I41" s="30"/>
      <c r="J41" s="30"/>
      <c r="K41" s="30"/>
      <c r="L41" s="23" t="str">
        <f t="shared" ref="L41:L82" si="1">INDEX($B$20:$G$40,MATCH(N41,$C$20:$C$40,0),4)</f>
        <v>２</v>
      </c>
      <c r="M41" s="803" t="s">
        <v>259</v>
      </c>
      <c r="N41" s="1" t="str">
        <f t="shared" ref="N41:N48" si="2">L6</f>
        <v>工事成績</v>
      </c>
      <c r="O41" s="785" t="str">
        <f>CONCATENATE("　○企業の工事成績評定点　（様式-",L41,"-１、様式-",L41,"-２）")</f>
        <v>　○企業の工事成績評定点　（様式-２-１、様式-２-２）</v>
      </c>
      <c r="P41" s="786"/>
      <c r="Q41" s="786"/>
      <c r="R41" s="786"/>
      <c r="S41" s="786"/>
      <c r="T41" s="786"/>
      <c r="U41" s="786"/>
      <c r="V41" s="787"/>
      <c r="W41" s="30"/>
      <c r="X41" s="30"/>
      <c r="Y41" s="30"/>
      <c r="Z41" s="30"/>
      <c r="AA41" s="30"/>
      <c r="AB41" s="30"/>
      <c r="AC41" s="30"/>
      <c r="AD41" s="30"/>
      <c r="AE41" s="30"/>
      <c r="AF41" s="30"/>
      <c r="AG41" s="30"/>
      <c r="AH41" s="30"/>
      <c r="AI41" s="346"/>
      <c r="AJ41" s="346"/>
      <c r="AK41" s="346"/>
      <c r="AL41" s="346"/>
      <c r="AM41" s="346"/>
      <c r="AN41" s="346"/>
      <c r="AO41" s="346"/>
      <c r="AP41" s="346"/>
      <c r="AQ41" s="346"/>
      <c r="AR41" s="346"/>
      <c r="AS41" s="346"/>
      <c r="AT41" s="346"/>
      <c r="AU41" s="346"/>
      <c r="AV41" s="346"/>
      <c r="AW41" s="346"/>
      <c r="AX41" s="346"/>
      <c r="AY41" s="346"/>
      <c r="AZ41" s="346"/>
      <c r="BA41" s="346"/>
      <c r="BB41" s="346"/>
    </row>
    <row r="42" spans="1:54" ht="14.25" customHeight="1">
      <c r="A42" s="30"/>
      <c r="B42" s="70" t="s">
        <v>399</v>
      </c>
      <c r="C42" s="124" t="s">
        <v>403</v>
      </c>
      <c r="D42" s="130"/>
      <c r="E42" s="727" t="s">
        <v>242</v>
      </c>
      <c r="F42" s="74"/>
      <c r="G42" s="75"/>
      <c r="H42" s="30"/>
      <c r="I42" s="30"/>
      <c r="J42" s="30"/>
      <c r="K42" s="30"/>
      <c r="L42" s="23" t="str">
        <f t="shared" si="1"/>
        <v>３</v>
      </c>
      <c r="M42" s="804"/>
      <c r="N42" s="1" t="str">
        <f t="shared" si="2"/>
        <v>同種工事実績</v>
      </c>
      <c r="O42" s="785" t="str">
        <f>CONCATENATE("　○企業の同種工事の施工実績　（様式-",L42,"）")</f>
        <v>　○企業の同種工事の施工実績　（様式-３）</v>
      </c>
      <c r="P42" s="786"/>
      <c r="Q42" s="786"/>
      <c r="R42" s="786"/>
      <c r="S42" s="786"/>
      <c r="T42" s="786"/>
      <c r="U42" s="786"/>
      <c r="V42" s="787"/>
      <c r="W42" s="30"/>
      <c r="X42" s="30"/>
      <c r="Y42" s="30"/>
      <c r="Z42" s="30"/>
      <c r="AA42" s="30"/>
      <c r="AB42" s="30"/>
      <c r="AC42" s="30"/>
      <c r="AD42" s="30"/>
      <c r="AE42" s="30"/>
      <c r="AF42" s="30"/>
      <c r="AG42" s="30"/>
      <c r="AH42" s="30"/>
      <c r="AI42" s="346"/>
      <c r="AJ42" s="346"/>
      <c r="AK42" s="346"/>
      <c r="AL42" s="346"/>
      <c r="AM42" s="346"/>
      <c r="AN42" s="346"/>
      <c r="AO42" s="346"/>
      <c r="AP42" s="346"/>
      <c r="AQ42" s="346"/>
      <c r="AR42" s="346"/>
      <c r="AS42" s="346"/>
      <c r="AT42" s="346"/>
      <c r="AU42" s="346"/>
      <c r="AV42" s="346"/>
      <c r="AW42" s="346"/>
      <c r="AX42" s="346"/>
      <c r="AY42" s="346"/>
      <c r="AZ42" s="346"/>
      <c r="BA42" s="346"/>
      <c r="BB42" s="346"/>
    </row>
    <row r="43" spans="1:54" ht="14.25" customHeight="1">
      <c r="A43" s="30"/>
      <c r="B43" s="70" t="s">
        <v>399</v>
      </c>
      <c r="C43" s="124" t="s">
        <v>434</v>
      </c>
      <c r="D43" s="130"/>
      <c r="E43" s="727" t="s">
        <v>243</v>
      </c>
      <c r="F43" s="74"/>
      <c r="G43" s="75"/>
      <c r="H43" s="30"/>
      <c r="I43" s="30"/>
      <c r="J43" s="30"/>
      <c r="K43" s="30"/>
      <c r="L43" s="23" t="str">
        <f t="shared" si="1"/>
        <v>４</v>
      </c>
      <c r="M43" s="804"/>
      <c r="N43" s="1" t="str">
        <f t="shared" si="2"/>
        <v>優良工事表彰</v>
      </c>
      <c r="O43" s="785" t="str">
        <f>CONCATENATE("　○企業の優良工事表彰（優良工事施工団体表彰）　（様式-",L43,"）")</f>
        <v>　○企業の優良工事表彰（優良工事施工団体表彰）　（様式-４）</v>
      </c>
      <c r="P43" s="786"/>
      <c r="Q43" s="786"/>
      <c r="R43" s="786"/>
      <c r="S43" s="786"/>
      <c r="T43" s="786"/>
      <c r="U43" s="786"/>
      <c r="V43" s="787"/>
      <c r="W43" s="30"/>
      <c r="X43" s="30"/>
      <c r="Y43" s="30"/>
      <c r="Z43" s="30"/>
      <c r="AA43" s="30"/>
      <c r="AB43" s="30"/>
      <c r="AC43" s="30"/>
      <c r="AD43" s="30"/>
      <c r="AE43" s="30"/>
      <c r="AF43" s="30"/>
      <c r="AG43" s="30"/>
      <c r="AH43" s="30"/>
      <c r="AI43" s="346"/>
      <c r="AJ43" s="346"/>
      <c r="AK43" s="346"/>
      <c r="AL43" s="346"/>
      <c r="AM43" s="346"/>
      <c r="AN43" s="346"/>
      <c r="AO43" s="346"/>
      <c r="AP43" s="346"/>
      <c r="AQ43" s="346"/>
      <c r="AR43" s="346"/>
      <c r="AS43" s="346"/>
      <c r="AT43" s="346"/>
      <c r="AU43" s="346"/>
      <c r="AV43" s="346"/>
      <c r="AW43" s="346"/>
      <c r="AX43" s="346"/>
      <c r="AY43" s="346"/>
      <c r="AZ43" s="346"/>
      <c r="BA43" s="346"/>
      <c r="BB43" s="346"/>
    </row>
    <row r="44" spans="1:54" ht="14.25" customHeight="1" thickBot="1">
      <c r="A44" s="30"/>
      <c r="B44" s="197" t="s">
        <v>399</v>
      </c>
      <c r="C44" s="127" t="s">
        <v>435</v>
      </c>
      <c r="D44" s="198"/>
      <c r="E44" s="728" t="s">
        <v>244</v>
      </c>
      <c r="F44" s="199"/>
      <c r="G44" s="200"/>
      <c r="H44" s="30"/>
      <c r="I44" s="30"/>
      <c r="J44" s="30"/>
      <c r="K44" s="30"/>
      <c r="L44" s="23" t="e">
        <f t="shared" si="1"/>
        <v>#N/A</v>
      </c>
      <c r="M44" s="804"/>
      <c r="N44" s="1" t="str">
        <f t="shared" si="2"/>
        <v>プラント保有</v>
      </c>
      <c r="O44" s="785" t="e">
        <f>CONCATENATE("　○アスファルト合材プラント保有の有無　（様式-",L44,"）")</f>
        <v>#N/A</v>
      </c>
      <c r="P44" s="786"/>
      <c r="Q44" s="786"/>
      <c r="R44" s="786"/>
      <c r="S44" s="786"/>
      <c r="T44" s="786"/>
      <c r="U44" s="786"/>
      <c r="V44" s="787"/>
      <c r="W44" s="30"/>
      <c r="X44" s="30"/>
      <c r="Y44" s="30"/>
      <c r="Z44" s="30"/>
      <c r="AA44" s="30"/>
      <c r="AB44" s="30"/>
      <c r="AC44" s="30"/>
      <c r="AD44" s="30"/>
      <c r="AE44" s="30"/>
      <c r="AF44" s="30"/>
      <c r="AG44" s="30"/>
      <c r="AH44" s="30"/>
      <c r="AI44" s="346"/>
      <c r="AJ44" s="346"/>
      <c r="AK44" s="346"/>
      <c r="AL44" s="346"/>
      <c r="AM44" s="346"/>
      <c r="AN44" s="346"/>
      <c r="AO44" s="346"/>
      <c r="AP44" s="346"/>
      <c r="AQ44" s="346"/>
      <c r="AR44" s="346"/>
      <c r="AS44" s="346"/>
      <c r="AT44" s="346"/>
      <c r="AU44" s="346"/>
      <c r="AV44" s="346"/>
      <c r="AW44" s="346"/>
      <c r="AX44" s="346"/>
      <c r="AY44" s="346"/>
      <c r="AZ44" s="346"/>
      <c r="BA44" s="346"/>
      <c r="BB44" s="346"/>
    </row>
    <row r="45" spans="1:54" ht="14.25" customHeight="1" thickTop="1">
      <c r="A45" s="30"/>
      <c r="B45" s="30"/>
      <c r="C45" s="30"/>
      <c r="D45" s="30"/>
      <c r="E45" s="30"/>
      <c r="F45" s="30"/>
      <c r="G45" s="30"/>
      <c r="H45" s="30"/>
      <c r="I45" s="30"/>
      <c r="J45" s="30"/>
      <c r="K45" s="30"/>
      <c r="L45" s="23" t="e">
        <f t="shared" si="1"/>
        <v>#N/A</v>
      </c>
      <c r="M45" s="804"/>
      <c r="N45" s="1" t="str">
        <f t="shared" si="2"/>
        <v>法面機械保有</v>
      </c>
      <c r="O45" s="785" t="e">
        <f>CONCATENATE("　○企業の○○機の保有の有無　（様式-",L45,"）")</f>
        <v>#N/A</v>
      </c>
      <c r="P45" s="786"/>
      <c r="Q45" s="786"/>
      <c r="R45" s="786"/>
      <c r="S45" s="786"/>
      <c r="T45" s="786"/>
      <c r="U45" s="786"/>
      <c r="V45" s="787"/>
      <c r="W45" s="30"/>
      <c r="X45" s="30"/>
      <c r="Y45" s="30"/>
      <c r="Z45" s="30"/>
      <c r="AA45" s="30"/>
      <c r="AB45" s="30"/>
      <c r="AC45" s="30"/>
      <c r="AD45" s="30"/>
      <c r="AE45" s="30"/>
      <c r="AF45" s="30"/>
      <c r="AG45" s="30"/>
      <c r="AH45" s="30"/>
      <c r="AI45" s="346"/>
      <c r="AJ45" s="346"/>
      <c r="AK45" s="346"/>
      <c r="AL45" s="346"/>
      <c r="AM45" s="346"/>
      <c r="AN45" s="346"/>
      <c r="AO45" s="346"/>
      <c r="AP45" s="346"/>
      <c r="AQ45" s="346"/>
      <c r="AR45" s="346"/>
      <c r="AS45" s="346"/>
      <c r="AT45" s="346"/>
      <c r="AU45" s="346"/>
      <c r="AV45" s="346"/>
      <c r="AW45" s="346"/>
      <c r="AX45" s="346"/>
      <c r="AY45" s="346"/>
      <c r="AZ45" s="346"/>
      <c r="BA45" s="346"/>
      <c r="BB45" s="346"/>
    </row>
    <row r="46" spans="1:54" ht="14.25" customHeight="1">
      <c r="A46" s="33" t="s">
        <v>295</v>
      </c>
      <c r="B46" s="30"/>
      <c r="C46" s="30"/>
      <c r="D46" s="30"/>
      <c r="E46" s="30"/>
      <c r="F46" s="30"/>
      <c r="G46" s="30"/>
      <c r="H46" s="30"/>
      <c r="I46" s="30"/>
      <c r="J46" s="30"/>
      <c r="K46" s="30"/>
      <c r="L46" s="23" t="e">
        <f t="shared" si="1"/>
        <v>#N/A</v>
      </c>
      <c r="M46" s="804"/>
      <c r="N46" s="1" t="str">
        <f t="shared" si="2"/>
        <v>CPD制度参加登録</v>
      </c>
      <c r="O46" s="785" t="e">
        <f>CONCATENATE("　○企業の継続能力（CPD）制度の参加登録　（様式-",L46,"）")</f>
        <v>#N/A</v>
      </c>
      <c r="P46" s="786"/>
      <c r="Q46" s="786"/>
      <c r="R46" s="786"/>
      <c r="S46" s="786"/>
      <c r="T46" s="786"/>
      <c r="U46" s="786"/>
      <c r="V46" s="787"/>
      <c r="W46" s="30"/>
      <c r="X46" s="30"/>
      <c r="Y46" s="30"/>
      <c r="Z46" s="30"/>
      <c r="AA46" s="30"/>
      <c r="AB46" s="30"/>
      <c r="AC46" s="30"/>
      <c r="AD46" s="30"/>
      <c r="AE46" s="30"/>
      <c r="AF46" s="30"/>
      <c r="AG46" s="30"/>
      <c r="AH46" s="30"/>
      <c r="AI46" s="346"/>
      <c r="AJ46" s="346"/>
      <c r="AK46" s="346"/>
      <c r="AL46" s="346"/>
      <c r="AM46" s="346"/>
      <c r="AN46" s="346"/>
      <c r="AO46" s="346"/>
      <c r="AP46" s="346"/>
      <c r="AQ46" s="346"/>
      <c r="AR46" s="346"/>
      <c r="AS46" s="346"/>
      <c r="AT46" s="346"/>
      <c r="AU46" s="346"/>
      <c r="AV46" s="346"/>
      <c r="AW46" s="346"/>
      <c r="AX46" s="346"/>
      <c r="AY46" s="346"/>
      <c r="AZ46" s="346"/>
      <c r="BA46" s="346"/>
      <c r="BB46" s="346"/>
    </row>
    <row r="47" spans="1:54" ht="14.25" customHeight="1">
      <c r="A47" s="31" t="s">
        <v>333</v>
      </c>
      <c r="B47" s="31"/>
      <c r="C47" s="30"/>
      <c r="D47" s="30"/>
      <c r="E47" s="30"/>
      <c r="F47" s="30"/>
      <c r="G47" s="30"/>
      <c r="H47" s="30"/>
      <c r="I47" s="30"/>
      <c r="J47" s="30"/>
      <c r="K47" s="30"/>
      <c r="L47" s="23" t="e">
        <f t="shared" si="1"/>
        <v>#N/A</v>
      </c>
      <c r="M47" s="804"/>
      <c r="N47" s="1" t="str">
        <f t="shared" si="2"/>
        <v>-</v>
      </c>
      <c r="O47" s="785" t="s">
        <v>340</v>
      </c>
      <c r="P47" s="786"/>
      <c r="Q47" s="786"/>
      <c r="R47" s="786"/>
      <c r="S47" s="786"/>
      <c r="T47" s="786"/>
      <c r="U47" s="786"/>
      <c r="V47" s="787"/>
      <c r="W47" s="30"/>
      <c r="X47" s="30"/>
      <c r="Y47" s="30"/>
      <c r="Z47" s="30"/>
      <c r="AA47" s="30"/>
      <c r="AB47" s="30"/>
      <c r="AC47" s="30"/>
      <c r="AD47" s="30"/>
      <c r="AE47" s="30"/>
      <c r="AF47" s="30"/>
      <c r="AG47" s="30"/>
      <c r="AH47" s="30"/>
      <c r="AI47" s="346"/>
      <c r="AJ47" s="346"/>
      <c r="AK47" s="346"/>
      <c r="AL47" s="346"/>
      <c r="AM47" s="346"/>
      <c r="AN47" s="346"/>
      <c r="AO47" s="346"/>
      <c r="AP47" s="346"/>
      <c r="AQ47" s="346"/>
      <c r="AR47" s="346"/>
      <c r="AS47" s="346"/>
      <c r="AT47" s="346"/>
      <c r="AU47" s="346"/>
      <c r="AV47" s="346"/>
      <c r="AW47" s="346"/>
      <c r="AX47" s="346"/>
      <c r="AY47" s="346"/>
      <c r="AZ47" s="346"/>
      <c r="BA47" s="346"/>
      <c r="BB47" s="346"/>
    </row>
    <row r="48" spans="1:54" ht="16.5">
      <c r="A48" s="29"/>
      <c r="B48" s="30" t="s">
        <v>436</v>
      </c>
      <c r="C48" s="30"/>
      <c r="D48" s="30"/>
      <c r="E48" s="30"/>
      <c r="F48" s="30"/>
      <c r="G48" s="30"/>
      <c r="H48" s="30"/>
      <c r="I48" s="30"/>
      <c r="J48" s="30"/>
      <c r="K48" s="30"/>
      <c r="L48" s="23" t="e">
        <f t="shared" si="1"/>
        <v>#N/A</v>
      </c>
      <c r="M48" s="805"/>
      <c r="N48" s="1">
        <f t="shared" si="2"/>
        <v>0</v>
      </c>
      <c r="O48" s="791" t="s">
        <v>273</v>
      </c>
      <c r="P48" s="792"/>
      <c r="Q48" s="792"/>
      <c r="R48" s="792"/>
      <c r="S48" s="792"/>
      <c r="T48" s="792"/>
      <c r="U48" s="792"/>
      <c r="V48" s="793"/>
      <c r="W48" s="30"/>
      <c r="X48" s="30"/>
      <c r="Y48" s="30"/>
      <c r="Z48" s="30"/>
      <c r="AA48" s="30"/>
      <c r="AB48" s="30"/>
      <c r="AC48" s="30"/>
      <c r="AD48" s="30"/>
      <c r="AE48" s="30"/>
      <c r="AF48" s="30"/>
      <c r="AG48" s="30"/>
      <c r="AH48" s="30"/>
      <c r="AI48" s="346"/>
      <c r="AJ48" s="346"/>
      <c r="AK48" s="346"/>
      <c r="AL48" s="346"/>
      <c r="AM48" s="346"/>
      <c r="AN48" s="346"/>
      <c r="AO48" s="346"/>
      <c r="AP48" s="346"/>
      <c r="AQ48" s="346"/>
      <c r="AR48" s="346"/>
      <c r="AS48" s="346"/>
      <c r="AT48" s="346"/>
      <c r="AU48" s="346"/>
      <c r="AV48" s="346"/>
      <c r="AW48" s="346"/>
      <c r="AX48" s="346"/>
      <c r="AY48" s="346"/>
      <c r="AZ48" s="346"/>
      <c r="BA48" s="346"/>
      <c r="BB48" s="346"/>
    </row>
    <row r="49" spans="1:54" ht="16.5">
      <c r="A49" s="29"/>
      <c r="B49" s="34" t="s">
        <v>324</v>
      </c>
      <c r="C49" s="30"/>
      <c r="D49" s="30"/>
      <c r="E49" s="30"/>
      <c r="F49" s="30"/>
      <c r="G49" s="30"/>
      <c r="H49" s="30"/>
      <c r="I49" s="30"/>
      <c r="J49" s="30"/>
      <c r="K49" s="30"/>
      <c r="L49" s="23" t="e">
        <f t="shared" si="1"/>
        <v>#N/A</v>
      </c>
      <c r="M49" s="806" t="s">
        <v>260</v>
      </c>
      <c r="N49" s="1" t="str">
        <f t="shared" ref="N49:N55" si="3">M6</f>
        <v>保有資格</v>
      </c>
      <c r="O49" s="785" t="e">
        <f>CONCATENATE("　○配置予定技術者の資格　（様式-",L49,"）")</f>
        <v>#N/A</v>
      </c>
      <c r="P49" s="786"/>
      <c r="Q49" s="786"/>
      <c r="R49" s="786"/>
      <c r="S49" s="786"/>
      <c r="T49" s="786"/>
      <c r="U49" s="786"/>
      <c r="V49" s="787"/>
      <c r="W49" s="30"/>
      <c r="X49" s="30"/>
      <c r="Y49" s="30"/>
      <c r="Z49" s="30"/>
      <c r="AA49" s="30"/>
      <c r="AB49" s="30"/>
      <c r="AC49" s="30"/>
      <c r="AD49" s="30"/>
      <c r="AE49" s="30"/>
      <c r="AF49" s="30"/>
      <c r="AG49" s="30"/>
      <c r="AH49" s="30"/>
      <c r="AI49" s="346"/>
      <c r="AJ49" s="346"/>
      <c r="AK49" s="346"/>
      <c r="AL49" s="346"/>
      <c r="AM49" s="346"/>
      <c r="AN49" s="346"/>
      <c r="AO49" s="346"/>
      <c r="AP49" s="346"/>
      <c r="AQ49" s="346"/>
      <c r="AR49" s="346"/>
      <c r="AS49" s="346"/>
      <c r="AT49" s="346"/>
      <c r="AU49" s="346"/>
      <c r="AV49" s="346"/>
      <c r="AW49" s="346"/>
      <c r="AX49" s="346"/>
      <c r="AY49" s="346"/>
      <c r="AZ49" s="346"/>
      <c r="BA49" s="346"/>
      <c r="BB49" s="346"/>
    </row>
    <row r="50" spans="1:54" ht="16.5">
      <c r="A50" s="29"/>
      <c r="B50" s="34" t="s">
        <v>338</v>
      </c>
      <c r="C50" s="30"/>
      <c r="D50" s="30"/>
      <c r="E50" s="30"/>
      <c r="F50" s="30"/>
      <c r="G50" s="30"/>
      <c r="H50" s="30"/>
      <c r="I50" s="30"/>
      <c r="J50" s="30"/>
      <c r="K50" s="30"/>
      <c r="L50" s="23" t="str">
        <f t="shared" si="1"/>
        <v>６</v>
      </c>
      <c r="M50" s="807"/>
      <c r="N50" s="1" t="str">
        <f t="shared" si="3"/>
        <v>同種工事経験</v>
      </c>
      <c r="O50" s="785" t="str">
        <f>CONCATENATE("　○配置予定技術者の同種工事の施工経験　（様式-",L50,"）")</f>
        <v>　○配置予定技術者の同種工事の施工経験　（様式-６）</v>
      </c>
      <c r="P50" s="786"/>
      <c r="Q50" s="786"/>
      <c r="R50" s="786"/>
      <c r="S50" s="786"/>
      <c r="T50" s="786"/>
      <c r="U50" s="786"/>
      <c r="V50" s="787"/>
      <c r="W50" s="30"/>
      <c r="X50" s="30"/>
      <c r="Y50" s="30"/>
      <c r="Z50" s="30"/>
      <c r="AA50" s="30"/>
      <c r="AB50" s="30"/>
      <c r="AC50" s="30"/>
      <c r="AD50" s="30"/>
      <c r="AE50" s="30"/>
      <c r="AF50" s="30"/>
      <c r="AG50" s="30"/>
      <c r="AH50" s="30"/>
      <c r="AI50" s="346"/>
      <c r="AJ50" s="346"/>
      <c r="AK50" s="346"/>
      <c r="AL50" s="346"/>
      <c r="AM50" s="346"/>
      <c r="AN50" s="346"/>
      <c r="AO50" s="346"/>
      <c r="AP50" s="346"/>
      <c r="AQ50" s="346"/>
      <c r="AR50" s="346"/>
      <c r="AS50" s="346"/>
      <c r="AT50" s="346"/>
      <c r="AU50" s="346"/>
      <c r="AV50" s="346"/>
      <c r="AW50" s="346"/>
      <c r="AX50" s="346"/>
      <c r="AY50" s="346"/>
      <c r="AZ50" s="346"/>
      <c r="BA50" s="346"/>
      <c r="BB50" s="346"/>
    </row>
    <row r="51" spans="1:54" ht="16.5">
      <c r="A51" s="29"/>
      <c r="B51" s="30"/>
      <c r="C51" s="30"/>
      <c r="D51" s="30"/>
      <c r="E51" s="30"/>
      <c r="F51" s="30"/>
      <c r="G51" s="30"/>
      <c r="H51" s="30"/>
      <c r="I51" s="30"/>
      <c r="J51" s="30"/>
      <c r="K51" s="30"/>
      <c r="L51" s="23" t="e">
        <f t="shared" si="1"/>
        <v>#N/A</v>
      </c>
      <c r="M51" s="807"/>
      <c r="N51" s="1" t="str">
        <f t="shared" si="3"/>
        <v>技術者の表彰</v>
      </c>
      <c r="O51" s="785" t="e">
        <f>CONCATENATE("　○配置予定技術者の優秀建設技術者表彰　（様式-",L51,"）")</f>
        <v>#N/A</v>
      </c>
      <c r="P51" s="786"/>
      <c r="Q51" s="786"/>
      <c r="R51" s="786"/>
      <c r="S51" s="786"/>
      <c r="T51" s="786"/>
      <c r="U51" s="786"/>
      <c r="V51" s="787"/>
      <c r="W51" s="30"/>
      <c r="X51" s="30"/>
      <c r="Y51" s="30"/>
      <c r="Z51" s="30"/>
      <c r="AA51" s="30"/>
      <c r="AB51" s="30"/>
      <c r="AC51" s="30"/>
      <c r="AD51" s="30"/>
      <c r="AE51" s="30"/>
      <c r="AF51" s="30"/>
      <c r="AG51" s="30"/>
      <c r="AH51" s="30"/>
      <c r="AI51" s="346"/>
      <c r="AJ51" s="346"/>
      <c r="AK51" s="346"/>
      <c r="AL51" s="346"/>
      <c r="AM51" s="346"/>
      <c r="AN51" s="346"/>
      <c r="AO51" s="346"/>
      <c r="AP51" s="346"/>
      <c r="AQ51" s="346"/>
      <c r="AR51" s="346"/>
      <c r="AS51" s="346"/>
      <c r="AT51" s="346"/>
      <c r="AU51" s="346"/>
      <c r="AV51" s="346"/>
      <c r="AW51" s="346"/>
      <c r="AX51" s="346"/>
      <c r="AY51" s="346"/>
      <c r="AZ51" s="346"/>
      <c r="BA51" s="346"/>
      <c r="BB51" s="346"/>
    </row>
    <row r="52" spans="1:54" ht="14">
      <c r="A52" s="31" t="s">
        <v>334</v>
      </c>
      <c r="B52" s="31"/>
      <c r="C52" s="30"/>
      <c r="D52" s="30"/>
      <c r="E52" s="30"/>
      <c r="F52" s="30"/>
      <c r="G52" s="30"/>
      <c r="H52" s="30"/>
      <c r="I52" s="30"/>
      <c r="J52" s="30"/>
      <c r="K52" s="30"/>
      <c r="L52" s="23" t="str">
        <f t="shared" si="1"/>
        <v>７</v>
      </c>
      <c r="M52" s="807"/>
      <c r="N52" s="1" t="str">
        <f t="shared" si="3"/>
        <v>継続学習</v>
      </c>
      <c r="O52" s="785" t="str">
        <f>CONCATENATE("　○配置予定技術者の継続学習　（様式-",L52,"）")</f>
        <v>　○配置予定技術者の継続学習　（様式-７）</v>
      </c>
      <c r="P52" s="786"/>
      <c r="Q52" s="786"/>
      <c r="R52" s="786"/>
      <c r="S52" s="786"/>
      <c r="T52" s="786"/>
      <c r="U52" s="786"/>
      <c r="V52" s="787"/>
      <c r="W52" s="30"/>
      <c r="X52" s="30"/>
      <c r="Y52" s="30"/>
      <c r="Z52" s="30"/>
      <c r="AA52" s="30"/>
      <c r="AB52" s="30"/>
      <c r="AC52" s="30"/>
      <c r="AD52" s="30"/>
      <c r="AE52" s="30"/>
      <c r="AF52" s="30"/>
      <c r="AG52" s="30"/>
      <c r="AH52" s="30"/>
      <c r="AI52" s="346"/>
      <c r="AJ52" s="346"/>
      <c r="AK52" s="346"/>
      <c r="AL52" s="346"/>
      <c r="AM52" s="346"/>
      <c r="AN52" s="346"/>
      <c r="AO52" s="346"/>
      <c r="AP52" s="346"/>
      <c r="AQ52" s="346"/>
      <c r="AR52" s="346"/>
      <c r="AS52" s="346"/>
      <c r="AT52" s="346"/>
      <c r="AU52" s="346"/>
      <c r="AV52" s="346"/>
      <c r="AW52" s="346"/>
      <c r="AX52" s="346"/>
      <c r="AY52" s="346"/>
      <c r="AZ52" s="346"/>
      <c r="BA52" s="346"/>
      <c r="BB52" s="346"/>
    </row>
    <row r="53" spans="1:54" ht="16.5">
      <c r="A53" s="29"/>
      <c r="B53" s="30" t="s">
        <v>300</v>
      </c>
      <c r="C53" s="30"/>
      <c r="D53" s="30"/>
      <c r="E53" s="30"/>
      <c r="F53" s="30"/>
      <c r="G53" s="30"/>
      <c r="H53" s="30"/>
      <c r="I53" s="30"/>
      <c r="J53" s="30"/>
      <c r="K53" s="30"/>
      <c r="L53" s="23" t="str">
        <f t="shared" si="1"/>
        <v>５</v>
      </c>
      <c r="M53" s="807"/>
      <c r="N53" s="1" t="str">
        <f t="shared" si="3"/>
        <v>技術者の成績</v>
      </c>
      <c r="O53" s="785" t="str">
        <f>CONCATENATE("　○配置予定技術者の工事成績評定点　（様式-",L53,"-１、様式-",L53,"-２）")</f>
        <v>　○配置予定技術者の工事成績評定点　（様式-５-１、様式-５-２）</v>
      </c>
      <c r="P53" s="786"/>
      <c r="Q53" s="786"/>
      <c r="R53" s="786"/>
      <c r="S53" s="786"/>
      <c r="T53" s="786"/>
      <c r="U53" s="786"/>
      <c r="V53" s="787"/>
      <c r="W53" s="30"/>
      <c r="X53" s="30"/>
      <c r="Y53" s="30"/>
      <c r="Z53" s="30"/>
      <c r="AA53" s="30"/>
      <c r="AB53" s="30"/>
      <c r="AC53" s="30"/>
      <c r="AD53" s="30"/>
      <c r="AE53" s="30"/>
      <c r="AF53" s="30"/>
      <c r="AG53" s="30"/>
      <c r="AH53" s="30"/>
      <c r="AI53" s="346"/>
      <c r="AJ53" s="346"/>
      <c r="AK53" s="346"/>
      <c r="AL53" s="346"/>
      <c r="AM53" s="346"/>
      <c r="AN53" s="346"/>
      <c r="AO53" s="346"/>
      <c r="AP53" s="346"/>
      <c r="AQ53" s="346"/>
      <c r="AR53" s="346"/>
      <c r="AS53" s="346"/>
      <c r="AT53" s="346"/>
      <c r="AU53" s="346"/>
      <c r="AV53" s="346"/>
      <c r="AW53" s="346"/>
      <c r="AX53" s="346"/>
      <c r="AY53" s="346"/>
      <c r="AZ53" s="346"/>
      <c r="BA53" s="346"/>
      <c r="BB53" s="346"/>
    </row>
    <row r="54" spans="1:54" ht="16.5">
      <c r="A54" s="29"/>
      <c r="B54" s="34" t="s">
        <v>301</v>
      </c>
      <c r="C54" s="30"/>
      <c r="D54" s="30"/>
      <c r="E54" s="30"/>
      <c r="F54" s="30"/>
      <c r="G54" s="30"/>
      <c r="H54" s="30"/>
      <c r="I54" s="30"/>
      <c r="J54" s="30"/>
      <c r="K54" s="30"/>
      <c r="L54" s="23" t="e">
        <f t="shared" si="1"/>
        <v>#N/A</v>
      </c>
      <c r="M54" s="807"/>
      <c r="N54" s="1" t="str">
        <f t="shared" si="3"/>
        <v>-</v>
      </c>
      <c r="O54" s="785" t="s">
        <v>264</v>
      </c>
      <c r="P54" s="786"/>
      <c r="Q54" s="786"/>
      <c r="R54" s="786"/>
      <c r="S54" s="786"/>
      <c r="T54" s="786"/>
      <c r="U54" s="786"/>
      <c r="V54" s="787"/>
      <c r="W54" s="30"/>
      <c r="X54" s="30"/>
      <c r="Y54" s="30"/>
      <c r="Z54" s="30"/>
      <c r="AA54" s="30"/>
      <c r="AB54" s="30"/>
      <c r="AC54" s="30"/>
      <c r="AD54" s="30"/>
      <c r="AE54" s="30"/>
      <c r="AF54" s="30"/>
      <c r="AG54" s="30"/>
      <c r="AH54" s="30"/>
      <c r="AI54" s="346"/>
      <c r="AJ54" s="346"/>
      <c r="AK54" s="346"/>
      <c r="AL54" s="346"/>
      <c r="AM54" s="346"/>
      <c r="AN54" s="346"/>
      <c r="AO54" s="346"/>
      <c r="AP54" s="346"/>
      <c r="AQ54" s="346"/>
      <c r="AR54" s="346"/>
      <c r="AS54" s="346"/>
      <c r="AT54" s="346"/>
      <c r="AU54" s="346"/>
      <c r="AV54" s="346"/>
      <c r="AW54" s="346"/>
      <c r="AX54" s="346"/>
      <c r="AY54" s="346"/>
      <c r="AZ54" s="346"/>
      <c r="BA54" s="346"/>
      <c r="BB54" s="346"/>
    </row>
    <row r="55" spans="1:54" ht="16.5" customHeight="1">
      <c r="A55" s="30"/>
      <c r="B55" s="34" t="s">
        <v>302</v>
      </c>
      <c r="C55" s="30"/>
      <c r="D55" s="30"/>
      <c r="E55" s="30"/>
      <c r="F55" s="30"/>
      <c r="G55" s="30"/>
      <c r="H55" s="30"/>
      <c r="I55" s="30"/>
      <c r="J55" s="30"/>
      <c r="K55" s="30"/>
      <c r="L55" s="23" t="e">
        <f t="shared" si="1"/>
        <v>#N/A</v>
      </c>
      <c r="M55" s="808"/>
      <c r="N55" s="1">
        <f t="shared" si="3"/>
        <v>0</v>
      </c>
      <c r="O55" s="791" t="s">
        <v>274</v>
      </c>
      <c r="P55" s="792"/>
      <c r="Q55" s="792"/>
      <c r="R55" s="792"/>
      <c r="S55" s="792"/>
      <c r="T55" s="792"/>
      <c r="U55" s="792"/>
      <c r="V55" s="793"/>
      <c r="W55" s="30"/>
      <c r="X55" s="30"/>
      <c r="Y55" s="30"/>
      <c r="Z55" s="30"/>
      <c r="AA55" s="30"/>
      <c r="AB55" s="30"/>
      <c r="AC55" s="30"/>
      <c r="AD55" s="30"/>
      <c r="AE55" s="30"/>
      <c r="AF55" s="30"/>
      <c r="AG55" s="30"/>
      <c r="AH55" s="30"/>
      <c r="AI55" s="346"/>
      <c r="AJ55" s="346"/>
      <c r="AK55" s="346"/>
      <c r="AL55" s="346"/>
      <c r="AM55" s="346"/>
      <c r="AN55" s="346"/>
      <c r="AO55" s="346"/>
      <c r="AP55" s="346"/>
      <c r="AQ55" s="346"/>
      <c r="AR55" s="346"/>
      <c r="AS55" s="346"/>
      <c r="AT55" s="346"/>
      <c r="AU55" s="346"/>
      <c r="AV55" s="346"/>
      <c r="AW55" s="346"/>
      <c r="AX55" s="346"/>
      <c r="AY55" s="346"/>
      <c r="AZ55" s="346"/>
      <c r="BA55" s="346"/>
      <c r="BB55" s="346"/>
    </row>
    <row r="56" spans="1:54">
      <c r="A56" s="30"/>
      <c r="B56" s="34" t="s">
        <v>296</v>
      </c>
      <c r="C56" s="30"/>
      <c r="D56" s="30"/>
      <c r="E56" s="30"/>
      <c r="F56" s="30"/>
      <c r="G56" s="30"/>
      <c r="H56" s="30"/>
      <c r="I56" s="30"/>
      <c r="J56" s="30"/>
      <c r="K56" s="30"/>
      <c r="L56" s="23" t="e">
        <f t="shared" si="1"/>
        <v>#N/A</v>
      </c>
      <c r="M56" s="38" t="s">
        <v>932</v>
      </c>
      <c r="N56" s="1" t="str">
        <f t="shared" ref="N56:N74" si="4">N6</f>
        <v>防災協定</v>
      </c>
      <c r="O56" s="785" t="e">
        <f>CONCATENATE("　○防災協定の締結実績　（様式-",L56,"）")</f>
        <v>#N/A</v>
      </c>
      <c r="P56" s="786"/>
      <c r="Q56" s="786"/>
      <c r="R56" s="786"/>
      <c r="S56" s="786"/>
      <c r="T56" s="786"/>
      <c r="U56" s="786"/>
      <c r="V56" s="787"/>
      <c r="W56" s="30"/>
      <c r="X56" s="30"/>
      <c r="Y56" s="30"/>
      <c r="Z56" s="30"/>
      <c r="AA56" s="30"/>
      <c r="AB56" s="30"/>
      <c r="AC56" s="30"/>
      <c r="AD56" s="30"/>
      <c r="AE56" s="30"/>
      <c r="AF56" s="30"/>
      <c r="AG56" s="30"/>
      <c r="AH56" s="30"/>
      <c r="AI56" s="346"/>
      <c r="AJ56" s="346"/>
      <c r="AK56" s="346"/>
      <c r="AL56" s="346"/>
      <c r="AM56" s="346"/>
      <c r="AN56" s="346"/>
      <c r="AO56" s="346"/>
      <c r="AP56" s="346"/>
      <c r="AQ56" s="346"/>
      <c r="AR56" s="346"/>
      <c r="AS56" s="346"/>
      <c r="AT56" s="346"/>
      <c r="AU56" s="346"/>
      <c r="AV56" s="346"/>
      <c r="AW56" s="346"/>
      <c r="AX56" s="346"/>
      <c r="AY56" s="346"/>
      <c r="AZ56" s="346"/>
      <c r="BA56" s="346"/>
      <c r="BB56" s="346"/>
    </row>
    <row r="57" spans="1:54">
      <c r="A57" s="30"/>
      <c r="B57" s="30"/>
      <c r="C57" s="30"/>
      <c r="D57" s="30"/>
      <c r="E57" s="30"/>
      <c r="F57" s="30"/>
      <c r="G57" s="30"/>
      <c r="H57" s="30"/>
      <c r="I57" s="30"/>
      <c r="J57" s="30"/>
      <c r="K57" s="30"/>
      <c r="L57" s="23" t="e">
        <f t="shared" si="1"/>
        <v>#N/A</v>
      </c>
      <c r="M57" s="39"/>
      <c r="N57" s="1" t="str">
        <f t="shared" si="4"/>
        <v>家畜伝染病防疫協定</v>
      </c>
      <c r="O57" s="785" t="e">
        <f>CONCATENATE("　○家畜伝染病防疫協定の締結実績　（様式-",L57,"）")</f>
        <v>#N/A</v>
      </c>
      <c r="P57" s="786"/>
      <c r="Q57" s="786"/>
      <c r="R57" s="786"/>
      <c r="S57" s="786"/>
      <c r="T57" s="786"/>
      <c r="U57" s="786"/>
      <c r="V57" s="787"/>
      <c r="W57" s="30"/>
      <c r="X57" s="30"/>
      <c r="Y57" s="30"/>
      <c r="Z57" s="30"/>
      <c r="AA57" s="30"/>
      <c r="AB57" s="30"/>
      <c r="AC57" s="30"/>
      <c r="AD57" s="30"/>
      <c r="AE57" s="30"/>
      <c r="AF57" s="30"/>
      <c r="AG57" s="30"/>
      <c r="AH57" s="30"/>
      <c r="AI57" s="346"/>
      <c r="AJ57" s="346"/>
      <c r="AK57" s="346"/>
      <c r="AL57" s="346"/>
      <c r="AM57" s="346"/>
      <c r="AN57" s="346"/>
      <c r="AO57" s="346"/>
      <c r="AP57" s="346"/>
      <c r="AQ57" s="346"/>
      <c r="AR57" s="346"/>
      <c r="AS57" s="346"/>
      <c r="AT57" s="346"/>
      <c r="AU57" s="346"/>
      <c r="AV57" s="346"/>
      <c r="AW57" s="346"/>
      <c r="AX57" s="346"/>
      <c r="AY57" s="346"/>
      <c r="AZ57" s="346"/>
      <c r="BA57" s="346"/>
      <c r="BB57" s="346"/>
    </row>
    <row r="58" spans="1:54" ht="14">
      <c r="A58" s="31" t="s">
        <v>335</v>
      </c>
      <c r="B58" s="31"/>
      <c r="C58" s="30"/>
      <c r="D58" s="30"/>
      <c r="E58" s="30"/>
      <c r="F58" s="30"/>
      <c r="G58" s="30"/>
      <c r="H58" s="30"/>
      <c r="I58" s="30"/>
      <c r="J58" s="30"/>
      <c r="K58" s="30"/>
      <c r="L58" s="23" t="e">
        <f t="shared" si="1"/>
        <v>#N/A</v>
      </c>
      <c r="M58" s="39"/>
      <c r="N58" s="1" t="str">
        <f t="shared" si="4"/>
        <v>維持管理業務</v>
      </c>
      <c r="O58" s="785" t="e">
        <f>CONCATENATE("　○県管理公共土木施設に関する維持管理業務または海岸漂着物の回収業務の契約実績　（様式-",L58,"）")</f>
        <v>#N/A</v>
      </c>
      <c r="P58" s="786"/>
      <c r="Q58" s="786"/>
      <c r="R58" s="786"/>
      <c r="S58" s="786"/>
      <c r="T58" s="786"/>
      <c r="U58" s="786"/>
      <c r="V58" s="787"/>
      <c r="W58" s="30"/>
      <c r="X58" s="30"/>
      <c r="Y58" s="30"/>
      <c r="Z58" s="30"/>
      <c r="AA58" s="30"/>
      <c r="AB58" s="30"/>
      <c r="AC58" s="30"/>
      <c r="AD58" s="30"/>
      <c r="AE58" s="30"/>
      <c r="AF58" s="30"/>
      <c r="AG58" s="30"/>
      <c r="AH58" s="30"/>
      <c r="AI58" s="346"/>
      <c r="AJ58" s="346"/>
      <c r="AK58" s="346"/>
      <c r="AL58" s="346"/>
      <c r="AM58" s="346"/>
      <c r="AN58" s="346"/>
      <c r="AO58" s="346"/>
      <c r="AP58" s="346"/>
      <c r="AQ58" s="346"/>
      <c r="AR58" s="346"/>
      <c r="AS58" s="346"/>
      <c r="AT58" s="346"/>
      <c r="AU58" s="346"/>
      <c r="AV58" s="346"/>
      <c r="AW58" s="346"/>
      <c r="AX58" s="346"/>
      <c r="AY58" s="346"/>
      <c r="AZ58" s="346"/>
      <c r="BA58" s="346"/>
      <c r="BB58" s="346"/>
    </row>
    <row r="59" spans="1:54">
      <c r="A59" s="30"/>
      <c r="B59" s="34" t="s">
        <v>297</v>
      </c>
      <c r="C59" s="30"/>
      <c r="D59" s="30"/>
      <c r="E59" s="30"/>
      <c r="F59" s="30"/>
      <c r="G59" s="30"/>
      <c r="H59" s="30"/>
      <c r="I59" s="30"/>
      <c r="J59" s="30"/>
      <c r="K59" s="30"/>
      <c r="L59" s="23" t="e">
        <f t="shared" si="1"/>
        <v>#N/A</v>
      </c>
      <c r="M59" s="39"/>
      <c r="N59" s="1" t="str">
        <f t="shared" si="4"/>
        <v>除雪業務</v>
      </c>
      <c r="O59" s="785" t="e">
        <f>CONCATENATE("　○県管理道路・空港を含む除雪業務の契約実績　（様式-",L59,"）")</f>
        <v>#N/A</v>
      </c>
      <c r="P59" s="786"/>
      <c r="Q59" s="786"/>
      <c r="R59" s="786"/>
      <c r="S59" s="786"/>
      <c r="T59" s="786"/>
      <c r="U59" s="786"/>
      <c r="V59" s="787"/>
      <c r="W59" s="30"/>
      <c r="X59" s="30"/>
      <c r="Y59" s="30"/>
      <c r="Z59" s="30"/>
      <c r="AA59" s="30"/>
      <c r="AB59" s="30"/>
      <c r="AC59" s="30"/>
      <c r="AD59" s="30"/>
      <c r="AE59" s="30"/>
      <c r="AF59" s="30"/>
      <c r="AG59" s="30"/>
      <c r="AH59" s="30"/>
      <c r="AI59" s="346"/>
      <c r="AJ59" s="346"/>
      <c r="AK59" s="346"/>
      <c r="AL59" s="346"/>
      <c r="AM59" s="346"/>
      <c r="AN59" s="346"/>
      <c r="AO59" s="346"/>
      <c r="AP59" s="346"/>
      <c r="AQ59" s="346"/>
      <c r="AR59" s="346"/>
      <c r="AS59" s="346"/>
      <c r="AT59" s="346"/>
      <c r="AU59" s="346"/>
      <c r="AV59" s="346"/>
      <c r="AW59" s="346"/>
      <c r="AX59" s="346"/>
      <c r="AY59" s="346"/>
      <c r="AZ59" s="346"/>
      <c r="BA59" s="346"/>
      <c r="BB59" s="346"/>
    </row>
    <row r="60" spans="1:54">
      <c r="A60" s="30"/>
      <c r="B60" s="30"/>
      <c r="C60" s="30"/>
      <c r="D60" s="30"/>
      <c r="E60" s="30"/>
      <c r="F60" s="30"/>
      <c r="G60" s="30"/>
      <c r="H60" s="30"/>
      <c r="I60" s="30"/>
      <c r="J60" s="30"/>
      <c r="K60" s="30"/>
      <c r="L60" s="23" t="str">
        <f t="shared" si="1"/>
        <v>８</v>
      </c>
      <c r="M60" s="39"/>
      <c r="N60" s="1" t="str">
        <f t="shared" si="4"/>
        <v>ボランティア活動</v>
      </c>
      <c r="O60" s="785" t="str">
        <f>CONCATENATE("　○ボランティア活動又はハートフルしまねへの参加実績　（様式-",L60,"）")</f>
        <v>　○ボランティア活動又はハートフルしまねへの参加実績　（様式-８）</v>
      </c>
      <c r="P60" s="786"/>
      <c r="Q60" s="786"/>
      <c r="R60" s="786"/>
      <c r="S60" s="786"/>
      <c r="T60" s="786"/>
      <c r="U60" s="786"/>
      <c r="V60" s="787"/>
      <c r="W60" s="30"/>
      <c r="X60" s="30"/>
      <c r="Y60" s="30"/>
      <c r="Z60" s="30"/>
      <c r="AA60" s="30"/>
      <c r="AB60" s="30"/>
      <c r="AC60" s="30"/>
      <c r="AD60" s="30"/>
      <c r="AE60" s="30"/>
      <c r="AF60" s="30"/>
      <c r="AG60" s="30"/>
      <c r="AH60" s="30"/>
      <c r="AI60" s="346"/>
      <c r="AJ60" s="346"/>
      <c r="AK60" s="346"/>
      <c r="AL60" s="346"/>
      <c r="AM60" s="346"/>
      <c r="AN60" s="346"/>
      <c r="AO60" s="346"/>
      <c r="AP60" s="346"/>
      <c r="AQ60" s="346"/>
      <c r="AR60" s="346"/>
      <c r="AS60" s="346"/>
      <c r="AT60" s="346"/>
      <c r="AU60" s="346"/>
      <c r="AV60" s="346"/>
      <c r="AW60" s="346"/>
      <c r="AX60" s="346"/>
      <c r="AY60" s="346"/>
      <c r="AZ60" s="346"/>
      <c r="BA60" s="346"/>
      <c r="BB60" s="346"/>
    </row>
    <row r="61" spans="1:54" ht="14">
      <c r="A61" s="31" t="s">
        <v>336</v>
      </c>
      <c r="B61" s="31"/>
      <c r="C61" s="30"/>
      <c r="D61" s="30"/>
      <c r="E61" s="30"/>
      <c r="F61" s="30"/>
      <c r="G61" s="30"/>
      <c r="H61" s="30"/>
      <c r="I61" s="30"/>
      <c r="J61" s="30"/>
      <c r="K61" s="30"/>
      <c r="L61" s="23" t="e">
        <f t="shared" si="1"/>
        <v>#N/A</v>
      </c>
      <c r="M61" s="39"/>
      <c r="N61" s="1" t="str">
        <f t="shared" si="4"/>
        <v>労働福祉（高齢者雇用）</v>
      </c>
      <c r="O61" s="788" t="e">
        <f>CONCATENATE("　○労働福祉関連の状況(a 障がい者雇用の実態)　（様式-",L61,"）")</f>
        <v>#N/A</v>
      </c>
      <c r="P61" s="789"/>
      <c r="Q61" s="789"/>
      <c r="R61" s="789"/>
      <c r="S61" s="789"/>
      <c r="T61" s="789"/>
      <c r="U61" s="789"/>
      <c r="V61" s="790"/>
      <c r="W61" s="30"/>
      <c r="X61" s="30"/>
      <c r="Y61" s="30"/>
      <c r="Z61" s="30"/>
      <c r="AA61" s="30"/>
      <c r="AB61" s="30"/>
      <c r="AC61" s="30"/>
      <c r="AD61" s="30"/>
      <c r="AE61" s="30"/>
      <c r="AF61" s="30"/>
      <c r="AG61" s="30"/>
      <c r="AH61" s="30"/>
      <c r="AI61" s="346"/>
      <c r="AJ61" s="346"/>
      <c r="AK61" s="346"/>
      <c r="AL61" s="346"/>
      <c r="AM61" s="346"/>
      <c r="AN61" s="346"/>
      <c r="AO61" s="346"/>
      <c r="AP61" s="346"/>
      <c r="AQ61" s="346"/>
      <c r="AR61" s="346"/>
      <c r="AS61" s="346"/>
      <c r="AT61" s="346"/>
      <c r="AU61" s="346"/>
      <c r="AV61" s="346"/>
      <c r="AW61" s="346"/>
      <c r="AX61" s="346"/>
      <c r="AY61" s="346"/>
      <c r="AZ61" s="346"/>
      <c r="BA61" s="346"/>
      <c r="BB61" s="346"/>
    </row>
    <row r="62" spans="1:54" ht="13" customHeight="1">
      <c r="A62" s="30"/>
      <c r="B62" s="30" t="s">
        <v>474</v>
      </c>
      <c r="C62" s="30"/>
      <c r="D62" s="30"/>
      <c r="E62" s="30"/>
      <c r="F62" s="30"/>
      <c r="G62" s="30"/>
      <c r="H62" s="30"/>
      <c r="I62" s="30"/>
      <c r="J62" s="30"/>
      <c r="K62" s="30"/>
      <c r="L62" s="23" t="str">
        <f t="shared" si="1"/>
        <v>９</v>
      </c>
      <c r="M62" s="39"/>
      <c r="N62" s="1" t="str">
        <f t="shared" si="4"/>
        <v>労働福祉（障がい者雇用）</v>
      </c>
      <c r="O62" s="788" t="str">
        <f>CONCATENATE("　○労働福祉関連の状況(a 障がい者雇用の実態)　（様式-",L62,"）")</f>
        <v>　○労働福祉関連の状況(a 障がい者雇用の実態)　（様式-９）</v>
      </c>
      <c r="P62" s="789"/>
      <c r="Q62" s="789"/>
      <c r="R62" s="789"/>
      <c r="S62" s="789"/>
      <c r="T62" s="789"/>
      <c r="U62" s="789"/>
      <c r="V62" s="790"/>
      <c r="W62" s="30"/>
      <c r="X62" s="30"/>
      <c r="Y62" s="30"/>
      <c r="Z62" s="30"/>
      <c r="AA62" s="30"/>
      <c r="AB62" s="30"/>
      <c r="AC62" s="30"/>
      <c r="AD62" s="30"/>
      <c r="AE62" s="30"/>
      <c r="AF62" s="30"/>
      <c r="AG62" s="30"/>
      <c r="AH62" s="30"/>
      <c r="AI62" s="346"/>
      <c r="AJ62" s="346"/>
      <c r="AK62" s="346"/>
      <c r="AL62" s="346"/>
      <c r="AM62" s="346"/>
      <c r="AN62" s="346"/>
      <c r="AO62" s="346"/>
      <c r="AP62" s="346"/>
      <c r="AQ62" s="346"/>
      <c r="AR62" s="346"/>
      <c r="AS62" s="346"/>
      <c r="AT62" s="346"/>
      <c r="AU62" s="346"/>
      <c r="AV62" s="346"/>
      <c r="AW62" s="346"/>
      <c r="AX62" s="346"/>
      <c r="AY62" s="346"/>
      <c r="AZ62" s="346"/>
      <c r="BA62" s="346"/>
      <c r="BB62" s="346"/>
    </row>
    <row r="63" spans="1:54" ht="13" customHeight="1">
      <c r="A63" s="30"/>
      <c r="B63" s="34" t="s">
        <v>304</v>
      </c>
      <c r="C63" s="30"/>
      <c r="D63" s="30"/>
      <c r="E63" s="30"/>
      <c r="F63" s="30"/>
      <c r="G63" s="30"/>
      <c r="H63" s="30"/>
      <c r="I63" s="30"/>
      <c r="J63" s="30"/>
      <c r="K63" s="30"/>
      <c r="L63" s="23" t="str">
        <f t="shared" si="1"/>
        <v>１０</v>
      </c>
      <c r="M63" s="39"/>
      <c r="N63" s="1" t="str">
        <f t="shared" si="4"/>
        <v>労働福祉（育児介護制度）</v>
      </c>
      <c r="O63" s="788" t="str">
        <f>CONCATENATE("　○労働福祉関連の状況(b 育児・介護休業に関する制度)　（様式-",L63,"）")</f>
        <v>　○労働福祉関連の状況(b 育児・介護休業に関する制度)　（様式-１０）</v>
      </c>
      <c r="P63" s="789"/>
      <c r="Q63" s="789"/>
      <c r="R63" s="789"/>
      <c r="S63" s="789"/>
      <c r="T63" s="789"/>
      <c r="U63" s="789"/>
      <c r="V63" s="790"/>
      <c r="W63" s="30"/>
      <c r="X63" s="30"/>
      <c r="Y63" s="30"/>
      <c r="Z63" s="30"/>
      <c r="AA63" s="30"/>
      <c r="AB63" s="30"/>
      <c r="AC63" s="30"/>
      <c r="AD63" s="30"/>
      <c r="AE63" s="30"/>
      <c r="AF63" s="30"/>
      <c r="AG63" s="30"/>
      <c r="AH63" s="30"/>
      <c r="AI63" s="346"/>
      <c r="AJ63" s="346"/>
      <c r="AK63" s="346"/>
      <c r="AL63" s="346"/>
      <c r="AM63" s="346"/>
      <c r="AN63" s="346"/>
      <c r="AO63" s="346"/>
      <c r="AP63" s="346"/>
      <c r="AQ63" s="346"/>
      <c r="AR63" s="346"/>
      <c r="AS63" s="346"/>
      <c r="AT63" s="346"/>
      <c r="AU63" s="346"/>
      <c r="AV63" s="346"/>
      <c r="AW63" s="346"/>
      <c r="AX63" s="346"/>
      <c r="AY63" s="346"/>
      <c r="AZ63" s="346"/>
      <c r="BA63" s="346"/>
      <c r="BB63" s="346"/>
    </row>
    <row r="64" spans="1:54" ht="13.5" customHeight="1">
      <c r="A64" s="30"/>
      <c r="B64" s="34" t="s">
        <v>437</v>
      </c>
      <c r="C64" s="30"/>
      <c r="D64" s="30"/>
      <c r="E64" s="30"/>
      <c r="F64" s="30"/>
      <c r="G64" s="30"/>
      <c r="H64" s="30"/>
      <c r="I64" s="30"/>
      <c r="J64" s="30"/>
      <c r="K64" s="30"/>
      <c r="L64" s="23" t="str">
        <f t="shared" si="1"/>
        <v>１１</v>
      </c>
      <c r="M64" s="39"/>
      <c r="N64" s="1" t="str">
        <f t="shared" si="4"/>
        <v>育児介護チェック表</v>
      </c>
      <c r="O64" s="788" t="str">
        <f>CONCATENATE("　○育児・介護休業に関する制度　チェック表　（様式-",L64,"）")</f>
        <v>　○育児・介護休業に関する制度　チェック表　（様式-１１）</v>
      </c>
      <c r="P64" s="789"/>
      <c r="Q64" s="789"/>
      <c r="R64" s="789"/>
      <c r="S64" s="789"/>
      <c r="T64" s="789"/>
      <c r="U64" s="789"/>
      <c r="V64" s="790"/>
      <c r="W64" s="30"/>
      <c r="X64" s="30"/>
      <c r="Y64" s="30"/>
      <c r="Z64" s="30"/>
      <c r="AA64" s="30"/>
      <c r="AB64" s="30"/>
      <c r="AC64" s="30"/>
      <c r="AD64" s="30"/>
      <c r="AE64" s="30"/>
      <c r="AF64" s="30"/>
      <c r="AG64" s="30"/>
      <c r="AH64" s="30"/>
      <c r="AI64" s="346"/>
      <c r="AJ64" s="346"/>
      <c r="AK64" s="346"/>
      <c r="AL64" s="346"/>
      <c r="AM64" s="346"/>
      <c r="AN64" s="346"/>
      <c r="AO64" s="346"/>
      <c r="AP64" s="346"/>
      <c r="AQ64" s="346"/>
      <c r="AR64" s="346"/>
      <c r="AS64" s="346"/>
      <c r="AT64" s="346"/>
      <c r="AU64" s="346"/>
      <c r="AV64" s="346"/>
      <c r="AW64" s="346"/>
      <c r="AX64" s="346"/>
      <c r="AY64" s="346"/>
      <c r="AZ64" s="346"/>
      <c r="BA64" s="346"/>
      <c r="BB64" s="346"/>
    </row>
    <row r="65" spans="1:54" ht="16.5" customHeight="1">
      <c r="A65" s="30"/>
      <c r="B65" s="34" t="s">
        <v>438</v>
      </c>
      <c r="C65" s="30"/>
      <c r="D65" s="30"/>
      <c r="E65" s="30"/>
      <c r="F65" s="30"/>
      <c r="G65" s="30"/>
      <c r="H65" s="30"/>
      <c r="I65" s="30"/>
      <c r="J65" s="30"/>
      <c r="K65" s="30"/>
      <c r="L65" s="23" t="e">
        <f t="shared" si="1"/>
        <v>#N/A</v>
      </c>
      <c r="M65" s="39"/>
      <c r="N65" s="1" t="str">
        <f t="shared" si="4"/>
        <v>労働福祉（若手技術者雇用）</v>
      </c>
      <c r="O65" s="788" t="e">
        <f>CONCATENATE("　○登録基幹技能者の配置　（様式-",L65,"）")</f>
        <v>#N/A</v>
      </c>
      <c r="P65" s="789"/>
      <c r="Q65" s="789"/>
      <c r="R65" s="789"/>
      <c r="S65" s="789"/>
      <c r="T65" s="789"/>
      <c r="U65" s="789"/>
      <c r="V65" s="790"/>
      <c r="W65" s="30"/>
      <c r="X65" s="30"/>
      <c r="Y65" s="30"/>
      <c r="Z65" s="30"/>
      <c r="AA65" s="30"/>
      <c r="AB65" s="30"/>
      <c r="AC65" s="30"/>
      <c r="AD65" s="30"/>
      <c r="AE65" s="30"/>
      <c r="AF65" s="30"/>
      <c r="AG65" s="30"/>
      <c r="AH65" s="30"/>
      <c r="AI65" s="346"/>
      <c r="AJ65" s="346"/>
      <c r="AK65" s="346"/>
      <c r="AL65" s="346"/>
      <c r="AM65" s="346"/>
      <c r="AN65" s="346"/>
      <c r="AO65" s="346"/>
      <c r="AP65" s="346"/>
      <c r="AQ65" s="346"/>
      <c r="AR65" s="346"/>
      <c r="AS65" s="346"/>
      <c r="AT65" s="346"/>
      <c r="AU65" s="346"/>
      <c r="AV65" s="346"/>
      <c r="AW65" s="346"/>
      <c r="AX65" s="346"/>
      <c r="AY65" s="346"/>
      <c r="AZ65" s="346"/>
      <c r="BA65" s="346"/>
      <c r="BB65" s="346"/>
    </row>
    <row r="66" spans="1:54">
      <c r="A66" s="30"/>
      <c r="B66" s="34" t="s">
        <v>310</v>
      </c>
      <c r="C66" s="30"/>
      <c r="D66" s="30"/>
      <c r="E66" s="30"/>
      <c r="F66" s="30"/>
      <c r="G66" s="30"/>
      <c r="H66" s="30"/>
      <c r="I66" s="30"/>
      <c r="J66" s="30"/>
      <c r="K66" s="30"/>
      <c r="L66" s="23" t="str">
        <f t="shared" si="1"/>
        <v>１２</v>
      </c>
      <c r="M66" s="39"/>
      <c r="N66" s="1" t="str">
        <f t="shared" si="4"/>
        <v>消防団協力事業所</v>
      </c>
      <c r="O66" s="788" t="str">
        <f>CONCATENATE("　○消防団協力事業所の認定　（様式-",L66,"）")</f>
        <v>　○消防団協力事業所の認定　（様式-１２）</v>
      </c>
      <c r="P66" s="789"/>
      <c r="Q66" s="789"/>
      <c r="R66" s="789"/>
      <c r="S66" s="789"/>
      <c r="T66" s="789"/>
      <c r="U66" s="789"/>
      <c r="V66" s="790"/>
      <c r="W66" s="30"/>
      <c r="X66" s="30"/>
      <c r="Y66" s="30"/>
      <c r="Z66" s="30"/>
      <c r="AA66" s="30"/>
      <c r="AB66" s="30"/>
      <c r="AC66" s="30"/>
      <c r="AD66" s="30"/>
      <c r="AE66" s="30"/>
      <c r="AF66" s="30"/>
      <c r="AG66" s="30"/>
      <c r="AH66" s="30"/>
      <c r="AI66" s="346"/>
      <c r="AJ66" s="346"/>
      <c r="AK66" s="346"/>
      <c r="AL66" s="346"/>
      <c r="AM66" s="346"/>
      <c r="AN66" s="346"/>
      <c r="AO66" s="346"/>
      <c r="AP66" s="346"/>
      <c r="AQ66" s="346"/>
      <c r="AR66" s="346"/>
      <c r="AS66" s="346"/>
      <c r="AT66" s="346"/>
      <c r="AU66" s="346"/>
      <c r="AV66" s="346"/>
      <c r="AW66" s="346"/>
      <c r="AX66" s="346"/>
      <c r="AY66" s="346"/>
      <c r="AZ66" s="346"/>
      <c r="BA66" s="346"/>
      <c r="BB66" s="346"/>
    </row>
    <row r="67" spans="1:54">
      <c r="A67" s="30"/>
      <c r="B67" s="34"/>
      <c r="C67" s="30"/>
      <c r="D67" s="30"/>
      <c r="E67" s="30"/>
      <c r="F67" s="30"/>
      <c r="G67" s="30"/>
      <c r="H67" s="30"/>
      <c r="I67" s="30"/>
      <c r="J67" s="30"/>
      <c r="K67" s="30"/>
      <c r="L67" s="23" t="e">
        <f t="shared" si="1"/>
        <v>#N/A</v>
      </c>
      <c r="M67" s="39"/>
      <c r="N67" s="1" t="str">
        <f t="shared" si="4"/>
        <v>海上援助活動</v>
      </c>
      <c r="O67" s="788" t="e">
        <f>CONCATENATE("　○消防団協力事業所の認定　（様式-",L67,"）")</f>
        <v>#N/A</v>
      </c>
      <c r="P67" s="789"/>
      <c r="Q67" s="789"/>
      <c r="R67" s="789"/>
      <c r="S67" s="789"/>
      <c r="T67" s="789"/>
      <c r="U67" s="789"/>
      <c r="V67" s="790"/>
      <c r="W67" s="30"/>
      <c r="X67" s="30"/>
      <c r="Y67" s="30"/>
      <c r="Z67" s="30"/>
      <c r="AA67" s="30"/>
      <c r="AB67" s="30"/>
      <c r="AC67" s="30"/>
      <c r="AD67" s="30"/>
      <c r="AE67" s="30"/>
      <c r="AF67" s="30"/>
      <c r="AG67" s="30"/>
      <c r="AH67" s="30"/>
      <c r="AI67" s="346"/>
      <c r="AJ67" s="346"/>
      <c r="AK67" s="346"/>
      <c r="AL67" s="346"/>
      <c r="AM67" s="346"/>
      <c r="AN67" s="346"/>
      <c r="AO67" s="346"/>
      <c r="AP67" s="346"/>
      <c r="AQ67" s="346"/>
      <c r="AR67" s="346"/>
      <c r="AS67" s="346"/>
      <c r="AT67" s="346"/>
      <c r="AU67" s="346"/>
      <c r="AV67" s="346"/>
      <c r="AW67" s="346"/>
      <c r="AX67" s="346"/>
      <c r="AY67" s="346"/>
      <c r="AZ67" s="346"/>
      <c r="BA67" s="346"/>
      <c r="BB67" s="346"/>
    </row>
    <row r="68" spans="1:54" ht="14">
      <c r="A68" s="31" t="s">
        <v>366</v>
      </c>
      <c r="B68" s="31"/>
      <c r="C68" s="30"/>
      <c r="D68" s="30"/>
      <c r="E68" s="30"/>
      <c r="F68" s="30"/>
      <c r="G68" s="30"/>
      <c r="H68" s="30"/>
      <c r="I68" s="30"/>
      <c r="J68" s="30"/>
      <c r="K68" s="30"/>
      <c r="L68" s="23" t="e">
        <f t="shared" si="1"/>
        <v>#N/A</v>
      </c>
      <c r="M68" s="39"/>
      <c r="N68" s="1" t="str">
        <f t="shared" si="4"/>
        <v>応急危険度判定士派遣協力事業者</v>
      </c>
      <c r="O68" s="788" t="e">
        <f>CONCATENATE("　○島根県地震被災建築物応急危険度判定士の登録　（様式-",L68,"）")</f>
        <v>#N/A</v>
      </c>
      <c r="P68" s="789"/>
      <c r="Q68" s="789"/>
      <c r="R68" s="789"/>
      <c r="S68" s="789"/>
      <c r="T68" s="789"/>
      <c r="U68" s="789"/>
      <c r="V68" s="790"/>
      <c r="W68" s="30"/>
      <c r="X68" s="30"/>
      <c r="Y68" s="30"/>
      <c r="Z68" s="30"/>
      <c r="AA68" s="30"/>
      <c r="AB68" s="30"/>
      <c r="AC68" s="30"/>
      <c r="AD68" s="30"/>
      <c r="AE68" s="30"/>
      <c r="AF68" s="30"/>
      <c r="AG68" s="30"/>
      <c r="AH68" s="30"/>
      <c r="AI68" s="346"/>
      <c r="AJ68" s="346"/>
      <c r="AK68" s="346"/>
      <c r="AL68" s="346"/>
      <c r="AM68" s="346"/>
      <c r="AN68" s="346"/>
      <c r="AO68" s="346"/>
      <c r="AP68" s="346"/>
      <c r="AQ68" s="346"/>
      <c r="AR68" s="346"/>
      <c r="AS68" s="346"/>
      <c r="AT68" s="346"/>
      <c r="AU68" s="346"/>
      <c r="AV68" s="346"/>
      <c r="AW68" s="346"/>
      <c r="AX68" s="346"/>
      <c r="AY68" s="346"/>
      <c r="AZ68" s="346"/>
      <c r="BA68" s="346"/>
      <c r="BB68" s="346"/>
    </row>
    <row r="69" spans="1:54">
      <c r="A69" s="30"/>
      <c r="B69" s="34" t="s">
        <v>328</v>
      </c>
      <c r="C69" s="30"/>
      <c r="D69" s="30"/>
      <c r="E69" s="30"/>
      <c r="F69" s="30"/>
      <c r="G69" s="30"/>
      <c r="H69" s="30"/>
      <c r="I69" s="30"/>
      <c r="J69" s="30"/>
      <c r="K69" s="30"/>
      <c r="L69" s="23" t="e">
        <f t="shared" si="1"/>
        <v>#N/A</v>
      </c>
      <c r="M69" s="39"/>
      <c r="N69" s="1" t="str">
        <f t="shared" si="4"/>
        <v>若手・中堅技術者配置</v>
      </c>
      <c r="O69" s="788" t="e">
        <f>CONCATENATE("　○島根県応急復旧相談員の登録　（様式-",L69,"）")</f>
        <v>#N/A</v>
      </c>
      <c r="P69" s="789"/>
      <c r="Q69" s="789"/>
      <c r="R69" s="789"/>
      <c r="S69" s="789"/>
      <c r="T69" s="789"/>
      <c r="U69" s="789"/>
      <c r="V69" s="790"/>
      <c r="W69" s="30"/>
      <c r="X69" s="30"/>
      <c r="Y69" s="30"/>
      <c r="Z69" s="30"/>
      <c r="AA69" s="30"/>
      <c r="AB69" s="30"/>
      <c r="AC69" s="30"/>
      <c r="AD69" s="30"/>
      <c r="AE69" s="30"/>
      <c r="AF69" s="30"/>
      <c r="AG69" s="30"/>
      <c r="AH69" s="30"/>
      <c r="AI69" s="346"/>
      <c r="AJ69" s="346"/>
      <c r="AK69" s="346"/>
      <c r="AL69" s="346"/>
      <c r="AM69" s="346"/>
      <c r="AN69" s="346"/>
      <c r="AO69" s="346"/>
      <c r="AP69" s="346"/>
      <c r="AQ69" s="346"/>
      <c r="AR69" s="346"/>
      <c r="AS69" s="346"/>
      <c r="AT69" s="346"/>
      <c r="AU69" s="346"/>
      <c r="AV69" s="346"/>
      <c r="AW69" s="346"/>
      <c r="AX69" s="346"/>
      <c r="AY69" s="346"/>
      <c r="AZ69" s="346"/>
      <c r="BA69" s="346"/>
      <c r="BB69" s="346"/>
    </row>
    <row r="70" spans="1:54">
      <c r="A70" s="30"/>
      <c r="B70" s="34" t="s">
        <v>331</v>
      </c>
      <c r="C70" s="30"/>
      <c r="D70" s="30"/>
      <c r="E70" s="30"/>
      <c r="F70" s="30"/>
      <c r="G70" s="30"/>
      <c r="H70" s="30"/>
      <c r="I70" s="30"/>
      <c r="J70" s="30"/>
      <c r="K70" s="30"/>
      <c r="L70" s="23" t="e">
        <f t="shared" si="1"/>
        <v>#N/A</v>
      </c>
      <c r="M70" s="39"/>
      <c r="N70" s="1" t="str">
        <f t="shared" si="4"/>
        <v>建設機械保有状況</v>
      </c>
      <c r="O70" s="788" t="e">
        <f>CONCATENATE("　○建設キャリアアップシステム（CCUS）の活用　（様式-",L70,"）")</f>
        <v>#N/A</v>
      </c>
      <c r="P70" s="789"/>
      <c r="Q70" s="789"/>
      <c r="R70" s="789"/>
      <c r="S70" s="789"/>
      <c r="T70" s="789"/>
      <c r="U70" s="789"/>
      <c r="V70" s="790"/>
      <c r="W70" s="30"/>
      <c r="X70" s="30"/>
      <c r="Y70" s="30"/>
      <c r="Z70" s="30"/>
      <c r="AA70" s="30"/>
      <c r="AB70" s="30"/>
      <c r="AC70" s="30"/>
      <c r="AD70" s="30"/>
      <c r="AE70" s="30"/>
      <c r="AF70" s="30"/>
      <c r="AG70" s="30"/>
      <c r="AH70" s="30"/>
      <c r="AI70" s="346"/>
      <c r="AJ70" s="346"/>
      <c r="AK70" s="346"/>
      <c r="AL70" s="346"/>
      <c r="AM70" s="346"/>
      <c r="AN70" s="346"/>
      <c r="AO70" s="346"/>
      <c r="AP70" s="346"/>
      <c r="AQ70" s="346"/>
      <c r="AR70" s="346"/>
      <c r="AS70" s="346"/>
      <c r="AT70" s="346"/>
      <c r="AU70" s="346"/>
      <c r="AV70" s="346"/>
      <c r="AW70" s="346"/>
      <c r="AX70" s="346"/>
      <c r="AY70" s="346"/>
      <c r="AZ70" s="346"/>
      <c r="BA70" s="346"/>
      <c r="BB70" s="346"/>
    </row>
    <row r="71" spans="1:54">
      <c r="A71" s="30"/>
      <c r="B71" s="30"/>
      <c r="C71" s="30"/>
      <c r="D71" s="30"/>
      <c r="E71" s="30"/>
      <c r="F71" s="30"/>
      <c r="G71" s="30"/>
      <c r="H71" s="30"/>
      <c r="I71" s="30"/>
      <c r="J71" s="30"/>
      <c r="K71" s="30"/>
      <c r="L71" s="23" t="e">
        <f t="shared" si="1"/>
        <v>#N/A</v>
      </c>
      <c r="M71" s="39"/>
      <c r="N71" s="1" t="str">
        <f t="shared" si="4"/>
        <v>BCP認定</v>
      </c>
      <c r="O71" s="788" t="e">
        <f>CONCATENATE("　○海上援助活動の実績　（様式-",L71,"）")</f>
        <v>#N/A</v>
      </c>
      <c r="P71" s="789"/>
      <c r="Q71" s="789"/>
      <c r="R71" s="789"/>
      <c r="S71" s="789"/>
      <c r="T71" s="789"/>
      <c r="U71" s="789"/>
      <c r="V71" s="790"/>
      <c r="W71" s="30"/>
      <c r="X71" s="30"/>
      <c r="Y71" s="30"/>
      <c r="Z71" s="30"/>
      <c r="AA71" s="30"/>
      <c r="AB71" s="30"/>
      <c r="AC71" s="30"/>
      <c r="AD71" s="30"/>
      <c r="AE71" s="30"/>
      <c r="AF71" s="30"/>
      <c r="AG71" s="30"/>
      <c r="AH71" s="30"/>
      <c r="AI71" s="346"/>
      <c r="AJ71" s="346"/>
      <c r="AK71" s="346"/>
      <c r="AL71" s="346"/>
      <c r="AM71" s="346"/>
      <c r="AN71" s="346"/>
      <c r="AO71" s="346"/>
      <c r="AP71" s="346"/>
      <c r="AQ71" s="346"/>
      <c r="AR71" s="346"/>
      <c r="AS71" s="346"/>
      <c r="AT71" s="346"/>
      <c r="AU71" s="346"/>
      <c r="AV71" s="346"/>
      <c r="AW71" s="346"/>
      <c r="AX71" s="346"/>
      <c r="AY71" s="346"/>
      <c r="AZ71" s="346"/>
      <c r="BA71" s="346"/>
      <c r="BB71" s="346"/>
    </row>
    <row r="72" spans="1:54" ht="13.5" customHeight="1">
      <c r="A72" s="30"/>
      <c r="B72" s="30" t="s">
        <v>329</v>
      </c>
      <c r="C72" s="30"/>
      <c r="D72" s="30"/>
      <c r="E72" s="30"/>
      <c r="F72" s="30"/>
      <c r="G72" s="30"/>
      <c r="H72" s="30"/>
      <c r="I72" s="30"/>
      <c r="J72" s="30"/>
      <c r="K72" s="30"/>
      <c r="L72" s="23" t="str">
        <f t="shared" si="1"/>
        <v>１３</v>
      </c>
      <c r="M72" s="39"/>
      <c r="N72" s="1" t="str">
        <f t="shared" si="4"/>
        <v>登録基幹技能者</v>
      </c>
      <c r="O72" s="788" t="str">
        <f>CONCATENATE("　○登録基幹技能者の配置　（様式-",L72,"）")</f>
        <v>　○登録基幹技能者の配置　（様式-１３）</v>
      </c>
      <c r="P72" s="789"/>
      <c r="Q72" s="789"/>
      <c r="R72" s="789"/>
      <c r="S72" s="789"/>
      <c r="T72" s="789"/>
      <c r="U72" s="789"/>
      <c r="V72" s="790"/>
      <c r="W72" s="30"/>
      <c r="X72" s="30"/>
      <c r="Y72" s="30"/>
      <c r="Z72" s="30"/>
      <c r="AA72" s="30"/>
      <c r="AB72" s="30"/>
      <c r="AC72" s="30"/>
      <c r="AD72" s="30"/>
      <c r="AE72" s="30"/>
      <c r="AF72" s="30"/>
      <c r="AG72" s="30"/>
      <c r="AH72" s="30"/>
      <c r="AI72" s="346"/>
      <c r="AJ72" s="346"/>
      <c r="AK72" s="346"/>
      <c r="AL72" s="346"/>
      <c r="AM72" s="346"/>
      <c r="AN72" s="346"/>
      <c r="AO72" s="346"/>
      <c r="AP72" s="346"/>
      <c r="AQ72" s="346"/>
      <c r="AR72" s="346"/>
      <c r="AS72" s="346"/>
      <c r="AT72" s="346"/>
      <c r="AU72" s="346"/>
      <c r="AV72" s="346"/>
      <c r="AW72" s="346"/>
      <c r="AX72" s="346"/>
      <c r="AY72" s="346"/>
      <c r="AZ72" s="346"/>
      <c r="BA72" s="346"/>
      <c r="BB72" s="346"/>
    </row>
    <row r="73" spans="1:54" ht="13.5" customHeight="1">
      <c r="A73" s="30"/>
      <c r="B73" s="34" t="s">
        <v>332</v>
      </c>
      <c r="C73" s="30"/>
      <c r="D73" s="30"/>
      <c r="E73" s="30"/>
      <c r="F73" s="30"/>
      <c r="G73" s="30"/>
      <c r="H73" s="30"/>
      <c r="I73" s="30"/>
      <c r="J73" s="30"/>
      <c r="K73" s="30"/>
      <c r="L73" s="23" t="str">
        <f t="shared" si="1"/>
        <v>１４</v>
      </c>
      <c r="M73" s="39"/>
      <c r="N73" s="1" t="str">
        <f t="shared" si="4"/>
        <v>応急復旧相談員</v>
      </c>
      <c r="O73" s="785" t="str">
        <f>CONCATENATE("　○島根県被災住宅応急復旧相談員の登録　（様式-",L73,"）")</f>
        <v>　○島根県被災住宅応急復旧相談員の登録　（様式-１４）</v>
      </c>
      <c r="P73" s="786"/>
      <c r="Q73" s="786"/>
      <c r="R73" s="786"/>
      <c r="S73" s="786"/>
      <c r="T73" s="786"/>
      <c r="U73" s="786"/>
      <c r="V73" s="787"/>
      <c r="W73" s="30"/>
      <c r="X73" s="30"/>
      <c r="Y73" s="30"/>
      <c r="Z73" s="30"/>
      <c r="AA73" s="30"/>
      <c r="AB73" s="30"/>
      <c r="AC73" s="30"/>
      <c r="AD73" s="30"/>
      <c r="AE73" s="30"/>
      <c r="AF73" s="30"/>
      <c r="AG73" s="30"/>
      <c r="AH73" s="30"/>
      <c r="AI73" s="346"/>
      <c r="AJ73" s="346"/>
      <c r="AK73" s="346"/>
      <c r="AL73" s="346"/>
      <c r="AM73" s="346"/>
      <c r="AN73" s="346"/>
      <c r="AO73" s="346"/>
      <c r="AP73" s="346"/>
      <c r="AQ73" s="346"/>
      <c r="AR73" s="346"/>
      <c r="AS73" s="346"/>
      <c r="AT73" s="346"/>
      <c r="AU73" s="346"/>
      <c r="AV73" s="346"/>
      <c r="AW73" s="346"/>
      <c r="AX73" s="346"/>
      <c r="AY73" s="346"/>
      <c r="AZ73" s="346"/>
      <c r="BA73" s="346"/>
      <c r="BB73" s="346"/>
    </row>
    <row r="74" spans="1:54" ht="13.5" customHeight="1">
      <c r="A74" s="30"/>
      <c r="B74" s="30" t="s">
        <v>367</v>
      </c>
      <c r="C74" s="30"/>
      <c r="D74" s="30"/>
      <c r="E74" s="30"/>
      <c r="F74" s="30"/>
      <c r="G74" s="30"/>
      <c r="H74" s="30"/>
      <c r="I74" s="30"/>
      <c r="J74" s="30"/>
      <c r="K74" s="30"/>
      <c r="L74" s="23" t="e">
        <f>INDEX($B$20:$G$40,MATCH(N74,$C$20:$C$40,0),4)</f>
        <v>#N/A</v>
      </c>
      <c r="M74" s="39"/>
      <c r="N74" s="1" t="str">
        <f t="shared" si="4"/>
        <v>CCUSの活用</v>
      </c>
      <c r="O74" s="797" t="e">
        <f>CONCATENATE("　○事業継続計画（BCP）の認定　（様式-",L74,"）")</f>
        <v>#N/A</v>
      </c>
      <c r="P74" s="798"/>
      <c r="Q74" s="798"/>
      <c r="R74" s="798"/>
      <c r="S74" s="798"/>
      <c r="T74" s="798"/>
      <c r="U74" s="798"/>
      <c r="V74" s="799"/>
      <c r="W74" s="30"/>
      <c r="X74" s="30"/>
      <c r="Y74" s="30"/>
      <c r="Z74" s="30"/>
      <c r="AA74" s="30"/>
      <c r="AB74" s="30"/>
      <c r="AC74" s="30"/>
      <c r="AD74" s="30"/>
      <c r="AE74" s="30"/>
      <c r="AF74" s="30"/>
      <c r="AG74" s="30"/>
      <c r="AH74" s="30"/>
      <c r="AI74" s="346"/>
      <c r="AJ74" s="346"/>
      <c r="AK74" s="346"/>
      <c r="AL74" s="346"/>
      <c r="AM74" s="346"/>
      <c r="AN74" s="346"/>
      <c r="AO74" s="346"/>
      <c r="AP74" s="346"/>
      <c r="AQ74" s="346"/>
      <c r="AR74" s="346"/>
      <c r="AS74" s="346"/>
      <c r="AT74" s="346"/>
      <c r="AU74" s="346"/>
      <c r="AV74" s="346"/>
      <c r="AW74" s="346"/>
      <c r="AX74" s="346"/>
      <c r="AY74" s="346"/>
      <c r="AZ74" s="346"/>
      <c r="BA74" s="346"/>
      <c r="BB74" s="346"/>
    </row>
    <row r="75" spans="1:54" ht="13.5" customHeight="1">
      <c r="A75" s="30"/>
      <c r="B75" s="30"/>
      <c r="C75" s="30"/>
      <c r="D75" s="30"/>
      <c r="E75" s="30"/>
      <c r="F75" s="30"/>
      <c r="G75" s="30"/>
      <c r="H75" s="30"/>
      <c r="I75" s="30"/>
      <c r="J75" s="30"/>
      <c r="K75" s="30"/>
      <c r="L75" s="23" t="str">
        <f>INDEX($B$20:$G$40,MATCH(N75,$C$20:$C$40,0),4)</f>
        <v>１５</v>
      </c>
      <c r="M75" s="39"/>
      <c r="N75" s="1" t="s">
        <v>1194</v>
      </c>
      <c r="O75" s="785" t="str">
        <f>CONCATENATE("　○若手技術者・若手従業員の新規雇用　（様式-",L75,"）")</f>
        <v>　○若手技術者・若手従業員の新規雇用　（様式-１５）</v>
      </c>
      <c r="P75" s="786"/>
      <c r="Q75" s="786"/>
      <c r="R75" s="786"/>
      <c r="S75" s="786"/>
      <c r="T75" s="786"/>
      <c r="U75" s="786"/>
      <c r="V75" s="787"/>
      <c r="W75" s="30"/>
      <c r="X75" s="30"/>
      <c r="Y75" s="30"/>
      <c r="Z75" s="30"/>
      <c r="AA75" s="30"/>
      <c r="AB75" s="30"/>
      <c r="AC75" s="30"/>
      <c r="AD75" s="30"/>
      <c r="AE75" s="30"/>
      <c r="AF75" s="30"/>
      <c r="AG75" s="30"/>
      <c r="AH75" s="30"/>
      <c r="AI75" s="346"/>
      <c r="AJ75" s="346"/>
      <c r="AK75" s="346"/>
      <c r="AL75" s="346"/>
      <c r="AM75" s="346"/>
      <c r="AN75" s="346"/>
      <c r="AO75" s="346"/>
      <c r="AP75" s="346"/>
      <c r="AQ75" s="346"/>
      <c r="AR75" s="346"/>
      <c r="AS75" s="346"/>
      <c r="AT75" s="346"/>
      <c r="AU75" s="346"/>
      <c r="AV75" s="346"/>
      <c r="AW75" s="346"/>
      <c r="AX75" s="346"/>
      <c r="AY75" s="346"/>
      <c r="AZ75" s="346"/>
      <c r="BA75" s="346"/>
      <c r="BB75" s="346"/>
    </row>
    <row r="76" spans="1:54" ht="13.5" customHeight="1">
      <c r="A76" s="30"/>
      <c r="B76" s="30"/>
      <c r="C76" s="30"/>
      <c r="D76" s="30"/>
      <c r="E76" s="30"/>
      <c r="F76" s="30"/>
      <c r="G76" s="30"/>
      <c r="H76" s="30"/>
      <c r="I76" s="30"/>
      <c r="J76" s="30"/>
      <c r="K76" s="30"/>
      <c r="L76" s="23" t="e">
        <f>INDEX($B$20:$G$40,MATCH(N76,$C$20:$C$40,0),4)</f>
        <v>#N/A</v>
      </c>
      <c r="M76" s="39"/>
      <c r="N76" s="1"/>
      <c r="O76" s="791" t="s">
        <v>933</v>
      </c>
      <c r="P76" s="792"/>
      <c r="Q76" s="792"/>
      <c r="R76" s="792"/>
      <c r="S76" s="792"/>
      <c r="T76" s="792"/>
      <c r="U76" s="792"/>
      <c r="V76" s="793"/>
      <c r="W76" s="30"/>
      <c r="X76" s="30"/>
      <c r="Y76" s="30"/>
      <c r="Z76" s="30"/>
      <c r="AA76" s="30"/>
      <c r="AB76" s="30"/>
      <c r="AC76" s="30"/>
      <c r="AD76" s="30"/>
      <c r="AE76" s="30"/>
      <c r="AF76" s="30"/>
      <c r="AG76" s="30"/>
      <c r="AH76" s="30"/>
      <c r="AI76" s="346"/>
      <c r="AJ76" s="346"/>
      <c r="AK76" s="346"/>
      <c r="AL76" s="346"/>
      <c r="AM76" s="346"/>
      <c r="AN76" s="346"/>
      <c r="AO76" s="346"/>
      <c r="AP76" s="346"/>
      <c r="AQ76" s="346"/>
      <c r="AR76" s="346"/>
      <c r="AS76" s="346"/>
      <c r="AT76" s="346"/>
      <c r="AU76" s="346"/>
      <c r="AV76" s="346"/>
      <c r="AW76" s="346"/>
      <c r="AX76" s="346"/>
      <c r="AY76" s="346"/>
      <c r="AZ76" s="346"/>
      <c r="BA76" s="346"/>
      <c r="BB76" s="346"/>
    </row>
    <row r="77" spans="1:54">
      <c r="A77" s="30"/>
      <c r="B77" s="30" t="s">
        <v>330</v>
      </c>
      <c r="C77" s="30"/>
      <c r="D77" s="30"/>
      <c r="E77" s="30"/>
      <c r="F77" s="30"/>
      <c r="G77" s="30"/>
      <c r="H77" s="30"/>
      <c r="I77" s="30"/>
      <c r="J77" s="30"/>
      <c r="K77" s="30"/>
      <c r="L77" s="23" t="e">
        <f t="shared" si="1"/>
        <v>#N/A</v>
      </c>
      <c r="M77" s="38" t="s">
        <v>261</v>
      </c>
      <c r="N77" s="1" t="str">
        <f t="shared" ref="N77:N82" si="5">O6</f>
        <v>近隣施工実績</v>
      </c>
      <c r="O77" s="785" t="e">
        <f>CONCATENATE("　○地理的条件（近隣地域での施工実績）　（様式-",L77,"）")</f>
        <v>#N/A</v>
      </c>
      <c r="P77" s="786"/>
      <c r="Q77" s="786"/>
      <c r="R77" s="786"/>
      <c r="S77" s="786"/>
      <c r="T77" s="786"/>
      <c r="U77" s="786"/>
      <c r="V77" s="787"/>
      <c r="W77" s="30"/>
      <c r="X77" s="30"/>
      <c r="Y77" s="30"/>
      <c r="Z77" s="30"/>
      <c r="AA77" s="30"/>
      <c r="AB77" s="30"/>
      <c r="AC77" s="30"/>
      <c r="AD77" s="30"/>
      <c r="AE77" s="30"/>
      <c r="AF77" s="30"/>
      <c r="AG77" s="30"/>
      <c r="AH77" s="30"/>
      <c r="AI77" s="346"/>
      <c r="AJ77" s="346"/>
      <c r="AK77" s="346"/>
      <c r="AL77" s="346"/>
      <c r="AM77" s="346"/>
      <c r="AN77" s="346"/>
      <c r="AO77" s="346"/>
      <c r="AP77" s="346"/>
      <c r="AQ77" s="346"/>
      <c r="AR77" s="346"/>
      <c r="AS77" s="346"/>
      <c r="AT77" s="346"/>
      <c r="AU77" s="346"/>
      <c r="AV77" s="346"/>
      <c r="AW77" s="346"/>
      <c r="AX77" s="346"/>
      <c r="AY77" s="346"/>
      <c r="AZ77" s="346"/>
      <c r="BA77" s="346"/>
      <c r="BB77" s="346"/>
    </row>
    <row r="78" spans="1:54">
      <c r="A78" s="30"/>
      <c r="B78" s="30" t="s">
        <v>368</v>
      </c>
      <c r="C78" s="30"/>
      <c r="D78" s="30"/>
      <c r="E78" s="30"/>
      <c r="F78" s="30"/>
      <c r="G78" s="30"/>
      <c r="H78" s="30"/>
      <c r="I78" s="30"/>
      <c r="J78" s="30"/>
      <c r="K78" s="30"/>
      <c r="L78" s="23" t="e">
        <f t="shared" si="1"/>
        <v>#N/A</v>
      </c>
      <c r="M78" s="39"/>
      <c r="N78" s="1" t="str">
        <f t="shared" si="5"/>
        <v>会社所在地</v>
      </c>
      <c r="O78" s="785" t="e">
        <f>CONCATENATE("　○地理的条件（会社所在地）　（様式-",L78,"）")</f>
        <v>#N/A</v>
      </c>
      <c r="P78" s="786"/>
      <c r="Q78" s="786"/>
      <c r="R78" s="786"/>
      <c r="S78" s="786"/>
      <c r="T78" s="786"/>
      <c r="U78" s="786"/>
      <c r="V78" s="787"/>
      <c r="W78" s="30"/>
      <c r="X78" s="30"/>
      <c r="Y78" s="30"/>
      <c r="Z78" s="30"/>
      <c r="AA78" s="30"/>
      <c r="AB78" s="30"/>
      <c r="AC78" s="30"/>
      <c r="AD78" s="30"/>
      <c r="AE78" s="30"/>
      <c r="AF78" s="30"/>
      <c r="AG78" s="30"/>
      <c r="AH78" s="30"/>
      <c r="AI78" s="346"/>
      <c r="AJ78" s="346"/>
      <c r="AK78" s="346"/>
      <c r="AL78" s="346"/>
      <c r="AM78" s="346"/>
      <c r="AN78" s="346"/>
      <c r="AO78" s="346"/>
      <c r="AP78" s="346"/>
      <c r="AQ78" s="346"/>
      <c r="AR78" s="346"/>
      <c r="AS78" s="346"/>
      <c r="AT78" s="346"/>
      <c r="AU78" s="346"/>
      <c r="AV78" s="346"/>
      <c r="AW78" s="346"/>
      <c r="AX78" s="346"/>
      <c r="AY78" s="346"/>
      <c r="AZ78" s="346"/>
      <c r="BA78" s="346"/>
      <c r="BB78" s="346"/>
    </row>
    <row r="79" spans="1:54">
      <c r="A79" s="30"/>
      <c r="B79" s="30" t="s">
        <v>369</v>
      </c>
      <c r="C79" s="30"/>
      <c r="D79" s="30"/>
      <c r="E79" s="30"/>
      <c r="F79" s="30"/>
      <c r="G79" s="30"/>
      <c r="H79" s="30"/>
      <c r="I79" s="30"/>
      <c r="J79" s="30"/>
      <c r="K79" s="30"/>
      <c r="L79" s="23" t="e">
        <f t="shared" si="1"/>
        <v>#N/A</v>
      </c>
      <c r="M79" s="39"/>
      <c r="N79" s="1" t="str">
        <f t="shared" si="5"/>
        <v>工場・会社所在地</v>
      </c>
      <c r="O79" s="785" t="e">
        <f>CONCATENATE("　○地理的条件（橋梁用桁製作の機能を有する工場及び建設業法上の営業所所在地）　（様式-",L79,"）")</f>
        <v>#N/A</v>
      </c>
      <c r="P79" s="786"/>
      <c r="Q79" s="786"/>
      <c r="R79" s="786"/>
      <c r="S79" s="786"/>
      <c r="T79" s="786"/>
      <c r="U79" s="786"/>
      <c r="V79" s="787"/>
      <c r="W79" s="30"/>
      <c r="X79" s="30"/>
      <c r="Y79" s="30"/>
      <c r="Z79" s="30"/>
      <c r="AA79" s="30"/>
      <c r="AB79" s="30"/>
      <c r="AC79" s="30"/>
      <c r="AD79" s="30"/>
      <c r="AE79" s="30"/>
      <c r="AF79" s="30"/>
      <c r="AG79" s="30"/>
      <c r="AH79" s="30"/>
      <c r="AI79" s="346"/>
      <c r="AJ79" s="346"/>
      <c r="AK79" s="346"/>
      <c r="AL79" s="346"/>
      <c r="AM79" s="346"/>
      <c r="AN79" s="346"/>
      <c r="AO79" s="346"/>
      <c r="AP79" s="346"/>
      <c r="AQ79" s="346"/>
      <c r="AR79" s="346"/>
      <c r="AS79" s="346"/>
      <c r="AT79" s="346"/>
      <c r="AU79" s="346"/>
      <c r="AV79" s="346"/>
      <c r="AW79" s="346"/>
      <c r="AX79" s="346"/>
      <c r="AY79" s="346"/>
      <c r="AZ79" s="346"/>
      <c r="BA79" s="346"/>
      <c r="BB79" s="346"/>
    </row>
    <row r="80" spans="1:54">
      <c r="A80" s="30"/>
      <c r="B80" s="30"/>
      <c r="C80" s="30"/>
      <c r="D80" s="30"/>
      <c r="E80" s="30"/>
      <c r="F80" s="30"/>
      <c r="G80" s="30"/>
      <c r="H80" s="30"/>
      <c r="I80" s="30"/>
      <c r="J80" s="30"/>
      <c r="K80" s="30"/>
      <c r="L80" s="23" t="e">
        <f t="shared" si="1"/>
        <v>#N/A</v>
      </c>
      <c r="M80" s="39"/>
      <c r="N80" s="1" t="str">
        <f t="shared" si="5"/>
        <v>サポート拠点</v>
      </c>
      <c r="O80" s="785" t="e">
        <f>CONCATENATE("　○地理的条件（サポート拠点の所在地及び技術者の在籍）　（様式-",L80,"）")</f>
        <v>#N/A</v>
      </c>
      <c r="P80" s="786"/>
      <c r="Q80" s="786"/>
      <c r="R80" s="786"/>
      <c r="S80" s="786"/>
      <c r="T80" s="786"/>
      <c r="U80" s="786"/>
      <c r="V80" s="787"/>
      <c r="W80" s="30"/>
      <c r="X80" s="30"/>
      <c r="Y80" s="30"/>
      <c r="Z80" s="30"/>
      <c r="AA80" s="30"/>
      <c r="AB80" s="30"/>
      <c r="AC80" s="30"/>
      <c r="AD80" s="30"/>
      <c r="AE80" s="30"/>
      <c r="AF80" s="30"/>
      <c r="AG80" s="30"/>
      <c r="AH80" s="30"/>
      <c r="AI80" s="346"/>
      <c r="AJ80" s="346"/>
      <c r="AK80" s="346"/>
      <c r="AL80" s="346"/>
      <c r="AM80" s="346"/>
      <c r="AN80" s="346"/>
      <c r="AO80" s="346"/>
      <c r="AP80" s="346"/>
      <c r="AQ80" s="346"/>
      <c r="AR80" s="346"/>
      <c r="AS80" s="346"/>
      <c r="AT80" s="346"/>
      <c r="AU80" s="346"/>
      <c r="AV80" s="346"/>
      <c r="AW80" s="346"/>
      <c r="AX80" s="346"/>
      <c r="AY80" s="346"/>
      <c r="AZ80" s="346"/>
      <c r="BA80" s="346"/>
      <c r="BB80" s="346"/>
    </row>
    <row r="81" spans="1:54" ht="14">
      <c r="A81" s="31" t="s">
        <v>337</v>
      </c>
      <c r="B81" s="30"/>
      <c r="C81" s="30"/>
      <c r="D81" s="30"/>
      <c r="E81" s="30"/>
      <c r="F81" s="30"/>
      <c r="G81" s="30"/>
      <c r="H81" s="30"/>
      <c r="I81" s="30"/>
      <c r="J81" s="30"/>
      <c r="K81" s="30"/>
      <c r="L81" s="23" t="e">
        <f t="shared" si="1"/>
        <v>#N/A</v>
      </c>
      <c r="M81" s="39"/>
      <c r="N81" s="1" t="str">
        <f t="shared" si="5"/>
        <v>-</v>
      </c>
      <c r="O81" s="785" t="s">
        <v>264</v>
      </c>
      <c r="P81" s="786"/>
      <c r="Q81" s="786"/>
      <c r="R81" s="786"/>
      <c r="S81" s="786"/>
      <c r="T81" s="786"/>
      <c r="U81" s="786"/>
      <c r="V81" s="787"/>
      <c r="W81" s="30"/>
      <c r="X81" s="30"/>
      <c r="Y81" s="30"/>
      <c r="Z81" s="30"/>
      <c r="AA81" s="30"/>
      <c r="AB81" s="30"/>
      <c r="AC81" s="30"/>
      <c r="AD81" s="30"/>
      <c r="AE81" s="30"/>
      <c r="AF81" s="30"/>
      <c r="AG81" s="30"/>
      <c r="AH81" s="30"/>
      <c r="AI81" s="346"/>
      <c r="AJ81" s="346"/>
      <c r="AK81" s="346"/>
      <c r="AL81" s="346"/>
      <c r="AM81" s="346"/>
      <c r="AN81" s="346"/>
      <c r="AO81" s="346"/>
      <c r="AP81" s="346"/>
      <c r="AQ81" s="346"/>
      <c r="AR81" s="346"/>
      <c r="AS81" s="346"/>
      <c r="AT81" s="346"/>
      <c r="AU81" s="346"/>
      <c r="AV81" s="346"/>
      <c r="AW81" s="346"/>
      <c r="AX81" s="346"/>
      <c r="AY81" s="346"/>
      <c r="AZ81" s="346"/>
      <c r="BA81" s="346"/>
      <c r="BB81" s="346"/>
    </row>
    <row r="82" spans="1:54" ht="13.5" thickBot="1">
      <c r="A82" s="30"/>
      <c r="B82" s="30"/>
      <c r="C82" s="30"/>
      <c r="D82" s="30"/>
      <c r="E82" s="30"/>
      <c r="F82" s="30"/>
      <c r="G82" s="30"/>
      <c r="H82" s="30"/>
      <c r="I82" s="30"/>
      <c r="J82" s="30"/>
      <c r="K82" s="30"/>
      <c r="L82" s="23" t="e">
        <f t="shared" si="1"/>
        <v>#N/A</v>
      </c>
      <c r="M82" s="40"/>
      <c r="N82" s="1">
        <f t="shared" si="5"/>
        <v>0</v>
      </c>
      <c r="O82" s="794" t="s">
        <v>275</v>
      </c>
      <c r="P82" s="795"/>
      <c r="Q82" s="795"/>
      <c r="R82" s="795"/>
      <c r="S82" s="795"/>
      <c r="T82" s="795"/>
      <c r="U82" s="795"/>
      <c r="V82" s="796"/>
      <c r="W82" s="30"/>
      <c r="X82" s="30"/>
      <c r="Y82" s="30"/>
      <c r="Z82" s="30"/>
      <c r="AA82" s="30"/>
      <c r="AB82" s="30"/>
      <c r="AC82" s="30"/>
      <c r="AD82" s="30"/>
      <c r="AE82" s="30"/>
      <c r="AF82" s="30"/>
      <c r="AG82" s="30"/>
      <c r="AH82" s="30"/>
      <c r="AI82" s="346"/>
      <c r="AJ82" s="346"/>
      <c r="AK82" s="346"/>
      <c r="AL82" s="346"/>
      <c r="AM82" s="346"/>
      <c r="AN82" s="346"/>
      <c r="AO82" s="346"/>
      <c r="AP82" s="346"/>
      <c r="AQ82" s="346"/>
      <c r="AR82" s="346"/>
      <c r="AS82" s="346"/>
      <c r="AT82" s="346"/>
      <c r="AU82" s="346"/>
      <c r="AV82" s="346"/>
      <c r="AW82" s="346"/>
      <c r="AX82" s="346"/>
      <c r="AY82" s="346"/>
      <c r="AZ82" s="346"/>
      <c r="BA82" s="346"/>
      <c r="BB82" s="346"/>
    </row>
    <row r="83" spans="1:54" ht="13.5" thickTop="1">
      <c r="A83" s="30"/>
      <c r="B83" s="30"/>
      <c r="C83" s="30"/>
      <c r="D83" s="30"/>
      <c r="E83" s="30"/>
      <c r="F83" s="30"/>
      <c r="G83" s="30"/>
      <c r="H83" s="30"/>
      <c r="I83" s="30"/>
      <c r="J83" s="30"/>
      <c r="K83" s="30"/>
      <c r="L83" s="30"/>
      <c r="M83" s="30"/>
      <c r="N83" s="30"/>
      <c r="O83" s="30"/>
      <c r="P83" s="30"/>
      <c r="Q83" s="30"/>
      <c r="R83" s="30"/>
      <c r="S83" s="30"/>
      <c r="T83" s="30"/>
      <c r="U83" s="145"/>
      <c r="V83" s="30"/>
      <c r="W83" s="30"/>
      <c r="X83" s="30"/>
      <c r="Y83" s="30"/>
      <c r="Z83" s="30"/>
      <c r="AA83" s="30"/>
      <c r="AB83" s="30"/>
      <c r="AC83" s="30"/>
      <c r="AD83" s="30"/>
      <c r="AE83" s="30"/>
      <c r="AF83" s="30"/>
      <c r="AG83" s="30"/>
      <c r="AH83" s="30"/>
      <c r="AI83" s="346"/>
      <c r="AJ83" s="346"/>
      <c r="AK83" s="346"/>
      <c r="AL83" s="346"/>
      <c r="AM83" s="346"/>
      <c r="AN83" s="346"/>
      <c r="AO83" s="346"/>
      <c r="AP83" s="346"/>
      <c r="AQ83" s="346"/>
      <c r="AR83" s="346"/>
      <c r="AS83" s="346"/>
      <c r="AT83" s="346"/>
      <c r="AU83" s="346"/>
      <c r="AV83" s="346"/>
      <c r="AW83" s="346"/>
      <c r="AX83" s="346"/>
      <c r="AY83" s="346"/>
      <c r="AZ83" s="346"/>
      <c r="BA83" s="346"/>
      <c r="BB83" s="346"/>
    </row>
    <row r="84" spans="1:54">
      <c r="A84" s="30"/>
      <c r="B84" s="30"/>
      <c r="C84" s="30"/>
      <c r="D84" s="30"/>
      <c r="E84" s="30"/>
      <c r="F84" s="30"/>
      <c r="G84" s="30"/>
      <c r="H84" s="30"/>
      <c r="I84" s="30"/>
      <c r="J84" s="30"/>
      <c r="K84" s="30"/>
      <c r="L84" s="30"/>
      <c r="M84" s="30"/>
      <c r="N84" s="30"/>
      <c r="O84" s="30"/>
      <c r="P84" s="30"/>
      <c r="Q84" s="30"/>
      <c r="R84" s="30"/>
      <c r="S84" s="30"/>
      <c r="T84" s="30"/>
      <c r="U84" s="145"/>
      <c r="V84" s="30"/>
      <c r="W84" s="30"/>
      <c r="X84" s="30"/>
      <c r="Y84" s="30"/>
      <c r="Z84" s="30"/>
      <c r="AA84" s="30"/>
      <c r="AB84" s="30"/>
      <c r="AC84" s="30"/>
      <c r="AD84" s="30"/>
      <c r="AE84" s="30"/>
      <c r="AF84" s="30"/>
      <c r="AG84" s="30"/>
      <c r="AH84" s="30"/>
      <c r="AI84" s="346"/>
      <c r="AJ84" s="346"/>
      <c r="AK84" s="346"/>
      <c r="AL84" s="346"/>
      <c r="AM84" s="346"/>
      <c r="AN84" s="346"/>
      <c r="AO84" s="346"/>
      <c r="AP84" s="346"/>
      <c r="AQ84" s="346"/>
      <c r="AR84" s="346"/>
      <c r="AS84" s="346"/>
      <c r="AT84" s="346"/>
      <c r="AU84" s="346"/>
      <c r="AV84" s="346"/>
      <c r="AW84" s="346"/>
      <c r="AX84" s="346"/>
      <c r="AY84" s="346"/>
      <c r="AZ84" s="346"/>
      <c r="BA84" s="346"/>
      <c r="BB84" s="346"/>
    </row>
    <row r="85" spans="1:54">
      <c r="A85" s="30"/>
      <c r="B85" s="30"/>
      <c r="C85" s="30"/>
      <c r="D85" s="30"/>
      <c r="E85" s="30"/>
      <c r="F85" s="30"/>
      <c r="G85" s="30"/>
      <c r="H85" s="30"/>
      <c r="I85" s="30"/>
      <c r="J85" s="30"/>
      <c r="K85" s="30"/>
      <c r="L85" s="30"/>
      <c r="M85" s="30"/>
      <c r="N85" s="30"/>
      <c r="O85" s="30"/>
      <c r="P85" s="30"/>
      <c r="Q85" s="30"/>
      <c r="R85" s="30"/>
      <c r="S85" s="30"/>
      <c r="T85" s="30"/>
      <c r="U85" s="145"/>
      <c r="V85" s="30"/>
      <c r="W85" s="30"/>
      <c r="X85" s="30"/>
      <c r="Y85" s="30"/>
      <c r="Z85" s="30"/>
      <c r="AA85" s="30"/>
      <c r="AB85" s="30"/>
      <c r="AC85" s="30"/>
      <c r="AD85" s="30"/>
      <c r="AE85" s="30"/>
      <c r="AF85" s="30"/>
      <c r="AG85" s="30"/>
      <c r="AH85" s="30"/>
      <c r="AI85" s="346"/>
      <c r="AJ85" s="346"/>
      <c r="AK85" s="346"/>
      <c r="AL85" s="346"/>
      <c r="AM85" s="346"/>
      <c r="AN85" s="346"/>
      <c r="AO85" s="346"/>
      <c r="AP85" s="346"/>
      <c r="AQ85" s="346"/>
      <c r="AR85" s="346"/>
      <c r="AS85" s="346"/>
      <c r="AT85" s="346"/>
      <c r="AU85" s="346"/>
      <c r="AV85" s="346"/>
      <c r="AW85" s="346"/>
      <c r="AX85" s="346"/>
      <c r="AY85" s="346"/>
      <c r="AZ85" s="346"/>
      <c r="BA85" s="346"/>
      <c r="BB85" s="346"/>
    </row>
    <row r="86" spans="1:54">
      <c r="A86" s="30"/>
      <c r="B86" s="30"/>
      <c r="C86" s="30"/>
      <c r="D86" s="30"/>
      <c r="E86" s="30"/>
      <c r="F86" s="30"/>
      <c r="G86" s="30"/>
      <c r="H86" s="30"/>
      <c r="I86" s="30"/>
      <c r="J86" s="30"/>
      <c r="K86" s="30"/>
      <c r="L86" s="30"/>
      <c r="M86" s="30"/>
      <c r="N86" s="30"/>
      <c r="O86" s="30"/>
      <c r="P86" s="30"/>
      <c r="Q86" s="30"/>
      <c r="R86" s="30"/>
      <c r="S86" s="30"/>
      <c r="T86" s="30"/>
      <c r="U86" s="145"/>
      <c r="V86" s="30"/>
      <c r="W86" s="30"/>
      <c r="X86" s="30"/>
      <c r="Y86" s="30"/>
      <c r="Z86" s="30"/>
      <c r="AA86" s="30"/>
      <c r="AB86" s="30"/>
      <c r="AC86" s="30"/>
      <c r="AD86" s="30"/>
      <c r="AE86" s="30"/>
      <c r="AF86" s="30"/>
      <c r="AG86" s="30"/>
      <c r="AH86" s="30"/>
      <c r="AI86" s="346"/>
      <c r="AJ86" s="346"/>
      <c r="AK86" s="346"/>
      <c r="AL86" s="346"/>
      <c r="AM86" s="346"/>
      <c r="AN86" s="346"/>
      <c r="AO86" s="346"/>
      <c r="AP86" s="346"/>
      <c r="AQ86" s="346"/>
      <c r="AR86" s="346"/>
      <c r="AS86" s="346"/>
      <c r="AT86" s="346"/>
      <c r="AU86" s="346"/>
      <c r="AV86" s="346"/>
      <c r="AW86" s="346"/>
      <c r="AX86" s="346"/>
      <c r="AY86" s="346"/>
      <c r="AZ86" s="346"/>
      <c r="BA86" s="346"/>
      <c r="BB86" s="346"/>
    </row>
    <row r="87" spans="1:54">
      <c r="A87" s="30"/>
      <c r="B87" s="30"/>
      <c r="C87" s="30"/>
      <c r="D87" s="30"/>
      <c r="E87" s="30"/>
      <c r="F87" s="30"/>
      <c r="G87" s="30"/>
      <c r="H87" s="30"/>
      <c r="I87" s="30"/>
      <c r="J87" s="30"/>
      <c r="K87" s="30"/>
      <c r="L87" s="30"/>
      <c r="M87" s="30"/>
      <c r="N87" s="30"/>
      <c r="O87" s="30"/>
      <c r="P87" s="30"/>
      <c r="Q87" s="30"/>
      <c r="R87" s="30"/>
      <c r="S87" s="30"/>
      <c r="T87" s="30"/>
      <c r="U87" s="145"/>
      <c r="V87" s="30"/>
      <c r="W87" s="30"/>
      <c r="X87" s="30"/>
      <c r="Y87" s="30"/>
      <c r="Z87" s="30"/>
      <c r="AA87" s="30"/>
      <c r="AB87" s="30"/>
      <c r="AC87" s="30"/>
      <c r="AD87" s="30"/>
      <c r="AE87" s="30"/>
      <c r="AF87" s="30"/>
      <c r="AG87" s="30"/>
      <c r="AH87" s="30"/>
      <c r="AI87" s="346"/>
      <c r="AJ87" s="346"/>
      <c r="AK87" s="346"/>
      <c r="AL87" s="346"/>
      <c r="AM87" s="346"/>
      <c r="AN87" s="346"/>
      <c r="AO87" s="346"/>
      <c r="AP87" s="346"/>
      <c r="AQ87" s="346"/>
      <c r="AR87" s="346"/>
      <c r="AS87" s="346"/>
      <c r="AT87" s="346"/>
      <c r="AU87" s="346"/>
      <c r="AV87" s="346"/>
      <c r="AW87" s="346"/>
      <c r="AX87" s="346"/>
      <c r="AY87" s="346"/>
      <c r="AZ87" s="346"/>
      <c r="BA87" s="346"/>
      <c r="BB87" s="346"/>
    </row>
    <row r="88" spans="1:54">
      <c r="A88" s="30"/>
      <c r="B88" s="30"/>
      <c r="C88" s="30"/>
      <c r="D88" s="30"/>
      <c r="E88" s="30"/>
      <c r="F88" s="30"/>
      <c r="G88" s="30"/>
      <c r="H88" s="30"/>
      <c r="I88" s="30"/>
      <c r="J88" s="30"/>
      <c r="K88" s="30"/>
      <c r="L88" s="30"/>
      <c r="M88" s="30"/>
      <c r="N88" s="30"/>
      <c r="O88" s="30"/>
      <c r="P88" s="30"/>
      <c r="Q88" s="30"/>
      <c r="R88" s="30"/>
      <c r="S88" s="30"/>
      <c r="T88" s="30"/>
      <c r="U88" s="145"/>
      <c r="V88" s="30"/>
      <c r="W88" s="30"/>
      <c r="X88" s="30"/>
      <c r="Y88" s="30"/>
      <c r="Z88" s="30"/>
      <c r="AA88" s="30"/>
      <c r="AB88" s="30"/>
      <c r="AC88" s="30"/>
      <c r="AD88" s="30"/>
      <c r="AE88" s="30"/>
      <c r="AF88" s="30"/>
      <c r="AG88" s="30"/>
      <c r="AH88" s="30"/>
      <c r="AI88" s="346"/>
      <c r="AJ88" s="346"/>
      <c r="AK88" s="346"/>
      <c r="AL88" s="346"/>
      <c r="AM88" s="346"/>
      <c r="AN88" s="346"/>
      <c r="AO88" s="346"/>
      <c r="AP88" s="346"/>
      <c r="AQ88" s="346"/>
      <c r="AR88" s="346"/>
      <c r="AS88" s="346"/>
      <c r="AT88" s="346"/>
      <c r="AU88" s="346"/>
      <c r="AV88" s="346"/>
      <c r="AW88" s="346"/>
      <c r="AX88" s="346"/>
      <c r="AY88" s="346"/>
      <c r="AZ88" s="346"/>
      <c r="BA88" s="346"/>
      <c r="BB88" s="346"/>
    </row>
    <row r="89" spans="1:54">
      <c r="A89" s="30"/>
      <c r="B89" s="30"/>
      <c r="C89" s="30"/>
      <c r="D89" s="30"/>
      <c r="E89" s="30"/>
      <c r="F89" s="30"/>
      <c r="G89" s="30"/>
      <c r="H89" s="30"/>
      <c r="I89" s="30"/>
      <c r="J89" s="30"/>
      <c r="K89" s="30"/>
      <c r="L89" s="30"/>
      <c r="M89" s="30"/>
      <c r="N89" s="30"/>
      <c r="O89" s="30"/>
      <c r="P89" s="30"/>
      <c r="Q89" s="30"/>
      <c r="R89" s="30"/>
      <c r="S89" s="30"/>
      <c r="T89" s="30"/>
      <c r="U89" s="145"/>
      <c r="V89" s="30"/>
      <c r="W89" s="30"/>
      <c r="X89" s="30"/>
      <c r="Y89" s="30"/>
      <c r="Z89" s="30"/>
      <c r="AA89" s="30"/>
      <c r="AB89" s="30"/>
      <c r="AC89" s="30"/>
      <c r="AD89" s="30"/>
      <c r="AE89" s="30"/>
      <c r="AF89" s="30"/>
      <c r="AG89" s="30"/>
      <c r="AH89" s="30"/>
      <c r="AI89" s="346"/>
      <c r="AJ89" s="346"/>
      <c r="AK89" s="346"/>
      <c r="AL89" s="346"/>
      <c r="AM89" s="346"/>
      <c r="AN89" s="346"/>
      <c r="AO89" s="346"/>
      <c r="AP89" s="346"/>
      <c r="AQ89" s="346"/>
      <c r="AR89" s="346"/>
      <c r="AS89" s="346"/>
      <c r="AT89" s="346"/>
      <c r="AU89" s="346"/>
      <c r="AV89" s="346"/>
      <c r="AW89" s="346"/>
      <c r="AX89" s="346"/>
      <c r="AY89" s="346"/>
      <c r="AZ89" s="346"/>
      <c r="BA89" s="346"/>
      <c r="BB89" s="346"/>
    </row>
    <row r="90" spans="1:54">
      <c r="L90" s="30"/>
      <c r="M90" s="30"/>
      <c r="N90" s="30"/>
      <c r="O90" s="30"/>
      <c r="P90" s="30"/>
      <c r="Q90" s="30"/>
      <c r="R90" s="30"/>
      <c r="S90" s="30"/>
      <c r="T90" s="30"/>
      <c r="U90" s="145"/>
      <c r="V90" s="30"/>
    </row>
  </sheetData>
  <mergeCells count="46">
    <mergeCell ref="C10:I10"/>
    <mergeCell ref="O68:V68"/>
    <mergeCell ref="O69:V69"/>
    <mergeCell ref="O70:V70"/>
    <mergeCell ref="O58:V58"/>
    <mergeCell ref="O59:V59"/>
    <mergeCell ref="O60:V60"/>
    <mergeCell ref="O61:V61"/>
    <mergeCell ref="O62:V62"/>
    <mergeCell ref="M41:M48"/>
    <mergeCell ref="M49:M55"/>
    <mergeCell ref="O41:V41"/>
    <mergeCell ref="O42:V42"/>
    <mergeCell ref="O40:V40"/>
    <mergeCell ref="O43:V43"/>
    <mergeCell ref="O63:V63"/>
    <mergeCell ref="O64:V64"/>
    <mergeCell ref="O65:V65"/>
    <mergeCell ref="O66:V66"/>
    <mergeCell ref="O67:V67"/>
    <mergeCell ref="O82:V82"/>
    <mergeCell ref="O73:V73"/>
    <mergeCell ref="O76:V76"/>
    <mergeCell ref="O77:V77"/>
    <mergeCell ref="O78:V78"/>
    <mergeCell ref="O79:V79"/>
    <mergeCell ref="O80:V80"/>
    <mergeCell ref="O81:V81"/>
    <mergeCell ref="O74:V74"/>
    <mergeCell ref="O75:V75"/>
    <mergeCell ref="O44:V44"/>
    <mergeCell ref="O45:V45"/>
    <mergeCell ref="O46:V46"/>
    <mergeCell ref="O72:V72"/>
    <mergeCell ref="O47:V47"/>
    <mergeCell ref="O48:V48"/>
    <mergeCell ref="O49:V49"/>
    <mergeCell ref="O50:V50"/>
    <mergeCell ref="O51:V51"/>
    <mergeCell ref="O52:V52"/>
    <mergeCell ref="O53:V53"/>
    <mergeCell ref="O54:V54"/>
    <mergeCell ref="O55:V55"/>
    <mergeCell ref="O56:V56"/>
    <mergeCell ref="O57:V57"/>
    <mergeCell ref="O71:V71"/>
  </mergeCells>
  <phoneticPr fontId="2"/>
  <dataValidations count="9">
    <dataValidation type="list" showInputMessage="1" showErrorMessage="1" sqref="C25:C28" xr:uid="{00000000-0002-0000-0000-000000000000}">
      <formula1>【技術者】評価項目</formula1>
    </dataValidation>
    <dataValidation type="list" showInputMessage="1" showErrorMessage="1" sqref="C29:C38" xr:uid="{00000000-0002-0000-0000-000001000000}">
      <formula1>【地域貢献】評価項目</formula1>
    </dataValidation>
    <dataValidation type="list" showInputMessage="1" showErrorMessage="1" sqref="C20:C24" xr:uid="{00000000-0002-0000-0000-000002000000}">
      <formula1>【企業】評価項目</formula1>
    </dataValidation>
    <dataValidation type="list" showInputMessage="1" showErrorMessage="1" sqref="C39:C40" xr:uid="{00000000-0002-0000-0000-000003000000}">
      <formula1>【地理的条件】評価項目</formula1>
    </dataValidation>
    <dataValidation type="list" allowBlank="1" showInputMessage="1" showErrorMessage="1" sqref="F20:F40" xr:uid="{00000000-0002-0000-0000-000004000000}">
      <formula1>評価項目番号</formula1>
    </dataValidation>
    <dataValidation type="list" allowBlank="1" showInputMessage="1" showErrorMessage="1" sqref="G20:G40" xr:uid="{00000000-0002-0000-0000-000005000000}">
      <formula1>評価項目番号_枝番</formula1>
    </dataValidation>
    <dataValidation type="list" showInputMessage="1" showErrorMessage="1" sqref="E20:E44" xr:uid="{00000000-0002-0000-0000-000006000000}">
      <formula1>様式番号</formula1>
    </dataValidation>
    <dataValidation type="list" showInputMessage="1" showErrorMessage="1" sqref="C8" xr:uid="{00000000-0002-0000-0000-000007000000}">
      <formula1>工事種別</formula1>
    </dataValidation>
    <dataValidation type="list" showInputMessage="1" showErrorMessage="1" sqref="C9" xr:uid="{00000000-0002-0000-0000-000008000000}">
      <formula1>建設工事の種類</formula1>
    </dataValidation>
  </dataValidations>
  <pageMargins left="0" right="0" top="0" bottom="0" header="0.31496062992125984" footer="0.31496062992125984"/>
  <pageSetup paperSize="8" scale="70" fitToWidth="2" orientation="portrait" r:id="rId1"/>
  <colBreaks count="1" manualBreakCount="1">
    <brk id="11" max="97"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A1:T230"/>
  <sheetViews>
    <sheetView view="pageBreakPreview" zoomScale="115" zoomScaleNormal="100" zoomScaleSheetLayoutView="115" workbookViewId="0">
      <selection activeCell="B54" sqref="B54"/>
    </sheetView>
  </sheetViews>
  <sheetFormatPr defaultRowHeight="13"/>
  <cols>
    <col min="1" max="1" width="3.6328125" customWidth="1"/>
    <col min="2" max="2" width="19.26953125" customWidth="1"/>
    <col min="3" max="3" width="31.6328125" customWidth="1"/>
    <col min="4" max="4" width="16.36328125" customWidth="1"/>
  </cols>
  <sheetData>
    <row r="1" spans="1:20" ht="16.5">
      <c r="A1" s="144" t="s">
        <v>124</v>
      </c>
      <c r="B1" s="30"/>
      <c r="C1" s="30"/>
      <c r="D1" s="30"/>
      <c r="E1" s="30"/>
      <c r="F1" s="30"/>
      <c r="G1" s="30"/>
      <c r="H1" s="30"/>
      <c r="I1" s="30"/>
      <c r="J1" s="30"/>
    </row>
    <row r="2" spans="1:20" ht="14">
      <c r="A2" s="31" t="s">
        <v>440</v>
      </c>
      <c r="B2" s="145"/>
      <c r="C2" s="145"/>
      <c r="D2" s="145"/>
      <c r="E2" s="145"/>
      <c r="F2" s="145"/>
      <c r="G2" s="30"/>
      <c r="H2" s="30"/>
      <c r="I2" s="30"/>
      <c r="J2" s="30"/>
    </row>
    <row r="3" spans="1:20" ht="13.5" thickBot="1">
      <c r="A3" s="30"/>
      <c r="B3" s="12" t="s">
        <v>306</v>
      </c>
      <c r="C3" s="254" t="s">
        <v>308</v>
      </c>
      <c r="D3" s="30"/>
      <c r="E3" s="30"/>
      <c r="F3" s="30"/>
      <c r="G3" s="30"/>
      <c r="H3" s="30"/>
      <c r="I3" s="30"/>
      <c r="J3" s="30"/>
    </row>
    <row r="4" spans="1:20">
      <c r="A4" s="30">
        <v>1</v>
      </c>
      <c r="B4" s="5" t="s">
        <v>78</v>
      </c>
      <c r="C4" s="554">
        <v>46258</v>
      </c>
      <c r="D4" s="30" t="s">
        <v>477</v>
      </c>
      <c r="E4" s="30"/>
      <c r="F4" s="30"/>
      <c r="G4" s="30"/>
      <c r="H4" s="30"/>
      <c r="I4" s="30"/>
      <c r="J4" s="30"/>
    </row>
    <row r="5" spans="1:20">
      <c r="A5" s="30">
        <v>2</v>
      </c>
      <c r="B5" s="588"/>
      <c r="C5" s="589"/>
      <c r="D5" s="30"/>
      <c r="E5" s="30"/>
      <c r="F5" s="30"/>
      <c r="G5" s="30"/>
      <c r="H5" s="30"/>
      <c r="I5" s="30"/>
      <c r="J5" s="30"/>
    </row>
    <row r="6" spans="1:20" ht="27" customHeight="1">
      <c r="A6" s="30">
        <v>3</v>
      </c>
      <c r="B6" s="1" t="s">
        <v>79</v>
      </c>
      <c r="C6" s="53"/>
      <c r="D6" s="30"/>
      <c r="E6" s="30"/>
      <c r="F6" s="30"/>
      <c r="G6" s="30"/>
      <c r="H6" s="30"/>
      <c r="I6" s="30"/>
      <c r="J6" s="30"/>
      <c r="K6" s="558"/>
    </row>
    <row r="7" spans="1:20" ht="13.5" customHeight="1">
      <c r="A7" s="30">
        <v>4</v>
      </c>
      <c r="B7" s="1" t="s">
        <v>548</v>
      </c>
      <c r="C7" s="53" t="s">
        <v>1030</v>
      </c>
      <c r="D7" s="30"/>
      <c r="E7" s="30"/>
      <c r="F7" s="30"/>
      <c r="G7" s="30"/>
      <c r="H7" s="30"/>
      <c r="I7" s="30"/>
      <c r="J7" s="30"/>
      <c r="K7" s="557"/>
      <c r="L7" s="557"/>
      <c r="M7" s="557"/>
      <c r="N7" s="557"/>
      <c r="O7" s="557"/>
      <c r="P7" s="557"/>
      <c r="Q7" s="557"/>
      <c r="R7" s="557"/>
      <c r="S7" s="557"/>
      <c r="T7" s="557"/>
    </row>
    <row r="8" spans="1:20" ht="13.5" customHeight="1">
      <c r="A8" s="30">
        <v>5</v>
      </c>
      <c r="B8" s="1" t="s">
        <v>80</v>
      </c>
      <c r="C8" s="53" t="s">
        <v>1031</v>
      </c>
      <c r="D8" s="30"/>
      <c r="E8" s="30"/>
      <c r="F8" s="30"/>
      <c r="G8" s="30"/>
      <c r="H8" s="30"/>
      <c r="I8" s="30"/>
      <c r="J8" s="30"/>
      <c r="K8" s="557"/>
      <c r="L8" s="557"/>
      <c r="M8" s="557"/>
      <c r="N8" s="557"/>
      <c r="O8" s="557"/>
      <c r="P8" s="557"/>
      <c r="Q8" s="557"/>
      <c r="R8" s="557"/>
      <c r="S8" s="557"/>
      <c r="T8" s="557"/>
    </row>
    <row r="9" spans="1:20" ht="13.5" customHeight="1">
      <c r="A9" s="30">
        <v>6</v>
      </c>
      <c r="B9" s="1" t="s">
        <v>73</v>
      </c>
      <c r="C9" s="53"/>
      <c r="D9" s="30"/>
      <c r="E9" s="30"/>
      <c r="F9" s="30"/>
      <c r="G9" s="30"/>
      <c r="H9" s="30"/>
      <c r="I9" s="30"/>
      <c r="J9" s="30"/>
      <c r="K9" s="557"/>
      <c r="L9" s="557"/>
      <c r="M9" s="557"/>
      <c r="N9" s="557"/>
      <c r="O9" s="557"/>
      <c r="P9" s="557"/>
      <c r="Q9" s="557"/>
      <c r="R9" s="557"/>
      <c r="S9" s="557"/>
      <c r="T9" s="557"/>
    </row>
    <row r="10" spans="1:20" ht="13.5" customHeight="1">
      <c r="A10" s="30">
        <v>7</v>
      </c>
      <c r="B10" s="1" t="s">
        <v>74</v>
      </c>
      <c r="C10" s="53"/>
      <c r="D10" s="30"/>
      <c r="E10" s="30"/>
      <c r="F10" s="30"/>
      <c r="G10" s="30"/>
      <c r="H10" s="30"/>
      <c r="I10" s="30"/>
      <c r="J10" s="30"/>
      <c r="K10" s="557"/>
      <c r="L10" s="557"/>
      <c r="M10" s="557"/>
      <c r="N10" s="557"/>
      <c r="O10" s="557"/>
      <c r="P10" s="557"/>
      <c r="Q10" s="557"/>
      <c r="R10" s="557"/>
      <c r="S10" s="557"/>
      <c r="T10" s="557"/>
    </row>
    <row r="11" spans="1:20">
      <c r="A11" s="30">
        <v>8</v>
      </c>
      <c r="B11" s="1" t="s">
        <v>75</v>
      </c>
      <c r="C11" s="53"/>
      <c r="D11" s="30"/>
      <c r="E11" s="30"/>
      <c r="F11" s="30"/>
      <c r="G11" s="30"/>
      <c r="H11" s="30"/>
      <c r="I11" s="30"/>
      <c r="J11" s="30"/>
      <c r="K11" s="559"/>
    </row>
    <row r="12" spans="1:20">
      <c r="A12" s="30">
        <v>9</v>
      </c>
      <c r="B12" s="1" t="s">
        <v>76</v>
      </c>
      <c r="C12" s="53"/>
      <c r="D12" s="30"/>
      <c r="E12" s="30"/>
      <c r="F12" s="30"/>
      <c r="G12" s="30"/>
      <c r="H12" s="30"/>
      <c r="I12" s="30"/>
      <c r="J12" s="30"/>
      <c r="K12" s="560"/>
    </row>
    <row r="13" spans="1:20" ht="13.5" thickBot="1">
      <c r="A13" s="30">
        <v>10</v>
      </c>
      <c r="B13" s="1" t="s">
        <v>77</v>
      </c>
      <c r="C13" s="54"/>
      <c r="D13" s="30"/>
      <c r="E13" s="30"/>
      <c r="F13" s="30"/>
      <c r="G13" s="30"/>
      <c r="H13" s="30"/>
      <c r="I13" s="30"/>
      <c r="J13" s="30"/>
    </row>
    <row r="14" spans="1:20">
      <c r="A14" s="30"/>
      <c r="B14" s="30"/>
      <c r="C14" s="30"/>
      <c r="D14" s="30"/>
      <c r="E14" s="30"/>
      <c r="F14" s="30"/>
      <c r="G14" s="30"/>
      <c r="H14" s="30"/>
      <c r="I14" s="30"/>
      <c r="J14" s="30"/>
    </row>
    <row r="15" spans="1:20" ht="16.5">
      <c r="A15" s="144" t="s">
        <v>128</v>
      </c>
      <c r="B15" s="30"/>
      <c r="C15" s="30"/>
      <c r="D15" s="30"/>
      <c r="E15" s="30"/>
      <c r="F15" s="30"/>
      <c r="G15" s="30"/>
      <c r="H15" s="30"/>
      <c r="I15" s="30"/>
      <c r="J15" s="30"/>
    </row>
    <row r="16" spans="1:20" ht="14">
      <c r="A16" s="31" t="s">
        <v>441</v>
      </c>
      <c r="B16" s="147"/>
      <c r="C16" s="145"/>
      <c r="D16" s="145"/>
      <c r="E16" s="145"/>
      <c r="F16" s="145"/>
      <c r="G16" s="30"/>
      <c r="H16" s="30"/>
      <c r="I16" s="30"/>
      <c r="J16" s="30"/>
    </row>
    <row r="17" spans="1:11" ht="13.5" thickBot="1">
      <c r="A17" s="30"/>
      <c r="B17" s="12" t="s">
        <v>307</v>
      </c>
      <c r="C17" s="262" t="s">
        <v>309</v>
      </c>
      <c r="D17" s="263" t="s">
        <v>430</v>
      </c>
      <c r="E17" s="30"/>
      <c r="F17" s="30"/>
      <c r="G17" s="30"/>
      <c r="H17" s="30"/>
      <c r="I17" s="30"/>
      <c r="J17" s="30"/>
    </row>
    <row r="18" spans="1:11">
      <c r="A18" s="30">
        <v>1</v>
      </c>
      <c r="B18" s="1" t="s">
        <v>125</v>
      </c>
      <c r="C18" s="264"/>
      <c r="D18" s="265"/>
      <c r="E18" s="30" t="s">
        <v>477</v>
      </c>
      <c r="F18" s="30"/>
      <c r="G18" s="30"/>
      <c r="H18" s="30"/>
      <c r="I18" s="30"/>
      <c r="J18" s="30"/>
    </row>
    <row r="19" spans="1:11">
      <c r="A19" s="30">
        <v>2</v>
      </c>
      <c r="B19" s="1" t="s">
        <v>126</v>
      </c>
      <c r="C19" s="116"/>
      <c r="D19" s="140"/>
      <c r="E19" s="30" t="s">
        <v>477</v>
      </c>
      <c r="F19" s="30"/>
      <c r="G19" s="30"/>
      <c r="H19" s="30"/>
      <c r="I19" s="30"/>
      <c r="J19" s="30"/>
    </row>
    <row r="20" spans="1:11" ht="13.5" thickBot="1">
      <c r="A20" s="30">
        <v>3</v>
      </c>
      <c r="B20" s="1" t="s">
        <v>127</v>
      </c>
      <c r="C20" s="117"/>
      <c r="D20" s="141"/>
      <c r="E20" s="30" t="s">
        <v>477</v>
      </c>
      <c r="F20" s="30"/>
      <c r="G20" s="30"/>
      <c r="H20" s="30"/>
      <c r="I20" s="30"/>
      <c r="J20" s="30"/>
    </row>
    <row r="21" spans="1:11">
      <c r="A21" s="30"/>
      <c r="B21" s="30"/>
      <c r="C21" s="30"/>
      <c r="D21" s="30"/>
      <c r="E21" s="30"/>
      <c r="F21" s="30"/>
      <c r="G21" s="30"/>
      <c r="H21" s="30"/>
      <c r="I21" s="30"/>
      <c r="J21" s="30"/>
    </row>
    <row r="22" spans="1:11" ht="16.5">
      <c r="A22" s="144" t="s">
        <v>1110</v>
      </c>
      <c r="B22" s="30"/>
      <c r="C22" s="30"/>
      <c r="D22" s="30"/>
      <c r="E22" s="30"/>
      <c r="F22" s="30"/>
      <c r="G22" s="30"/>
      <c r="H22" s="30"/>
      <c r="I22" s="30"/>
      <c r="J22" s="30"/>
    </row>
    <row r="23" spans="1:11" ht="28" customHeight="1">
      <c r="A23" s="822" t="s">
        <v>1111</v>
      </c>
      <c r="B23" s="822"/>
      <c r="C23" s="822"/>
      <c r="D23" s="822"/>
      <c r="E23" s="822"/>
      <c r="F23" s="822"/>
      <c r="G23" s="822"/>
      <c r="H23" s="822"/>
      <c r="I23" s="822"/>
      <c r="J23" s="822"/>
    </row>
    <row r="24" spans="1:11">
      <c r="A24" s="30" t="s">
        <v>1112</v>
      </c>
      <c r="B24" s="30"/>
      <c r="C24" s="30"/>
      <c r="D24" s="679"/>
      <c r="E24" s="679"/>
      <c r="F24" s="679"/>
      <c r="G24" s="679"/>
      <c r="H24" s="679"/>
      <c r="I24" s="679"/>
      <c r="J24" s="30"/>
    </row>
    <row r="25" spans="1:11" ht="13.5" thickBot="1">
      <c r="A25" s="680">
        <f>COUNTA(B26:B35)</f>
        <v>0</v>
      </c>
      <c r="B25" s="681" t="s">
        <v>1113</v>
      </c>
      <c r="C25" s="12" t="s">
        <v>1114</v>
      </c>
      <c r="D25" s="682"/>
      <c r="E25" s="682"/>
      <c r="F25" s="682"/>
      <c r="G25" s="682"/>
      <c r="H25" s="682"/>
      <c r="I25" s="682"/>
      <c r="J25" s="683"/>
      <c r="K25" s="684" t="s">
        <v>678</v>
      </c>
    </row>
    <row r="26" spans="1:11">
      <c r="A26" s="685">
        <f>COUNTA(B26)</f>
        <v>0</v>
      </c>
      <c r="B26" s="686"/>
      <c r="C26" s="813" t="s">
        <v>1115</v>
      </c>
      <c r="D26" s="814"/>
      <c r="E26" s="814"/>
      <c r="F26" s="814"/>
      <c r="G26" s="814"/>
      <c r="H26" s="814"/>
      <c r="I26" s="814"/>
      <c r="J26" s="30"/>
    </row>
    <row r="27" spans="1:11">
      <c r="A27" s="685">
        <f>COUNTA($B$26:B27)</f>
        <v>0</v>
      </c>
      <c r="B27" s="687"/>
      <c r="C27" s="813" t="s">
        <v>1116</v>
      </c>
      <c r="D27" s="814"/>
      <c r="E27" s="814"/>
      <c r="F27" s="814"/>
      <c r="G27" s="814"/>
      <c r="H27" s="814"/>
      <c r="I27" s="814"/>
      <c r="J27" s="30"/>
    </row>
    <row r="28" spans="1:11">
      <c r="A28" s="685">
        <f>COUNTA($B$26:B28)</f>
        <v>0</v>
      </c>
      <c r="B28" s="687"/>
      <c r="C28" s="813" t="s">
        <v>1117</v>
      </c>
      <c r="D28" s="814"/>
      <c r="E28" s="814"/>
      <c r="F28" s="814"/>
      <c r="G28" s="814"/>
      <c r="H28" s="814"/>
      <c r="I28" s="814"/>
      <c r="J28" s="30"/>
    </row>
    <row r="29" spans="1:11">
      <c r="A29" s="685">
        <f>COUNTA($B$26:B29)</f>
        <v>0</v>
      </c>
      <c r="B29" s="687"/>
      <c r="C29" s="813" t="s">
        <v>1118</v>
      </c>
      <c r="D29" s="814"/>
      <c r="E29" s="814"/>
      <c r="F29" s="814"/>
      <c r="G29" s="814"/>
      <c r="H29" s="814"/>
      <c r="I29" s="814"/>
      <c r="J29" s="30"/>
    </row>
    <row r="30" spans="1:11">
      <c r="A30" s="685">
        <f>COUNTA($B$26:B30)</f>
        <v>0</v>
      </c>
      <c r="B30" s="687"/>
      <c r="C30" s="813" t="s">
        <v>1119</v>
      </c>
      <c r="D30" s="814"/>
      <c r="E30" s="814"/>
      <c r="F30" s="814"/>
      <c r="G30" s="814"/>
      <c r="H30" s="814"/>
      <c r="I30" s="814"/>
      <c r="J30" s="30"/>
    </row>
    <row r="31" spans="1:11">
      <c r="A31" s="685">
        <f>COUNTA($B$26:B31)</f>
        <v>0</v>
      </c>
      <c r="B31" s="687"/>
      <c r="C31" s="813" t="s">
        <v>1120</v>
      </c>
      <c r="D31" s="814"/>
      <c r="E31" s="814"/>
      <c r="F31" s="814"/>
      <c r="G31" s="814"/>
      <c r="H31" s="814"/>
      <c r="I31" s="814"/>
      <c r="J31" s="30"/>
    </row>
    <row r="32" spans="1:11">
      <c r="A32" s="685">
        <f>COUNTA($B$26:B32)</f>
        <v>0</v>
      </c>
      <c r="B32" s="688"/>
      <c r="C32" s="813" t="s">
        <v>1135</v>
      </c>
      <c r="D32" s="814"/>
      <c r="E32" s="814"/>
      <c r="F32" s="814"/>
      <c r="G32" s="814"/>
      <c r="H32" s="814"/>
      <c r="I32" s="814"/>
      <c r="J32" s="30"/>
    </row>
    <row r="33" spans="1:10">
      <c r="A33" s="685">
        <f>COUNTA($B$26:B33)</f>
        <v>0</v>
      </c>
      <c r="B33" s="689"/>
      <c r="C33" s="813" t="s">
        <v>1121</v>
      </c>
      <c r="D33" s="814"/>
      <c r="E33" s="814"/>
      <c r="F33" s="814"/>
      <c r="G33" s="814"/>
      <c r="H33" s="814"/>
      <c r="I33" s="814"/>
      <c r="J33" s="30"/>
    </row>
    <row r="34" spans="1:10">
      <c r="A34" s="685">
        <f>COUNTA($B$26:B34)</f>
        <v>0</v>
      </c>
      <c r="B34" s="687"/>
      <c r="C34" s="813" t="s">
        <v>1122</v>
      </c>
      <c r="D34" s="814"/>
      <c r="E34" s="814"/>
      <c r="F34" s="814"/>
      <c r="G34" s="814"/>
      <c r="H34" s="814"/>
      <c r="I34" s="814"/>
      <c r="J34" s="30"/>
    </row>
    <row r="35" spans="1:10" ht="13.5" thickBot="1">
      <c r="A35" s="685">
        <f>COUNTA($B$26:B35)</f>
        <v>0</v>
      </c>
      <c r="B35" s="687"/>
      <c r="C35" s="813" t="s">
        <v>1123</v>
      </c>
      <c r="D35" s="814"/>
      <c r="E35" s="814"/>
      <c r="F35" s="814"/>
      <c r="G35" s="814"/>
      <c r="H35" s="814"/>
      <c r="I35" s="814"/>
      <c r="J35" s="30"/>
    </row>
    <row r="36" spans="1:10">
      <c r="A36" s="30"/>
      <c r="B36" s="690"/>
      <c r="C36" s="30"/>
      <c r="D36" s="30"/>
      <c r="E36" s="30"/>
      <c r="F36" s="30"/>
      <c r="G36" s="30"/>
      <c r="H36" s="30"/>
      <c r="I36" s="30"/>
      <c r="J36" s="30"/>
    </row>
    <row r="37" spans="1:10" ht="16.5">
      <c r="A37" s="144" t="s">
        <v>1124</v>
      </c>
      <c r="B37" s="30"/>
      <c r="C37" s="30"/>
      <c r="D37" s="30"/>
      <c r="E37" s="30"/>
      <c r="F37" s="30"/>
      <c r="G37" s="30"/>
      <c r="H37" s="30"/>
      <c r="I37" s="30"/>
      <c r="J37" s="30"/>
    </row>
    <row r="38" spans="1:10" ht="13.5" customHeight="1">
      <c r="A38" s="822" t="s">
        <v>595</v>
      </c>
      <c r="B38" s="822"/>
      <c r="C38" s="822"/>
      <c r="D38" s="822"/>
      <c r="E38" s="822"/>
      <c r="F38" s="822"/>
      <c r="G38" s="822"/>
      <c r="H38" s="822"/>
      <c r="I38" s="822"/>
      <c r="J38" s="822"/>
    </row>
    <row r="39" spans="1:10" ht="13.5" customHeight="1">
      <c r="A39" s="822"/>
      <c r="B39" s="822"/>
      <c r="C39" s="822"/>
      <c r="D39" s="822"/>
      <c r="E39" s="822"/>
      <c r="F39" s="822"/>
      <c r="G39" s="822"/>
      <c r="H39" s="822"/>
      <c r="I39" s="822"/>
      <c r="J39" s="822"/>
    </row>
    <row r="40" spans="1:10" ht="13.5" customHeight="1">
      <c r="A40" s="30" t="s">
        <v>596</v>
      </c>
      <c r="B40" s="145"/>
      <c r="C40" s="145"/>
      <c r="D40" s="145"/>
      <c r="E40" s="145"/>
      <c r="F40" s="145"/>
      <c r="G40" s="30"/>
      <c r="H40" s="30"/>
      <c r="I40" s="30"/>
      <c r="J40" s="30"/>
    </row>
    <row r="41" spans="1:10" ht="13.5" customHeight="1">
      <c r="A41" s="30"/>
      <c r="B41" s="145"/>
      <c r="C41" s="145"/>
      <c r="D41" s="145"/>
      <c r="E41" s="145"/>
      <c r="F41" s="145"/>
      <c r="G41" s="30"/>
      <c r="H41" s="30"/>
      <c r="I41" s="30"/>
      <c r="J41" s="30"/>
    </row>
    <row r="42" spans="1:10">
      <c r="A42" s="146" t="s">
        <v>370</v>
      </c>
      <c r="B42" s="30"/>
      <c r="C42" s="148"/>
      <c r="D42" s="148"/>
      <c r="E42" s="148"/>
      <c r="F42" s="148"/>
      <c r="G42" s="30"/>
      <c r="H42" s="30"/>
      <c r="I42" s="30"/>
      <c r="J42" s="30"/>
    </row>
    <row r="43" spans="1:10" ht="13.5" thickBot="1">
      <c r="A43" s="146"/>
      <c r="B43" s="266" t="s">
        <v>597</v>
      </c>
      <c r="C43" s="821" t="s">
        <v>305</v>
      </c>
      <c r="D43" s="821"/>
      <c r="E43" s="821"/>
      <c r="F43" s="821"/>
      <c r="G43" s="821"/>
      <c r="H43" s="821"/>
      <c r="I43" s="821"/>
      <c r="J43" s="30"/>
    </row>
    <row r="44" spans="1:10" ht="13.5" customHeight="1">
      <c r="A44" s="146"/>
      <c r="B44" s="267"/>
      <c r="C44" s="818" t="str">
        <f>INDEX(発注者入力シート!$L$41:$T$48,MATCH(発注者入力シート!C20,発注者入力シート!$N$41:$N$48,0),4)</f>
        <v>　○企業の工事成績評定点　（様式-２-１、様式-２-２）</v>
      </c>
      <c r="D44" s="819"/>
      <c r="E44" s="819"/>
      <c r="F44" s="819"/>
      <c r="G44" s="819"/>
      <c r="H44" s="819"/>
      <c r="I44" s="820"/>
      <c r="J44" s="30"/>
    </row>
    <row r="45" spans="1:10" ht="13.5" customHeight="1">
      <c r="A45" s="146"/>
      <c r="B45" s="142"/>
      <c r="C45" s="818" t="str">
        <f>INDEX(発注者入力シート!$L$41:$T$48,MATCH(発注者入力シート!C21,発注者入力シート!$N$41:$N$48,0),4)</f>
        <v>　○企業の同種工事の施工実績　（様式-３）</v>
      </c>
      <c r="D45" s="819"/>
      <c r="E45" s="819"/>
      <c r="F45" s="819"/>
      <c r="G45" s="819"/>
      <c r="H45" s="819"/>
      <c r="I45" s="820"/>
      <c r="J45" s="30"/>
    </row>
    <row r="46" spans="1:10" ht="13.5" customHeight="1">
      <c r="A46" s="146"/>
      <c r="B46" s="142"/>
      <c r="C46" s="818" t="str">
        <f>INDEX(発注者入力シート!$L$41:$T$48,MATCH(発注者入力シート!C22,発注者入力シート!$N$41:$N$48,0),4)</f>
        <v>　○企業の優良工事表彰（優良工事施工団体表彰）　（様式-４）</v>
      </c>
      <c r="D46" s="819"/>
      <c r="E46" s="819"/>
      <c r="F46" s="819"/>
      <c r="G46" s="819"/>
      <c r="H46" s="819"/>
      <c r="I46" s="820"/>
      <c r="J46" s="30"/>
    </row>
    <row r="47" spans="1:10">
      <c r="A47" s="146"/>
      <c r="B47" s="142"/>
      <c r="C47" s="818" t="str">
        <f>INDEX(発注者入力シート!$L$41:$T$48,MATCH(発注者入力シート!C23,発注者入力シート!$N$41:$N$48,0),4)</f>
        <v>表３【企業】評価項目の着色セルに項目を記入した場合、ここに記載文を直接入力！</v>
      </c>
      <c r="D47" s="819"/>
      <c r="E47" s="819"/>
      <c r="F47" s="819"/>
      <c r="G47" s="819"/>
      <c r="H47" s="819"/>
      <c r="I47" s="820"/>
      <c r="J47" s="30"/>
    </row>
    <row r="48" spans="1:10" ht="13.5" thickBot="1">
      <c r="A48" s="146"/>
      <c r="B48" s="143"/>
      <c r="C48" s="818" t="str">
        <f>INDEX(発注者入力シート!$L$41:$T$48,MATCH(発注者入力シート!C24,発注者入力シート!$N$41:$N$48,0),4)</f>
        <v>表３【企業】評価項目の着色セルに項目を記入した場合、ここに記載文を直接入力！</v>
      </c>
      <c r="D48" s="819"/>
      <c r="E48" s="819"/>
      <c r="F48" s="819"/>
      <c r="G48" s="819"/>
      <c r="H48" s="819"/>
      <c r="I48" s="820"/>
      <c r="J48" s="30"/>
    </row>
    <row r="49" spans="1:10">
      <c r="A49" s="146"/>
      <c r="B49" s="148"/>
      <c r="C49" s="148"/>
      <c r="D49" s="148"/>
      <c r="E49" s="148"/>
      <c r="F49" s="148"/>
      <c r="G49" s="148"/>
      <c r="H49" s="148"/>
      <c r="I49" s="148"/>
      <c r="J49" s="30"/>
    </row>
    <row r="50" spans="1:10">
      <c r="A50" s="146" t="s">
        <v>934</v>
      </c>
      <c r="B50" s="148"/>
      <c r="C50" s="146"/>
      <c r="D50" s="148"/>
      <c r="E50" s="148"/>
      <c r="F50" s="148"/>
      <c r="G50" s="30"/>
      <c r="H50" s="30"/>
      <c r="I50" s="30"/>
      <c r="J50" s="30"/>
    </row>
    <row r="51" spans="1:10" ht="13.5" thickBot="1">
      <c r="A51" s="146"/>
      <c r="B51" s="266" t="s">
        <v>597</v>
      </c>
      <c r="C51" s="821" t="s">
        <v>305</v>
      </c>
      <c r="D51" s="821"/>
      <c r="E51" s="821"/>
      <c r="F51" s="821"/>
      <c r="G51" s="821"/>
      <c r="H51" s="821"/>
      <c r="I51" s="821"/>
      <c r="J51" s="30"/>
    </row>
    <row r="52" spans="1:10" ht="13.5" customHeight="1">
      <c r="A52" s="146"/>
      <c r="B52" s="267"/>
      <c r="C52" s="818" t="str">
        <f>INDEX(発注者入力シート!$L$56:$T$76,MATCH(発注者入力シート!C29,発注者入力シート!$N$56:$N$76,0),4)</f>
        <v>　○ボランティア活動又はハートフルしまねへの参加実績　（様式-８）</v>
      </c>
      <c r="D52" s="819"/>
      <c r="E52" s="819"/>
      <c r="F52" s="819"/>
      <c r="G52" s="819"/>
      <c r="H52" s="819"/>
      <c r="I52" s="820"/>
      <c r="J52" s="30"/>
    </row>
    <row r="53" spans="1:10" ht="13.5" customHeight="1">
      <c r="A53" s="146"/>
      <c r="B53" s="142"/>
      <c r="C53" s="818" t="str">
        <f>INDEX(発注者入力シート!$L$56:$T$76,MATCH(発注者入力シート!C30,発注者入力シート!$N$56:$N$76,0),4)</f>
        <v>　○労働福祉関連の状況(a 障がい者雇用の実態)　（様式-９）</v>
      </c>
      <c r="D53" s="819"/>
      <c r="E53" s="819"/>
      <c r="F53" s="819"/>
      <c r="G53" s="819"/>
      <c r="H53" s="819"/>
      <c r="I53" s="820"/>
      <c r="J53" s="30"/>
    </row>
    <row r="54" spans="1:10" ht="13.5" customHeight="1">
      <c r="A54" s="146"/>
      <c r="B54" s="142"/>
      <c r="C54" s="818" t="str">
        <f>INDEX(発注者入力シート!$L$56:$T$76,MATCH(発注者入力シート!C31,発注者入力シート!$N$56:$N$76,0),4)</f>
        <v>　○労働福祉関連の状況(b 育児・介護休業に関する制度)　（様式-１０）</v>
      </c>
      <c r="D54" s="819"/>
      <c r="E54" s="819"/>
      <c r="F54" s="819"/>
      <c r="G54" s="819"/>
      <c r="H54" s="819"/>
      <c r="I54" s="820"/>
      <c r="J54" s="30"/>
    </row>
    <row r="55" spans="1:10" ht="13.5" customHeight="1">
      <c r="A55" s="146"/>
      <c r="B55" s="142"/>
      <c r="C55" s="818" t="str">
        <f>INDEX(発注者入力シート!$L$56:$T$76,MATCH(発注者入力シート!C32,発注者入力シート!$N$56:$N$76,0),4)</f>
        <v>　○育児・介護休業に関する制度　チェック表　（様式-１１）</v>
      </c>
      <c r="D55" s="819"/>
      <c r="E55" s="819"/>
      <c r="F55" s="819"/>
      <c r="G55" s="819"/>
      <c r="H55" s="819"/>
      <c r="I55" s="820"/>
      <c r="J55" s="30"/>
    </row>
    <row r="56" spans="1:10" ht="13.5" customHeight="1">
      <c r="A56" s="146"/>
      <c r="B56" s="142"/>
      <c r="C56" s="818" t="str">
        <f>INDEX(発注者入力シート!$L$56:$T$76,MATCH(発注者入力シート!C33,発注者入力シート!$N$56:$N$76,0),4)</f>
        <v>　○消防団協力事業所の認定　（様式-１２）</v>
      </c>
      <c r="D56" s="819"/>
      <c r="E56" s="819"/>
      <c r="F56" s="819"/>
      <c r="G56" s="819"/>
      <c r="H56" s="819"/>
      <c r="I56" s="820"/>
      <c r="J56" s="30"/>
    </row>
    <row r="57" spans="1:10" ht="13.5" customHeight="1">
      <c r="A57" s="146"/>
      <c r="B57" s="142"/>
      <c r="C57" s="818" t="str">
        <f>INDEX(発注者入力シート!$L$56:$T$76,MATCH(発注者入力シート!C34,発注者入力シート!$N$56:$N$76,0),4)</f>
        <v>　○登録基幹技能者の配置　（様式-１３）</v>
      </c>
      <c r="D57" s="819"/>
      <c r="E57" s="819"/>
      <c r="F57" s="819"/>
      <c r="G57" s="819"/>
      <c r="H57" s="819"/>
      <c r="I57" s="820"/>
      <c r="J57" s="30"/>
    </row>
    <row r="58" spans="1:10" ht="13.5" customHeight="1">
      <c r="A58" s="146"/>
      <c r="B58" s="142"/>
      <c r="C58" s="818" t="str">
        <f>INDEX(発注者入力シート!$L$56:$T$76,MATCH(発注者入力シート!C35,発注者入力シート!$N$56:$N$76,0),4)</f>
        <v>　○島根県被災住宅応急復旧相談員の登録　（様式-１４）</v>
      </c>
      <c r="D58" s="819"/>
      <c r="E58" s="819"/>
      <c r="F58" s="819"/>
      <c r="G58" s="819"/>
      <c r="H58" s="819"/>
      <c r="I58" s="820"/>
      <c r="J58" s="30"/>
    </row>
    <row r="59" spans="1:10" ht="13.5" customHeight="1">
      <c r="A59" s="146"/>
      <c r="B59" s="142"/>
      <c r="C59" s="818" t="str">
        <f>INDEX(発注者入力シート!$L$56:$T$76,MATCH(発注者入力シート!C36,発注者入力シート!$N$56:$N$76,0),4)</f>
        <v>　○若手技術者・若手従業員の新規雇用　（様式-１５）</v>
      </c>
      <c r="D59" s="819"/>
      <c r="E59" s="819"/>
      <c r="F59" s="819"/>
      <c r="G59" s="819"/>
      <c r="H59" s="819"/>
      <c r="I59" s="820"/>
      <c r="J59" s="30"/>
    </row>
    <row r="60" spans="1:10" ht="13.5" customHeight="1">
      <c r="A60" s="146"/>
      <c r="B60" s="142"/>
      <c r="C60" s="818" t="e">
        <f>INDEX(発注者入力シート!$L$56:$T$76,MATCH(発注者入力シート!C37,発注者入力シート!$N$56:$N$76,0),4)</f>
        <v>#N/A</v>
      </c>
      <c r="D60" s="819"/>
      <c r="E60" s="819"/>
      <c r="F60" s="819"/>
      <c r="G60" s="819"/>
      <c r="H60" s="819"/>
      <c r="I60" s="820"/>
      <c r="J60" s="30"/>
    </row>
    <row r="61" spans="1:10" ht="13.5" customHeight="1" thickBot="1">
      <c r="A61" s="146"/>
      <c r="B61" s="143"/>
      <c r="C61" s="818" t="e">
        <f>INDEX(発注者入力シート!$L$56:$T$76,MATCH(発注者入力シート!C38,発注者入力シート!$N$56:$N$76,0),4)</f>
        <v>#N/A</v>
      </c>
      <c r="D61" s="819"/>
      <c r="E61" s="819"/>
      <c r="F61" s="819"/>
      <c r="G61" s="819"/>
      <c r="H61" s="819"/>
      <c r="I61" s="820"/>
      <c r="J61" s="30"/>
    </row>
    <row r="62" spans="1:10" ht="13.5" customHeight="1">
      <c r="A62" s="146"/>
      <c r="B62" s="148"/>
      <c r="C62" s="148"/>
      <c r="D62" s="148"/>
      <c r="E62" s="148"/>
      <c r="F62" s="148"/>
      <c r="G62" s="148"/>
      <c r="H62" s="148"/>
      <c r="I62" s="148"/>
      <c r="J62" s="30"/>
    </row>
    <row r="63" spans="1:10" ht="13.5" customHeight="1">
      <c r="A63" s="146" t="str">
        <f>CONCATENATE("＜配置予定技術者① ：",C18,"&gt;""")</f>
        <v>＜配置予定技術者① ：&gt;"</v>
      </c>
      <c r="B63" s="148"/>
      <c r="C63" s="146"/>
      <c r="D63" s="148"/>
      <c r="E63" s="148"/>
      <c r="F63" s="148"/>
      <c r="G63" s="30"/>
      <c r="H63" s="30"/>
      <c r="I63" s="30"/>
      <c r="J63" s="30"/>
    </row>
    <row r="64" spans="1:10" ht="13.5" customHeight="1" thickBot="1">
      <c r="A64" s="146"/>
      <c r="B64" s="266" t="s">
        <v>597</v>
      </c>
      <c r="C64" s="815" t="s">
        <v>305</v>
      </c>
      <c r="D64" s="815"/>
      <c r="E64" s="815"/>
      <c r="F64" s="815"/>
      <c r="G64" s="815"/>
      <c r="H64" s="815"/>
      <c r="I64" s="816"/>
      <c r="J64" s="30"/>
    </row>
    <row r="65" spans="1:10" ht="13.5" customHeight="1">
      <c r="A65" s="146"/>
      <c r="B65" s="267"/>
      <c r="C65" s="813" t="str">
        <f>INDEX(発注者入力シート!$L$49:$T$55,MATCH(発注者入力シート!C25,発注者入力シート!$N$49:$N$55,0),4)</f>
        <v>　○配置予定技術者の工事成績評定点　（様式-５-１、様式-５-２）</v>
      </c>
      <c r="D65" s="814"/>
      <c r="E65" s="814"/>
      <c r="F65" s="814"/>
      <c r="G65" s="814"/>
      <c r="H65" s="814"/>
      <c r="I65" s="814"/>
      <c r="J65" s="30"/>
    </row>
    <row r="66" spans="1:10" ht="13.5" customHeight="1">
      <c r="A66" s="146"/>
      <c r="B66" s="142"/>
      <c r="C66" s="813" t="str">
        <f>INDEX(発注者入力シート!$L$49:$T$55,MATCH(発注者入力シート!C26,発注者入力シート!$N$49:$N$55,0),4)</f>
        <v>　○配置予定技術者の同種工事の施工経験　（様式-６）</v>
      </c>
      <c r="D66" s="814"/>
      <c r="E66" s="814"/>
      <c r="F66" s="814"/>
      <c r="G66" s="814"/>
      <c r="H66" s="814"/>
      <c r="I66" s="814"/>
      <c r="J66" s="30"/>
    </row>
    <row r="67" spans="1:10" ht="13.5" customHeight="1">
      <c r="A67" s="146"/>
      <c r="B67" s="142"/>
      <c r="C67" s="817" t="str">
        <f>INDEX(発注者入力シート!$L$49:$T$55,MATCH(発注者入力シート!C27,発注者入力シート!$N$49:$N$55,0),4)</f>
        <v>　○配置予定技術者の継続学習　（様式-７）</v>
      </c>
      <c r="D67" s="806"/>
      <c r="E67" s="806"/>
      <c r="F67" s="806"/>
      <c r="G67" s="806"/>
      <c r="H67" s="806"/>
      <c r="I67" s="806"/>
      <c r="J67" s="30"/>
    </row>
    <row r="68" spans="1:10" ht="13.5" customHeight="1" thickBot="1">
      <c r="A68" s="146"/>
      <c r="B68" s="143"/>
      <c r="C68" s="813" t="str">
        <f>INDEX(発注者入力シート!$L$49:$T$55,MATCH(発注者入力シート!C28,発注者入力シート!$N$49:$N$55,0),4)</f>
        <v>表３【技術者】評価項目の着色セルに項目を記入した場合、ここに記載文を直接入力！</v>
      </c>
      <c r="D68" s="814"/>
      <c r="E68" s="814"/>
      <c r="F68" s="814"/>
      <c r="G68" s="814"/>
      <c r="H68" s="814"/>
      <c r="I68" s="814"/>
      <c r="J68" s="30"/>
    </row>
    <row r="69" spans="1:10" ht="13.5" customHeight="1">
      <c r="A69" s="146"/>
      <c r="B69" s="148"/>
      <c r="C69" s="146"/>
      <c r="D69" s="148"/>
      <c r="E69" s="148"/>
      <c r="F69" s="148"/>
      <c r="G69" s="30"/>
      <c r="H69" s="30"/>
      <c r="I69" s="30"/>
      <c r="J69" s="30"/>
    </row>
    <row r="70" spans="1:10" ht="13.5" customHeight="1">
      <c r="A70" s="146" t="str">
        <f>CONCATENATE("＜配置予定技術者② ：",C19,"&gt;""")</f>
        <v>＜配置予定技術者② ：&gt;"</v>
      </c>
      <c r="B70" s="148"/>
      <c r="C70" s="146"/>
      <c r="D70" s="148"/>
      <c r="E70" s="148"/>
      <c r="F70" s="148"/>
      <c r="G70" s="30"/>
      <c r="H70" s="30"/>
      <c r="I70" s="30"/>
      <c r="J70" s="30"/>
    </row>
    <row r="71" spans="1:10" ht="13.5" customHeight="1" thickBot="1">
      <c r="A71" s="146"/>
      <c r="B71" s="266" t="s">
        <v>597</v>
      </c>
      <c r="C71" s="815" t="s">
        <v>305</v>
      </c>
      <c r="D71" s="815"/>
      <c r="E71" s="815"/>
      <c r="F71" s="815"/>
      <c r="G71" s="815"/>
      <c r="H71" s="815"/>
      <c r="I71" s="816"/>
      <c r="J71" s="30"/>
    </row>
    <row r="72" spans="1:10" ht="13.5" customHeight="1">
      <c r="A72" s="146"/>
      <c r="B72" s="267"/>
      <c r="C72" s="813" t="str">
        <f>C65</f>
        <v>　○配置予定技術者の工事成績評定点　（様式-５-１、様式-５-２）</v>
      </c>
      <c r="D72" s="814"/>
      <c r="E72" s="814"/>
      <c r="F72" s="814"/>
      <c r="G72" s="814"/>
      <c r="H72" s="814"/>
      <c r="I72" s="814"/>
      <c r="J72" s="30"/>
    </row>
    <row r="73" spans="1:10" ht="13.5" customHeight="1">
      <c r="A73" s="146"/>
      <c r="B73" s="142"/>
      <c r="C73" s="813" t="str">
        <f>C66</f>
        <v>　○配置予定技術者の同種工事の施工経験　（様式-６）</v>
      </c>
      <c r="D73" s="814"/>
      <c r="E73" s="814"/>
      <c r="F73" s="814"/>
      <c r="G73" s="814"/>
      <c r="H73" s="814"/>
      <c r="I73" s="814"/>
      <c r="J73" s="30"/>
    </row>
    <row r="74" spans="1:10" ht="13.5" customHeight="1">
      <c r="A74" s="146"/>
      <c r="B74" s="142"/>
      <c r="C74" s="813" t="str">
        <f>C67</f>
        <v>　○配置予定技術者の継続学習　（様式-７）</v>
      </c>
      <c r="D74" s="814"/>
      <c r="E74" s="814"/>
      <c r="F74" s="814"/>
      <c r="G74" s="814"/>
      <c r="H74" s="814"/>
      <c r="I74" s="814"/>
      <c r="J74" s="30"/>
    </row>
    <row r="75" spans="1:10" ht="13.5" customHeight="1" thickBot="1">
      <c r="A75" s="146"/>
      <c r="B75" s="143"/>
      <c r="C75" s="813" t="str">
        <f>C68</f>
        <v>表３【技術者】評価項目の着色セルに項目を記入した場合、ここに記載文を直接入力！</v>
      </c>
      <c r="D75" s="814"/>
      <c r="E75" s="814"/>
      <c r="F75" s="814"/>
      <c r="G75" s="814"/>
      <c r="H75" s="814"/>
      <c r="I75" s="814"/>
      <c r="J75" s="30"/>
    </row>
    <row r="76" spans="1:10" ht="13.5" customHeight="1">
      <c r="A76" s="146"/>
      <c r="B76" s="148"/>
      <c r="C76" s="146"/>
      <c r="D76" s="146"/>
      <c r="E76" s="146"/>
      <c r="F76" s="146"/>
      <c r="G76" s="146"/>
      <c r="H76" s="146"/>
      <c r="I76" s="146"/>
      <c r="J76" s="30"/>
    </row>
    <row r="77" spans="1:10" ht="13.5" customHeight="1">
      <c r="A77" s="146" t="str">
        <f>CONCATENATE("＜配置予定技術者③ ：",C20,"&gt;""")</f>
        <v>＜配置予定技術者③ ：&gt;"</v>
      </c>
      <c r="B77" s="148"/>
      <c r="C77" s="146"/>
      <c r="D77" s="148"/>
      <c r="E77" s="148"/>
      <c r="F77" s="148"/>
      <c r="G77" s="30"/>
      <c r="H77" s="30"/>
      <c r="I77" s="30"/>
      <c r="J77" s="30"/>
    </row>
    <row r="78" spans="1:10" ht="13.5" customHeight="1" thickBot="1">
      <c r="A78" s="146"/>
      <c r="B78" s="266" t="s">
        <v>597</v>
      </c>
      <c r="C78" s="815" t="s">
        <v>305</v>
      </c>
      <c r="D78" s="815"/>
      <c r="E78" s="815"/>
      <c r="F78" s="815"/>
      <c r="G78" s="815"/>
      <c r="H78" s="815"/>
      <c r="I78" s="816"/>
      <c r="J78" s="30"/>
    </row>
    <row r="79" spans="1:10" ht="13.5" customHeight="1">
      <c r="A79" s="146"/>
      <c r="B79" s="267"/>
      <c r="C79" s="812" t="str">
        <f>C72</f>
        <v>　○配置予定技術者の工事成績評定点　（様式-５-１、様式-５-２）</v>
      </c>
      <c r="D79" s="812"/>
      <c r="E79" s="812"/>
      <c r="F79" s="812"/>
      <c r="G79" s="812"/>
      <c r="H79" s="812"/>
      <c r="I79" s="813"/>
      <c r="J79" s="30"/>
    </row>
    <row r="80" spans="1:10" ht="13.5" customHeight="1">
      <c r="A80" s="146"/>
      <c r="B80" s="142"/>
      <c r="C80" s="812" t="str">
        <f t="shared" ref="C80:C82" si="0">C73</f>
        <v>　○配置予定技術者の同種工事の施工経験　（様式-６）</v>
      </c>
      <c r="D80" s="812"/>
      <c r="E80" s="812"/>
      <c r="F80" s="812"/>
      <c r="G80" s="812"/>
      <c r="H80" s="812"/>
      <c r="I80" s="813"/>
      <c r="J80" s="30"/>
    </row>
    <row r="81" spans="1:10" ht="13.5" customHeight="1">
      <c r="A81" s="146"/>
      <c r="B81" s="142"/>
      <c r="C81" s="812" t="str">
        <f t="shared" si="0"/>
        <v>　○配置予定技術者の継続学習　（様式-７）</v>
      </c>
      <c r="D81" s="812"/>
      <c r="E81" s="812"/>
      <c r="F81" s="812"/>
      <c r="G81" s="812"/>
      <c r="H81" s="812"/>
      <c r="I81" s="813"/>
      <c r="J81" s="30"/>
    </row>
    <row r="82" spans="1:10" ht="13.5" customHeight="1" thickBot="1">
      <c r="A82" s="146"/>
      <c r="B82" s="143"/>
      <c r="C82" s="812" t="str">
        <f t="shared" si="0"/>
        <v>表３【技術者】評価項目の着色セルに項目を記入した場合、ここに記載文を直接入力！</v>
      </c>
      <c r="D82" s="812"/>
      <c r="E82" s="812"/>
      <c r="F82" s="812"/>
      <c r="G82" s="812"/>
      <c r="H82" s="812"/>
      <c r="I82" s="813"/>
      <c r="J82" s="30"/>
    </row>
    <row r="83" spans="1:10" ht="13.5" customHeight="1">
      <c r="A83" s="146"/>
      <c r="B83" s="148"/>
      <c r="C83" s="148"/>
      <c r="D83" s="148"/>
      <c r="E83" s="148"/>
      <c r="F83" s="148"/>
      <c r="G83" s="30"/>
      <c r="H83" s="30"/>
      <c r="I83" s="30"/>
      <c r="J83" s="30"/>
    </row>
    <row r="84" spans="1:10" ht="13.5" customHeight="1">
      <c r="A84" s="149"/>
      <c r="B84" s="30"/>
      <c r="C84" s="30"/>
      <c r="D84" s="30"/>
      <c r="E84" s="30"/>
      <c r="F84" s="30"/>
      <c r="G84" s="30"/>
      <c r="H84" s="30"/>
      <c r="I84" s="30"/>
      <c r="J84" s="30"/>
    </row>
    <row r="85" spans="1:10" ht="13.5" customHeight="1"/>
    <row r="86" spans="1:10" ht="13.5" customHeight="1"/>
    <row r="87" spans="1:10" ht="13.5" customHeight="1"/>
    <row r="88" spans="1:10" ht="13.5" customHeight="1"/>
    <row r="89" spans="1:10" ht="13.5" customHeight="1"/>
    <row r="90" spans="1:10" ht="13.5" customHeight="1"/>
    <row r="91" spans="1:10" ht="13.5" customHeight="1"/>
    <row r="92" spans="1:10" ht="13.5" customHeight="1"/>
    <row r="93" spans="1:10" ht="13.5" customHeight="1"/>
    <row r="94" spans="1:10" ht="13.5" customHeight="1"/>
    <row r="95" spans="1:10" ht="13.5" customHeight="1"/>
    <row r="96" spans="1:10"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sheetData>
  <mergeCells count="44">
    <mergeCell ref="C35:I35"/>
    <mergeCell ref="C30:I30"/>
    <mergeCell ref="C31:I31"/>
    <mergeCell ref="C32:I32"/>
    <mergeCell ref="C33:I33"/>
    <mergeCell ref="C34:I34"/>
    <mergeCell ref="A23:J23"/>
    <mergeCell ref="C26:I26"/>
    <mergeCell ref="C27:I27"/>
    <mergeCell ref="C28:I28"/>
    <mergeCell ref="C29:I29"/>
    <mergeCell ref="A38:J39"/>
    <mergeCell ref="C43:I43"/>
    <mergeCell ref="C44:I44"/>
    <mergeCell ref="C45:I45"/>
    <mergeCell ref="C46:I46"/>
    <mergeCell ref="C47:I47"/>
    <mergeCell ref="C48:I48"/>
    <mergeCell ref="C51:I51"/>
    <mergeCell ref="C53:I53"/>
    <mergeCell ref="C52:I52"/>
    <mergeCell ref="C54:I54"/>
    <mergeCell ref="C55:I55"/>
    <mergeCell ref="C56:I56"/>
    <mergeCell ref="C57:I57"/>
    <mergeCell ref="C58:I58"/>
    <mergeCell ref="C59:I59"/>
    <mergeCell ref="C60:I60"/>
    <mergeCell ref="C61:I61"/>
    <mergeCell ref="C79:I79"/>
    <mergeCell ref="C80:I80"/>
    <mergeCell ref="C81:I81"/>
    <mergeCell ref="C68:I68"/>
    <mergeCell ref="C82:I82"/>
    <mergeCell ref="C64:I64"/>
    <mergeCell ref="C71:I71"/>
    <mergeCell ref="C78:I78"/>
    <mergeCell ref="C65:I65"/>
    <mergeCell ref="C66:I66"/>
    <mergeCell ref="C67:I67"/>
    <mergeCell ref="C72:I72"/>
    <mergeCell ref="C73:I73"/>
    <mergeCell ref="C74:I74"/>
    <mergeCell ref="C75:I75"/>
  </mergeCells>
  <phoneticPr fontId="2"/>
  <dataValidations count="2">
    <dataValidation type="list" showInputMessage="1" showErrorMessage="1" sqref="B79:B82 B52:B61 B65:B68 B72:B75 B44:B48" xr:uid="{00000000-0002-0000-0100-000000000000}">
      <formula1>企業回答1</formula1>
    </dataValidation>
    <dataValidation type="list" showInputMessage="1" showErrorMessage="1" sqref="B26:B35" xr:uid="{ADEF6DA7-A09F-48FD-AC18-51A2020C5D51}">
      <formula1>$K$25:$K$26</formula1>
    </dataValidation>
  </dataValidations>
  <pageMargins left="0.70866141732283472" right="0.31496062992125984" top="0.55118110236220474" bottom="0.55118110236220474" header="0.31496062992125984" footer="0.31496062992125984"/>
  <pageSetup paperSize="8"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Q56"/>
  <sheetViews>
    <sheetView view="pageBreakPreview" topLeftCell="A15" zoomScale="145" zoomScaleNormal="100" zoomScaleSheetLayoutView="145" workbookViewId="0">
      <selection activeCell="B6" sqref="B6:Q9"/>
    </sheetView>
  </sheetViews>
  <sheetFormatPr defaultColWidth="9" defaultRowHeight="13"/>
  <cols>
    <col min="1" max="14" width="5.26953125" style="191" customWidth="1"/>
    <col min="15" max="15" width="5.08984375" style="191" customWidth="1"/>
    <col min="16" max="17" width="5.26953125" style="191" customWidth="1"/>
    <col min="18" max="16384" width="9" style="191"/>
  </cols>
  <sheetData>
    <row r="1" spans="1:17" s="201" customFormat="1" ht="16.5">
      <c r="A1" s="824" t="s">
        <v>584</v>
      </c>
      <c r="B1" s="824"/>
      <c r="C1" s="824"/>
      <c r="D1" s="824"/>
      <c r="E1" s="824"/>
      <c r="F1" s="824"/>
      <c r="G1" s="824"/>
      <c r="H1" s="824"/>
      <c r="I1" s="824"/>
      <c r="J1" s="824"/>
      <c r="K1" s="824"/>
      <c r="L1" s="824"/>
      <c r="M1" s="824"/>
      <c r="N1" s="824"/>
      <c r="O1" s="824"/>
    </row>
    <row r="2" spans="1:17" s="201" customFormat="1" ht="11.25" customHeight="1"/>
    <row r="3" spans="1:17" s="201" customFormat="1" ht="14">
      <c r="A3" s="823" t="s">
        <v>585</v>
      </c>
      <c r="B3" s="823"/>
      <c r="C3" s="823"/>
      <c r="D3" s="823"/>
      <c r="E3" s="823"/>
      <c r="F3" s="823"/>
      <c r="G3" s="823"/>
      <c r="H3" s="823"/>
      <c r="I3" s="823"/>
      <c r="J3" s="823"/>
      <c r="K3" s="823"/>
      <c r="L3" s="823"/>
      <c r="M3" s="823"/>
      <c r="N3" s="823"/>
      <c r="O3" s="823"/>
    </row>
    <row r="4" spans="1:17" s="201" customFormat="1">
      <c r="A4" s="202" t="s">
        <v>586</v>
      </c>
      <c r="B4" s="825" t="s">
        <v>587</v>
      </c>
      <c r="C4" s="825"/>
      <c r="D4" s="825"/>
      <c r="E4" s="825"/>
      <c r="F4" s="825"/>
      <c r="G4" s="825"/>
      <c r="H4" s="825"/>
      <c r="I4" s="825"/>
      <c r="J4" s="825"/>
      <c r="K4" s="825"/>
      <c r="L4" s="825"/>
      <c r="M4" s="825"/>
      <c r="N4" s="825"/>
      <c r="O4" s="825"/>
      <c r="P4" s="825"/>
      <c r="Q4" s="825"/>
    </row>
    <row r="5" spans="1:17" s="201" customFormat="1">
      <c r="A5" s="202"/>
      <c r="B5" s="825"/>
      <c r="C5" s="825"/>
      <c r="D5" s="825"/>
      <c r="E5" s="825"/>
      <c r="F5" s="825"/>
      <c r="G5" s="825"/>
      <c r="H5" s="825"/>
      <c r="I5" s="825"/>
      <c r="J5" s="825"/>
      <c r="K5" s="825"/>
      <c r="L5" s="825"/>
      <c r="M5" s="825"/>
      <c r="N5" s="825"/>
      <c r="O5" s="825"/>
      <c r="P5" s="825"/>
      <c r="Q5" s="825"/>
    </row>
    <row r="6" spans="1:17" s="201" customFormat="1" ht="13.5" customHeight="1">
      <c r="A6" s="202" t="s">
        <v>588</v>
      </c>
      <c r="B6" s="825" t="s">
        <v>589</v>
      </c>
      <c r="C6" s="825"/>
      <c r="D6" s="825"/>
      <c r="E6" s="825"/>
      <c r="F6" s="825"/>
      <c r="G6" s="825"/>
      <c r="H6" s="825"/>
      <c r="I6" s="825"/>
      <c r="J6" s="825"/>
      <c r="K6" s="825"/>
      <c r="L6" s="825"/>
      <c r="M6" s="825"/>
      <c r="N6" s="825"/>
      <c r="O6" s="825"/>
      <c r="P6" s="825"/>
      <c r="Q6" s="825"/>
    </row>
    <row r="7" spans="1:17" s="201" customFormat="1">
      <c r="A7" s="203"/>
      <c r="B7" s="825"/>
      <c r="C7" s="825"/>
      <c r="D7" s="825"/>
      <c r="E7" s="825"/>
      <c r="F7" s="825"/>
      <c r="G7" s="825"/>
      <c r="H7" s="825"/>
      <c r="I7" s="825"/>
      <c r="J7" s="825"/>
      <c r="K7" s="825"/>
      <c r="L7" s="825"/>
      <c r="M7" s="825"/>
      <c r="N7" s="825"/>
      <c r="O7" s="825"/>
      <c r="P7" s="825"/>
      <c r="Q7" s="825"/>
    </row>
    <row r="8" spans="1:17" s="201" customFormat="1">
      <c r="A8" s="203"/>
      <c r="B8" s="825"/>
      <c r="C8" s="825"/>
      <c r="D8" s="825"/>
      <c r="E8" s="825"/>
      <c r="F8" s="825"/>
      <c r="G8" s="825"/>
      <c r="H8" s="825"/>
      <c r="I8" s="825"/>
      <c r="J8" s="825"/>
      <c r="K8" s="825"/>
      <c r="L8" s="825"/>
      <c r="M8" s="825"/>
      <c r="N8" s="825"/>
      <c r="O8" s="825"/>
      <c r="P8" s="825"/>
      <c r="Q8" s="825"/>
    </row>
    <row r="9" spans="1:17" s="201" customFormat="1">
      <c r="A9" s="203"/>
      <c r="B9" s="825"/>
      <c r="C9" s="825"/>
      <c r="D9" s="825"/>
      <c r="E9" s="825"/>
      <c r="F9" s="825"/>
      <c r="G9" s="825"/>
      <c r="H9" s="825"/>
      <c r="I9" s="825"/>
      <c r="J9" s="825"/>
      <c r="K9" s="825"/>
      <c r="L9" s="825"/>
      <c r="M9" s="825"/>
      <c r="N9" s="825"/>
      <c r="O9" s="825"/>
      <c r="P9" s="825"/>
      <c r="Q9" s="825"/>
    </row>
    <row r="10" spans="1:17" s="201" customFormat="1" ht="9.75" customHeight="1">
      <c r="A10" s="294"/>
      <c r="B10" s="294"/>
      <c r="C10" s="294"/>
      <c r="D10" s="294"/>
      <c r="E10" s="294"/>
      <c r="F10" s="294"/>
      <c r="G10" s="294"/>
      <c r="H10" s="294"/>
      <c r="I10" s="294"/>
      <c r="J10" s="294"/>
      <c r="K10" s="294"/>
      <c r="L10" s="294"/>
      <c r="M10" s="294"/>
      <c r="N10" s="294"/>
      <c r="O10" s="294"/>
      <c r="P10" s="294"/>
      <c r="Q10" s="294"/>
    </row>
    <row r="11" spans="1:17" s="201" customFormat="1" ht="14">
      <c r="A11" s="823" t="s">
        <v>590</v>
      </c>
      <c r="B11" s="823"/>
      <c r="C11" s="823"/>
      <c r="D11" s="823"/>
      <c r="E11" s="823"/>
      <c r="F11" s="823"/>
      <c r="G11" s="823"/>
      <c r="H11" s="823"/>
      <c r="I11" s="823"/>
      <c r="J11" s="823"/>
      <c r="K11" s="823"/>
      <c r="L11" s="823"/>
      <c r="M11" s="823"/>
      <c r="N11" s="823"/>
    </row>
    <row r="12" spans="1:17" s="201" customFormat="1">
      <c r="A12" s="202" t="s">
        <v>586</v>
      </c>
      <c r="B12" s="825" t="s">
        <v>534</v>
      </c>
      <c r="C12" s="825"/>
      <c r="D12" s="825"/>
      <c r="E12" s="825"/>
      <c r="F12" s="825"/>
      <c r="G12" s="825"/>
      <c r="H12" s="825"/>
      <c r="I12" s="825"/>
      <c r="J12" s="825"/>
      <c r="K12" s="825"/>
      <c r="L12" s="825"/>
      <c r="M12" s="825"/>
      <c r="N12" s="825"/>
      <c r="O12" s="825"/>
      <c r="P12" s="825"/>
      <c r="Q12" s="825"/>
    </row>
    <row r="13" spans="1:17" s="201" customFormat="1">
      <c r="A13" s="202"/>
      <c r="B13" s="825"/>
      <c r="C13" s="825"/>
      <c r="D13" s="825"/>
      <c r="E13" s="825"/>
      <c r="F13" s="825"/>
      <c r="G13" s="825"/>
      <c r="H13" s="825"/>
      <c r="I13" s="825"/>
      <c r="J13" s="825"/>
      <c r="K13" s="825"/>
      <c r="L13" s="825"/>
      <c r="M13" s="825"/>
      <c r="N13" s="825"/>
      <c r="O13" s="825"/>
      <c r="P13" s="825"/>
      <c r="Q13" s="825"/>
    </row>
    <row r="14" spans="1:17" s="201" customFormat="1">
      <c r="A14" s="202" t="s">
        <v>588</v>
      </c>
      <c r="B14" s="825" t="s">
        <v>535</v>
      </c>
      <c r="C14" s="825"/>
      <c r="D14" s="825"/>
      <c r="E14" s="825"/>
      <c r="F14" s="825"/>
      <c r="G14" s="825"/>
      <c r="H14" s="825"/>
      <c r="I14" s="825"/>
      <c r="J14" s="825"/>
      <c r="K14" s="825"/>
      <c r="L14" s="825"/>
      <c r="M14" s="825"/>
      <c r="N14" s="825"/>
      <c r="O14" s="825"/>
      <c r="P14" s="825"/>
      <c r="Q14" s="825"/>
    </row>
    <row r="15" spans="1:17" s="201" customFormat="1">
      <c r="A15" s="202"/>
      <c r="B15" s="825"/>
      <c r="C15" s="825"/>
      <c r="D15" s="825"/>
      <c r="E15" s="825"/>
      <c r="F15" s="825"/>
      <c r="G15" s="825"/>
      <c r="H15" s="825"/>
      <c r="I15" s="825"/>
      <c r="J15" s="825"/>
      <c r="K15" s="825"/>
      <c r="L15" s="825"/>
      <c r="M15" s="825"/>
      <c r="N15" s="825"/>
      <c r="O15" s="825"/>
      <c r="P15" s="825"/>
      <c r="Q15" s="825"/>
    </row>
    <row r="16" spans="1:17" s="201" customFormat="1">
      <c r="A16" s="202" t="s">
        <v>55</v>
      </c>
      <c r="B16" s="213" t="s">
        <v>550</v>
      </c>
      <c r="C16" s="294"/>
      <c r="D16" s="294"/>
      <c r="E16" s="294"/>
      <c r="F16" s="294"/>
      <c r="G16" s="294"/>
      <c r="H16" s="294"/>
      <c r="I16" s="294"/>
      <c r="J16" s="294"/>
      <c r="K16" s="294"/>
      <c r="L16" s="294"/>
      <c r="M16" s="294"/>
      <c r="N16" s="294"/>
      <c r="O16" s="294"/>
      <c r="P16" s="294"/>
      <c r="Q16" s="294"/>
    </row>
    <row r="17" spans="1:17" s="201" customFormat="1">
      <c r="A17" s="202" t="s">
        <v>56</v>
      </c>
      <c r="B17" s="213" t="s">
        <v>551</v>
      </c>
      <c r="C17" s="294"/>
      <c r="D17" s="294"/>
      <c r="E17" s="294"/>
      <c r="F17" s="294"/>
      <c r="G17" s="294"/>
      <c r="H17" s="294"/>
      <c r="I17" s="294"/>
      <c r="J17" s="294"/>
      <c r="K17" s="294"/>
      <c r="L17" s="294"/>
      <c r="M17" s="294"/>
      <c r="N17" s="294"/>
      <c r="O17" s="294"/>
      <c r="P17" s="294"/>
      <c r="Q17" s="294"/>
    </row>
    <row r="18" spans="1:17" s="201" customFormat="1">
      <c r="A18" s="202" t="s">
        <v>552</v>
      </c>
      <c r="B18" s="825" t="s">
        <v>553</v>
      </c>
      <c r="C18" s="825"/>
      <c r="D18" s="825"/>
      <c r="E18" s="825"/>
      <c r="F18" s="825"/>
      <c r="G18" s="825"/>
      <c r="H18" s="825"/>
      <c r="I18" s="825"/>
      <c r="J18" s="825"/>
      <c r="K18" s="825"/>
      <c r="L18" s="825"/>
      <c r="M18" s="825"/>
      <c r="N18" s="825"/>
      <c r="O18" s="825"/>
      <c r="P18" s="825"/>
      <c r="Q18" s="825"/>
    </row>
    <row r="19" spans="1:17" s="201" customFormat="1">
      <c r="A19" s="202"/>
      <c r="B19" s="825"/>
      <c r="C19" s="825"/>
      <c r="D19" s="825"/>
      <c r="E19" s="825"/>
      <c r="F19" s="825"/>
      <c r="G19" s="825"/>
      <c r="H19" s="825"/>
      <c r="I19" s="825"/>
      <c r="J19" s="825"/>
      <c r="K19" s="825"/>
      <c r="L19" s="825"/>
      <c r="M19" s="825"/>
      <c r="N19" s="825"/>
      <c r="O19" s="825"/>
      <c r="P19" s="825"/>
      <c r="Q19" s="825"/>
    </row>
    <row r="20" spans="1:17" s="201" customFormat="1">
      <c r="A20" s="202" t="s">
        <v>591</v>
      </c>
      <c r="B20" s="825" t="s">
        <v>536</v>
      </c>
      <c r="C20" s="825"/>
      <c r="D20" s="825"/>
      <c r="E20" s="825"/>
      <c r="F20" s="825"/>
      <c r="G20" s="825"/>
      <c r="H20" s="825"/>
      <c r="I20" s="825"/>
      <c r="J20" s="825"/>
      <c r="K20" s="825"/>
      <c r="L20" s="825"/>
      <c r="M20" s="825"/>
      <c r="N20" s="825"/>
      <c r="O20" s="825"/>
      <c r="P20" s="825"/>
      <c r="Q20" s="825"/>
    </row>
    <row r="21" spans="1:17" s="201" customFormat="1">
      <c r="A21" s="202"/>
      <c r="B21" s="825"/>
      <c r="C21" s="825"/>
      <c r="D21" s="825"/>
      <c r="E21" s="825"/>
      <c r="F21" s="825"/>
      <c r="G21" s="825"/>
      <c r="H21" s="825"/>
      <c r="I21" s="825"/>
      <c r="J21" s="825"/>
      <c r="K21" s="825"/>
      <c r="L21" s="825"/>
      <c r="M21" s="825"/>
      <c r="N21" s="825"/>
      <c r="O21" s="825"/>
      <c r="P21" s="825"/>
      <c r="Q21" s="825"/>
    </row>
    <row r="22" spans="1:17" s="201" customFormat="1" ht="9.75" customHeight="1">
      <c r="A22" s="268"/>
      <c r="B22" s="294"/>
      <c r="C22" s="294"/>
      <c r="D22" s="294"/>
      <c r="E22" s="294"/>
      <c r="F22" s="294"/>
      <c r="G22" s="294"/>
      <c r="H22" s="294"/>
      <c r="I22" s="294"/>
      <c r="J22" s="294"/>
      <c r="K22" s="294"/>
      <c r="L22" s="294"/>
      <c r="M22" s="294"/>
      <c r="N22" s="294"/>
      <c r="O22" s="294"/>
      <c r="P22" s="294"/>
      <c r="Q22" s="294"/>
    </row>
    <row r="23" spans="1:17" s="201" customFormat="1" ht="14">
      <c r="A23" s="823" t="s">
        <v>537</v>
      </c>
      <c r="B23" s="823"/>
      <c r="C23" s="823"/>
      <c r="D23" s="823"/>
      <c r="E23" s="823"/>
      <c r="F23" s="823"/>
      <c r="G23" s="823"/>
      <c r="H23" s="823"/>
      <c r="I23" s="823"/>
      <c r="J23" s="823"/>
    </row>
    <row r="24" spans="1:17" s="201" customFormat="1">
      <c r="A24" s="202" t="s">
        <v>586</v>
      </c>
      <c r="B24" s="825" t="s">
        <v>592</v>
      </c>
      <c r="C24" s="825"/>
      <c r="D24" s="825"/>
      <c r="E24" s="825"/>
      <c r="F24" s="825"/>
      <c r="G24" s="825"/>
      <c r="H24" s="825"/>
      <c r="I24" s="825"/>
      <c r="J24" s="825"/>
      <c r="K24" s="825"/>
      <c r="L24" s="825"/>
      <c r="M24" s="825"/>
      <c r="N24" s="825"/>
      <c r="O24" s="825"/>
      <c r="P24" s="825"/>
      <c r="Q24" s="825"/>
    </row>
    <row r="25" spans="1:17" s="201" customFormat="1">
      <c r="B25" s="825"/>
      <c r="C25" s="825"/>
      <c r="D25" s="825"/>
      <c r="E25" s="825"/>
      <c r="F25" s="825"/>
      <c r="G25" s="825"/>
      <c r="H25" s="825"/>
      <c r="I25" s="825"/>
      <c r="J25" s="825"/>
      <c r="K25" s="825"/>
      <c r="L25" s="825"/>
      <c r="M25" s="825"/>
      <c r="N25" s="825"/>
      <c r="O25" s="825"/>
      <c r="P25" s="825"/>
      <c r="Q25" s="825"/>
    </row>
    <row r="26" spans="1:17" s="201" customFormat="1" ht="9.75" customHeight="1">
      <c r="B26" s="294"/>
      <c r="C26" s="294"/>
      <c r="D26" s="294"/>
      <c r="E26" s="294"/>
      <c r="F26" s="294"/>
      <c r="G26" s="294"/>
      <c r="H26" s="294"/>
      <c r="I26" s="294"/>
      <c r="J26" s="294"/>
      <c r="K26" s="294"/>
      <c r="L26" s="294"/>
      <c r="M26" s="294"/>
      <c r="N26" s="294"/>
      <c r="O26" s="294"/>
      <c r="P26" s="294"/>
      <c r="Q26" s="294"/>
    </row>
    <row r="27" spans="1:17" s="201" customFormat="1" ht="14">
      <c r="A27" s="823" t="s">
        <v>516</v>
      </c>
      <c r="B27" s="823"/>
      <c r="C27" s="823"/>
      <c r="D27" s="823"/>
      <c r="E27" s="823"/>
      <c r="F27" s="823"/>
      <c r="G27" s="823"/>
      <c r="H27" s="823"/>
      <c r="I27" s="823"/>
      <c r="J27" s="823"/>
    </row>
    <row r="28" spans="1:17" s="201" customFormat="1">
      <c r="A28" s="202" t="s">
        <v>586</v>
      </c>
      <c r="B28" s="825" t="s">
        <v>593</v>
      </c>
      <c r="C28" s="825"/>
      <c r="D28" s="825"/>
      <c r="E28" s="825"/>
      <c r="F28" s="825"/>
      <c r="G28" s="825"/>
      <c r="H28" s="825"/>
      <c r="I28" s="825"/>
      <c r="J28" s="825"/>
      <c r="K28" s="825"/>
      <c r="L28" s="825"/>
      <c r="M28" s="825"/>
      <c r="N28" s="825"/>
      <c r="O28" s="825"/>
      <c r="P28" s="825"/>
      <c r="Q28" s="825"/>
    </row>
    <row r="29" spans="1:17" s="201" customFormat="1">
      <c r="A29" s="202"/>
      <c r="B29" s="825"/>
      <c r="C29" s="825"/>
      <c r="D29" s="825"/>
      <c r="E29" s="825"/>
      <c r="F29" s="825"/>
      <c r="G29" s="825"/>
      <c r="H29" s="825"/>
      <c r="I29" s="825"/>
      <c r="J29" s="825"/>
      <c r="K29" s="825"/>
      <c r="L29" s="825"/>
      <c r="M29" s="825"/>
      <c r="N29" s="825"/>
      <c r="O29" s="825"/>
      <c r="P29" s="825"/>
      <c r="Q29" s="825"/>
    </row>
    <row r="30" spans="1:17" s="201" customFormat="1" ht="9.75" customHeight="1">
      <c r="A30" s="203"/>
    </row>
    <row r="31" spans="1:17" s="201" customFormat="1" ht="14">
      <c r="A31" s="823" t="s">
        <v>594</v>
      </c>
      <c r="B31" s="823"/>
      <c r="C31" s="823"/>
      <c r="D31" s="823"/>
      <c r="E31" s="823"/>
      <c r="F31" s="823"/>
      <c r="G31" s="823"/>
      <c r="H31" s="823"/>
      <c r="I31" s="823"/>
      <c r="J31" s="823"/>
    </row>
    <row r="32" spans="1:17" s="201" customFormat="1">
      <c r="A32" s="204" t="s">
        <v>519</v>
      </c>
    </row>
    <row r="33" spans="1:10" s="201" customFormat="1">
      <c r="A33" s="205"/>
      <c r="B33" s="201" t="s">
        <v>538</v>
      </c>
    </row>
    <row r="34" spans="1:10" s="201" customFormat="1">
      <c r="A34" s="206"/>
      <c r="B34" s="201" t="s">
        <v>524</v>
      </c>
    </row>
    <row r="35" spans="1:10" s="201" customFormat="1" ht="9.75" customHeight="1">
      <c r="A35" s="207"/>
    </row>
    <row r="36" spans="1:10" s="201" customFormat="1">
      <c r="A36" s="208"/>
      <c r="B36" s="201" t="s">
        <v>525</v>
      </c>
    </row>
    <row r="37" spans="1:10" s="201" customFormat="1">
      <c r="A37" s="209"/>
      <c r="B37" s="201" t="s">
        <v>526</v>
      </c>
    </row>
    <row r="38" spans="1:10" s="201" customFormat="1">
      <c r="A38" s="210"/>
      <c r="B38" s="201" t="s">
        <v>527</v>
      </c>
    </row>
    <row r="39" spans="1:10" s="201" customFormat="1">
      <c r="A39" s="211"/>
      <c r="B39" s="201" t="s">
        <v>935</v>
      </c>
    </row>
    <row r="40" spans="1:10" s="201" customFormat="1">
      <c r="A40" s="212"/>
      <c r="B40" s="201" t="s">
        <v>528</v>
      </c>
    </row>
    <row r="41" spans="1:10" s="201" customFormat="1" ht="9.75" customHeight="1">
      <c r="A41" s="203"/>
    </row>
    <row r="42" spans="1:10" s="201" customFormat="1" ht="14">
      <c r="A42" s="823" t="s">
        <v>517</v>
      </c>
      <c r="B42" s="823"/>
      <c r="C42" s="823"/>
      <c r="D42" s="823"/>
      <c r="E42" s="823"/>
      <c r="F42" s="823"/>
      <c r="G42" s="823"/>
      <c r="H42" s="823"/>
      <c r="I42" s="823"/>
      <c r="J42" s="823"/>
    </row>
    <row r="43" spans="1:10" s="201" customFormat="1">
      <c r="A43" s="213" t="s">
        <v>518</v>
      </c>
    </row>
    <row r="44" spans="1:10" s="201" customFormat="1">
      <c r="A44" s="201" t="s">
        <v>276</v>
      </c>
    </row>
    <row r="45" spans="1:10" s="201" customFormat="1">
      <c r="A45" s="201" t="s">
        <v>277</v>
      </c>
    </row>
    <row r="46" spans="1:10" s="201" customFormat="1">
      <c r="A46" s="214"/>
      <c r="B46" s="201" t="s">
        <v>520</v>
      </c>
    </row>
    <row r="47" spans="1:10" s="201" customFormat="1">
      <c r="A47" s="215"/>
      <c r="B47" s="201" t="s">
        <v>279</v>
      </c>
    </row>
    <row r="48" spans="1:10" s="201" customFormat="1" ht="6.75" customHeight="1"/>
    <row r="49" spans="1:2" s="201" customFormat="1">
      <c r="A49" s="201" t="s">
        <v>280</v>
      </c>
    </row>
    <row r="50" spans="1:2" s="201" customFormat="1">
      <c r="A50" s="216"/>
      <c r="B50" s="201" t="s">
        <v>521</v>
      </c>
    </row>
    <row r="51" spans="1:2" s="201" customFormat="1">
      <c r="A51" s="217"/>
      <c r="B51" s="201" t="s">
        <v>279</v>
      </c>
    </row>
    <row r="52" spans="1:2" s="201" customFormat="1" ht="6" customHeight="1"/>
    <row r="53" spans="1:2" s="201" customFormat="1">
      <c r="A53" s="201" t="s">
        <v>523</v>
      </c>
    </row>
    <row r="54" spans="1:2" s="201" customFormat="1">
      <c r="A54" s="218"/>
      <c r="B54" s="201" t="s">
        <v>522</v>
      </c>
    </row>
    <row r="55" spans="1:2" s="201" customFormat="1"/>
    <row r="56" spans="1:2" s="201" customFormat="1"/>
  </sheetData>
  <mergeCells count="15">
    <mergeCell ref="A42:J42"/>
    <mergeCell ref="A31:J31"/>
    <mergeCell ref="A1:O1"/>
    <mergeCell ref="A3:O3"/>
    <mergeCell ref="B4:Q5"/>
    <mergeCell ref="B6:Q9"/>
    <mergeCell ref="A11:N11"/>
    <mergeCell ref="B24:Q25"/>
    <mergeCell ref="A27:J27"/>
    <mergeCell ref="B28:Q29"/>
    <mergeCell ref="B12:Q13"/>
    <mergeCell ref="B14:Q15"/>
    <mergeCell ref="B18:Q19"/>
    <mergeCell ref="B20:Q21"/>
    <mergeCell ref="A23:J23"/>
  </mergeCells>
  <phoneticPr fontId="2"/>
  <pageMargins left="0.7" right="0.7" top="0.75" bottom="0.75" header="0.3" footer="0.3"/>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V34"/>
  <sheetViews>
    <sheetView view="pageBreakPreview" zoomScaleNormal="100" zoomScaleSheetLayoutView="100" workbookViewId="0">
      <selection activeCell="G7" sqref="G7"/>
    </sheetView>
  </sheetViews>
  <sheetFormatPr defaultColWidth="9" defaultRowHeight="34.5" customHeight="1"/>
  <cols>
    <col min="1" max="1" width="5.453125" style="7" customWidth="1"/>
    <col min="2" max="2" width="2.08984375" style="7" customWidth="1"/>
    <col min="3" max="3" width="4.453125" style="7" customWidth="1"/>
    <col min="4" max="4" width="10.08984375" style="7" customWidth="1"/>
    <col min="5" max="5" width="18.08984375" style="7" customWidth="1"/>
    <col min="6" max="6" width="11.453125" style="7" customWidth="1"/>
    <col min="7" max="7" width="41" style="7" customWidth="1"/>
    <col min="8" max="11" width="17.7265625" style="7" customWidth="1"/>
    <col min="12" max="12" width="9" style="7"/>
    <col min="13" max="13" width="13.26953125" style="7" customWidth="1"/>
    <col min="14" max="14" width="9" style="7"/>
    <col min="15" max="15" width="12.6328125" style="7" customWidth="1"/>
    <col min="16" max="17" width="9" style="7"/>
    <col min="18" max="18" width="18.453125" style="7" customWidth="1"/>
    <col min="19" max="24" width="9" style="7"/>
    <col min="25" max="25" width="11.36328125" style="7" customWidth="1"/>
    <col min="26" max="28" width="9" style="7"/>
    <col min="29" max="29" width="11.36328125" style="7" customWidth="1"/>
    <col min="30" max="30" width="9" style="7"/>
    <col min="31" max="31" width="12.26953125" style="7" customWidth="1"/>
    <col min="32" max="16384" width="9" style="7"/>
  </cols>
  <sheetData>
    <row r="1" spans="1:17" ht="16.5" customHeight="1">
      <c r="A1" s="832" t="s">
        <v>362</v>
      </c>
      <c r="B1" s="832"/>
      <c r="C1" s="832"/>
      <c r="D1" s="837">
        <f>発注者入力シート!C7</f>
        <v>46297</v>
      </c>
      <c r="E1" s="837"/>
    </row>
    <row r="2" spans="1:17" ht="16.5" customHeight="1">
      <c r="A2" s="832" t="s">
        <v>363</v>
      </c>
      <c r="B2" s="832"/>
      <c r="C2" s="832"/>
      <c r="D2" s="838" t="str">
        <f>発注者入力シート!C10</f>
        <v>隠岐高等学校長寿命化（受水槽改修外）工事</v>
      </c>
      <c r="E2" s="838"/>
      <c r="F2" s="838"/>
      <c r="G2" s="838"/>
    </row>
    <row r="3" spans="1:17" ht="16.5" customHeight="1">
      <c r="A3" s="4" t="s">
        <v>364</v>
      </c>
      <c r="D3" s="4"/>
    </row>
    <row r="4" spans="1:17" ht="16.5" customHeight="1">
      <c r="A4" s="4" t="s">
        <v>365</v>
      </c>
      <c r="D4" s="4"/>
    </row>
    <row r="5" spans="1:17" ht="23.25" customHeight="1">
      <c r="A5" s="834" t="s">
        <v>312</v>
      </c>
      <c r="B5" s="835"/>
      <c r="C5" s="836"/>
      <c r="D5" s="52" t="s">
        <v>121</v>
      </c>
      <c r="E5" s="26" t="s">
        <v>120</v>
      </c>
      <c r="F5" s="26" t="s">
        <v>169</v>
      </c>
      <c r="G5" s="26" t="s">
        <v>314</v>
      </c>
    </row>
    <row r="6" spans="1:17" ht="43.5" customHeight="1">
      <c r="A6" s="49" t="str">
        <f>INDEX(発注者入力シート!$B$20:$G$24,MATCH(発注者入力シート!L6,発注者入力シート!$C$20:$C$24,0),5)</f>
        <v>（１）</v>
      </c>
      <c r="B6" s="50" t="s">
        <v>313</v>
      </c>
      <c r="C6" s="51" t="str">
        <f>INDEX(発注者入力シート!$B$20:$G$24,MATCH(発注者入力シート!L6,発注者入力シート!$C$20:$C$24,0),6)</f>
        <v>①</v>
      </c>
      <c r="D6" s="826" t="s">
        <v>98</v>
      </c>
      <c r="E6" s="826" t="str">
        <f>発注者入力シート!L6</f>
        <v>工事成績</v>
      </c>
      <c r="F6" s="37" t="s">
        <v>81</v>
      </c>
      <c r="G6" s="37" t="str">
        <f>IF('企業成績評定点 (5年用)'!D7="","",'企業成績評定点 (5年用)'!D7)</f>
        <v>令和３年度から令和７年度（完成及び引き渡しが完了）</v>
      </c>
    </row>
    <row r="7" spans="1:17" ht="43.5" customHeight="1">
      <c r="A7" s="49" t="str">
        <f>A6</f>
        <v>（１）</v>
      </c>
      <c r="B7" s="50" t="s">
        <v>313</v>
      </c>
      <c r="C7" s="51" t="str">
        <f>C6</f>
        <v>①</v>
      </c>
      <c r="D7" s="826"/>
      <c r="E7" s="826"/>
      <c r="F7" s="37" t="s">
        <v>122</v>
      </c>
      <c r="G7" s="37" t="str">
        <f>IF('企業成績評定点 (5年用)'!D8="","",'企業成績評定点 (5年用)'!D8)</f>
        <v>島根県（総務部（企業局及び病院局契約を含み、企業局及び病院局発注工事は除く。）、農林水産部、土木部）</v>
      </c>
    </row>
    <row r="8" spans="1:17" ht="43.5" customHeight="1">
      <c r="A8" s="49" t="str">
        <f>A6</f>
        <v>（１）</v>
      </c>
      <c r="B8" s="50" t="s">
        <v>313</v>
      </c>
      <c r="C8" s="51" t="str">
        <f>C6</f>
        <v>①</v>
      </c>
      <c r="D8" s="826"/>
      <c r="E8" s="826"/>
      <c r="F8" s="37" t="s">
        <v>82</v>
      </c>
      <c r="G8" s="37" t="str">
        <f>IF('企業成績評定点 (5年用)'!D9="","",'企業成績評定点 (5年用)'!D9)</f>
        <v>建築物に係る冷暖房衛生設備工事</v>
      </c>
    </row>
    <row r="9" spans="1:17" ht="43.5" customHeight="1">
      <c r="A9" s="49" t="str">
        <f>A6</f>
        <v>（１）</v>
      </c>
      <c r="B9" s="50" t="s">
        <v>313</v>
      </c>
      <c r="C9" s="51" t="str">
        <f>C6</f>
        <v>①</v>
      </c>
      <c r="D9" s="826"/>
      <c r="E9" s="826"/>
      <c r="F9" s="37" t="s">
        <v>139</v>
      </c>
      <c r="G9" s="37" t="str">
        <f>IF('企業成績評定点 (5年用)'!D10="","",'企業成績評定点 (5年用)'!D10)</f>
        <v>管工事、熱絶縁工事、消防施設工事</v>
      </c>
    </row>
    <row r="10" spans="1:17" ht="43.5" customHeight="1">
      <c r="A10" s="49" t="str">
        <f>INDEX(発注者入力シート!$B$20:$G$24,MATCH(発注者入力シート!L7,発注者入力シート!$C$20:$C$24,0),5)</f>
        <v>（１）</v>
      </c>
      <c r="B10" s="50" t="s">
        <v>313</v>
      </c>
      <c r="C10" s="51" t="str">
        <f>INDEX(発注者入力シート!$B$20:$G$24,MATCH(発注者入力シート!L7,発注者入力シート!$C$20:$C$24,0),6)</f>
        <v>②</v>
      </c>
      <c r="D10" s="827" t="s">
        <v>359</v>
      </c>
      <c r="E10" s="827" t="str">
        <f>発注者入力シート!L7</f>
        <v>同種工事実績</v>
      </c>
      <c r="F10" s="37" t="s">
        <v>152</v>
      </c>
      <c r="G10" s="25" t="str">
        <f>IF(同種工事施工実績!F6="","",同種工事施工実績!F6)</f>
        <v>平成２８年度から入札公告日前日までに完成及び引き渡しが完了した工事</v>
      </c>
    </row>
    <row r="11" spans="1:17" ht="43.5" customHeight="1">
      <c r="A11" s="49" t="str">
        <f>A10</f>
        <v>（１）</v>
      </c>
      <c r="B11" s="50" t="s">
        <v>313</v>
      </c>
      <c r="C11" s="51" t="str">
        <f>C10</f>
        <v>②</v>
      </c>
      <c r="D11" s="828"/>
      <c r="E11" s="828"/>
      <c r="F11" s="37" t="s">
        <v>145</v>
      </c>
      <c r="G11" s="25" t="str">
        <f>IF(同種工事施工実績!F10="","",同種工事施工実績!F10)</f>
        <v>　１契約で税込み最終金額が４，１００万円以上で、住宅以外の建築物に係る冷暖房衛生設備工事</v>
      </c>
    </row>
    <row r="12" spans="1:17" ht="43.5" customHeight="1">
      <c r="A12" s="49" t="str">
        <f>A11</f>
        <v>（１）</v>
      </c>
      <c r="B12" s="50" t="s">
        <v>313</v>
      </c>
      <c r="C12" s="51" t="str">
        <f>C11</f>
        <v>②</v>
      </c>
      <c r="D12" s="828"/>
      <c r="E12" s="828"/>
      <c r="F12" s="378" t="s">
        <v>82</v>
      </c>
      <c r="G12" s="378" t="str">
        <f>IF(同種工事施工実績!F8="","",同種工事施工実績!F8)</f>
        <v>建築物に係る冷暖房衛生設備工事</v>
      </c>
    </row>
    <row r="13" spans="1:17" ht="43.5" customHeight="1">
      <c r="A13" s="49" t="str">
        <f>A12</f>
        <v>（１）</v>
      </c>
      <c r="B13" s="50" t="s">
        <v>313</v>
      </c>
      <c r="C13" s="51" t="str">
        <f>C12</f>
        <v>②</v>
      </c>
      <c r="D13" s="829"/>
      <c r="E13" s="829"/>
      <c r="F13" s="378" t="s">
        <v>139</v>
      </c>
      <c r="G13" s="378" t="str">
        <f>IF(同種工事施工実績!F9="","",同種工事施工実績!F9)</f>
        <v>管工事、熱絶縁工事、消防施設工事</v>
      </c>
    </row>
    <row r="14" spans="1:17" ht="43.5" customHeight="1">
      <c r="A14" s="49" t="str">
        <f>INDEX(発注者入力シート!$B$20:$G$24,MATCH(発注者入力シート!L8,発注者入力シート!$C$20:$C$24,0),5)</f>
        <v>（１）</v>
      </c>
      <c r="B14" s="50" t="s">
        <v>313</v>
      </c>
      <c r="C14" s="51" t="str">
        <f>INDEX(発注者入力シート!$B$20:$G$24,MATCH(発注者入力シート!L8,発注者入力シート!$C$20:$C$24,0),6)</f>
        <v>③</v>
      </c>
      <c r="D14" s="827" t="s">
        <v>360</v>
      </c>
      <c r="E14" s="827" t="str">
        <f>発注者入力シート!L8</f>
        <v>優良工事表彰</v>
      </c>
      <c r="F14" s="378" t="s">
        <v>152</v>
      </c>
      <c r="G14" s="378" t="str">
        <f>IF(優良工事表彰!E6="","",優良工事表彰!E6)</f>
        <v>島根県内の公共事業において、令和４年度から令和８年度に、島根県及び中国地方整備局発注工事で受けた建築部門の優良工事表彰（優良工事施工団体表彰）</v>
      </c>
      <c r="P14" s="10"/>
      <c r="Q14" s="10"/>
    </row>
    <row r="15" spans="1:17" ht="43.5" customHeight="1">
      <c r="A15" s="49" t="str">
        <f>A14</f>
        <v>（１）</v>
      </c>
      <c r="B15" s="50" t="s">
        <v>313</v>
      </c>
      <c r="C15" s="51" t="str">
        <f>C14</f>
        <v>③</v>
      </c>
      <c r="D15" s="828"/>
      <c r="E15" s="828"/>
      <c r="F15" s="378" t="s">
        <v>82</v>
      </c>
      <c r="G15" s="378" t="str">
        <f>IF(優良工事表彰!E9="","",優良工事表彰!E9)</f>
        <v>建築物に係る冷暖房衛生設備工事</v>
      </c>
      <c r="P15" s="10"/>
      <c r="Q15" s="10"/>
    </row>
    <row r="16" spans="1:17" ht="43.5" customHeight="1">
      <c r="A16" s="49" t="str">
        <f>A15</f>
        <v>（１）</v>
      </c>
      <c r="B16" s="50" t="s">
        <v>313</v>
      </c>
      <c r="C16" s="51" t="str">
        <f>C15</f>
        <v>③</v>
      </c>
      <c r="D16" s="829"/>
      <c r="E16" s="829"/>
      <c r="F16" s="378" t="s">
        <v>139</v>
      </c>
      <c r="G16" s="378" t="str">
        <f>IF(優良工事表彰!E10="","",優良工事表彰!E10)</f>
        <v>管工事、熱絶縁工事、消防施設工事</v>
      </c>
      <c r="P16" s="10"/>
      <c r="Q16" s="10"/>
    </row>
    <row r="17" spans="1:22" ht="43.5" customHeight="1">
      <c r="A17" s="49" t="str">
        <f>INDEX(発注者入力シート!$B$25:$G$28,MATCH(発注者入力シート!M10,発注者入力シート!$C$25:$C$28,0),5)</f>
        <v>（２）</v>
      </c>
      <c r="B17" s="50" t="s">
        <v>313</v>
      </c>
      <c r="C17" s="51" t="str">
        <f>INDEX(発注者入力シート!$B$25:$G$28,MATCH(発注者入力シート!M10,発注者入力シート!$C$25:$C$28,0),6)</f>
        <v>①</v>
      </c>
      <c r="D17" s="826" t="s">
        <v>153</v>
      </c>
      <c r="E17" s="830" t="s">
        <v>311</v>
      </c>
      <c r="F17" s="378" t="s">
        <v>81</v>
      </c>
      <c r="G17" s="378" t="str">
        <f>IF(【建築】技術者成績評定点!F9="","",【建築】技術者成績評定点!F9)</f>
        <v>令和３年度から令和７年度（完成及び引き渡しが完了）</v>
      </c>
    </row>
    <row r="18" spans="1:22" ht="43.5" customHeight="1">
      <c r="A18" s="49" t="str">
        <f>A17</f>
        <v>（２）</v>
      </c>
      <c r="B18" s="50" t="s">
        <v>313</v>
      </c>
      <c r="C18" s="51" t="str">
        <f>C17</f>
        <v>①</v>
      </c>
      <c r="D18" s="826"/>
      <c r="E18" s="833"/>
      <c r="F18" s="378" t="s">
        <v>122</v>
      </c>
      <c r="G18" s="378" t="str">
        <f>IF(【建築】技術者成績評定点!F10="","",【建築】技術者成績評定点!F10)</f>
        <v>島根県（総務部（企業局及び病院局契約を含み、企業局及び病院局発注工事は除く。）、農林水産部、土木部）</v>
      </c>
    </row>
    <row r="19" spans="1:22" ht="43.5" customHeight="1">
      <c r="A19" s="49" t="str">
        <f>A17</f>
        <v>（２）</v>
      </c>
      <c r="B19" s="50" t="s">
        <v>313</v>
      </c>
      <c r="C19" s="51" t="str">
        <f>C17</f>
        <v>①</v>
      </c>
      <c r="D19" s="826"/>
      <c r="E19" s="833"/>
      <c r="F19" s="378" t="s">
        <v>82</v>
      </c>
      <c r="G19" s="378" t="str">
        <f>IF(【建築】技術者成績評定点!F11="","",【建築】技術者成績評定点!F11)</f>
        <v>建築物に係る冷暖房衛生設備工事</v>
      </c>
    </row>
    <row r="20" spans="1:22" ht="43.5" customHeight="1">
      <c r="A20" s="49" t="str">
        <f>A17</f>
        <v>（２）</v>
      </c>
      <c r="B20" s="50" t="s">
        <v>313</v>
      </c>
      <c r="C20" s="51" t="str">
        <f>C17</f>
        <v>①</v>
      </c>
      <c r="D20" s="826"/>
      <c r="E20" s="831"/>
      <c r="F20" s="378" t="s">
        <v>139</v>
      </c>
      <c r="G20" s="378" t="str">
        <f>IF(【建築】技術者成績評定点!F12="","",【建築】技術者成績評定点!F12)</f>
        <v>管工事、熱絶縁工事、消防施設工事</v>
      </c>
    </row>
    <row r="21" spans="1:22" ht="48">
      <c r="A21" s="49" t="str">
        <f>INDEX(発注者入力シート!$B$25:$G$28,MATCH(発注者入力シート!M7,発注者入力シート!$C$25:$C$28,0),5)</f>
        <v>（２）</v>
      </c>
      <c r="B21" s="50" t="s">
        <v>313</v>
      </c>
      <c r="C21" s="51" t="str">
        <f>INDEX(発注者入力シート!$B$25:$G$28,MATCH(発注者入力シート!M7,発注者入力シート!$C$25:$C$28,0),6)</f>
        <v>②</v>
      </c>
      <c r="D21" s="827" t="s">
        <v>153</v>
      </c>
      <c r="E21" s="827" t="s">
        <v>86</v>
      </c>
      <c r="F21" s="378" t="s">
        <v>168</v>
      </c>
      <c r="G21" s="378"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V21" s="9"/>
    </row>
    <row r="22" spans="1:22" ht="43.5" customHeight="1">
      <c r="A22" s="49" t="str">
        <f>A21</f>
        <v>（２）</v>
      </c>
      <c r="B22" s="50" t="s">
        <v>313</v>
      </c>
      <c r="C22" s="51" t="str">
        <f>C21</f>
        <v>②</v>
      </c>
      <c r="D22" s="828"/>
      <c r="E22" s="828"/>
      <c r="F22" s="378" t="s">
        <v>145</v>
      </c>
      <c r="G22" s="378" t="str">
        <f>IF(同種工事施工経験!F8="","",同種工事施工経験!F8)</f>
        <v>　１契約で税込み最終金額が２，０００万円以上で、住宅以外の建築物に係る冷暖房衛生設備工事</v>
      </c>
    </row>
    <row r="23" spans="1:22" ht="43.5" customHeight="1">
      <c r="A23" s="49" t="str">
        <f>A22</f>
        <v>（２）</v>
      </c>
      <c r="B23" s="50" t="s">
        <v>313</v>
      </c>
      <c r="C23" s="51" t="str">
        <f>C22</f>
        <v>②</v>
      </c>
      <c r="D23" s="828"/>
      <c r="E23" s="828"/>
      <c r="F23" s="378" t="s">
        <v>82</v>
      </c>
      <c r="G23" s="378" t="str">
        <f>IF(同種工事施工経験!F11="","",同種工事施工経験!F11)</f>
        <v>建築物に係る冷暖房衛生設備工事</v>
      </c>
    </row>
    <row r="24" spans="1:22" ht="43.5" customHeight="1">
      <c r="A24" s="49" t="str">
        <f>A23</f>
        <v>（２）</v>
      </c>
      <c r="B24" s="50" t="s">
        <v>313</v>
      </c>
      <c r="C24" s="51" t="str">
        <f>C23</f>
        <v>②</v>
      </c>
      <c r="D24" s="829"/>
      <c r="E24" s="829"/>
      <c r="F24" s="378" t="s">
        <v>139</v>
      </c>
      <c r="G24" s="379" t="str">
        <f>IF(同種工事施工経験!F12="","",同種工事施工経験!F12)</f>
        <v>管工事、熱絶縁工事、消防施設工事</v>
      </c>
    </row>
    <row r="25" spans="1:22" ht="43.5" customHeight="1">
      <c r="A25" s="49" t="str">
        <f>INDEX(発注者入力シート!$B$29:$G$38,MATCH(発注者入力シート!N10,発注者入力シート!$C$29:$C$38,0),5)</f>
        <v>（３）</v>
      </c>
      <c r="B25" s="50" t="s">
        <v>313</v>
      </c>
      <c r="C25" s="51" t="str">
        <f>INDEX(発注者入力シート!$B$29:$G$38,MATCH(発注者入力シート!N10,発注者入力シート!$C$29:$C$38,0),6)</f>
        <v>①</v>
      </c>
      <c r="D25" s="37" t="s">
        <v>932</v>
      </c>
      <c r="E25" s="37" t="s">
        <v>431</v>
      </c>
      <c r="F25" s="37" t="s">
        <v>157</v>
      </c>
      <c r="G25" s="37" t="str">
        <f>IF(ボランティア!B6="","",ボランティア!B6)</f>
        <v>令和６年度及び令和７年度における島根県内で実施されたボランティア活動又はハートフルしまねへの参加実績</v>
      </c>
    </row>
    <row r="26" spans="1:22" ht="43.5" customHeight="1">
      <c r="A26" s="49" t="e">
        <f>INDEX(発注者入力シート!$B$29:$G$38,MATCH(発注者入力シート!N11,発注者入力シート!$C$29:$C$38,0),5)</f>
        <v>#N/A</v>
      </c>
      <c r="B26" s="50" t="s">
        <v>313</v>
      </c>
      <c r="C26" s="51" t="e">
        <f>INDEX(発注者入力シート!$B$29:$G$38,MATCH(発注者入力シート!N11,発注者入力シート!$C$29:$C$38,0),6)</f>
        <v>#N/A</v>
      </c>
      <c r="D26" s="830" t="s">
        <v>932</v>
      </c>
      <c r="E26" s="830" t="s">
        <v>158</v>
      </c>
      <c r="F26" s="37" t="s">
        <v>161</v>
      </c>
      <c r="G26" s="24"/>
    </row>
    <row r="27" spans="1:22" ht="43.5" customHeight="1">
      <c r="A27" s="49" t="str">
        <f>INDEX(発注者入力シート!$B$29:$G$38,MATCH(発注者入力シート!N12,発注者入力シート!$C$29:$C$38,0),5)</f>
        <v>（３）</v>
      </c>
      <c r="B27" s="50" t="s">
        <v>313</v>
      </c>
      <c r="C27" s="51" t="str">
        <f>INDEX(発注者入力シート!$B$29:$G$38,MATCH(発注者入力シート!N12,発注者入力シート!$C$29:$C$38,0),6)</f>
        <v>②</v>
      </c>
      <c r="D27" s="831"/>
      <c r="E27" s="831"/>
      <c r="F27" s="37" t="s">
        <v>159</v>
      </c>
      <c r="G27" s="24"/>
    </row>
    <row r="28" spans="1:22" ht="43.5" customHeight="1">
      <c r="A28" s="49" t="e">
        <f>INDEX(発注者入力シート!$B$29:$G$38,MATCH(発注者入力シート!N15,発注者入力シート!$C$29:$C$38,0),5)</f>
        <v>#N/A</v>
      </c>
      <c r="B28" s="50" t="s">
        <v>313</v>
      </c>
      <c r="C28" s="51" t="e">
        <f>INDEX(発注者入力シート!$B$29:$G$38,MATCH(発注者入力シート!N15,発注者入力シート!$C$29:$C$38,0),6)</f>
        <v>#N/A</v>
      </c>
      <c r="D28" s="37" t="s">
        <v>932</v>
      </c>
      <c r="E28" s="37" t="s">
        <v>397</v>
      </c>
      <c r="F28" s="37" t="s">
        <v>157</v>
      </c>
      <c r="G28" s="37" t="str">
        <f>IF(登録基幹技能者!B9="","",登録基幹技能者!B9)</f>
        <v>登録配管基幹技能者の現場への配置</v>
      </c>
    </row>
    <row r="29" spans="1:22" ht="43.5" customHeight="1">
      <c r="A29" s="49" t="str">
        <f>INDEX(発注者入力シート!$B$29:$G$38,MATCH(発注者入力シート!N16,発注者入力シート!$C$29:$C$38,0),5)</f>
        <v>（３）</v>
      </c>
      <c r="B29" s="50"/>
      <c r="C29" s="51" t="str">
        <f>INDEX(発注者入力シート!$B$29:$G$38,MATCH(発注者入力シート!N16,発注者入力シート!$C$29:$C$38,0),6)</f>
        <v>③</v>
      </c>
      <c r="D29" s="37" t="s">
        <v>932</v>
      </c>
      <c r="E29" s="37" t="s">
        <v>952</v>
      </c>
      <c r="F29" s="37" t="s">
        <v>157</v>
      </c>
      <c r="G29" s="37" t="str">
        <f>IF(若手技術者・従業員新規雇用!B8="","",若手技術者・従業員新規雇用!B8)</f>
        <v>令和６年４月１日以降に、若手技術者・若手従業員（３０歳未満の者）の１人以上の新規雇用があること。</v>
      </c>
    </row>
    <row r="30" spans="1:22" ht="43.5" customHeight="1">
      <c r="A30" s="49" t="e">
        <f>INDEX(発注者入力シート!$B$29:$G$38,MATCH(発注者入力シート!N17,発注者入力シート!$C$29:$C$38,0),5)</f>
        <v>#N/A</v>
      </c>
      <c r="B30" s="50" t="s">
        <v>313</v>
      </c>
      <c r="C30" s="51" t="e">
        <f>INDEX(発注者入力シート!$B$29:$G$38,MATCH(発注者入力シート!N17,発注者入力シート!$C$29:$C$38,0),6)</f>
        <v>#N/A</v>
      </c>
      <c r="D30" s="37" t="s">
        <v>932</v>
      </c>
      <c r="E30" s="37" t="s">
        <v>164</v>
      </c>
      <c r="F30" s="24"/>
      <c r="G30" s="24"/>
      <c r="V30" s="9"/>
    </row>
    <row r="31" spans="1:22" ht="43.5" customHeight="1">
      <c r="A31" s="49" t="e">
        <f>INDEX(発注者入力シート!$B$29:$G$38,MATCH(発注者入力シート!N18,発注者入力シート!$C$29:$C$38,0),5)</f>
        <v>#N/A</v>
      </c>
      <c r="B31" s="50" t="s">
        <v>313</v>
      </c>
      <c r="C31" s="51" t="e">
        <f>INDEX(発注者入力シート!$B$29:$G$38,MATCH(発注者入力シート!N18,発注者入力シート!$C$29:$C$38,0),6)</f>
        <v>#N/A</v>
      </c>
      <c r="D31" s="37" t="s">
        <v>932</v>
      </c>
      <c r="E31" s="37" t="s">
        <v>889</v>
      </c>
      <c r="F31" s="37" t="s">
        <v>157</v>
      </c>
      <c r="G31" s="24"/>
    </row>
    <row r="32" spans="1:22" ht="43.5" customHeight="1">
      <c r="A32" s="49" t="e">
        <f>INDEX(発注者入力シート!$B$29:$G$38,MATCH(発注者入力シート!N19,発注者入力シート!$C$29:$C$38,0),5)</f>
        <v>#N/A</v>
      </c>
      <c r="B32" s="50" t="s">
        <v>313</v>
      </c>
      <c r="C32" s="51" t="e">
        <f>INDEX(発注者入力シート!$B$29:$G$38,MATCH(発注者入力シート!N19,発注者入力シート!$C$29:$C$38,0),6)</f>
        <v>#N/A</v>
      </c>
      <c r="D32" s="37" t="s">
        <v>932</v>
      </c>
      <c r="E32" s="37" t="s">
        <v>887</v>
      </c>
      <c r="F32" s="37" t="s">
        <v>157</v>
      </c>
      <c r="G32" s="24"/>
    </row>
    <row r="33" spans="1:7" ht="34.5" customHeight="1">
      <c r="A33" s="49" t="e">
        <f>INDEX(発注者入力シート!$B$39:$G$40,MATCH(発注者入力シート!O7,発注者入力シート!$C$39:$C$40,0),5)</f>
        <v>#N/A</v>
      </c>
      <c r="B33" s="50" t="s">
        <v>313</v>
      </c>
      <c r="C33" s="51" t="e">
        <f>INDEX(発注者入力シート!$B$39:$G$40,MATCH(発注者入力シート!O7,発注者入力シート!$C$39:$C$40,0),6)</f>
        <v>#N/A</v>
      </c>
      <c r="D33" s="826" t="s">
        <v>361</v>
      </c>
      <c r="E33" s="826" t="s">
        <v>166</v>
      </c>
      <c r="F33" s="37" t="s">
        <v>157</v>
      </c>
      <c r="G33" s="37" t="str">
        <f>IF(会社所在地!B10="","",会社所在地!B10)</f>
        <v>入札公告日前日において、評価対象地域内に建設業法で規定する主たる営業所（本店）または従たる営業所（支店、営業所）がある者</v>
      </c>
    </row>
    <row r="34" spans="1:7" ht="34.5" customHeight="1">
      <c r="A34" s="49" t="e">
        <f>A33</f>
        <v>#N/A</v>
      </c>
      <c r="B34" s="50" t="s">
        <v>313</v>
      </c>
      <c r="C34" s="51" t="e">
        <f>C33</f>
        <v>#N/A</v>
      </c>
      <c r="D34" s="826"/>
      <c r="E34" s="826"/>
      <c r="F34" s="8" t="s">
        <v>650</v>
      </c>
      <c r="G34" s="8" t="str">
        <f>IF(会社所在地!D13="","",会社所在地!D13)</f>
        <v>○○県土整備事務所管内</v>
      </c>
    </row>
  </sheetData>
  <mergeCells count="19">
    <mergeCell ref="A1:C1"/>
    <mergeCell ref="A2:C2"/>
    <mergeCell ref="E17:E20"/>
    <mergeCell ref="E6:E9"/>
    <mergeCell ref="A5:C5"/>
    <mergeCell ref="D1:E1"/>
    <mergeCell ref="D2:G2"/>
    <mergeCell ref="D6:D9"/>
    <mergeCell ref="D10:D13"/>
    <mergeCell ref="E10:E13"/>
    <mergeCell ref="D14:D16"/>
    <mergeCell ref="E14:E16"/>
    <mergeCell ref="D17:D20"/>
    <mergeCell ref="D33:D34"/>
    <mergeCell ref="E33:E34"/>
    <mergeCell ref="D21:D24"/>
    <mergeCell ref="E21:E24"/>
    <mergeCell ref="E26:E27"/>
    <mergeCell ref="D26:D27"/>
  </mergeCells>
  <phoneticPr fontId="2"/>
  <pageMargins left="0.59055118110236227" right="0.19685039370078741" top="0.39370078740157483"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CO63"/>
  <sheetViews>
    <sheetView topLeftCell="BR16" zoomScale="70" zoomScaleNormal="70" workbookViewId="0">
      <selection activeCell="C34" sqref="C34"/>
    </sheetView>
  </sheetViews>
  <sheetFormatPr defaultColWidth="9" defaultRowHeight="13"/>
  <cols>
    <col min="1" max="1" width="7.7265625" style="7" customWidth="1"/>
    <col min="2" max="2" width="7" style="7" customWidth="1"/>
    <col min="3" max="3" width="20.26953125" style="7" customWidth="1"/>
    <col min="4" max="5" width="14.6328125" style="7" customWidth="1"/>
    <col min="6" max="6" width="17.7265625" style="7" customWidth="1"/>
    <col min="7" max="7" width="22.08984375" style="7" customWidth="1"/>
    <col min="8" max="8" width="20.90625" style="7" customWidth="1"/>
    <col min="9" max="11" width="19.7265625" style="7" customWidth="1"/>
    <col min="12" max="13" width="15.6328125" style="7" customWidth="1"/>
    <col min="14" max="14" width="9" style="7"/>
    <col min="15" max="16" width="20.26953125" style="7" customWidth="1"/>
    <col min="17" max="17" width="15.6328125" style="7" customWidth="1"/>
    <col min="18" max="18" width="18.08984375" style="7" customWidth="1"/>
    <col min="19" max="19" width="26.26953125" style="7" customWidth="1"/>
    <col min="20" max="20" width="25.90625" style="7" customWidth="1"/>
    <col min="21" max="21" width="16.7265625" style="7" customWidth="1"/>
    <col min="22" max="22" width="15.6328125" style="7" customWidth="1"/>
    <col min="23" max="23" width="9" style="7" customWidth="1"/>
    <col min="24" max="25" width="15.6328125" style="7" customWidth="1"/>
    <col min="26" max="26" width="9" style="7"/>
    <col min="27" max="28" width="20.26953125" style="7" customWidth="1"/>
    <col min="29" max="29" width="15.6328125" style="7" customWidth="1"/>
    <col min="30" max="30" width="20.7265625" style="7" customWidth="1"/>
    <col min="31" max="31" width="26.453125" style="7" customWidth="1"/>
    <col min="32" max="32" width="27.26953125" style="7" customWidth="1"/>
    <col min="33" max="34" width="15.6328125" style="7" customWidth="1"/>
    <col min="35" max="35" width="9" style="7" customWidth="1"/>
    <col min="36" max="37" width="15.6328125" style="7" customWidth="1"/>
    <col min="38" max="38" width="9" style="7"/>
    <col min="39" max="40" width="20.08984375" style="7" customWidth="1"/>
    <col min="41" max="41" width="15.6328125" style="7" customWidth="1"/>
    <col min="42" max="42" width="22.36328125" style="7" customWidth="1"/>
    <col min="43" max="44" width="26.7265625" style="7" customWidth="1"/>
    <col min="45" max="46" width="15.6328125" style="7" customWidth="1"/>
    <col min="47" max="47" width="9" style="7" customWidth="1"/>
    <col min="48" max="50" width="15.6328125" style="7" customWidth="1"/>
    <col min="51" max="52" width="16.08984375" style="7" customWidth="1"/>
    <col min="53" max="55" width="16" style="7" customWidth="1"/>
    <col min="56" max="56" width="15.7265625" style="7" customWidth="1"/>
    <col min="57" max="58" width="15.6328125" style="7" customWidth="1"/>
    <col min="59" max="62" width="16" style="7" customWidth="1"/>
    <col min="63" max="64" width="15.7265625" style="7" customWidth="1"/>
    <col min="65" max="83" width="16" style="7" customWidth="1"/>
    <col min="84" max="88" width="16.08984375" style="7" customWidth="1"/>
    <col min="89" max="89" width="16" style="7" customWidth="1"/>
    <col min="90" max="91" width="16.08984375" style="7" customWidth="1"/>
    <col min="92" max="16384" width="9" style="7"/>
  </cols>
  <sheetData>
    <row r="1" spans="1:14" ht="19">
      <c r="A1" s="60" t="s">
        <v>470</v>
      </c>
      <c r="B1" s="57"/>
      <c r="C1" s="57"/>
      <c r="D1" s="57"/>
      <c r="E1" s="57"/>
      <c r="F1" s="57"/>
      <c r="G1" s="57"/>
      <c r="H1" s="57"/>
      <c r="I1" s="57"/>
    </row>
    <row r="2" spans="1:14" ht="14.25" customHeight="1">
      <c r="A2" s="151" t="s">
        <v>379</v>
      </c>
      <c r="B2" s="152"/>
      <c r="C2" s="152"/>
      <c r="D2" s="152"/>
      <c r="E2" s="152"/>
      <c r="F2" s="152"/>
      <c r="G2" s="152"/>
      <c r="H2" s="152"/>
      <c r="I2" s="152"/>
      <c r="J2" s="152"/>
      <c r="K2" s="152"/>
      <c r="L2" s="152"/>
      <c r="M2" s="152"/>
      <c r="N2" s="152"/>
    </row>
    <row r="3" spans="1:14" ht="14.25" customHeight="1">
      <c r="A3" s="152"/>
      <c r="B3" s="151" t="s">
        <v>461</v>
      </c>
      <c r="C3" s="153"/>
      <c r="D3" s="153"/>
      <c r="E3" s="153"/>
      <c r="F3" s="153"/>
      <c r="G3" s="153"/>
      <c r="H3" s="153"/>
      <c r="I3" s="153"/>
      <c r="J3" s="153"/>
      <c r="K3" s="153"/>
      <c r="L3" s="152"/>
      <c r="M3" s="152"/>
      <c r="N3" s="152"/>
    </row>
    <row r="4" spans="1:14" ht="14.25" customHeight="1">
      <c r="A4" s="152"/>
      <c r="B4" s="151" t="s">
        <v>464</v>
      </c>
      <c r="C4" s="153"/>
      <c r="D4" s="153"/>
      <c r="E4" s="153"/>
      <c r="F4" s="153"/>
      <c r="G4" s="153"/>
      <c r="H4" s="153"/>
      <c r="I4" s="153"/>
      <c r="J4" s="153"/>
      <c r="K4" s="153"/>
      <c r="L4" s="152"/>
      <c r="M4" s="152"/>
      <c r="N4" s="152"/>
    </row>
    <row r="5" spans="1:14" ht="14.25" customHeight="1">
      <c r="A5" s="152"/>
      <c r="B5" s="151" t="s">
        <v>462</v>
      </c>
      <c r="C5" s="153"/>
      <c r="D5" s="153"/>
      <c r="E5" s="153"/>
      <c r="F5" s="153"/>
      <c r="G5" s="153"/>
      <c r="H5" s="153"/>
      <c r="I5" s="153"/>
      <c r="J5" s="153"/>
      <c r="K5" s="153"/>
      <c r="L5" s="152"/>
      <c r="M5" s="152"/>
      <c r="N5" s="152"/>
    </row>
    <row r="6" spans="1:14" ht="14.25" customHeight="1">
      <c r="A6" s="152"/>
      <c r="B6" s="151" t="s">
        <v>468</v>
      </c>
      <c r="C6" s="153"/>
      <c r="D6" s="153"/>
      <c r="E6" s="153"/>
      <c r="F6" s="153"/>
      <c r="G6" s="153"/>
      <c r="H6" s="153"/>
      <c r="I6" s="153"/>
      <c r="J6" s="153"/>
      <c r="K6" s="153"/>
      <c r="L6" s="152"/>
      <c r="M6" s="152"/>
      <c r="N6" s="152"/>
    </row>
    <row r="7" spans="1:14" ht="14">
      <c r="A7" s="31" t="s">
        <v>457</v>
      </c>
      <c r="B7" s="30"/>
      <c r="C7" s="145"/>
      <c r="D7" s="145"/>
      <c r="E7" s="145"/>
      <c r="F7" s="145"/>
      <c r="G7" s="145"/>
      <c r="H7" s="145"/>
      <c r="I7" s="145"/>
      <c r="J7" s="145"/>
      <c r="K7" s="145"/>
      <c r="L7" s="145"/>
      <c r="M7" s="145"/>
      <c r="N7" s="145"/>
    </row>
    <row r="8" spans="1:14" ht="14.25" customHeight="1">
      <c r="A8" s="165" t="s">
        <v>466</v>
      </c>
      <c r="B8" s="31" t="s">
        <v>458</v>
      </c>
      <c r="C8" s="31"/>
      <c r="D8" s="31"/>
      <c r="E8" s="31"/>
      <c r="F8" s="31"/>
      <c r="G8" s="31"/>
      <c r="H8" s="31"/>
      <c r="I8" s="31"/>
      <c r="J8" s="31"/>
      <c r="K8" s="31"/>
      <c r="L8" s="145"/>
      <c r="M8" s="145"/>
      <c r="N8" s="145"/>
    </row>
    <row r="9" spans="1:14" ht="14.25" customHeight="1">
      <c r="A9" s="150"/>
      <c r="B9" s="31" t="s">
        <v>469</v>
      </c>
      <c r="C9" s="31"/>
      <c r="D9" s="31"/>
      <c r="E9" s="31"/>
      <c r="F9" s="31"/>
      <c r="G9" s="31"/>
      <c r="H9" s="31"/>
      <c r="I9" s="31"/>
      <c r="J9" s="31"/>
      <c r="K9" s="31"/>
      <c r="L9" s="145"/>
      <c r="M9" s="145"/>
      <c r="N9" s="145"/>
    </row>
    <row r="10" spans="1:14" ht="14.25" customHeight="1">
      <c r="A10" s="150"/>
      <c r="B10" s="163" t="s">
        <v>459</v>
      </c>
      <c r="C10" s="31"/>
      <c r="D10" s="31"/>
      <c r="E10" s="31"/>
      <c r="F10" s="31"/>
      <c r="G10" s="31"/>
      <c r="H10" s="31"/>
      <c r="I10" s="31"/>
      <c r="J10" s="31"/>
      <c r="K10" s="31"/>
      <c r="L10" s="145"/>
      <c r="M10" s="145"/>
      <c r="N10" s="145"/>
    </row>
    <row r="11" spans="1:14" ht="14.25" customHeight="1">
      <c r="A11" s="150"/>
      <c r="B11" s="163" t="s">
        <v>463</v>
      </c>
      <c r="C11" s="31"/>
      <c r="D11" s="31"/>
      <c r="E11" s="31"/>
      <c r="F11" s="31"/>
      <c r="G11" s="31"/>
      <c r="H11" s="31"/>
      <c r="I11" s="31"/>
      <c r="J11" s="31"/>
      <c r="K11" s="31"/>
      <c r="L11" s="145"/>
      <c r="M11" s="145"/>
      <c r="N11" s="145"/>
    </row>
    <row r="12" spans="1:14" ht="14.25" customHeight="1">
      <c r="A12" s="150"/>
      <c r="B12" s="58" t="s">
        <v>937</v>
      </c>
      <c r="C12" s="59"/>
      <c r="D12" s="59"/>
      <c r="E12" s="59"/>
      <c r="F12" s="59"/>
      <c r="G12" s="59"/>
      <c r="H12" s="59"/>
      <c r="I12" s="59"/>
      <c r="J12" s="59"/>
      <c r="K12" s="31"/>
      <c r="L12" s="145"/>
      <c r="M12" s="145"/>
      <c r="N12" s="145"/>
    </row>
    <row r="13" spans="1:14" ht="14.25" customHeight="1">
      <c r="A13" s="150" t="s">
        <v>442</v>
      </c>
      <c r="B13" s="163" t="s">
        <v>472</v>
      </c>
      <c r="C13" s="31"/>
      <c r="D13" s="31"/>
      <c r="E13" s="31"/>
      <c r="F13" s="31"/>
      <c r="G13" s="31"/>
      <c r="H13" s="31"/>
      <c r="I13" s="31"/>
      <c r="J13" s="31"/>
      <c r="K13" s="31"/>
      <c r="L13" s="145"/>
      <c r="M13" s="145"/>
      <c r="N13" s="145"/>
    </row>
    <row r="14" spans="1:14" ht="14.25" customHeight="1">
      <c r="A14" s="150" t="s">
        <v>443</v>
      </c>
      <c r="B14" s="31" t="s">
        <v>471</v>
      </c>
      <c r="C14" s="31"/>
      <c r="D14" s="31"/>
      <c r="E14" s="31"/>
      <c r="F14" s="31"/>
      <c r="G14" s="31"/>
      <c r="H14" s="31"/>
      <c r="I14" s="31"/>
      <c r="J14" s="31"/>
      <c r="K14" s="31"/>
      <c r="L14" s="145"/>
      <c r="M14" s="145"/>
      <c r="N14" s="145"/>
    </row>
    <row r="15" spans="1:14" ht="14.25" customHeight="1">
      <c r="A15" s="150" t="s">
        <v>444</v>
      </c>
      <c r="B15" s="31" t="s">
        <v>467</v>
      </c>
      <c r="C15" s="31"/>
      <c r="D15" s="31"/>
      <c r="E15" s="31"/>
      <c r="F15" s="31"/>
      <c r="G15" s="31"/>
      <c r="H15" s="31"/>
      <c r="I15" s="31"/>
      <c r="J15" s="31"/>
      <c r="K15" s="31"/>
      <c r="L15" s="145"/>
      <c r="M15" s="145"/>
      <c r="N15" s="145"/>
    </row>
    <row r="16" spans="1:14" ht="14">
      <c r="A16" s="42"/>
    </row>
    <row r="17" spans="1:93" ht="16.5">
      <c r="A17" s="11" t="s">
        <v>465</v>
      </c>
      <c r="L17" t="s">
        <v>476</v>
      </c>
      <c r="U17" t="s">
        <v>476</v>
      </c>
      <c r="X17" t="s">
        <v>476</v>
      </c>
      <c r="AG17" t="s">
        <v>476</v>
      </c>
      <c r="AJ17" t="s">
        <v>476</v>
      </c>
      <c r="AS17" t="s">
        <v>476</v>
      </c>
      <c r="AV17" t="s">
        <v>476</v>
      </c>
      <c r="BQ17"/>
      <c r="BW17" t="s">
        <v>476</v>
      </c>
      <c r="BZ17" t="s">
        <v>476</v>
      </c>
      <c r="CC17" t="s">
        <v>476</v>
      </c>
      <c r="CI17" t="s">
        <v>476</v>
      </c>
      <c r="CL17" t="s">
        <v>476</v>
      </c>
    </row>
    <row r="18" spans="1:93" ht="13.5" thickBot="1">
      <c r="A18" s="145"/>
      <c r="B18" s="30" t="s">
        <v>380</v>
      </c>
      <c r="C18" s="55" t="str">
        <f>CONCATENATE("様式-",INDEX(発注者入力シート!$B$20:$G$24,MATCH(発注者入力シート!L6,発注者入力シート!$C$20:$C$24,0),4))</f>
        <v>様式-２</v>
      </c>
      <c r="D18" s="145"/>
      <c r="E18" s="145"/>
      <c r="F18" s="55" t="str">
        <f>CONCATENATE("様式-",INDEX(発注者入力シート!$B$20:$G$24,MATCH(発注者入力シート!L7,発注者入力シート!$C$20:$C$24,0),4))</f>
        <v>様式-３</v>
      </c>
      <c r="G18" s="145"/>
      <c r="H18" s="145"/>
      <c r="I18" s="55" t="str">
        <f>CONCATENATE("様式-",INDEX(発注者入力シート!$B$20:$G$24,MATCH(発注者入力シート!L8,発注者入力シート!$C$20:$C$24,0),4))</f>
        <v>様式-４</v>
      </c>
      <c r="J18" s="145"/>
      <c r="K18" s="145"/>
      <c r="L18" s="55"/>
      <c r="M18" s="145"/>
      <c r="N18" s="145"/>
      <c r="O18" s="55" t="str">
        <f>CONCATENATE("様式-",INDEX(発注者入力シート!$B$25:$G$28,MATCH(発注者入力シート!M10,発注者入力シート!$C$25:$C$28,0),4))</f>
        <v>様式-５</v>
      </c>
      <c r="P18" s="145"/>
      <c r="Q18" s="145"/>
      <c r="R18" s="55" t="str">
        <f>CONCATENATE("様式-",INDEX(発注者入力シート!$B$25:$G$28,MATCH(発注者入力シート!M7,発注者入力シート!$C$25:$C$28,0),4))</f>
        <v>様式-６</v>
      </c>
      <c r="S18" s="145"/>
      <c r="T18" s="145"/>
      <c r="U18" s="55" t="str">
        <f>CONCATENATE("様式-",INDEX(発注者入力シート!$B$25:$G$28,MATCH(発注者入力シート!M9,発注者入力シート!$C$25:$C$28,0),4))</f>
        <v>様式-７</v>
      </c>
      <c r="V18" s="145"/>
      <c r="W18" s="145"/>
      <c r="X18" s="55"/>
      <c r="Y18" s="145"/>
      <c r="Z18" s="145"/>
      <c r="AA18" s="55" t="str">
        <f>CONCATENATE("様式-",INDEX(発注者入力シート!$B$25:$G$28,MATCH(発注者入力シート!M10,発注者入力シート!$C$25:$C$28,0),4))</f>
        <v>様式-５</v>
      </c>
      <c r="AB18" s="145"/>
      <c r="AC18" s="145"/>
      <c r="AD18" s="55" t="str">
        <f>CONCATENATE("様式-",INDEX(発注者入力シート!$B$25:$G$28,MATCH(発注者入力シート!M7,発注者入力シート!$C$25:$C$28,0),4))</f>
        <v>様式-６</v>
      </c>
      <c r="AE18" s="145"/>
      <c r="AF18" s="145"/>
      <c r="AG18" s="55" t="str">
        <f>CONCATENATE("様式-",INDEX(発注者入力シート!$B$25:$G$28,MATCH(発注者入力シート!M9,発注者入力シート!$C$25:$C$28,0),4))</f>
        <v>様式-７</v>
      </c>
      <c r="AH18" s="145"/>
      <c r="AI18" s="145"/>
      <c r="AJ18" s="55" t="e">
        <f>CONCATENATE("様式-",INDEX(発注者入力シート!$B$25:$G$28,MATCH(発注者入力シート!M12,発注者入力シート!$C$25:$C$28,0),4))</f>
        <v>#N/A</v>
      </c>
      <c r="AK18" s="145"/>
      <c r="AL18" s="145"/>
      <c r="AM18" s="55" t="str">
        <f>CONCATENATE("様式-",INDEX(発注者入力シート!$B$25:$G$28,MATCH(発注者入力シート!M10,発注者入力シート!$C$25:$C$28,0),4))</f>
        <v>様式-５</v>
      </c>
      <c r="AN18" s="145"/>
      <c r="AO18" s="145"/>
      <c r="AP18" s="55" t="str">
        <f>CONCATENATE("様式-",INDEX(発注者入力シート!$B$25:$G$28,MATCH(発注者入力シート!M7,発注者入力シート!$C$25:$C$28,0),4))</f>
        <v>様式-６</v>
      </c>
      <c r="AQ18" s="145"/>
      <c r="AR18" s="145"/>
      <c r="AS18" s="55" t="str">
        <f>CONCATENATE("様式-",INDEX(発注者入力シート!$B$25:$G$28,MATCH(発注者入力シート!M9,発注者入力シート!$C$25:$C$28,0),4))</f>
        <v>様式-７</v>
      </c>
      <c r="AT18" s="145"/>
      <c r="AU18" s="145"/>
      <c r="AV18" s="55"/>
      <c r="AW18" s="145"/>
      <c r="AX18" s="145"/>
      <c r="AY18" s="55" t="str">
        <f>CONCATENATE("様式-",INDEX(発注者入力シート!$B$29:$G$38,MATCH(発注者入力シート!N10,発注者入力シート!$C$29:$C$38,0),4))</f>
        <v>様式-８</v>
      </c>
      <c r="AZ18" s="145"/>
      <c r="BA18" s="145"/>
      <c r="BB18" s="55" t="str">
        <f>CONCATENATE("様式-",INDEX(発注者入力シート!$B$29:$G$38,MATCH(発注者入力シート!N12,発注者入力シート!$C$29:$C$38,0),4),"など")</f>
        <v>様式-９など</v>
      </c>
      <c r="BC18" s="145"/>
      <c r="BD18" s="145"/>
      <c r="BE18" s="55" t="str">
        <f>CONCATENATE("様式-",INDEX(発注者入力シート!$B$29:$G$38,MATCH(発注者入力シート!N22,発注者入力シート!$C$29:$C$38,0),4))</f>
        <v>様式-１３</v>
      </c>
      <c r="BF18" s="145"/>
      <c r="BG18" s="145"/>
      <c r="BH18" s="55" t="str">
        <f>CONCATENATE("様式-",INDEX(発注者入力シート!$B$29:$G$38,MATCH(発注者入力シート!N16,発注者入力シート!$C$29:$C$38,0),4))</f>
        <v>様式-１２</v>
      </c>
      <c r="BI18" s="145"/>
      <c r="BJ18" s="145"/>
      <c r="BK18" s="55" t="e">
        <f>CONCATENATE("様式-",INDEX(発注者入力シート!$B$29:$G$38,MATCH(発注者入力シート!N17,発注者入力シート!$C$29:$C$38,0),4))</f>
        <v>#N/A</v>
      </c>
      <c r="BL18" s="145"/>
      <c r="BM18" s="145"/>
      <c r="BN18" s="55" t="str">
        <f>CONCATENATE("様式-",INDEX(発注者入力シート!$B$29:$G$38,MATCH(発注者入力シート!N23,発注者入力シート!$C$29:$C$38,0),4))</f>
        <v>様式-１４</v>
      </c>
      <c r="BO18" s="145"/>
      <c r="BP18" s="145"/>
      <c r="BQ18" s="55" t="str">
        <f>CONCATENATE("様式-",INDEX(発注者入力シート!$B$29:$G$38,MATCH(発注者入力シート!N25,発注者入力シート!$C$29:$C$38,0),4))</f>
        <v>様式-１５</v>
      </c>
      <c r="BR18" s="145"/>
      <c r="BS18" s="145"/>
      <c r="BT18" s="55" t="e">
        <f>CONCATENATE("様式-",INDEX(発注者入力シート!$B$29:$G$38,MATCH(発注者入力シート!N20,発注者入力シート!$C$29:$C$38,0),4))</f>
        <v>#N/A</v>
      </c>
      <c r="BU18" s="145"/>
      <c r="BV18" s="145"/>
      <c r="BW18" s="55"/>
      <c r="BX18" s="145"/>
      <c r="BY18" s="145"/>
      <c r="BZ18" s="55"/>
      <c r="CA18" s="145"/>
      <c r="CB18" s="145"/>
      <c r="CC18" s="55"/>
      <c r="CD18" s="145"/>
      <c r="CE18" s="145"/>
      <c r="CF18" s="55" t="e">
        <f>CONCATENATE("様式-",INDEX(発注者入力シート!$B$39:$G$40,MATCH(発注者入力シート!O6,発注者入力シート!$C$39:$C$40,0),4))</f>
        <v>#N/A</v>
      </c>
      <c r="CG18" s="145"/>
      <c r="CH18" s="145"/>
      <c r="CI18" s="55"/>
      <c r="CJ18" s="145"/>
      <c r="CK18" s="145"/>
      <c r="CL18" s="55"/>
      <c r="CM18" s="145"/>
      <c r="CN18" s="145"/>
      <c r="CO18" s="145"/>
    </row>
    <row r="19" spans="1:93" s="28" customFormat="1" ht="24" customHeight="1">
      <c r="A19" s="159" t="s">
        <v>456</v>
      </c>
      <c r="B19" s="160" t="s">
        <v>214</v>
      </c>
      <c r="C19" s="927" t="s">
        <v>98</v>
      </c>
      <c r="D19" s="928"/>
      <c r="E19" s="929"/>
      <c r="F19" s="971" t="s">
        <v>98</v>
      </c>
      <c r="G19" s="934"/>
      <c r="H19" s="935"/>
      <c r="I19" s="971" t="s">
        <v>98</v>
      </c>
      <c r="J19" s="934"/>
      <c r="K19" s="935"/>
      <c r="L19" s="971" t="s">
        <v>373</v>
      </c>
      <c r="M19" s="934"/>
      <c r="N19" s="935"/>
      <c r="O19" s="971" t="s">
        <v>565</v>
      </c>
      <c r="P19" s="934"/>
      <c r="Q19" s="935"/>
      <c r="R19" s="971" t="s">
        <v>215</v>
      </c>
      <c r="S19" s="934"/>
      <c r="T19" s="935"/>
      <c r="U19" s="971" t="s">
        <v>125</v>
      </c>
      <c r="V19" s="934"/>
      <c r="W19" s="935"/>
      <c r="X19" s="971" t="s">
        <v>125</v>
      </c>
      <c r="Y19" s="934"/>
      <c r="Z19" s="935"/>
      <c r="AA19" s="971" t="s">
        <v>566</v>
      </c>
      <c r="AB19" s="934"/>
      <c r="AC19" s="935"/>
      <c r="AD19" s="971" t="s">
        <v>216</v>
      </c>
      <c r="AE19" s="934"/>
      <c r="AF19" s="935"/>
      <c r="AG19" s="971" t="s">
        <v>216</v>
      </c>
      <c r="AH19" s="934"/>
      <c r="AI19" s="935"/>
      <c r="AJ19" s="971" t="s">
        <v>377</v>
      </c>
      <c r="AK19" s="934"/>
      <c r="AL19" s="935"/>
      <c r="AM19" s="971" t="s">
        <v>567</v>
      </c>
      <c r="AN19" s="934"/>
      <c r="AO19" s="935"/>
      <c r="AP19" s="971" t="s">
        <v>217</v>
      </c>
      <c r="AQ19" s="934"/>
      <c r="AR19" s="935"/>
      <c r="AS19" s="971" t="s">
        <v>217</v>
      </c>
      <c r="AT19" s="934"/>
      <c r="AU19" s="935"/>
      <c r="AV19" s="971" t="s">
        <v>127</v>
      </c>
      <c r="AW19" s="934"/>
      <c r="AX19" s="935"/>
      <c r="AY19" s="971" t="s">
        <v>932</v>
      </c>
      <c r="AZ19" s="934"/>
      <c r="BA19" s="935"/>
      <c r="BB19" s="971" t="s">
        <v>932</v>
      </c>
      <c r="BC19" s="934"/>
      <c r="BD19" s="935"/>
      <c r="BE19" s="971" t="s">
        <v>932</v>
      </c>
      <c r="BF19" s="934"/>
      <c r="BG19" s="935"/>
      <c r="BH19" s="971" t="s">
        <v>932</v>
      </c>
      <c r="BI19" s="934"/>
      <c r="BJ19" s="935"/>
      <c r="BK19" s="971" t="s">
        <v>936</v>
      </c>
      <c r="BL19" s="934"/>
      <c r="BM19" s="935"/>
      <c r="BN19" s="971" t="s">
        <v>936</v>
      </c>
      <c r="BO19" s="934"/>
      <c r="BP19" s="935"/>
      <c r="BQ19" s="943" t="s">
        <v>931</v>
      </c>
      <c r="BR19" s="944"/>
      <c r="BS19" s="945"/>
      <c r="BT19" s="927" t="s">
        <v>932</v>
      </c>
      <c r="BU19" s="928"/>
      <c r="BV19" s="929"/>
      <c r="BW19" s="943" t="s">
        <v>931</v>
      </c>
      <c r="BX19" s="944"/>
      <c r="BY19" s="945"/>
      <c r="BZ19" s="927" t="s">
        <v>931</v>
      </c>
      <c r="CA19" s="928"/>
      <c r="CB19" s="929"/>
      <c r="CC19" s="927" t="s">
        <v>931</v>
      </c>
      <c r="CD19" s="928"/>
      <c r="CE19" s="929"/>
      <c r="CF19" s="927" t="s">
        <v>30</v>
      </c>
      <c r="CG19" s="928"/>
      <c r="CH19" s="929"/>
      <c r="CI19" s="933" t="s">
        <v>179</v>
      </c>
      <c r="CJ19" s="934"/>
      <c r="CK19" s="935"/>
      <c r="CL19" s="980" t="s">
        <v>179</v>
      </c>
      <c r="CM19" s="934"/>
      <c r="CN19" s="935"/>
      <c r="CO19" s="159"/>
    </row>
    <row r="20" spans="1:93" ht="24" customHeight="1" thickBot="1">
      <c r="A20" s="159" t="s">
        <v>456</v>
      </c>
      <c r="B20" s="150" t="s">
        <v>218</v>
      </c>
      <c r="C20" s="930" t="s">
        <v>554</v>
      </c>
      <c r="D20" s="931"/>
      <c r="E20" s="932"/>
      <c r="F20" s="936" t="s">
        <v>83</v>
      </c>
      <c r="G20" s="937"/>
      <c r="H20" s="938"/>
      <c r="I20" s="936" t="s">
        <v>151</v>
      </c>
      <c r="J20" s="937"/>
      <c r="K20" s="938"/>
      <c r="L20" s="936" t="s">
        <v>374</v>
      </c>
      <c r="M20" s="937"/>
      <c r="N20" s="938"/>
      <c r="O20" s="936" t="s">
        <v>504</v>
      </c>
      <c r="P20" s="937"/>
      <c r="Q20" s="938"/>
      <c r="R20" s="936" t="s">
        <v>86</v>
      </c>
      <c r="S20" s="937"/>
      <c r="T20" s="938"/>
      <c r="U20" s="936" t="s">
        <v>1236</v>
      </c>
      <c r="V20" s="937"/>
      <c r="W20" s="938"/>
      <c r="X20" s="936" t="s">
        <v>531</v>
      </c>
      <c r="Y20" s="937"/>
      <c r="Z20" s="938"/>
      <c r="AA20" s="936" t="s">
        <v>504</v>
      </c>
      <c r="AB20" s="937"/>
      <c r="AC20" s="938"/>
      <c r="AD20" s="936" t="s">
        <v>86</v>
      </c>
      <c r="AE20" s="937"/>
      <c r="AF20" s="938"/>
      <c r="AG20" s="936" t="s">
        <v>1236</v>
      </c>
      <c r="AH20" s="937"/>
      <c r="AI20" s="938"/>
      <c r="AJ20" s="936" t="s">
        <v>531</v>
      </c>
      <c r="AK20" s="937"/>
      <c r="AL20" s="938"/>
      <c r="AM20" s="936" t="s">
        <v>504</v>
      </c>
      <c r="AN20" s="937"/>
      <c r="AO20" s="938"/>
      <c r="AP20" s="936" t="s">
        <v>86</v>
      </c>
      <c r="AQ20" s="937"/>
      <c r="AR20" s="938"/>
      <c r="AS20" s="936" t="s">
        <v>1236</v>
      </c>
      <c r="AT20" s="937"/>
      <c r="AU20" s="938"/>
      <c r="AV20" s="936" t="s">
        <v>531</v>
      </c>
      <c r="AW20" s="937"/>
      <c r="AX20" s="938"/>
      <c r="AY20" s="936" t="s">
        <v>445</v>
      </c>
      <c r="AZ20" s="937"/>
      <c r="BA20" s="938"/>
      <c r="BB20" s="936" t="s">
        <v>158</v>
      </c>
      <c r="BC20" s="937"/>
      <c r="BD20" s="938"/>
      <c r="BE20" s="936" t="s">
        <v>371</v>
      </c>
      <c r="BF20" s="937"/>
      <c r="BG20" s="938"/>
      <c r="BH20" s="936" t="s">
        <v>164</v>
      </c>
      <c r="BI20" s="937"/>
      <c r="BJ20" s="938"/>
      <c r="BK20" s="985" t="s">
        <v>890</v>
      </c>
      <c r="BL20" s="986"/>
      <c r="BM20" s="987"/>
      <c r="BN20" s="936" t="s">
        <v>1241</v>
      </c>
      <c r="BO20" s="937"/>
      <c r="BP20" s="938"/>
      <c r="BQ20" s="977" t="s">
        <v>953</v>
      </c>
      <c r="BR20" s="978"/>
      <c r="BS20" s="979"/>
      <c r="BT20" s="930" t="s">
        <v>905</v>
      </c>
      <c r="BU20" s="931"/>
      <c r="BV20" s="932"/>
      <c r="BW20" s="946" t="s">
        <v>374</v>
      </c>
      <c r="BX20" s="947"/>
      <c r="BY20" s="948"/>
      <c r="BZ20" s="930" t="s">
        <v>374</v>
      </c>
      <c r="CA20" s="931"/>
      <c r="CB20" s="932"/>
      <c r="CC20" s="930" t="s">
        <v>374</v>
      </c>
      <c r="CD20" s="931"/>
      <c r="CE20" s="932"/>
      <c r="CF20" s="1040" t="s">
        <v>1248</v>
      </c>
      <c r="CG20" s="1041"/>
      <c r="CH20" s="1042"/>
      <c r="CI20" s="936" t="s">
        <v>166</v>
      </c>
      <c r="CJ20" s="937"/>
      <c r="CK20" s="938"/>
      <c r="CL20" s="936" t="s">
        <v>475</v>
      </c>
      <c r="CM20" s="937"/>
      <c r="CN20" s="938"/>
      <c r="CO20" s="145"/>
    </row>
    <row r="21" spans="1:93" ht="147.5" customHeight="1">
      <c r="A21" s="159" t="s">
        <v>456</v>
      </c>
      <c r="B21" s="150" t="s">
        <v>219</v>
      </c>
      <c r="C21" s="174" t="str">
        <f>C39</f>
        <v>完成年度</v>
      </c>
      <c r="D21" s="959" t="str">
        <f t="shared" ref="D21:E21" si="0">D39</f>
        <v>令和３年度から令和７年度（完成及び引き渡しが完了）</v>
      </c>
      <c r="E21" s="960">
        <f t="shared" si="0"/>
        <v>0</v>
      </c>
      <c r="F21" s="381" t="str">
        <f t="shared" ref="F21:J21" si="1">F39</f>
        <v>対象期間</v>
      </c>
      <c r="G21" s="1014" t="str">
        <f t="shared" si="1"/>
        <v>平成２８年度から入札公告日前日までに完成及び引き渡しが完了した工事</v>
      </c>
      <c r="H21" s="1015"/>
      <c r="I21" s="1024" t="str">
        <f t="shared" si="1"/>
        <v>対象年度・機関等</v>
      </c>
      <c r="J21" s="1026" t="str">
        <f t="shared" si="1"/>
        <v>島根県内の公共事業において、令和４年度から令和８年度に、島根県及び中国地方整備局発注工事で受けた建築部門の優良工事表彰（優良工事施工団体表彰）</v>
      </c>
      <c r="K21" s="1027"/>
      <c r="L21" s="382"/>
      <c r="M21" s="383"/>
      <c r="N21" s="384"/>
      <c r="O21" s="382" t="str">
        <f t="shared" ref="O21:Q24" si="2">O39</f>
        <v>完成年度</v>
      </c>
      <c r="P21" s="963" t="str">
        <f t="shared" si="2"/>
        <v>令和３年度から令和７年度（完成及び引き渡しが完了）</v>
      </c>
      <c r="Q21" s="964">
        <f t="shared" si="2"/>
        <v>0</v>
      </c>
      <c r="R21" s="381" t="str">
        <f t="shared" ref="R21:S21" si="3">R39</f>
        <v>対象年度・機関等</v>
      </c>
      <c r="S21" s="967" t="str">
        <f t="shared" si="3"/>
        <v>平成２８年度から入札公告日前日までに完成及び引き渡しが完了した島根県、島根県内の市町村又は国の機関（独立行政法人等を含みコリンズ登録があるものに限る。）発注工事</v>
      </c>
      <c r="T21" s="968"/>
      <c r="U21" s="852" t="str">
        <f>U39</f>
        <v>配置予定の主任（監理）技術者が保有するCPD単位数</v>
      </c>
      <c r="V21" s="853"/>
      <c r="W21" s="854"/>
      <c r="X21" s="382"/>
      <c r="Y21" s="383"/>
      <c r="Z21" s="384"/>
      <c r="AA21" s="382" t="str">
        <f t="shared" ref="AA21:AC24" si="4">AA39</f>
        <v>完成年度</v>
      </c>
      <c r="AB21" s="963" t="str">
        <f t="shared" si="4"/>
        <v>令和３年度から令和７年度（完成及び引き渡しが完了）</v>
      </c>
      <c r="AC21" s="964">
        <f t="shared" si="4"/>
        <v>0</v>
      </c>
      <c r="AD21" s="381" t="str">
        <f t="shared" ref="AD21:AE21" si="5">AD39</f>
        <v>対象年度・機関等</v>
      </c>
      <c r="AE21" s="967" t="str">
        <f t="shared" si="5"/>
        <v>平成２８年度から入札公告日前日までに完成及び引き渡しが完了した島根県、島根県内の市町村又は国の機関（独立行政法人等を含みコリンズ登録があるものに限る。）発注工事</v>
      </c>
      <c r="AF21" s="968"/>
      <c r="AG21" s="852" t="str">
        <f>AG39</f>
        <v>配置予定の主任（監理）技術者が保有するCPD単位数</v>
      </c>
      <c r="AH21" s="853"/>
      <c r="AI21" s="854"/>
      <c r="AJ21" s="382"/>
      <c r="AK21" s="383"/>
      <c r="AL21" s="384"/>
      <c r="AM21" s="382" t="str">
        <f t="shared" ref="AM21:AO24" si="6">AM39</f>
        <v>完成年度</v>
      </c>
      <c r="AN21" s="963" t="str">
        <f t="shared" si="6"/>
        <v>令和３年度から令和７年度（完成及び引き渡しが完了）</v>
      </c>
      <c r="AO21" s="964">
        <f t="shared" si="6"/>
        <v>0</v>
      </c>
      <c r="AP21" s="381" t="str">
        <f t="shared" ref="AP21:AQ21" si="7">AP39</f>
        <v>対象年度・機関等</v>
      </c>
      <c r="AQ21" s="967" t="str">
        <f t="shared" si="7"/>
        <v>平成２８年度から入札公告日前日までに完成及び引き渡しが完了した島根県、島根県内の市町村又は国の機関（独立行政法人等を含みコリンズ登録があるものに限る。）発注工事</v>
      </c>
      <c r="AR21" s="968"/>
      <c r="AS21" s="852" t="str">
        <f>AS39</f>
        <v>配置予定の主任（監理）技術者が保有するCPD単位数</v>
      </c>
      <c r="AT21" s="853"/>
      <c r="AU21" s="854"/>
      <c r="AV21" s="382"/>
      <c r="AW21" s="383"/>
      <c r="AX21" s="384"/>
      <c r="AY21" s="900" t="str">
        <f t="shared" ref="AY21:BD21" si="8">AY39</f>
        <v>対象</v>
      </c>
      <c r="AZ21" s="901" t="str">
        <f t="shared" si="8"/>
        <v>令和６年度及び令和７年度における島根県内で実施されたボランティア活動又はハートフルしまねへの参加実績</v>
      </c>
      <c r="BA21" s="902">
        <f t="shared" si="8"/>
        <v>0</v>
      </c>
      <c r="BB21" s="900" t="str">
        <f t="shared" si="8"/>
        <v>対象</v>
      </c>
      <c r="BC21" s="901" t="str">
        <f t="shared" si="8"/>
        <v>入札公告日前日時点での取り組み状況</v>
      </c>
      <c r="BD21" s="902">
        <f t="shared" si="8"/>
        <v>0</v>
      </c>
      <c r="BE21" s="852" t="str">
        <f>BE39</f>
        <v>登録配管基幹技能者の現場への配置</v>
      </c>
      <c r="BF21" s="853"/>
      <c r="BG21" s="854"/>
      <c r="BH21" s="900" t="str">
        <f t="shared" ref="BH21:BJ21" si="9">BH39</f>
        <v>対象</v>
      </c>
      <c r="BI21" s="901" t="str">
        <f t="shared" si="9"/>
        <v>入札公告日前日時点（令和8年10月1日時点）での消防団協力事業所の認定状況</v>
      </c>
      <c r="BJ21" s="902">
        <f t="shared" si="9"/>
        <v>0</v>
      </c>
      <c r="BK21" s="900" t="str">
        <f>BK39</f>
        <v>入札公告日前日時点において、「島根県地震被災建築物応急危険度判定士派遣協力事業者」の登録を受けた企業の、応急危険度判定士の派遣登録をした社員数の合計により評価する。</v>
      </c>
      <c r="BL21" s="901">
        <f t="shared" ref="BL21:BM21" si="10">BL39</f>
        <v>0</v>
      </c>
      <c r="BM21" s="902">
        <f t="shared" si="10"/>
        <v>0</v>
      </c>
      <c r="BN21" s="900" t="str">
        <f>BN39</f>
        <v xml:space="preserve">島根県被災住宅応急復旧相談員の登録
入札公告日前日時点において、「島根県建築住宅施策推進協議会」会員団体に所属する企業の、応急復旧相談員の登録をした社員数の合計により評価する。
</v>
      </c>
      <c r="BO21" s="901">
        <f t="shared" ref="BO21:BV21" si="11">BO39</f>
        <v>0</v>
      </c>
      <c r="BP21" s="902">
        <f t="shared" si="11"/>
        <v>0</v>
      </c>
      <c r="BQ21" s="900" t="str">
        <f t="shared" si="11"/>
        <v>対象</v>
      </c>
      <c r="BR21" s="901" t="str">
        <f t="shared" si="11"/>
        <v>令和６年４月１日以降に、若手技術者・若手従業員（３０歳未満の者）の１人以上の新規雇用があること。</v>
      </c>
      <c r="BS21" s="902">
        <f t="shared" si="11"/>
        <v>0</v>
      </c>
      <c r="BT21" s="887" t="str">
        <f t="shared" si="11"/>
        <v>対象</v>
      </c>
      <c r="BU21" s="890" t="str">
        <f t="shared" si="11"/>
        <v>当該工事での建設キャリアアップシステム（CCUS）の活用</v>
      </c>
      <c r="BV21" s="891">
        <f t="shared" si="11"/>
        <v>0</v>
      </c>
      <c r="BW21" s="595"/>
      <c r="BX21" s="596"/>
      <c r="BY21" s="597"/>
      <c r="BZ21" s="595"/>
      <c r="CA21" s="596"/>
      <c r="CB21" s="597"/>
      <c r="CC21" s="595"/>
      <c r="CD21" s="596"/>
      <c r="CE21" s="597"/>
      <c r="CF21" s="756" t="s">
        <v>1249</v>
      </c>
      <c r="CG21" s="1043" t="str">
        <f>CG39</f>
        <v>令和6年度から令和7年度に完成及び引き渡しが完了した島根県（総務部（企業局及び病院局契約を含み、企業局及び病院局発注工事は除く。）、農林水産部、土木部）発注工事</v>
      </c>
      <c r="CH21" s="1044"/>
      <c r="CI21" s="839" t="str">
        <f t="shared" ref="CI21:CJ21" si="12">CI39</f>
        <v>対象</v>
      </c>
      <c r="CJ21" s="842" t="str">
        <f t="shared" si="12"/>
        <v>入札公告日前日において、評価対象地域内に建設業法で規定する主たる営業所（本店）または従たる営業所（支店、営業所）がある者</v>
      </c>
      <c r="CK21" s="843"/>
      <c r="CL21" s="981"/>
      <c r="CM21" s="901"/>
      <c r="CN21" s="902"/>
      <c r="CO21" s="145"/>
    </row>
    <row r="22" spans="1:93" ht="134.5" customHeight="1">
      <c r="A22" s="159" t="s">
        <v>456</v>
      </c>
      <c r="B22" s="150" t="s">
        <v>220</v>
      </c>
      <c r="C22" s="175" t="str">
        <f>C40</f>
        <v>発注機関</v>
      </c>
      <c r="D22" s="961" t="str">
        <f t="shared" ref="D22:E22" si="13">D40</f>
        <v>島根県（総務部（企業局及び病院局契約を含み、企業局及び病院局発注工事は除く。）、農林水産部、土木部）</v>
      </c>
      <c r="E22" s="962">
        <f t="shared" si="13"/>
        <v>0</v>
      </c>
      <c r="F22" s="385" t="str">
        <f t="shared" ref="F22:G22" si="14">F40</f>
        <v>同種工事</v>
      </c>
      <c r="G22" s="1016" t="str">
        <f t="shared" si="14"/>
        <v>　１契約で税込み最終金額が４，１００万円以上で、住宅以外の建築物に係る冷暖房衛生設備工事</v>
      </c>
      <c r="H22" s="1017"/>
      <c r="I22" s="1025"/>
      <c r="J22" s="1028"/>
      <c r="K22" s="1029"/>
      <c r="L22" s="386"/>
      <c r="M22" s="387"/>
      <c r="N22" s="388"/>
      <c r="O22" s="386" t="str">
        <f t="shared" si="2"/>
        <v>発注機関</v>
      </c>
      <c r="P22" s="965" t="str">
        <f t="shared" si="2"/>
        <v>島根県（総務部（企業局及び病院局契約を含み、企業局及び病院局発注工事は除く。）、農林水産部、土木部）</v>
      </c>
      <c r="Q22" s="966">
        <f t="shared" si="2"/>
        <v>0</v>
      </c>
      <c r="R22" s="385" t="str">
        <f t="shared" ref="R22:S22" si="15">R40</f>
        <v>同種工事</v>
      </c>
      <c r="S22" s="969" t="str">
        <f t="shared" si="15"/>
        <v>　１契約で税込み最終金額が２，０００万円以上で、住宅以外の建築物に係る冷暖房衛生設備工事</v>
      </c>
      <c r="T22" s="970"/>
      <c r="U22" s="855"/>
      <c r="V22" s="856"/>
      <c r="W22" s="857"/>
      <c r="X22" s="386"/>
      <c r="Y22" s="387"/>
      <c r="Z22" s="388"/>
      <c r="AA22" s="386" t="str">
        <f t="shared" si="4"/>
        <v>発注機関</v>
      </c>
      <c r="AB22" s="965" t="str">
        <f t="shared" si="4"/>
        <v>島根県（総務部（企業局及び病院局契約を含み、企業局及び病院局発注工事は除く。）、農林水産部、土木部）</v>
      </c>
      <c r="AC22" s="966">
        <f t="shared" si="4"/>
        <v>0</v>
      </c>
      <c r="AD22" s="385" t="str">
        <f t="shared" ref="AD22:AE22" si="16">AD40</f>
        <v>同種工事</v>
      </c>
      <c r="AE22" s="969" t="str">
        <f t="shared" si="16"/>
        <v>　１契約で税込み最終金額が２，０００万円以上で、住宅以外の建築物に係る冷暖房衛生設備工事</v>
      </c>
      <c r="AF22" s="970"/>
      <c r="AG22" s="855"/>
      <c r="AH22" s="856"/>
      <c r="AI22" s="857"/>
      <c r="AJ22" s="386"/>
      <c r="AK22" s="387"/>
      <c r="AL22" s="388"/>
      <c r="AM22" s="386" t="str">
        <f t="shared" si="6"/>
        <v>発注機関</v>
      </c>
      <c r="AN22" s="965" t="str">
        <f t="shared" si="6"/>
        <v>島根県（総務部（企業局及び病院局契約を含み、企業局及び病院局発注工事は除く。）、農林水産部、土木部）</v>
      </c>
      <c r="AO22" s="966">
        <f t="shared" si="6"/>
        <v>0</v>
      </c>
      <c r="AP22" s="385" t="str">
        <f t="shared" ref="AP22:AQ22" si="17">AP40</f>
        <v>同種工事</v>
      </c>
      <c r="AQ22" s="969" t="str">
        <f t="shared" si="17"/>
        <v>　１契約で税込み最終金額が２，０００万円以上で、住宅以外の建築物に係る冷暖房衛生設備工事</v>
      </c>
      <c r="AR22" s="970"/>
      <c r="AS22" s="855"/>
      <c r="AT22" s="856"/>
      <c r="AU22" s="857"/>
      <c r="AV22" s="386"/>
      <c r="AW22" s="387"/>
      <c r="AX22" s="388"/>
      <c r="AY22" s="903">
        <f t="shared" ref="AY22:BD22" si="18">AY40</f>
        <v>0</v>
      </c>
      <c r="AZ22" s="904">
        <f t="shared" si="18"/>
        <v>0</v>
      </c>
      <c r="BA22" s="905">
        <f t="shared" si="18"/>
        <v>0</v>
      </c>
      <c r="BB22" s="903">
        <f t="shared" si="18"/>
        <v>0</v>
      </c>
      <c r="BC22" s="904">
        <f t="shared" si="18"/>
        <v>0</v>
      </c>
      <c r="BD22" s="905">
        <f t="shared" si="18"/>
        <v>0</v>
      </c>
      <c r="BE22" s="855"/>
      <c r="BF22" s="856"/>
      <c r="BG22" s="857"/>
      <c r="BH22" s="903">
        <f t="shared" ref="BH22:BV22" si="19">BH40</f>
        <v>0</v>
      </c>
      <c r="BI22" s="904">
        <f t="shared" si="19"/>
        <v>0</v>
      </c>
      <c r="BJ22" s="905">
        <f t="shared" si="19"/>
        <v>0</v>
      </c>
      <c r="BK22" s="903">
        <f t="shared" si="19"/>
        <v>0</v>
      </c>
      <c r="BL22" s="904">
        <f t="shared" si="19"/>
        <v>0</v>
      </c>
      <c r="BM22" s="905">
        <f t="shared" si="19"/>
        <v>0</v>
      </c>
      <c r="BN22" s="903">
        <f t="shared" si="19"/>
        <v>0</v>
      </c>
      <c r="BO22" s="904">
        <f t="shared" si="19"/>
        <v>0</v>
      </c>
      <c r="BP22" s="905">
        <f t="shared" si="19"/>
        <v>0</v>
      </c>
      <c r="BQ22" s="903">
        <f t="shared" si="19"/>
        <v>0</v>
      </c>
      <c r="BR22" s="904">
        <f t="shared" si="19"/>
        <v>0</v>
      </c>
      <c r="BS22" s="905">
        <f t="shared" si="19"/>
        <v>0</v>
      </c>
      <c r="BT22" s="888">
        <f t="shared" si="19"/>
        <v>0</v>
      </c>
      <c r="BU22" s="892">
        <f t="shared" si="19"/>
        <v>0</v>
      </c>
      <c r="BV22" s="893">
        <f t="shared" si="19"/>
        <v>0</v>
      </c>
      <c r="BW22" s="598"/>
      <c r="BX22" s="599"/>
      <c r="BY22" s="600"/>
      <c r="BZ22" s="598"/>
      <c r="CA22" s="599"/>
      <c r="CB22" s="600"/>
      <c r="CC22" s="598"/>
      <c r="CD22" s="599"/>
      <c r="CE22" s="600"/>
      <c r="CF22" s="757" t="s">
        <v>1141</v>
      </c>
      <c r="CG22" s="1038" t="str">
        <f>CG40</f>
        <v>元請または共同企業体（経常ＪＶを除く）の構成員（ただし出資比率２０％以上）として松江県土整備事務所管内において施工した完成及び引き渡しが完了した工事。</v>
      </c>
      <c r="CH22" s="1039"/>
      <c r="CI22" s="840"/>
      <c r="CJ22" s="844"/>
      <c r="CK22" s="845"/>
      <c r="CL22" s="982"/>
      <c r="CM22" s="904"/>
      <c r="CN22" s="905"/>
      <c r="CO22" s="145"/>
    </row>
    <row r="23" spans="1:93" ht="48.75" customHeight="1">
      <c r="A23" s="159" t="s">
        <v>456</v>
      </c>
      <c r="B23" s="150" t="s">
        <v>221</v>
      </c>
      <c r="C23" s="175" t="str">
        <f>C41</f>
        <v>工事種別</v>
      </c>
      <c r="D23" s="961" t="str">
        <f t="shared" ref="D23:E23" si="20">D41</f>
        <v>建築物に係る冷暖房衛生設備工事</v>
      </c>
      <c r="E23" s="962">
        <f t="shared" si="20"/>
        <v>0</v>
      </c>
      <c r="F23" s="385" t="str">
        <f t="shared" ref="F23:J23" si="21">F41</f>
        <v>工事種別</v>
      </c>
      <c r="G23" s="969" t="str">
        <f t="shared" si="21"/>
        <v>建築物に係る冷暖房衛生設備工事</v>
      </c>
      <c r="H23" s="970"/>
      <c r="I23" s="385" t="str">
        <f t="shared" si="21"/>
        <v>工事種別</v>
      </c>
      <c r="J23" s="969" t="str">
        <f t="shared" si="21"/>
        <v>建築物に係る冷暖房衛生設備工事</v>
      </c>
      <c r="K23" s="970"/>
      <c r="L23" s="386"/>
      <c r="M23" s="387"/>
      <c r="N23" s="388"/>
      <c r="O23" s="386" t="str">
        <f t="shared" si="2"/>
        <v>工事種別</v>
      </c>
      <c r="P23" s="965" t="str">
        <f t="shared" si="2"/>
        <v>建築物に係る冷暖房衛生設備工事</v>
      </c>
      <c r="Q23" s="966">
        <f t="shared" si="2"/>
        <v>0</v>
      </c>
      <c r="R23" s="385" t="str">
        <f t="shared" ref="R23:S23" si="22">R41</f>
        <v>工事種別</v>
      </c>
      <c r="S23" s="969" t="str">
        <f t="shared" si="22"/>
        <v>建築物に係る冷暖房衛生設備工事</v>
      </c>
      <c r="T23" s="970"/>
      <c r="U23" s="855"/>
      <c r="V23" s="856"/>
      <c r="W23" s="857"/>
      <c r="X23" s="386"/>
      <c r="Y23" s="387"/>
      <c r="Z23" s="388"/>
      <c r="AA23" s="386" t="str">
        <f t="shared" si="4"/>
        <v>工事種別</v>
      </c>
      <c r="AB23" s="965" t="str">
        <f t="shared" si="4"/>
        <v>建築物に係る冷暖房衛生設備工事</v>
      </c>
      <c r="AC23" s="966">
        <f t="shared" si="4"/>
        <v>0</v>
      </c>
      <c r="AD23" s="385" t="str">
        <f t="shared" ref="AD23:AE23" si="23">AD41</f>
        <v>工事種別</v>
      </c>
      <c r="AE23" s="969" t="str">
        <f t="shared" si="23"/>
        <v>建築物に係る冷暖房衛生設備工事</v>
      </c>
      <c r="AF23" s="970"/>
      <c r="AG23" s="855"/>
      <c r="AH23" s="856"/>
      <c r="AI23" s="857"/>
      <c r="AJ23" s="386"/>
      <c r="AK23" s="387"/>
      <c r="AL23" s="388"/>
      <c r="AM23" s="386" t="str">
        <f t="shared" si="6"/>
        <v>工事種別</v>
      </c>
      <c r="AN23" s="965" t="str">
        <f t="shared" si="6"/>
        <v>建築物に係る冷暖房衛生設備工事</v>
      </c>
      <c r="AO23" s="966">
        <f t="shared" si="6"/>
        <v>0</v>
      </c>
      <c r="AP23" s="385" t="str">
        <f t="shared" ref="AP23:AQ23" si="24">AP41</f>
        <v>工事種別</v>
      </c>
      <c r="AQ23" s="969" t="str">
        <f t="shared" si="24"/>
        <v>建築物に係る冷暖房衛生設備工事</v>
      </c>
      <c r="AR23" s="970"/>
      <c r="AS23" s="855"/>
      <c r="AT23" s="856"/>
      <c r="AU23" s="857"/>
      <c r="AV23" s="386"/>
      <c r="AW23" s="387"/>
      <c r="AX23" s="388"/>
      <c r="AY23" s="903">
        <f t="shared" ref="AY23:BD23" si="25">AY41</f>
        <v>0</v>
      </c>
      <c r="AZ23" s="904">
        <f t="shared" si="25"/>
        <v>0</v>
      </c>
      <c r="BA23" s="905">
        <f t="shared" si="25"/>
        <v>0</v>
      </c>
      <c r="BB23" s="903">
        <f t="shared" si="25"/>
        <v>0</v>
      </c>
      <c r="BC23" s="904">
        <f t="shared" si="25"/>
        <v>0</v>
      </c>
      <c r="BD23" s="905">
        <f t="shared" si="25"/>
        <v>0</v>
      </c>
      <c r="BE23" s="855"/>
      <c r="BF23" s="856"/>
      <c r="BG23" s="857"/>
      <c r="BH23" s="903">
        <f t="shared" ref="BH23:BV23" si="26">BH41</f>
        <v>0</v>
      </c>
      <c r="BI23" s="904">
        <f t="shared" si="26"/>
        <v>0</v>
      </c>
      <c r="BJ23" s="905">
        <f t="shared" si="26"/>
        <v>0</v>
      </c>
      <c r="BK23" s="903">
        <f t="shared" si="26"/>
        <v>0</v>
      </c>
      <c r="BL23" s="904">
        <f t="shared" si="26"/>
        <v>0</v>
      </c>
      <c r="BM23" s="905">
        <f t="shared" si="26"/>
        <v>0</v>
      </c>
      <c r="BN23" s="903">
        <f t="shared" si="26"/>
        <v>0</v>
      </c>
      <c r="BO23" s="904">
        <f t="shared" si="26"/>
        <v>0</v>
      </c>
      <c r="BP23" s="905">
        <f t="shared" si="26"/>
        <v>0</v>
      </c>
      <c r="BQ23" s="903">
        <f t="shared" si="26"/>
        <v>0</v>
      </c>
      <c r="BR23" s="904">
        <f t="shared" si="26"/>
        <v>0</v>
      </c>
      <c r="BS23" s="905">
        <f t="shared" si="26"/>
        <v>0</v>
      </c>
      <c r="BT23" s="888">
        <f t="shared" si="26"/>
        <v>0</v>
      </c>
      <c r="BU23" s="892">
        <f t="shared" si="26"/>
        <v>0</v>
      </c>
      <c r="BV23" s="893">
        <f t="shared" si="26"/>
        <v>0</v>
      </c>
      <c r="BW23" s="598"/>
      <c r="BX23" s="599"/>
      <c r="BY23" s="600"/>
      <c r="BZ23" s="598"/>
      <c r="CA23" s="599"/>
      <c r="CB23" s="600"/>
      <c r="CC23" s="598"/>
      <c r="CD23" s="599"/>
      <c r="CE23" s="600"/>
      <c r="CF23" s="757" t="s">
        <v>12</v>
      </c>
      <c r="CG23" s="1038" t="str">
        <f t="shared" ref="CG23:CG24" si="27">CG41</f>
        <v>建築物に係る冷暖房衛生設備工事</v>
      </c>
      <c r="CH23" s="1039"/>
      <c r="CI23" s="841"/>
      <c r="CJ23" s="846"/>
      <c r="CK23" s="847"/>
      <c r="CL23" s="982"/>
      <c r="CM23" s="904"/>
      <c r="CN23" s="905"/>
      <c r="CO23" s="145"/>
    </row>
    <row r="24" spans="1:93" ht="45" customHeight="1">
      <c r="A24" s="159" t="s">
        <v>456</v>
      </c>
      <c r="B24" s="150" t="s">
        <v>222</v>
      </c>
      <c r="C24" s="175" t="str">
        <f t="shared" ref="C24:E24" si="28">C42</f>
        <v>建設工事の種類</v>
      </c>
      <c r="D24" s="961" t="str">
        <f t="shared" si="28"/>
        <v>管工事、熱絶縁工事、消防施設工事</v>
      </c>
      <c r="E24" s="962">
        <f t="shared" si="28"/>
        <v>0</v>
      </c>
      <c r="F24" s="385" t="str">
        <f t="shared" ref="F24:J24" si="29">F42</f>
        <v>建設工事の種類</v>
      </c>
      <c r="G24" s="1016" t="str">
        <f t="shared" si="29"/>
        <v>管工事、熱絶縁工事、消防施設工事</v>
      </c>
      <c r="H24" s="1017"/>
      <c r="I24" s="385" t="str">
        <f t="shared" si="29"/>
        <v>建設工事の種類</v>
      </c>
      <c r="J24" s="969" t="str">
        <f t="shared" si="29"/>
        <v>管工事、熱絶縁工事、消防施設工事</v>
      </c>
      <c r="K24" s="970"/>
      <c r="L24" s="386"/>
      <c r="M24" s="387"/>
      <c r="N24" s="388"/>
      <c r="O24" s="386" t="str">
        <f t="shared" si="2"/>
        <v>建設工事の種類</v>
      </c>
      <c r="P24" s="965" t="str">
        <f t="shared" si="2"/>
        <v>管工事、熱絶縁工事、消防施設工事</v>
      </c>
      <c r="Q24" s="966">
        <f t="shared" si="2"/>
        <v>0</v>
      </c>
      <c r="R24" s="385" t="str">
        <f t="shared" ref="R24:S24" si="30">R42</f>
        <v>建設工事の種類</v>
      </c>
      <c r="S24" s="969" t="str">
        <f t="shared" si="30"/>
        <v>管工事、熱絶縁工事、消防施設工事</v>
      </c>
      <c r="T24" s="970"/>
      <c r="U24" s="858"/>
      <c r="V24" s="859"/>
      <c r="W24" s="860"/>
      <c r="X24" s="386"/>
      <c r="Y24" s="387"/>
      <c r="Z24" s="388"/>
      <c r="AA24" s="386" t="str">
        <f t="shared" si="4"/>
        <v>建設工事の種類</v>
      </c>
      <c r="AB24" s="965" t="str">
        <f t="shared" si="4"/>
        <v>管工事、熱絶縁工事、消防施設工事</v>
      </c>
      <c r="AC24" s="966">
        <f t="shared" si="4"/>
        <v>0</v>
      </c>
      <c r="AD24" s="385" t="str">
        <f t="shared" ref="AD24:AE24" si="31">AD42</f>
        <v>建設工事の種類</v>
      </c>
      <c r="AE24" s="969" t="str">
        <f t="shared" si="31"/>
        <v>管工事、熱絶縁工事、消防施設工事</v>
      </c>
      <c r="AF24" s="970"/>
      <c r="AG24" s="858"/>
      <c r="AH24" s="859"/>
      <c r="AI24" s="860"/>
      <c r="AJ24" s="386"/>
      <c r="AK24" s="387"/>
      <c r="AL24" s="388"/>
      <c r="AM24" s="386" t="str">
        <f t="shared" si="6"/>
        <v>建設工事の種類</v>
      </c>
      <c r="AN24" s="965" t="str">
        <f t="shared" si="6"/>
        <v>管工事、熱絶縁工事、消防施設工事</v>
      </c>
      <c r="AO24" s="966">
        <f t="shared" si="6"/>
        <v>0</v>
      </c>
      <c r="AP24" s="385" t="str">
        <f t="shared" ref="AP24:AQ24" si="32">AP42</f>
        <v>建設工事の種類</v>
      </c>
      <c r="AQ24" s="969" t="str">
        <f t="shared" si="32"/>
        <v>管工事、熱絶縁工事、消防施設工事</v>
      </c>
      <c r="AR24" s="970"/>
      <c r="AS24" s="858"/>
      <c r="AT24" s="859"/>
      <c r="AU24" s="860"/>
      <c r="AV24" s="386"/>
      <c r="AW24" s="387"/>
      <c r="AX24" s="388"/>
      <c r="AY24" s="903">
        <f t="shared" ref="AY24:BD24" si="33">AY42</f>
        <v>0</v>
      </c>
      <c r="AZ24" s="904">
        <f t="shared" si="33"/>
        <v>0</v>
      </c>
      <c r="BA24" s="905">
        <f t="shared" si="33"/>
        <v>0</v>
      </c>
      <c r="BB24" s="903">
        <f t="shared" si="33"/>
        <v>0</v>
      </c>
      <c r="BC24" s="904">
        <f t="shared" si="33"/>
        <v>0</v>
      </c>
      <c r="BD24" s="905">
        <f t="shared" si="33"/>
        <v>0</v>
      </c>
      <c r="BE24" s="858"/>
      <c r="BF24" s="859"/>
      <c r="BG24" s="860"/>
      <c r="BH24" s="903">
        <f t="shared" ref="BH24:BV24" si="34">BH42</f>
        <v>0</v>
      </c>
      <c r="BI24" s="904">
        <f t="shared" si="34"/>
        <v>0</v>
      </c>
      <c r="BJ24" s="905">
        <f t="shared" si="34"/>
        <v>0</v>
      </c>
      <c r="BK24" s="903">
        <f t="shared" si="34"/>
        <v>0</v>
      </c>
      <c r="BL24" s="904">
        <f t="shared" si="34"/>
        <v>0</v>
      </c>
      <c r="BM24" s="905">
        <f t="shared" si="34"/>
        <v>0</v>
      </c>
      <c r="BN24" s="903">
        <f t="shared" si="34"/>
        <v>0</v>
      </c>
      <c r="BO24" s="904">
        <f t="shared" si="34"/>
        <v>0</v>
      </c>
      <c r="BP24" s="905">
        <f t="shared" si="34"/>
        <v>0</v>
      </c>
      <c r="BQ24" s="903">
        <f t="shared" si="34"/>
        <v>0</v>
      </c>
      <c r="BR24" s="904">
        <f t="shared" si="34"/>
        <v>0</v>
      </c>
      <c r="BS24" s="905">
        <f t="shared" si="34"/>
        <v>0</v>
      </c>
      <c r="BT24" s="889">
        <f t="shared" si="34"/>
        <v>0</v>
      </c>
      <c r="BU24" s="894">
        <f t="shared" si="34"/>
        <v>0</v>
      </c>
      <c r="BV24" s="895">
        <f t="shared" si="34"/>
        <v>0</v>
      </c>
      <c r="BW24" s="598"/>
      <c r="BX24" s="599"/>
      <c r="BY24" s="600"/>
      <c r="BZ24" s="598"/>
      <c r="CA24" s="599"/>
      <c r="CB24" s="600"/>
      <c r="CC24" s="598"/>
      <c r="CD24" s="599"/>
      <c r="CE24" s="600"/>
      <c r="CF24" s="757" t="s">
        <v>1250</v>
      </c>
      <c r="CG24" s="1038" t="str">
        <f t="shared" si="27"/>
        <v>管工事、熱絶縁工事、消防施設工事</v>
      </c>
      <c r="CH24" s="1039"/>
      <c r="CI24" s="389" t="str">
        <f t="shared" ref="CI24:CJ24" si="35">CI42</f>
        <v>評価地域</v>
      </c>
      <c r="CJ24" s="848" t="str">
        <f t="shared" si="35"/>
        <v>○○県土整備事務所管内</v>
      </c>
      <c r="CK24" s="849"/>
      <c r="CL24" s="982"/>
      <c r="CM24" s="904"/>
      <c r="CN24" s="905"/>
      <c r="CO24" s="145"/>
    </row>
    <row r="25" spans="1:93" ht="19.5" customHeight="1" thickBot="1">
      <c r="A25" s="159" t="s">
        <v>456</v>
      </c>
      <c r="B25" s="150" t="s">
        <v>212</v>
      </c>
      <c r="C25" s="56" t="str">
        <f t="shared" ref="C25:D25" si="36">C43</f>
        <v>該当件数</v>
      </c>
      <c r="D25" s="975" t="str">
        <f t="shared" si="36"/>
        <v>平均点</v>
      </c>
      <c r="E25" s="976"/>
      <c r="F25" s="390" t="str">
        <f t="shared" ref="F25:J26" si="37">F43</f>
        <v>項目名</v>
      </c>
      <c r="G25" s="391" t="str">
        <f t="shared" si="37"/>
        <v>工事①</v>
      </c>
      <c r="H25" s="392" t="str">
        <f t="shared" si="37"/>
        <v>工事②</v>
      </c>
      <c r="I25" s="390" t="str">
        <f t="shared" si="37"/>
        <v>表彰区分</v>
      </c>
      <c r="J25" s="861" t="str">
        <f t="shared" si="37"/>
        <v>実績</v>
      </c>
      <c r="K25" s="862"/>
      <c r="L25" s="393"/>
      <c r="M25" s="394"/>
      <c r="N25" s="395"/>
      <c r="O25" s="390" t="str">
        <f>O43</f>
        <v>該当件数</v>
      </c>
      <c r="P25" s="879" t="str">
        <f>P43</f>
        <v>平均点</v>
      </c>
      <c r="Q25" s="880"/>
      <c r="R25" s="390" t="str">
        <f t="shared" ref="R25:T26" si="38">R43</f>
        <v>項目名</v>
      </c>
      <c r="S25" s="391" t="str">
        <f t="shared" si="38"/>
        <v>工事①</v>
      </c>
      <c r="T25" s="392" t="str">
        <f t="shared" si="38"/>
        <v>工事②</v>
      </c>
      <c r="U25" s="393" t="str">
        <f>U43</f>
        <v>項目名</v>
      </c>
      <c r="V25" s="861" t="str">
        <f>V43</f>
        <v>状況</v>
      </c>
      <c r="W25" s="862"/>
      <c r="X25" s="393"/>
      <c r="Y25" s="394"/>
      <c r="Z25" s="395"/>
      <c r="AA25" s="390" t="str">
        <f>AA43</f>
        <v>該当件数</v>
      </c>
      <c r="AB25" s="879" t="str">
        <f>AB43</f>
        <v>平均点</v>
      </c>
      <c r="AC25" s="880"/>
      <c r="AD25" s="390" t="str">
        <f t="shared" ref="AD25:AF25" si="39">AD43</f>
        <v>項目名</v>
      </c>
      <c r="AE25" s="391" t="str">
        <f t="shared" si="39"/>
        <v>工事①</v>
      </c>
      <c r="AF25" s="392" t="str">
        <f t="shared" si="39"/>
        <v>工事②</v>
      </c>
      <c r="AG25" s="393" t="str">
        <f>AG43</f>
        <v>項目名</v>
      </c>
      <c r="AH25" s="861" t="str">
        <f>AH43</f>
        <v>状況</v>
      </c>
      <c r="AI25" s="862"/>
      <c r="AJ25" s="393"/>
      <c r="AK25" s="394"/>
      <c r="AL25" s="395"/>
      <c r="AM25" s="390" t="str">
        <f>AM43</f>
        <v>該当件数</v>
      </c>
      <c r="AN25" s="879" t="str">
        <f>AN43</f>
        <v>平均点</v>
      </c>
      <c r="AO25" s="880"/>
      <c r="AP25" s="390" t="str">
        <f t="shared" ref="AP25:AR25" si="40">AP43</f>
        <v>項目名</v>
      </c>
      <c r="AQ25" s="391" t="str">
        <f t="shared" si="40"/>
        <v>工事①</v>
      </c>
      <c r="AR25" s="392" t="str">
        <f t="shared" si="40"/>
        <v>工事②</v>
      </c>
      <c r="AS25" s="393" t="str">
        <f>AS43</f>
        <v>項目名</v>
      </c>
      <c r="AT25" s="861" t="str">
        <f>AT43</f>
        <v>状況</v>
      </c>
      <c r="AU25" s="862"/>
      <c r="AV25" s="393"/>
      <c r="AW25" s="394"/>
      <c r="AX25" s="395"/>
      <c r="AY25" s="390" t="str">
        <f>AY43</f>
        <v>項目名</v>
      </c>
      <c r="AZ25" s="391">
        <f>AZ43</f>
        <v>6</v>
      </c>
      <c r="BA25" s="392">
        <f>BA43</f>
        <v>7</v>
      </c>
      <c r="BB25" s="390" t="str">
        <f>BB43</f>
        <v>項目名</v>
      </c>
      <c r="BC25" s="879" t="str">
        <f>BC43</f>
        <v>状況</v>
      </c>
      <c r="BD25" s="880"/>
      <c r="BE25" s="390" t="s">
        <v>170</v>
      </c>
      <c r="BF25" s="396" t="s">
        <v>173</v>
      </c>
      <c r="BG25" s="395"/>
      <c r="BH25" s="390" t="str">
        <f>BH43</f>
        <v>項目名</v>
      </c>
      <c r="BI25" s="879" t="str">
        <f>BI43</f>
        <v>状況</v>
      </c>
      <c r="BJ25" s="880"/>
      <c r="BK25" s="390" t="s">
        <v>170</v>
      </c>
      <c r="BL25" s="939" t="s">
        <v>173</v>
      </c>
      <c r="BM25" s="940"/>
      <c r="BN25" s="393"/>
      <c r="BO25" s="394"/>
      <c r="BP25" s="395"/>
      <c r="BQ25" s="393" t="str">
        <f t="shared" ref="BQ25:BU25" si="41">BQ43</f>
        <v>項目名</v>
      </c>
      <c r="BR25" s="394" t="str">
        <f t="shared" si="41"/>
        <v>雇用①</v>
      </c>
      <c r="BS25" s="609" t="str">
        <f t="shared" si="41"/>
        <v>雇用②</v>
      </c>
      <c r="BT25" s="591" t="str">
        <f t="shared" si="41"/>
        <v>項目名</v>
      </c>
      <c r="BU25" s="908" t="str">
        <f t="shared" si="41"/>
        <v>状況</v>
      </c>
      <c r="BV25" s="909"/>
      <c r="BW25" s="601"/>
      <c r="BX25" s="602"/>
      <c r="BY25" s="603"/>
      <c r="BZ25" s="601"/>
      <c r="CA25" s="602"/>
      <c r="CB25" s="603"/>
      <c r="CC25" s="601"/>
      <c r="CD25" s="602"/>
      <c r="CE25" s="603"/>
      <c r="CF25" s="591" t="s">
        <v>1251</v>
      </c>
      <c r="CG25" s="758" t="s">
        <v>1252</v>
      </c>
      <c r="CH25" s="759" t="s">
        <v>1253</v>
      </c>
      <c r="CI25" s="390" t="str">
        <f>CI43</f>
        <v>項目名</v>
      </c>
      <c r="CJ25" s="939" t="str">
        <f>CJ43</f>
        <v>状況</v>
      </c>
      <c r="CK25" s="940"/>
      <c r="CL25" s="397"/>
      <c r="CM25" s="939"/>
      <c r="CN25" s="940"/>
      <c r="CO25" s="145"/>
    </row>
    <row r="26" spans="1:93" ht="39.75" customHeight="1">
      <c r="A26" s="159" t="s">
        <v>456</v>
      </c>
      <c r="B26" s="145">
        <v>1</v>
      </c>
      <c r="C26" s="61" t="str">
        <f>C44</f>
        <v/>
      </c>
      <c r="D26" s="973" t="str">
        <f>D44</f>
        <v/>
      </c>
      <c r="E26" s="974"/>
      <c r="F26" s="398" t="str">
        <f t="shared" si="37"/>
        <v>工事名</v>
      </c>
      <c r="G26" s="399" t="str">
        <f t="shared" si="37"/>
        <v>申請なし</v>
      </c>
      <c r="H26" s="400" t="str">
        <f t="shared" si="37"/>
        <v>申請なし</v>
      </c>
      <c r="I26" s="1036" t="str">
        <f t="shared" si="37"/>
        <v>申請なし</v>
      </c>
      <c r="J26" s="1030" t="str">
        <f t="shared" si="37"/>
        <v/>
      </c>
      <c r="K26" s="1031"/>
      <c r="L26" s="398"/>
      <c r="M26" s="401"/>
      <c r="N26" s="402"/>
      <c r="O26" s="403" t="str">
        <f>O44</f>
        <v/>
      </c>
      <c r="P26" s="881" t="str">
        <f>P44</f>
        <v/>
      </c>
      <c r="Q26" s="882"/>
      <c r="R26" s="404" t="str">
        <f t="shared" si="38"/>
        <v>工事名</v>
      </c>
      <c r="S26" s="401" t="str">
        <f t="shared" si="38"/>
        <v>配置なし</v>
      </c>
      <c r="T26" s="402" t="str">
        <f t="shared" si="38"/>
        <v/>
      </c>
      <c r="U26" s="398" t="s">
        <v>1238</v>
      </c>
      <c r="V26" s="863"/>
      <c r="W26" s="864"/>
      <c r="X26" s="398"/>
      <c r="Y26" s="401"/>
      <c r="Z26" s="402"/>
      <c r="AA26" s="403" t="str">
        <f>AA44</f>
        <v/>
      </c>
      <c r="AB26" s="881" t="str">
        <f>AB44</f>
        <v/>
      </c>
      <c r="AC26" s="882"/>
      <c r="AD26" s="404" t="str">
        <f t="shared" ref="AD26:AF26" si="42">AD44</f>
        <v>工事名</v>
      </c>
      <c r="AE26" s="401" t="str">
        <f t="shared" si="42"/>
        <v>配置なし</v>
      </c>
      <c r="AF26" s="402" t="str">
        <f t="shared" si="42"/>
        <v/>
      </c>
      <c r="AG26" s="398" t="s">
        <v>1238</v>
      </c>
      <c r="AH26" s="863"/>
      <c r="AI26" s="864"/>
      <c r="AJ26" s="398"/>
      <c r="AK26" s="401"/>
      <c r="AL26" s="402"/>
      <c r="AM26" s="403" t="str">
        <f>AM44</f>
        <v/>
      </c>
      <c r="AN26" s="881" t="str">
        <f>AN44</f>
        <v/>
      </c>
      <c r="AO26" s="882"/>
      <c r="AP26" s="404" t="str">
        <f t="shared" ref="AP26:AR26" si="43">AP44</f>
        <v>工事名</v>
      </c>
      <c r="AQ26" s="401" t="str">
        <f t="shared" si="43"/>
        <v>配置なし</v>
      </c>
      <c r="AR26" s="402" t="str">
        <f t="shared" si="43"/>
        <v/>
      </c>
      <c r="AS26" s="398" t="s">
        <v>1238</v>
      </c>
      <c r="AT26" s="863"/>
      <c r="AU26" s="864"/>
      <c r="AV26" s="398"/>
      <c r="AW26" s="401"/>
      <c r="AX26" s="402"/>
      <c r="AY26" s="404" t="str">
        <f>AY44</f>
        <v>ボランティア活動内容</v>
      </c>
      <c r="AZ26" s="401" t="str">
        <f>AZ44</f>
        <v>申請なし</v>
      </c>
      <c r="BA26" s="402" t="str">
        <f>BA44</f>
        <v>申請なし</v>
      </c>
      <c r="BB26" s="405"/>
      <c r="BC26" s="863"/>
      <c r="BD26" s="864"/>
      <c r="BE26" s="398" t="str">
        <f t="shared" ref="BE26:BF26" si="44">BE44</f>
        <v>配置の有無</v>
      </c>
      <c r="BF26" s="401" t="str">
        <f t="shared" si="44"/>
        <v>申請なし</v>
      </c>
      <c r="BG26" s="402"/>
      <c r="BH26" s="404" t="str">
        <f>BH44</f>
        <v>認定有無</v>
      </c>
      <c r="BI26" s="941" t="str">
        <f>BI44</f>
        <v>申請なし</v>
      </c>
      <c r="BJ26" s="942"/>
      <c r="BK26" s="755" t="s">
        <v>1247</v>
      </c>
      <c r="BL26" s="1003" t="str">
        <f>BL56</f>
        <v>申請なし</v>
      </c>
      <c r="BM26" s="1004"/>
      <c r="BN26" s="581" t="s">
        <v>898</v>
      </c>
      <c r="BO26" s="906" t="str">
        <f>BO56</f>
        <v>申請なし</v>
      </c>
      <c r="BP26" s="907"/>
      <c r="BQ26" s="608" t="str">
        <f>BQ44</f>
        <v>雇用の内容</v>
      </c>
      <c r="BR26" s="401" t="str">
        <f t="shared" ref="BR26:BS26" si="45">BR44</f>
        <v>申請なし</v>
      </c>
      <c r="BS26" s="606" t="str">
        <f t="shared" si="45"/>
        <v>申請なし</v>
      </c>
      <c r="BT26" s="592" t="str">
        <f>BT44</f>
        <v>確約書の提出</v>
      </c>
      <c r="BU26" s="910" t="str">
        <f>BU44</f>
        <v>無</v>
      </c>
      <c r="BV26" s="911"/>
      <c r="BW26" s="592"/>
      <c r="BX26" s="604"/>
      <c r="BY26" s="605"/>
      <c r="BZ26" s="592"/>
      <c r="CA26" s="604"/>
      <c r="CB26" s="605"/>
      <c r="CC26" s="592"/>
      <c r="CD26" s="604"/>
      <c r="CE26" s="605"/>
      <c r="CF26" s="760" t="s">
        <v>13</v>
      </c>
      <c r="CG26" s="409" t="str">
        <f>CG44</f>
        <v>申請なし</v>
      </c>
      <c r="CH26" s="410" t="str">
        <f>CH44</f>
        <v>申請なし</v>
      </c>
      <c r="CI26" s="404" t="str">
        <f t="shared" ref="CI26:CJ26" si="46">CI44</f>
        <v>住所</v>
      </c>
      <c r="CJ26" s="941" t="str">
        <f t="shared" si="46"/>
        <v/>
      </c>
      <c r="CK26" s="942"/>
      <c r="CL26" s="404"/>
      <c r="CM26" s="941"/>
      <c r="CN26" s="942"/>
      <c r="CO26" s="145"/>
    </row>
    <row r="27" spans="1:93" ht="60" customHeight="1">
      <c r="A27" s="159" t="s">
        <v>456</v>
      </c>
      <c r="B27" s="145">
        <v>2</v>
      </c>
      <c r="C27" s="193" t="str">
        <f>C45</f>
        <v/>
      </c>
      <c r="D27" s="176" t="str">
        <f>D45</f>
        <v/>
      </c>
      <c r="E27" s="177"/>
      <c r="F27" s="406" t="str">
        <f>F45</f>
        <v>発注機関</v>
      </c>
      <c r="G27" s="407" t="str">
        <f>G45</f>
        <v/>
      </c>
      <c r="H27" s="408" t="str">
        <f>H45</f>
        <v/>
      </c>
      <c r="I27" s="1037"/>
      <c r="J27" s="1032"/>
      <c r="K27" s="1033"/>
      <c r="L27" s="406"/>
      <c r="M27" s="409"/>
      <c r="N27" s="410"/>
      <c r="O27" s="411" t="str">
        <f>O45</f>
        <v>配置なし</v>
      </c>
      <c r="P27" s="412" t="str">
        <f>IF(O26="","",IF(P26&lt;70,0,IF(O26&gt;1,HLOOKUP(P26,発注者入力シート!$AK$3:$AT$5,2)*3/5,IF(O26=1,HLOOKUP(P26,発注者入力シート!$AK$3:$AT$5,3)*3/5,""))))</f>
        <v/>
      </c>
      <c r="Q27" s="413"/>
      <c r="R27" s="406" t="str">
        <f t="shared" ref="R27:T27" si="47">R45</f>
        <v>発注機関</v>
      </c>
      <c r="S27" s="409" t="str">
        <f t="shared" si="47"/>
        <v/>
      </c>
      <c r="T27" s="410" t="str">
        <f t="shared" si="47"/>
        <v/>
      </c>
      <c r="U27" s="406" t="s">
        <v>1239</v>
      </c>
      <c r="V27" s="865" t="str">
        <f>V44</f>
        <v/>
      </c>
      <c r="W27" s="866"/>
      <c r="X27" s="406"/>
      <c r="Y27" s="409"/>
      <c r="Z27" s="410"/>
      <c r="AA27" s="411" t="str">
        <f>AA45</f>
        <v>配置なし</v>
      </c>
      <c r="AB27" s="412" t="str">
        <f>IF(AA26="","",IF(AB26&lt;70,0,IF(AA26&gt;1,HLOOKUP(AB26,発注者入力シート!$AK$3:$AT$5,2)*3/5,IF(AA26=1,HLOOKUP(AB26,発注者入力シート!$AK$3:$AT$5,3)*3/5,""))))</f>
        <v/>
      </c>
      <c r="AC27" s="413"/>
      <c r="AD27" s="406" t="str">
        <f t="shared" ref="AD27:AF27" si="48">AD45</f>
        <v>発注機関</v>
      </c>
      <c r="AE27" s="409" t="str">
        <f t="shared" si="48"/>
        <v/>
      </c>
      <c r="AF27" s="410" t="str">
        <f t="shared" si="48"/>
        <v/>
      </c>
      <c r="AG27" s="406" t="s">
        <v>1239</v>
      </c>
      <c r="AH27" s="865" t="str">
        <f>AH44</f>
        <v/>
      </c>
      <c r="AI27" s="866"/>
      <c r="AJ27" s="406"/>
      <c r="AK27" s="409"/>
      <c r="AL27" s="410"/>
      <c r="AM27" s="411" t="str">
        <f>AM45</f>
        <v>配置なし</v>
      </c>
      <c r="AN27" s="412" t="str">
        <f>IF(AM26="","",IF(AN26&lt;70,0,IF(AM26&gt;1,HLOOKUP(AN26,発注者入力シート!$AK$3:$AT$5,2)*3/5,IF(AM26=1,HLOOKUP(AN26,発注者入力シート!$AK$3:$AT$5,3)*3/5,""))))</f>
        <v/>
      </c>
      <c r="AO27" s="413"/>
      <c r="AP27" s="406" t="str">
        <f t="shared" ref="AP27:AR27" si="49">AP45</f>
        <v>発注機関</v>
      </c>
      <c r="AQ27" s="409" t="str">
        <f t="shared" si="49"/>
        <v/>
      </c>
      <c r="AR27" s="410" t="str">
        <f t="shared" si="49"/>
        <v/>
      </c>
      <c r="AS27" s="406" t="s">
        <v>1239</v>
      </c>
      <c r="AT27" s="865" t="str">
        <f>AT44</f>
        <v/>
      </c>
      <c r="AU27" s="866"/>
      <c r="AV27" s="406"/>
      <c r="AW27" s="409"/>
      <c r="AX27" s="410"/>
      <c r="AY27" s="414" t="str">
        <f t="shared" ref="AY27:BA32" si="50">AY45</f>
        <v/>
      </c>
      <c r="AZ27" s="415" t="str">
        <f t="shared" si="50"/>
        <v/>
      </c>
      <c r="BA27" s="416" t="str">
        <f t="shared" si="50"/>
        <v/>
      </c>
      <c r="BB27" s="876" t="str">
        <f>BB47</f>
        <v>障がい者</v>
      </c>
      <c r="BC27" s="409" t="str">
        <f>BC47</f>
        <v>障がい者雇用数</v>
      </c>
      <c r="BD27" s="417">
        <f>BD47</f>
        <v>0</v>
      </c>
      <c r="BE27" s="419"/>
      <c r="BF27" s="420"/>
      <c r="BG27" s="421"/>
      <c r="BH27" s="411"/>
      <c r="BI27" s="418"/>
      <c r="BJ27" s="413"/>
      <c r="BK27" s="580" t="s">
        <v>892</v>
      </c>
      <c r="BL27" s="988">
        <f>COUNTA(BL44:BL55)-COUNTBLANK(BL44:BL55)</f>
        <v>0</v>
      </c>
      <c r="BM27" s="989"/>
      <c r="BN27" s="580" t="s">
        <v>899</v>
      </c>
      <c r="BO27" s="988">
        <f>COUNTA(BO44:BO55)-COUNTBLANK(BO44:BO55)</f>
        <v>0</v>
      </c>
      <c r="BP27" s="989"/>
      <c r="BQ27" s="607" t="s">
        <v>1243</v>
      </c>
      <c r="BR27" s="415" t="str">
        <f t="shared" ref="BR27:BS27" si="51">BR45</f>
        <v/>
      </c>
      <c r="BS27" s="416">
        <f t="shared" si="51"/>
        <v>0</v>
      </c>
      <c r="BT27" s="418"/>
      <c r="BU27" s="418"/>
      <c r="BV27" s="413"/>
      <c r="BW27" s="406"/>
      <c r="BX27" s="409"/>
      <c r="BY27" s="410"/>
      <c r="BZ27" s="406"/>
      <c r="CA27" s="409"/>
      <c r="CB27" s="410"/>
      <c r="CC27" s="406"/>
      <c r="CD27" s="409"/>
      <c r="CE27" s="410"/>
      <c r="CF27" s="414" t="s">
        <v>1254</v>
      </c>
      <c r="CG27" s="409" t="str">
        <f>CG45</f>
        <v/>
      </c>
      <c r="CH27" s="410" t="str">
        <f>CH45</f>
        <v/>
      </c>
      <c r="CI27" s="414" t="str">
        <f t="shared" ref="CI27:CJ27" si="52">CI45</f>
        <v>種類</v>
      </c>
      <c r="CJ27" s="850" t="str">
        <f t="shared" si="52"/>
        <v>本店</v>
      </c>
      <c r="CK27" s="851"/>
      <c r="CL27" s="876"/>
      <c r="CM27" s="850"/>
      <c r="CN27" s="851"/>
      <c r="CO27" s="145"/>
    </row>
    <row r="28" spans="1:93" ht="60" customHeight="1">
      <c r="A28" s="159" t="s">
        <v>456</v>
      </c>
      <c r="B28" s="145">
        <v>3</v>
      </c>
      <c r="C28" s="316" t="str">
        <f>C46</f>
        <v/>
      </c>
      <c r="D28" s="194"/>
      <c r="E28" s="195"/>
      <c r="F28" s="406" t="s">
        <v>1234</v>
      </c>
      <c r="G28" s="407" t="str">
        <f>G46&amp;"／"&amp;G47</f>
        <v>／</v>
      </c>
      <c r="H28" s="408" t="str">
        <f>H46&amp;"／"&amp;H47</f>
        <v>／</v>
      </c>
      <c r="I28" s="1037"/>
      <c r="J28" s="1032"/>
      <c r="K28" s="1033"/>
      <c r="L28" s="406"/>
      <c r="M28" s="409"/>
      <c r="N28" s="410"/>
      <c r="O28" s="422"/>
      <c r="P28" s="423"/>
      <c r="Q28" s="424"/>
      <c r="R28" s="414" t="str">
        <f>R47</f>
        <v>請負金額</v>
      </c>
      <c r="S28" s="750" t="str">
        <f>S47</f>
        <v/>
      </c>
      <c r="T28" s="751" t="str">
        <f>T47</f>
        <v/>
      </c>
      <c r="U28" s="867" t="s">
        <v>1240</v>
      </c>
      <c r="V28" s="868"/>
      <c r="W28" s="869"/>
      <c r="X28" s="406"/>
      <c r="Y28" s="409"/>
      <c r="Z28" s="410"/>
      <c r="AA28" s="422"/>
      <c r="AB28" s="423"/>
      <c r="AC28" s="424"/>
      <c r="AD28" s="414" t="str">
        <f>AD47</f>
        <v>請負金額</v>
      </c>
      <c r="AE28" s="750" t="str">
        <f>AE47</f>
        <v/>
      </c>
      <c r="AF28" s="751" t="str">
        <f>AF47</f>
        <v/>
      </c>
      <c r="AG28" s="867" t="s">
        <v>1240</v>
      </c>
      <c r="AH28" s="868"/>
      <c r="AI28" s="869"/>
      <c r="AJ28" s="406"/>
      <c r="AK28" s="409"/>
      <c r="AL28" s="410"/>
      <c r="AM28" s="422"/>
      <c r="AN28" s="423"/>
      <c r="AO28" s="424"/>
      <c r="AP28" s="414" t="str">
        <f>AP47</f>
        <v>請負金額</v>
      </c>
      <c r="AQ28" s="750" t="str">
        <f>AQ47</f>
        <v/>
      </c>
      <c r="AR28" s="751" t="str">
        <f>AR47</f>
        <v/>
      </c>
      <c r="AS28" s="867" t="s">
        <v>1240</v>
      </c>
      <c r="AT28" s="868"/>
      <c r="AU28" s="869"/>
      <c r="AV28" s="406"/>
      <c r="AW28" s="409"/>
      <c r="AX28" s="410"/>
      <c r="AY28" s="425" t="str">
        <f t="shared" si="50"/>
        <v>参加人数</v>
      </c>
      <c r="AZ28" s="426" t="str">
        <f t="shared" si="50"/>
        <v/>
      </c>
      <c r="BA28" s="427" t="str">
        <f t="shared" si="50"/>
        <v/>
      </c>
      <c r="BB28" s="876"/>
      <c r="BC28" s="378" t="str">
        <f>BC48</f>
        <v>法定雇用義務数</v>
      </c>
      <c r="BD28" s="630" t="str">
        <f>BD48</f>
        <v>法定雇用義務なし</v>
      </c>
      <c r="BE28" s="429"/>
      <c r="BF28" s="430"/>
      <c r="BG28" s="431"/>
      <c r="BH28" s="422"/>
      <c r="BI28" s="423"/>
      <c r="BJ28" s="424"/>
      <c r="BK28" s="423"/>
      <c r="BM28" s="424"/>
      <c r="BN28" s="993" t="s">
        <v>1242</v>
      </c>
      <c r="BO28" s="994"/>
      <c r="BP28" s="995"/>
      <c r="BQ28" s="406" t="s">
        <v>1244</v>
      </c>
      <c r="BR28" s="415" t="str">
        <f t="shared" ref="BR28:BS28" si="53">BR46</f>
        <v/>
      </c>
      <c r="BS28" s="416">
        <f t="shared" si="53"/>
        <v>0</v>
      </c>
      <c r="BT28" s="423"/>
      <c r="BU28" s="423"/>
      <c r="BV28" s="424"/>
      <c r="BW28" s="406"/>
      <c r="BX28" s="409"/>
      <c r="BY28" s="410"/>
      <c r="BZ28" s="406"/>
      <c r="CA28" s="409"/>
      <c r="CB28" s="410"/>
      <c r="CC28" s="406"/>
      <c r="CD28" s="409"/>
      <c r="CE28" s="410"/>
      <c r="CF28" s="414" t="s">
        <v>1258</v>
      </c>
      <c r="CG28" s="409" t="str">
        <f>CG53&amp;"／"&amp;CG54</f>
        <v>／</v>
      </c>
      <c r="CH28" s="410" t="str">
        <f>CH53&amp;"／"&amp;CH54</f>
        <v>／</v>
      </c>
      <c r="CI28" s="411"/>
      <c r="CJ28" s="418"/>
      <c r="CK28" s="413"/>
      <c r="CL28" s="876"/>
      <c r="CM28" s="850"/>
      <c r="CN28" s="851"/>
      <c r="CO28" s="145"/>
    </row>
    <row r="29" spans="1:93" ht="90" customHeight="1">
      <c r="A29" s="159" t="s">
        <v>456</v>
      </c>
      <c r="B29" s="145">
        <v>4</v>
      </c>
      <c r="C29" s="63"/>
      <c r="D29" s="64"/>
      <c r="E29" s="62"/>
      <c r="F29" s="406" t="str">
        <f>F49</f>
        <v>請負金額</v>
      </c>
      <c r="G29" s="745" t="str">
        <f>G49</f>
        <v/>
      </c>
      <c r="H29" s="746" t="str">
        <f>H49</f>
        <v/>
      </c>
      <c r="I29" s="434" t="str">
        <f>I45</f>
        <v/>
      </c>
      <c r="J29" s="1034" t="str">
        <f>J45</f>
        <v/>
      </c>
      <c r="K29" s="1035"/>
      <c r="L29" s="406"/>
      <c r="M29" s="409"/>
      <c r="N29" s="410"/>
      <c r="O29" s="422"/>
      <c r="P29" s="423"/>
      <c r="Q29" s="424"/>
      <c r="R29" s="406" t="s">
        <v>810</v>
      </c>
      <c r="S29" s="432" t="str">
        <f>S48&amp;CHAR(10)&amp;"("&amp;S49&amp;")"</f>
        <v xml:space="preserve">
()</v>
      </c>
      <c r="T29" s="433" t="str">
        <f>T48&amp;CHAR(10)&amp;"("&amp;T49&amp;")"</f>
        <v xml:space="preserve">
()</v>
      </c>
      <c r="U29" s="870"/>
      <c r="V29" s="871"/>
      <c r="W29" s="872"/>
      <c r="X29" s="406"/>
      <c r="Y29" s="409"/>
      <c r="Z29" s="410"/>
      <c r="AA29" s="422"/>
      <c r="AB29" s="423"/>
      <c r="AC29" s="424"/>
      <c r="AD29" s="406" t="s">
        <v>810</v>
      </c>
      <c r="AE29" s="432" t="str">
        <f>AE48&amp;CHAR(10)&amp;"("&amp;AE49&amp;")"</f>
        <v xml:space="preserve">
()</v>
      </c>
      <c r="AF29" s="433" t="str">
        <f>AF48&amp;CHAR(10)&amp;"("&amp;AF49&amp;")"</f>
        <v xml:space="preserve">
()</v>
      </c>
      <c r="AG29" s="870"/>
      <c r="AH29" s="871"/>
      <c r="AI29" s="872"/>
      <c r="AJ29" s="406"/>
      <c r="AK29" s="409"/>
      <c r="AL29" s="410"/>
      <c r="AM29" s="422"/>
      <c r="AN29" s="423"/>
      <c r="AO29" s="424"/>
      <c r="AP29" s="406" t="s">
        <v>810</v>
      </c>
      <c r="AQ29" s="432" t="str">
        <f>AQ48&amp;CHAR(10)&amp;"("&amp;AQ49&amp;")"</f>
        <v xml:space="preserve">
()</v>
      </c>
      <c r="AR29" s="433" t="str">
        <f>AR48&amp;CHAR(10)&amp;"("&amp;AR49&amp;")"</f>
        <v xml:space="preserve">
()</v>
      </c>
      <c r="AS29" s="870"/>
      <c r="AT29" s="871"/>
      <c r="AU29" s="872"/>
      <c r="AV29" s="406"/>
      <c r="AW29" s="409"/>
      <c r="AX29" s="410"/>
      <c r="AY29" s="414" t="str">
        <f t="shared" si="50"/>
        <v/>
      </c>
      <c r="AZ29" s="426" t="str">
        <f t="shared" si="50"/>
        <v/>
      </c>
      <c r="BA29" s="428" t="str">
        <f t="shared" si="50"/>
        <v/>
      </c>
      <c r="BB29" s="877" t="str">
        <f>BB50</f>
        <v>育児介護</v>
      </c>
      <c r="BC29" s="1002" t="str">
        <f>IF(企業入力シート!B35="○","事前審査・証明書提出：取組有",IF(BD34="有","押印済資料提出：取組有",IF(AND(BD50="",BD51=""),"申請なし",IF(BD50="有",BC50,IF(BD51="有",BC51,"無")))))</f>
        <v>申請なし</v>
      </c>
      <c r="BD29" s="866"/>
      <c r="BE29" s="429"/>
      <c r="BF29" s="430"/>
      <c r="BG29" s="431"/>
      <c r="BH29" s="422"/>
      <c r="BI29" s="423"/>
      <c r="BJ29" s="424"/>
      <c r="BK29" s="422"/>
      <c r="BL29" s="423"/>
      <c r="BM29" s="424"/>
      <c r="BN29" s="996"/>
      <c r="BO29" s="997"/>
      <c r="BP29" s="998"/>
      <c r="BQ29" s="406"/>
      <c r="BR29" s="415"/>
      <c r="BS29" s="416"/>
      <c r="BT29" s="423"/>
      <c r="BU29" s="423"/>
      <c r="BV29" s="424"/>
      <c r="BW29" s="406"/>
      <c r="BX29" s="409"/>
      <c r="BY29" s="410"/>
      <c r="BZ29" s="406"/>
      <c r="CA29" s="409"/>
      <c r="CB29" s="410"/>
      <c r="CC29" s="406"/>
      <c r="CD29" s="409"/>
      <c r="CE29" s="410"/>
      <c r="CF29" s="414" t="s">
        <v>1261</v>
      </c>
      <c r="CG29" s="761" t="str">
        <f>CG46</f>
        <v/>
      </c>
      <c r="CH29" s="762" t="str">
        <f>CH46</f>
        <v/>
      </c>
      <c r="CI29" s="422"/>
      <c r="CJ29" s="423"/>
      <c r="CK29" s="424"/>
      <c r="CL29" s="414"/>
      <c r="CM29" s="983"/>
      <c r="CN29" s="984"/>
      <c r="CO29" s="145"/>
    </row>
    <row r="30" spans="1:93" ht="90" customHeight="1">
      <c r="A30" s="159" t="s">
        <v>456</v>
      </c>
      <c r="B30" s="145">
        <v>5</v>
      </c>
      <c r="C30" s="63"/>
      <c r="D30" s="64"/>
      <c r="E30" s="62"/>
      <c r="F30" s="406" t="s">
        <v>384</v>
      </c>
      <c r="G30" s="415" t="str">
        <f>G50&amp;CHAR(10)&amp;G51</f>
        <v xml:space="preserve">
</v>
      </c>
      <c r="H30" s="415" t="str">
        <f>H50&amp;CHAR(10)&amp;H51</f>
        <v xml:space="preserve">
</v>
      </c>
      <c r="I30" s="434" t="str">
        <f>I46</f>
        <v/>
      </c>
      <c r="J30" s="1034" t="str">
        <f>J46</f>
        <v/>
      </c>
      <c r="K30" s="1035"/>
      <c r="L30" s="406"/>
      <c r="M30" s="409"/>
      <c r="N30" s="410"/>
      <c r="O30" s="422"/>
      <c r="P30" s="423"/>
      <c r="Q30" s="424"/>
      <c r="R30" s="406" t="str">
        <f>R52</f>
        <v>役職</v>
      </c>
      <c r="S30" s="415" t="str">
        <f t="shared" ref="S30:T30" si="54">S52</f>
        <v/>
      </c>
      <c r="T30" s="416" t="str">
        <f t="shared" si="54"/>
        <v/>
      </c>
      <c r="U30" s="870"/>
      <c r="V30" s="871"/>
      <c r="W30" s="872"/>
      <c r="X30" s="406"/>
      <c r="Y30" s="409"/>
      <c r="Z30" s="410"/>
      <c r="AA30" s="422"/>
      <c r="AB30" s="423"/>
      <c r="AC30" s="424"/>
      <c r="AD30" s="406" t="str">
        <f>AD52</f>
        <v>役職</v>
      </c>
      <c r="AE30" s="415" t="str">
        <f t="shared" ref="AE30:AF30" si="55">AE52</f>
        <v/>
      </c>
      <c r="AF30" s="416" t="str">
        <f t="shared" si="55"/>
        <v/>
      </c>
      <c r="AG30" s="870"/>
      <c r="AH30" s="871"/>
      <c r="AI30" s="872"/>
      <c r="AJ30" s="406"/>
      <c r="AK30" s="409"/>
      <c r="AL30" s="410"/>
      <c r="AM30" s="422"/>
      <c r="AN30" s="423"/>
      <c r="AO30" s="424"/>
      <c r="AP30" s="406" t="str">
        <f>AP52</f>
        <v>役職</v>
      </c>
      <c r="AQ30" s="415" t="str">
        <f t="shared" ref="AQ30:AR30" si="56">AQ52</f>
        <v/>
      </c>
      <c r="AR30" s="416" t="str">
        <f t="shared" si="56"/>
        <v/>
      </c>
      <c r="AS30" s="870"/>
      <c r="AT30" s="871"/>
      <c r="AU30" s="872"/>
      <c r="AV30" s="406"/>
      <c r="AW30" s="409"/>
      <c r="AX30" s="410"/>
      <c r="AY30" s="414" t="str">
        <f t="shared" si="50"/>
        <v>ﾊｰﾄﾌﾙ活動実績</v>
      </c>
      <c r="AZ30" s="426" t="str">
        <f t="shared" si="50"/>
        <v>申請なし</v>
      </c>
      <c r="BA30" s="428" t="str">
        <f t="shared" si="50"/>
        <v>申請なし</v>
      </c>
      <c r="BB30" s="878"/>
      <c r="BC30" s="409" t="str">
        <f>IF(BD51="有",BC52,"")</f>
        <v/>
      </c>
      <c r="BD30" s="416" t="str">
        <f>IF(BD51="有",BD52,"")</f>
        <v/>
      </c>
      <c r="BE30" s="429"/>
      <c r="BF30" s="430"/>
      <c r="BG30" s="431"/>
      <c r="BH30" s="422"/>
      <c r="BI30" s="423"/>
      <c r="BJ30" s="424"/>
      <c r="BK30" s="422"/>
      <c r="BL30" s="423"/>
      <c r="BM30" s="424"/>
      <c r="BN30" s="996"/>
      <c r="BO30" s="997"/>
      <c r="BP30" s="998"/>
      <c r="BQ30" s="406"/>
      <c r="BR30" s="415"/>
      <c r="BS30" s="416"/>
      <c r="BT30" s="423"/>
      <c r="BU30" s="423"/>
      <c r="BV30" s="424"/>
      <c r="BW30" s="406"/>
      <c r="BX30" s="409"/>
      <c r="BY30" s="410"/>
      <c r="BZ30" s="406"/>
      <c r="CA30" s="409"/>
      <c r="CB30" s="410"/>
      <c r="CC30" s="406"/>
      <c r="CD30" s="409"/>
      <c r="CE30" s="410"/>
      <c r="CF30" s="414" t="s">
        <v>1255</v>
      </c>
      <c r="CG30" s="768" t="str">
        <f>CG47</f>
        <v/>
      </c>
      <c r="CH30" s="769" t="str">
        <f>CH47</f>
        <v/>
      </c>
      <c r="CI30" s="422"/>
      <c r="CJ30" s="423"/>
      <c r="CK30" s="424"/>
      <c r="CL30" s="414"/>
      <c r="CM30" s="850"/>
      <c r="CN30" s="851"/>
      <c r="CO30" s="145"/>
    </row>
    <row r="31" spans="1:93" ht="88" customHeight="1">
      <c r="A31" s="159" t="s">
        <v>456</v>
      </c>
      <c r="B31" s="145">
        <v>6</v>
      </c>
      <c r="C31" s="63"/>
      <c r="D31" s="64"/>
      <c r="E31" s="62"/>
      <c r="F31" s="406" t="str">
        <f>F58</f>
        <v>受注形態</v>
      </c>
      <c r="G31" s="415" t="str">
        <f>G58&amp;"("&amp;TEXT(G59,"0%")&amp;")"</f>
        <v>()</v>
      </c>
      <c r="H31" s="749" t="str">
        <f>H58&amp;"("&amp;TEXT(H59,"0%")&amp;")"</f>
        <v>()</v>
      </c>
      <c r="I31" s="414" t="str">
        <f t="shared" ref="I31:J32" si="57">I47</f>
        <v/>
      </c>
      <c r="J31" s="1022" t="str">
        <f t="shared" si="57"/>
        <v/>
      </c>
      <c r="K31" s="1023"/>
      <c r="L31" s="406"/>
      <c r="M31" s="409"/>
      <c r="N31" s="410"/>
      <c r="O31" s="422"/>
      <c r="P31" s="423"/>
      <c r="Q31" s="424"/>
      <c r="R31" s="414" t="str">
        <f>R58</f>
        <v>受注形態</v>
      </c>
      <c r="S31" s="415" t="str">
        <f>S58&amp;"("&amp;TEXT(S59,"0%")&amp;")"</f>
        <v>()</v>
      </c>
      <c r="T31" s="416" t="str">
        <f>T58&amp;"("&amp;TEXT(T59,"0%")&amp;")"</f>
        <v>()</v>
      </c>
      <c r="U31" s="870"/>
      <c r="V31" s="871"/>
      <c r="W31" s="872"/>
      <c r="X31" s="406"/>
      <c r="Y31" s="409"/>
      <c r="Z31" s="410"/>
      <c r="AA31" s="422"/>
      <c r="AB31" s="423"/>
      <c r="AC31" s="424"/>
      <c r="AD31" s="414" t="str">
        <f>AD58</f>
        <v>受注形態</v>
      </c>
      <c r="AE31" s="415" t="str">
        <f>AE58&amp;"("&amp;TEXT(AE59,"0%")&amp;")"</f>
        <v>()</v>
      </c>
      <c r="AF31" s="416" t="str">
        <f>AF58&amp;"("&amp;TEXT(AF59,"0%")&amp;")"</f>
        <v>()</v>
      </c>
      <c r="AG31" s="870"/>
      <c r="AH31" s="871"/>
      <c r="AI31" s="872"/>
      <c r="AJ31" s="406"/>
      <c r="AK31" s="409"/>
      <c r="AL31" s="410"/>
      <c r="AM31" s="422"/>
      <c r="AN31" s="423"/>
      <c r="AO31" s="424"/>
      <c r="AP31" s="414" t="str">
        <f>AP58</f>
        <v>受注形態</v>
      </c>
      <c r="AQ31" s="415" t="str">
        <f>AQ58&amp;"("&amp;TEXT(AQ59,"0%")&amp;")"</f>
        <v>()</v>
      </c>
      <c r="AR31" s="416" t="str">
        <f>AR58&amp;"("&amp;TEXT(AR59,"0%")&amp;")"</f>
        <v>()</v>
      </c>
      <c r="AS31" s="870"/>
      <c r="AT31" s="871"/>
      <c r="AU31" s="872"/>
      <c r="AV31" s="406"/>
      <c r="AW31" s="409"/>
      <c r="AX31" s="410"/>
      <c r="AY31" s="414" t="str">
        <f t="shared" si="50"/>
        <v/>
      </c>
      <c r="AZ31" s="426" t="str">
        <f t="shared" si="50"/>
        <v/>
      </c>
      <c r="BA31" s="428" t="str">
        <f t="shared" si="50"/>
        <v/>
      </c>
      <c r="BB31" s="419"/>
      <c r="BC31" s="435"/>
      <c r="BD31" s="421"/>
      <c r="BE31" s="429"/>
      <c r="BF31" s="430"/>
      <c r="BG31" s="431"/>
      <c r="BH31" s="422"/>
      <c r="BI31" s="423"/>
      <c r="BJ31" s="424"/>
      <c r="BK31" s="422"/>
      <c r="BL31" s="423"/>
      <c r="BM31" s="424"/>
      <c r="BN31" s="996"/>
      <c r="BO31" s="997"/>
      <c r="BP31" s="998"/>
      <c r="BQ31" s="406"/>
      <c r="BR31" s="415"/>
      <c r="BS31" s="416"/>
      <c r="BT31" s="423"/>
      <c r="BU31" s="423"/>
      <c r="BV31" s="424"/>
      <c r="BW31" s="406"/>
      <c r="BX31" s="409"/>
      <c r="BY31" s="410"/>
      <c r="BZ31" s="406"/>
      <c r="CA31" s="409"/>
      <c r="CB31" s="410"/>
      <c r="CC31" s="406"/>
      <c r="CD31" s="409"/>
      <c r="CE31" s="410"/>
      <c r="CF31" s="414" t="s">
        <v>1256</v>
      </c>
      <c r="CG31" s="436" t="str">
        <f>CG48&amp;CHAR(10)&amp;CG49</f>
        <v xml:space="preserve">
</v>
      </c>
      <c r="CH31" s="437" t="str">
        <f>CH48&amp;CHAR(10)&amp;CH49</f>
        <v xml:space="preserve">
</v>
      </c>
      <c r="CI31" s="422"/>
      <c r="CJ31" s="423"/>
      <c r="CK31" s="424"/>
      <c r="CL31" s="876"/>
      <c r="CM31" s="850"/>
      <c r="CN31" s="851"/>
      <c r="CO31" s="145"/>
    </row>
    <row r="32" spans="1:93" ht="61" customHeight="1">
      <c r="A32" s="159" t="s">
        <v>456</v>
      </c>
      <c r="B32" s="145">
        <v>7</v>
      </c>
      <c r="C32" s="63"/>
      <c r="D32" s="64"/>
      <c r="E32" s="62"/>
      <c r="F32" s="406" t="str">
        <f>F57</f>
        <v>工事成績</v>
      </c>
      <c r="G32" s="436" t="str">
        <f>G57</f>
        <v/>
      </c>
      <c r="H32" s="437" t="str">
        <f>H57</f>
        <v/>
      </c>
      <c r="I32" s="414" t="str">
        <f t="shared" si="57"/>
        <v/>
      </c>
      <c r="J32" s="1022" t="str">
        <f t="shared" si="57"/>
        <v/>
      </c>
      <c r="K32" s="1023"/>
      <c r="L32" s="414"/>
      <c r="M32" s="407"/>
      <c r="N32" s="408"/>
      <c r="O32" s="422"/>
      <c r="P32" s="423"/>
      <c r="Q32" s="424"/>
      <c r="R32" s="414" t="s">
        <v>811</v>
      </c>
      <c r="S32" s="407" t="str">
        <f>S50&amp;"／"&amp;S51</f>
        <v>／</v>
      </c>
      <c r="T32" s="408" t="str">
        <f>T50&amp;"／"&amp;T51</f>
        <v>／</v>
      </c>
      <c r="U32" s="870"/>
      <c r="V32" s="871"/>
      <c r="W32" s="872"/>
      <c r="X32" s="414"/>
      <c r="Y32" s="407"/>
      <c r="Z32" s="408"/>
      <c r="AA32" s="422"/>
      <c r="AB32" s="423"/>
      <c r="AC32" s="424"/>
      <c r="AD32" s="414" t="s">
        <v>811</v>
      </c>
      <c r="AE32" s="407" t="str">
        <f>AE50&amp;"／"&amp;AE51</f>
        <v>／</v>
      </c>
      <c r="AF32" s="408" t="str">
        <f>AF50&amp;"／"&amp;AF51</f>
        <v>／</v>
      </c>
      <c r="AG32" s="870"/>
      <c r="AH32" s="871"/>
      <c r="AI32" s="872"/>
      <c r="AJ32" s="414"/>
      <c r="AK32" s="407"/>
      <c r="AL32" s="408"/>
      <c r="AM32" s="422"/>
      <c r="AN32" s="423"/>
      <c r="AO32" s="424"/>
      <c r="AP32" s="414" t="s">
        <v>811</v>
      </c>
      <c r="AQ32" s="407" t="str">
        <f>AQ50&amp;"／"&amp;AQ51</f>
        <v>／</v>
      </c>
      <c r="AR32" s="408" t="str">
        <f>AR50&amp;"／"&amp;AR51</f>
        <v>／</v>
      </c>
      <c r="AS32" s="870"/>
      <c r="AT32" s="871"/>
      <c r="AU32" s="872"/>
      <c r="AV32" s="414"/>
      <c r="AW32" s="407"/>
      <c r="AX32" s="408"/>
      <c r="AY32" s="414" t="str">
        <f t="shared" si="50"/>
        <v/>
      </c>
      <c r="AZ32" s="426" t="str">
        <f t="shared" si="50"/>
        <v/>
      </c>
      <c r="BA32" s="428" t="str">
        <f t="shared" si="50"/>
        <v/>
      </c>
      <c r="BB32" s="429"/>
      <c r="BC32" s="438"/>
      <c r="BD32" s="439"/>
      <c r="BE32" s="422"/>
      <c r="BF32" s="423"/>
      <c r="BG32" s="424"/>
      <c r="BH32" s="422"/>
      <c r="BI32" s="423"/>
      <c r="BJ32" s="424"/>
      <c r="BK32" s="422"/>
      <c r="BL32" s="423"/>
      <c r="BM32" s="424"/>
      <c r="BN32" s="996"/>
      <c r="BO32" s="997"/>
      <c r="BP32" s="998"/>
      <c r="BQ32" s="406"/>
      <c r="BR32" s="415"/>
      <c r="BS32" s="416"/>
      <c r="BT32" s="423"/>
      <c r="BU32" s="423"/>
      <c r="BV32" s="424"/>
      <c r="BW32" s="414"/>
      <c r="BX32" s="407"/>
      <c r="BY32" s="408"/>
      <c r="BZ32" s="414"/>
      <c r="CA32" s="407"/>
      <c r="CB32" s="408"/>
      <c r="CC32" s="414"/>
      <c r="CD32" s="407"/>
      <c r="CE32" s="408"/>
      <c r="CF32" s="414" t="s">
        <v>1257</v>
      </c>
      <c r="CG32" s="770" t="str">
        <f>CG50</f>
        <v/>
      </c>
      <c r="CH32" s="771" t="str">
        <f>CH50</f>
        <v/>
      </c>
      <c r="CI32" s="422"/>
      <c r="CJ32" s="423"/>
      <c r="CK32" s="424"/>
      <c r="CL32" s="876"/>
      <c r="CM32" s="850"/>
      <c r="CN32" s="851"/>
      <c r="CO32" s="145"/>
    </row>
    <row r="33" spans="1:93" ht="38">
      <c r="A33" s="159" t="s">
        <v>456</v>
      </c>
      <c r="B33" s="145">
        <v>8</v>
      </c>
      <c r="C33" s="66"/>
      <c r="D33" s="67"/>
      <c r="E33" s="65"/>
      <c r="F33" s="414" t="str">
        <f>F52</f>
        <v>建物用途</v>
      </c>
      <c r="G33" s="409" t="str">
        <f>G52</f>
        <v/>
      </c>
      <c r="H33" s="410" t="str">
        <f>H52</f>
        <v/>
      </c>
      <c r="I33" s="441"/>
      <c r="J33" s="442"/>
      <c r="K33" s="443"/>
      <c r="L33" s="414"/>
      <c r="M33" s="407"/>
      <c r="N33" s="408"/>
      <c r="O33" s="441"/>
      <c r="P33" s="442"/>
      <c r="Q33" s="443"/>
      <c r="R33" s="406" t="s">
        <v>1235</v>
      </c>
      <c r="S33" s="409" t="str">
        <f>IF(S53="","",""&amp;S57&amp;"点"&amp;CHAR(10)&amp;S53)</f>
        <v/>
      </c>
      <c r="T33" s="410" t="str">
        <f>IF(T53="","",""&amp;T57&amp;"点"&amp;CHAR(10)&amp;T53)</f>
        <v/>
      </c>
      <c r="U33" s="873"/>
      <c r="V33" s="874"/>
      <c r="W33" s="875"/>
      <c r="X33" s="414"/>
      <c r="Y33" s="407"/>
      <c r="Z33" s="408"/>
      <c r="AA33" s="441"/>
      <c r="AB33" s="442"/>
      <c r="AC33" s="443"/>
      <c r="AD33" s="406" t="s">
        <v>1235</v>
      </c>
      <c r="AE33" s="409" t="str">
        <f>IF(AE53="","",""&amp;AE57&amp;"点"&amp;CHAR(10)&amp;AE53)</f>
        <v/>
      </c>
      <c r="AF33" s="410" t="str">
        <f>IF(AF53="","",""&amp;AF57&amp;"点"&amp;CHAR(10)&amp;AF53)</f>
        <v/>
      </c>
      <c r="AG33" s="873"/>
      <c r="AH33" s="874"/>
      <c r="AI33" s="875"/>
      <c r="AJ33" s="414"/>
      <c r="AK33" s="407"/>
      <c r="AL33" s="408"/>
      <c r="AM33" s="441"/>
      <c r="AN33" s="442"/>
      <c r="AO33" s="443"/>
      <c r="AP33" s="406" t="s">
        <v>1235</v>
      </c>
      <c r="AQ33" s="409" t="str">
        <f>IF(AQ53="","",""&amp;AQ57&amp;"点"&amp;CHAR(10)&amp;AQ53)</f>
        <v/>
      </c>
      <c r="AR33" s="410" t="str">
        <f>IF(AR53="","",""&amp;AR57&amp;"点"&amp;CHAR(10)&amp;AR53)</f>
        <v/>
      </c>
      <c r="AS33" s="873"/>
      <c r="AT33" s="874"/>
      <c r="AU33" s="875"/>
      <c r="AV33" s="414"/>
      <c r="AW33" s="407"/>
      <c r="AX33" s="408"/>
      <c r="AY33" s="440"/>
      <c r="AZ33" s="444"/>
      <c r="BA33" s="445"/>
      <c r="BB33" s="446"/>
      <c r="BC33" s="447"/>
      <c r="BD33" s="448"/>
      <c r="BE33" s="441"/>
      <c r="BF33" s="442"/>
      <c r="BG33" s="443"/>
      <c r="BH33" s="441"/>
      <c r="BI33" s="442"/>
      <c r="BJ33" s="443"/>
      <c r="BK33" s="441"/>
      <c r="BL33" s="442"/>
      <c r="BM33" s="443"/>
      <c r="BN33" s="999"/>
      <c r="BO33" s="1000"/>
      <c r="BP33" s="1001"/>
      <c r="BQ33" s="406"/>
      <c r="BR33" s="409"/>
      <c r="BS33" s="410"/>
      <c r="BT33" s="442"/>
      <c r="BU33" s="442"/>
      <c r="BV33" s="443"/>
      <c r="BW33" s="414"/>
      <c r="BX33" s="407"/>
      <c r="BY33" s="408"/>
      <c r="BZ33" s="414"/>
      <c r="CA33" s="407"/>
      <c r="CB33" s="408"/>
      <c r="CC33" s="414"/>
      <c r="CD33" s="407"/>
      <c r="CE33" s="408"/>
      <c r="CF33" s="414"/>
      <c r="CG33" s="407"/>
      <c r="CH33" s="443"/>
      <c r="CI33" s="441"/>
      <c r="CJ33" s="442"/>
      <c r="CK33" s="443"/>
      <c r="CL33" s="414"/>
      <c r="CM33" s="983"/>
      <c r="CN33" s="984"/>
      <c r="CO33" s="145"/>
    </row>
    <row r="34" spans="1:93" ht="39">
      <c r="A34" s="145"/>
      <c r="B34" s="30"/>
      <c r="C34" s="145" t="s">
        <v>602</v>
      </c>
      <c r="D34" s="55" t="str">
        <f>INDEX(発注者入力シート!$B$20:$J$24,MATCH(発注者入力シート!L6,発注者入力シート!$C$20:$C$24,0),7)</f>
        <v>未記入</v>
      </c>
      <c r="E34" s="145"/>
      <c r="F34" s="145"/>
      <c r="G34" s="145"/>
      <c r="H34" s="145"/>
      <c r="I34" s="145" t="s">
        <v>602</v>
      </c>
      <c r="J34" s="55" t="str">
        <f>INDEX(発注者入力シート!$B$20:$J$24,MATCH(発注者入力シート!L8,発注者入力シート!$C$20:$C$24,0),7)</f>
        <v>未記入</v>
      </c>
      <c r="K34" s="145"/>
      <c r="L34" s="145"/>
      <c r="M34" s="145"/>
      <c r="N34" s="145"/>
      <c r="O34" s="145" t="s">
        <v>602</v>
      </c>
      <c r="P34" s="55" t="str">
        <f>INDEX(発注者入力シート!$B$25:$J$28,MATCH(発注者入力シート!M10,発注者入力シート!$C$25:$C$28,0),7)</f>
        <v>配置なし</v>
      </c>
      <c r="Q34" s="55" t="str">
        <f>IF(企業入力シート!C18="","配置なし","配置あり")</f>
        <v>配置なし</v>
      </c>
      <c r="R34" s="145"/>
      <c r="S34" s="145"/>
      <c r="T34" s="55" t="str">
        <f>IF(企業入力シート!C18="","配置なし","配置あり")</f>
        <v>配置なし</v>
      </c>
      <c r="U34" s="145" t="s">
        <v>602</v>
      </c>
      <c r="V34" s="55" t="str">
        <f>INDEX(発注者入力シート!$B$25:$J$28,MATCH(発注者入力シート!M9,発注者入力シート!$C$25:$C$28,0),7)</f>
        <v>配置なし</v>
      </c>
      <c r="W34" s="55" t="str">
        <f>IF(企業入力シート!C18="","配置なし","配置あり")</f>
        <v>配置なし</v>
      </c>
      <c r="X34" s="145"/>
      <c r="Y34" s="145"/>
      <c r="Z34" s="145"/>
      <c r="AA34" s="145" t="s">
        <v>602</v>
      </c>
      <c r="AB34" s="55" t="str">
        <f>INDEX(発注者入力シート!$B$25:$J$28,MATCH(発注者入力シート!M10,発注者入力シート!$C$25:$C$28,0),8)</f>
        <v>配置なし</v>
      </c>
      <c r="AC34" s="55" t="str">
        <f>IF(企業入力シート!C19="","配置なし","配置あり")</f>
        <v>配置なし</v>
      </c>
      <c r="AD34" s="145"/>
      <c r="AE34" s="145"/>
      <c r="AF34" s="55" t="str">
        <f>IF(企業入力シート!C19="","配置なし","配置あり")</f>
        <v>配置なし</v>
      </c>
      <c r="AG34" s="145" t="s">
        <v>602</v>
      </c>
      <c r="AH34" s="55" t="str">
        <f>INDEX(発注者入力シート!$B$25:$J$28,MATCH(発注者入力シート!M9,発注者入力シート!$C$25:$C$28,0),8)</f>
        <v>配置なし</v>
      </c>
      <c r="AI34" s="55" t="str">
        <f>IF(企業入力シート!C19="","配置なし","配置あり")</f>
        <v>配置なし</v>
      </c>
      <c r="AJ34" s="145"/>
      <c r="AK34" s="145"/>
      <c r="AL34" s="145"/>
      <c r="AM34" s="145" t="s">
        <v>602</v>
      </c>
      <c r="AN34" s="55" t="str">
        <f>INDEX(発注者入力シート!$B$25:$J$28,MATCH(発注者入力シート!M10,発注者入力シート!$C$25:$C$28,0),9)</f>
        <v>配置なし</v>
      </c>
      <c r="AO34" s="55" t="str">
        <f>IF(企業入力シート!C20="","配置なし","配置あり")</f>
        <v>配置なし</v>
      </c>
      <c r="AP34" s="145"/>
      <c r="AQ34" s="145"/>
      <c r="AR34" s="55" t="str">
        <f>IF(企業入力シート!C20="","配置なし","配置あり")</f>
        <v>配置なし</v>
      </c>
      <c r="AS34" s="145" t="s">
        <v>602</v>
      </c>
      <c r="AT34" s="55" t="str">
        <f>INDEX(発注者入力シート!$B$25:$J$28,MATCH(発注者入力シート!M9,発注者入力シート!$C$25:$C$28,0),9)</f>
        <v>配置なし</v>
      </c>
      <c r="AU34" s="55" t="str">
        <f>IF(企業入力シート!C20="","配置なし","配置あり")</f>
        <v>配置なし</v>
      </c>
      <c r="AV34" s="145"/>
      <c r="AW34" s="145"/>
      <c r="AX34" s="145"/>
      <c r="AY34" s="145" t="s">
        <v>602</v>
      </c>
      <c r="AZ34" s="55" t="str">
        <f>INDEX(発注者入力シート!$B$29:$J$38,MATCH(発注者入力シート!N10,発注者入力シート!$C$29:$C$38,0),7)</f>
        <v>未記入</v>
      </c>
      <c r="BA34" s="145"/>
      <c r="BB34" s="145" t="s">
        <v>602</v>
      </c>
      <c r="BC34" s="55" t="str">
        <f>INDEX(発注者入力シート!$B$29:$J$38,MATCH(発注者入力シート!N13,発注者入力シート!$C$29:$C$38,0),7)</f>
        <v>未記入</v>
      </c>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5"/>
      <c r="BZ34" s="145"/>
      <c r="CA34" s="145"/>
      <c r="CB34" s="145"/>
      <c r="CC34" s="145"/>
      <c r="CD34" s="145"/>
      <c r="CE34" s="145"/>
      <c r="CF34" s="145"/>
      <c r="CG34" s="145"/>
      <c r="CH34" s="145"/>
      <c r="CI34" s="145"/>
      <c r="CJ34" s="145"/>
      <c r="CK34" s="145"/>
      <c r="CL34" s="145"/>
      <c r="CM34" s="145"/>
      <c r="CN34" s="145"/>
      <c r="CO34" s="145"/>
    </row>
    <row r="36" spans="1:93" ht="37.5" customHeight="1">
      <c r="A36" s="11" t="s">
        <v>460</v>
      </c>
      <c r="CF36"/>
      <c r="CG36"/>
      <c r="CH36"/>
    </row>
    <row r="37" spans="1:93" s="28" customFormat="1" ht="27" customHeight="1">
      <c r="B37" s="41" t="s">
        <v>326</v>
      </c>
      <c r="C37" s="896" t="s">
        <v>98</v>
      </c>
      <c r="D37" s="897"/>
      <c r="E37" s="897"/>
      <c r="F37" s="896" t="s">
        <v>175</v>
      </c>
      <c r="G37" s="897"/>
      <c r="H37" s="897"/>
      <c r="I37" s="896" t="s">
        <v>175</v>
      </c>
      <c r="J37" s="897"/>
      <c r="K37" s="898"/>
      <c r="L37" s="896" t="s">
        <v>98</v>
      </c>
      <c r="M37" s="897"/>
      <c r="N37" s="898"/>
      <c r="O37" s="896" t="s">
        <v>565</v>
      </c>
      <c r="P37" s="897"/>
      <c r="Q37" s="898"/>
      <c r="R37" s="896" t="s">
        <v>176</v>
      </c>
      <c r="S37" s="897"/>
      <c r="T37" s="897"/>
      <c r="U37" s="896" t="s">
        <v>375</v>
      </c>
      <c r="V37" s="897"/>
      <c r="W37" s="898"/>
      <c r="X37" s="896" t="s">
        <v>375</v>
      </c>
      <c r="Y37" s="897"/>
      <c r="Z37" s="898"/>
      <c r="AA37" s="896" t="s">
        <v>566</v>
      </c>
      <c r="AB37" s="897"/>
      <c r="AC37" s="898"/>
      <c r="AD37" s="896" t="s">
        <v>177</v>
      </c>
      <c r="AE37" s="897"/>
      <c r="AF37" s="897"/>
      <c r="AG37" s="896" t="s">
        <v>376</v>
      </c>
      <c r="AH37" s="897"/>
      <c r="AI37" s="898"/>
      <c r="AJ37" s="896" t="s">
        <v>376</v>
      </c>
      <c r="AK37" s="897"/>
      <c r="AL37" s="898"/>
      <c r="AM37" s="896" t="s">
        <v>567</v>
      </c>
      <c r="AN37" s="897"/>
      <c r="AO37" s="898"/>
      <c r="AP37" s="896" t="s">
        <v>178</v>
      </c>
      <c r="AQ37" s="897"/>
      <c r="AR37" s="897"/>
      <c r="AS37" s="896" t="s">
        <v>378</v>
      </c>
      <c r="AT37" s="897"/>
      <c r="AU37" s="898"/>
      <c r="AV37" s="896" t="s">
        <v>378</v>
      </c>
      <c r="AW37" s="897"/>
      <c r="AX37" s="898"/>
      <c r="AY37" s="896" t="s">
        <v>932</v>
      </c>
      <c r="AZ37" s="897"/>
      <c r="BA37" s="897"/>
      <c r="BB37" s="896" t="s">
        <v>932</v>
      </c>
      <c r="BC37" s="897"/>
      <c r="BD37" s="897"/>
      <c r="BE37" s="896" t="s">
        <v>932</v>
      </c>
      <c r="BF37" s="897"/>
      <c r="BG37" s="897"/>
      <c r="BH37" s="896" t="s">
        <v>932</v>
      </c>
      <c r="BI37" s="897"/>
      <c r="BJ37" s="897"/>
      <c r="BK37" s="896" t="s">
        <v>936</v>
      </c>
      <c r="BL37" s="897"/>
      <c r="BM37" s="898"/>
      <c r="BN37" s="896" t="s">
        <v>936</v>
      </c>
      <c r="BO37" s="951"/>
      <c r="BP37" s="952"/>
      <c r="BQ37" s="896" t="s">
        <v>932</v>
      </c>
      <c r="BR37" s="897"/>
      <c r="BS37" s="898"/>
      <c r="BT37" s="896" t="s">
        <v>932</v>
      </c>
      <c r="BU37" s="897"/>
      <c r="BV37" s="898"/>
      <c r="BW37" s="896" t="s">
        <v>932</v>
      </c>
      <c r="BX37" s="951"/>
      <c r="BY37" s="952"/>
      <c r="BZ37" s="896" t="s">
        <v>932</v>
      </c>
      <c r="CA37" s="897"/>
      <c r="CB37" s="898"/>
      <c r="CC37" s="896" t="s">
        <v>932</v>
      </c>
      <c r="CD37" s="897"/>
      <c r="CE37" s="898"/>
      <c r="CF37" s="896" t="s">
        <v>30</v>
      </c>
      <c r="CG37" s="897"/>
      <c r="CH37" s="897"/>
      <c r="CI37" s="885" t="s">
        <v>179</v>
      </c>
      <c r="CJ37" s="885"/>
      <c r="CK37" s="885"/>
      <c r="CL37" s="885" t="s">
        <v>179</v>
      </c>
      <c r="CM37" s="885"/>
      <c r="CN37" s="885"/>
    </row>
    <row r="38" spans="1:93" ht="67.5" customHeight="1">
      <c r="B38" s="8" t="s">
        <v>327</v>
      </c>
      <c r="C38" s="956" t="s">
        <v>554</v>
      </c>
      <c r="D38" s="957"/>
      <c r="E38" s="957"/>
      <c r="F38" s="956" t="s">
        <v>143</v>
      </c>
      <c r="G38" s="957"/>
      <c r="H38" s="957"/>
      <c r="I38" s="956" t="s">
        <v>151</v>
      </c>
      <c r="J38" s="957"/>
      <c r="K38" s="958"/>
      <c r="L38" s="956" t="s">
        <v>372</v>
      </c>
      <c r="M38" s="957"/>
      <c r="N38" s="958"/>
      <c r="O38" s="956" t="s">
        <v>504</v>
      </c>
      <c r="P38" s="957"/>
      <c r="Q38" s="958"/>
      <c r="R38" s="956" t="s">
        <v>154</v>
      </c>
      <c r="S38" s="957"/>
      <c r="T38" s="957"/>
      <c r="U38" s="956" t="s">
        <v>1236</v>
      </c>
      <c r="V38" s="957"/>
      <c r="W38" s="958"/>
      <c r="X38" s="956" t="s">
        <v>532</v>
      </c>
      <c r="Y38" s="957"/>
      <c r="Z38" s="958"/>
      <c r="AA38" s="956" t="s">
        <v>504</v>
      </c>
      <c r="AB38" s="957"/>
      <c r="AC38" s="958"/>
      <c r="AD38" s="956" t="s">
        <v>86</v>
      </c>
      <c r="AE38" s="957"/>
      <c r="AF38" s="957"/>
      <c r="AG38" s="956" t="s">
        <v>1236</v>
      </c>
      <c r="AH38" s="957"/>
      <c r="AI38" s="958"/>
      <c r="AJ38" s="956" t="s">
        <v>532</v>
      </c>
      <c r="AK38" s="957"/>
      <c r="AL38" s="958"/>
      <c r="AM38" s="956" t="s">
        <v>504</v>
      </c>
      <c r="AN38" s="957"/>
      <c r="AO38" s="958"/>
      <c r="AP38" s="956" t="s">
        <v>86</v>
      </c>
      <c r="AQ38" s="957"/>
      <c r="AR38" s="957"/>
      <c r="AS38" s="956" t="s">
        <v>1236</v>
      </c>
      <c r="AT38" s="957"/>
      <c r="AU38" s="958"/>
      <c r="AV38" s="956" t="s">
        <v>372</v>
      </c>
      <c r="AW38" s="957"/>
      <c r="AX38" s="958"/>
      <c r="AY38" s="956" t="s">
        <v>431</v>
      </c>
      <c r="AZ38" s="957"/>
      <c r="BA38" s="957"/>
      <c r="BB38" s="886" t="s">
        <v>158</v>
      </c>
      <c r="BC38" s="886"/>
      <c r="BD38" s="956"/>
      <c r="BE38" s="956" t="s">
        <v>371</v>
      </c>
      <c r="BF38" s="957"/>
      <c r="BG38" s="958"/>
      <c r="BH38" s="886" t="s">
        <v>164</v>
      </c>
      <c r="BI38" s="886"/>
      <c r="BJ38" s="886"/>
      <c r="BK38" s="956" t="s">
        <v>891</v>
      </c>
      <c r="BL38" s="957"/>
      <c r="BM38" s="958"/>
      <c r="BN38" s="956" t="s">
        <v>1241</v>
      </c>
      <c r="BO38" s="1009"/>
      <c r="BP38" s="1010"/>
      <c r="BQ38" s="886" t="s">
        <v>954</v>
      </c>
      <c r="BR38" s="886"/>
      <c r="BS38" s="955"/>
      <c r="BT38" s="912" t="s">
        <v>905</v>
      </c>
      <c r="BU38" s="913"/>
      <c r="BV38" s="914"/>
      <c r="BW38" s="912" t="s">
        <v>372</v>
      </c>
      <c r="BX38" s="949"/>
      <c r="BY38" s="950"/>
      <c r="BZ38" s="912" t="s">
        <v>372</v>
      </c>
      <c r="CA38" s="913"/>
      <c r="CB38" s="914"/>
      <c r="CC38" s="912" t="s">
        <v>372</v>
      </c>
      <c r="CD38" s="913"/>
      <c r="CE38" s="914"/>
      <c r="CF38" s="953" t="s">
        <v>1248</v>
      </c>
      <c r="CG38" s="953"/>
      <c r="CH38" s="953"/>
      <c r="CI38" s="886" t="s">
        <v>166</v>
      </c>
      <c r="CJ38" s="886"/>
      <c r="CK38" s="886"/>
      <c r="CL38" s="886"/>
      <c r="CM38" s="886"/>
      <c r="CN38" s="886"/>
    </row>
    <row r="39" spans="1:93" ht="60" customHeight="1">
      <c r="B39" s="8" t="s">
        <v>204</v>
      </c>
      <c r="C39" s="449" t="s">
        <v>81</v>
      </c>
      <c r="D39" s="972" t="str">
        <f>IF('企業成績評定点 (5年用)'!D7="","",'企業成績評定点 (5年用)'!D7)</f>
        <v>令和３年度から令和７年度（完成及び引き渡しが完了）</v>
      </c>
      <c r="E39" s="972"/>
      <c r="F39" s="449" t="s">
        <v>144</v>
      </c>
      <c r="G39" s="1007" t="str">
        <f>IF(同種工事施工実績!F6="","",同種工事施工実績!F6)</f>
        <v>平成２８年度から入札公告日前日までに完成及び引き渡しが完了した工事</v>
      </c>
      <c r="H39" s="1008"/>
      <c r="I39" s="1018" t="s">
        <v>152</v>
      </c>
      <c r="J39" s="1020" t="str">
        <f>IF(優良工事表彰!E6="","",優良工事表彰!E6)</f>
        <v>島根県内の公共事業において、令和４年度から令和８年度に、島根県及び中国地方整備局発注工事で受けた建築部門の優良工事表彰（優良工事施工団体表彰）</v>
      </c>
      <c r="K39" s="1021"/>
      <c r="L39" s="883"/>
      <c r="M39" s="883"/>
      <c r="N39" s="883"/>
      <c r="O39" s="449" t="s">
        <v>81</v>
      </c>
      <c r="P39" s="1005" t="str">
        <f>IF(【建築】技術者成績評定点!F9="","",【建築】技術者成績評定点!F9)</f>
        <v>令和３年度から令和７年度（完成及び引き渡しが完了）</v>
      </c>
      <c r="Q39" s="1006"/>
      <c r="R39" s="450" t="s">
        <v>152</v>
      </c>
      <c r="S39" s="1007"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T39" s="1008"/>
      <c r="U39" s="884" t="str">
        <f>IF(技術者継続学習!B8="","",技術者継続学習!B8)</f>
        <v>配置予定の主任（監理）技術者が保有するCPD単位数</v>
      </c>
      <c r="V39" s="884"/>
      <c r="W39" s="884"/>
      <c r="X39" s="883"/>
      <c r="Y39" s="883"/>
      <c r="Z39" s="883"/>
      <c r="AA39" s="449" t="s">
        <v>81</v>
      </c>
      <c r="AB39" s="1005" t="str">
        <f>IF(【建築】技術者成績評定点!F9="","",【建築】技術者成績評定点!F9)</f>
        <v>令和３年度から令和７年度（完成及び引き渡しが完了）</v>
      </c>
      <c r="AC39" s="1006"/>
      <c r="AD39" s="449" t="s">
        <v>152</v>
      </c>
      <c r="AE39" s="1007"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AF39" s="1008"/>
      <c r="AG39" s="884" t="str">
        <f>IF(技術者継続学習!B8="","",技術者継続学習!B8)</f>
        <v>配置予定の主任（監理）技術者が保有するCPD単位数</v>
      </c>
      <c r="AH39" s="884"/>
      <c r="AI39" s="884"/>
      <c r="AJ39" s="883"/>
      <c r="AK39" s="883"/>
      <c r="AL39" s="883"/>
      <c r="AM39" s="449" t="s">
        <v>81</v>
      </c>
      <c r="AN39" s="1005" t="str">
        <f>IF(【建築】技術者成績評定点!F9="","",【建築】技術者成績評定点!F9)</f>
        <v>令和３年度から令和７年度（完成及び引き渡しが完了）</v>
      </c>
      <c r="AO39" s="1013"/>
      <c r="AP39" s="449" t="s">
        <v>152</v>
      </c>
      <c r="AQ39" s="1007"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AR39" s="1008"/>
      <c r="AS39" s="884" t="str">
        <f>IF(技術者継続学習!B8="","",技術者継続学習!B8)</f>
        <v>配置予定の主任（監理）技術者が保有するCPD単位数</v>
      </c>
      <c r="AT39" s="884"/>
      <c r="AU39" s="884"/>
      <c r="AV39" s="883"/>
      <c r="AW39" s="883"/>
      <c r="AX39" s="883"/>
      <c r="AY39" s="899" t="s">
        <v>157</v>
      </c>
      <c r="AZ39" s="884" t="str">
        <f>IF(ボランティア!B6="","",ボランティア!B6)</f>
        <v>令和６年度及び令和７年度における島根県内で実施されたボランティア活動又はハートフルしまねへの参加実績</v>
      </c>
      <c r="BA39" s="884"/>
      <c r="BB39" s="899" t="s">
        <v>157</v>
      </c>
      <c r="BC39" s="899" t="s">
        <v>174</v>
      </c>
      <c r="BD39" s="899"/>
      <c r="BE39" s="884" t="str">
        <f>IF(登録基幹技能者!B9="","",登録基幹技能者!B9)</f>
        <v>登録配管基幹技能者の現場への配置</v>
      </c>
      <c r="BF39" s="884"/>
      <c r="BG39" s="884"/>
      <c r="BH39" s="899" t="s">
        <v>157</v>
      </c>
      <c r="BI39" s="921" t="str">
        <f>IF(消防団!B9="","",消防団!B9)</f>
        <v>入札公告日前日時点（令和8年10月1日時点）での消防団協力事業所の認定状況</v>
      </c>
      <c r="BJ39" s="922"/>
      <c r="BK39" s="915" t="s">
        <v>900</v>
      </c>
      <c r="BL39" s="990"/>
      <c r="BM39" s="916"/>
      <c r="BN39" s="883" t="s">
        <v>901</v>
      </c>
      <c r="BO39" s="883"/>
      <c r="BP39" s="883"/>
      <c r="BQ39" s="899" t="s">
        <v>157</v>
      </c>
      <c r="BR39" s="921" t="str">
        <f>IF(若手技術者・従業員新規雇用!B8="","",若手技術者・従業員新規雇用!B8)</f>
        <v>令和６年４月１日以降に、若手技術者・若手従業員（３０歳未満の者）の１人以上の新規雇用があること。</v>
      </c>
      <c r="BS39" s="922"/>
      <c r="BT39" s="899" t="s">
        <v>157</v>
      </c>
      <c r="BU39" s="915" t="s">
        <v>928</v>
      </c>
      <c r="BV39" s="916"/>
      <c r="BW39" s="752"/>
      <c r="BX39" s="752"/>
      <c r="BY39" s="752"/>
      <c r="BZ39" s="883"/>
      <c r="CA39" s="883"/>
      <c r="CB39" s="883"/>
      <c r="CC39" s="883"/>
      <c r="CD39" s="883"/>
      <c r="CE39" s="883"/>
      <c r="CF39" s="763" t="s">
        <v>157</v>
      </c>
      <c r="CG39" s="1007" t="str">
        <f>IF(近隣施工実績!B10="","",近隣施工実績!B10)</f>
        <v>令和6年度から令和7年度に完成及び引き渡しが完了した島根県（総務部（企業局及び病院局契約を含み、企業局及び病院局発注工事は除く。）、農林水産部、土木部）発注工事</v>
      </c>
      <c r="CH39" s="1008"/>
      <c r="CI39" s="883" t="s">
        <v>157</v>
      </c>
      <c r="CJ39" s="884" t="str">
        <f>IF(会社所在地!B10="","",会社所在地!B10)</f>
        <v>入札公告日前日において、評価対象地域内に建設業法で規定する主たる営業所（本店）または従たる営業所（支店、営業所）がある者</v>
      </c>
      <c r="CK39" s="884"/>
      <c r="CL39" s="899"/>
      <c r="CM39" s="915"/>
      <c r="CN39" s="916"/>
    </row>
    <row r="40" spans="1:93" ht="76.5" customHeight="1">
      <c r="B40" s="8" t="s">
        <v>209</v>
      </c>
      <c r="C40" s="449" t="s">
        <v>122</v>
      </c>
      <c r="D40" s="972" t="str">
        <f>IF('企業成績評定点 (5年用)'!D8="","",'企業成績評定点 (5年用)'!D8)</f>
        <v>島根県（総務部（企業局及び病院局契約を含み、企業局及び病院局発注工事は除く。）、農林水産部、土木部）</v>
      </c>
      <c r="E40" s="972"/>
      <c r="F40" s="449" t="s">
        <v>145</v>
      </c>
      <c r="G40" s="1007" t="str">
        <f>IF(同種工事施工実績!F10="","",同種工事施工実績!F10)</f>
        <v>　１契約で税込み最終金額が４，１００万円以上で、住宅以外の建築物に係る冷暖房衛生設備工事</v>
      </c>
      <c r="H40" s="1008"/>
      <c r="I40" s="1019"/>
      <c r="J40" s="1011"/>
      <c r="K40" s="1012"/>
      <c r="L40" s="883"/>
      <c r="M40" s="883"/>
      <c r="N40" s="883"/>
      <c r="O40" s="449" t="s">
        <v>122</v>
      </c>
      <c r="P40" s="1005" t="str">
        <f>IF(【建築】技術者成績評定点!F10="","",【建築】技術者成績評定点!F10)</f>
        <v>島根県（総務部（企業局及び病院局契約を含み、企業局及び病院局発注工事は除く。）、農林水産部、土木部）</v>
      </c>
      <c r="Q40" s="1006"/>
      <c r="R40" s="450" t="s">
        <v>145</v>
      </c>
      <c r="S40" s="1007" t="str">
        <f>IF(同種工事施工経験!F8="","",同種工事施工経験!F8)</f>
        <v>　１契約で税込み最終金額が２，０００万円以上で、住宅以外の建築物に係る冷暖房衛生設備工事</v>
      </c>
      <c r="T40" s="1008"/>
      <c r="U40" s="884"/>
      <c r="V40" s="884"/>
      <c r="W40" s="884"/>
      <c r="X40" s="883"/>
      <c r="Y40" s="883"/>
      <c r="Z40" s="883"/>
      <c r="AA40" s="449" t="s">
        <v>122</v>
      </c>
      <c r="AB40" s="1005" t="str">
        <f>IF(【建築】技術者成績評定点!F10="","",【建築】技術者成績評定点!F10)</f>
        <v>島根県（総務部（企業局及び病院局契約を含み、企業局及び病院局発注工事は除く。）、農林水産部、土木部）</v>
      </c>
      <c r="AC40" s="1006"/>
      <c r="AD40" s="450" t="s">
        <v>145</v>
      </c>
      <c r="AE40" s="1007" t="str">
        <f>IF(同種工事施工経験!F8="","",同種工事施工経験!F8)</f>
        <v>　１契約で税込み最終金額が２，０００万円以上で、住宅以外の建築物に係る冷暖房衛生設備工事</v>
      </c>
      <c r="AF40" s="1008"/>
      <c r="AG40" s="884"/>
      <c r="AH40" s="884"/>
      <c r="AI40" s="884"/>
      <c r="AJ40" s="883"/>
      <c r="AK40" s="883"/>
      <c r="AL40" s="883"/>
      <c r="AM40" s="449" t="s">
        <v>122</v>
      </c>
      <c r="AN40" s="1005" t="str">
        <f>IF(【建築】技術者成績評定点!F10="","",【建築】技術者成績評定点!F10)</f>
        <v>島根県（総務部（企業局及び病院局契約を含み、企業局及び病院局発注工事は除く。）、農林水産部、土木部）</v>
      </c>
      <c r="AO40" s="1013"/>
      <c r="AP40" s="449" t="s">
        <v>145</v>
      </c>
      <c r="AQ40" s="1011" t="str">
        <f>IF(同種工事施工経験!F8="","",同種工事施工経験!F8)</f>
        <v>　１契約で税込み最終金額が２，０００万円以上で、住宅以外の建築物に係る冷暖房衛生設備工事</v>
      </c>
      <c r="AR40" s="1012"/>
      <c r="AS40" s="884"/>
      <c r="AT40" s="884"/>
      <c r="AU40" s="884"/>
      <c r="AV40" s="883"/>
      <c r="AW40" s="883"/>
      <c r="AX40" s="883"/>
      <c r="AY40" s="899"/>
      <c r="AZ40" s="884"/>
      <c r="BA40" s="884"/>
      <c r="BB40" s="899"/>
      <c r="BC40" s="899"/>
      <c r="BD40" s="899"/>
      <c r="BE40" s="884"/>
      <c r="BF40" s="884"/>
      <c r="BG40" s="884"/>
      <c r="BH40" s="899"/>
      <c r="BI40" s="923"/>
      <c r="BJ40" s="924"/>
      <c r="BK40" s="917"/>
      <c r="BL40" s="991"/>
      <c r="BM40" s="918"/>
      <c r="BN40" s="883"/>
      <c r="BO40" s="883"/>
      <c r="BP40" s="883"/>
      <c r="BQ40" s="899"/>
      <c r="BR40" s="923"/>
      <c r="BS40" s="924"/>
      <c r="BT40" s="899"/>
      <c r="BU40" s="917"/>
      <c r="BV40" s="918"/>
      <c r="BW40" s="752"/>
      <c r="BX40" s="752"/>
      <c r="BY40" s="752"/>
      <c r="BZ40" s="883"/>
      <c r="CA40" s="883"/>
      <c r="CB40" s="883"/>
      <c r="CC40" s="883"/>
      <c r="CD40" s="883"/>
      <c r="CE40" s="883"/>
      <c r="CF40" s="763" t="s">
        <v>165</v>
      </c>
      <c r="CG40" s="1007" t="str">
        <f>IF(近隣施工実績!F12="","",近隣施工実績!F12)</f>
        <v>元請または共同企業体（経常ＪＶを除く）の構成員（ただし出資比率２０％以上）として松江県土整備事務所管内において施工した完成及び引き渡しが完了した工事。</v>
      </c>
      <c r="CH40" s="1008"/>
      <c r="CI40" s="883"/>
      <c r="CJ40" s="884"/>
      <c r="CK40" s="884"/>
      <c r="CL40" s="899"/>
      <c r="CM40" s="917"/>
      <c r="CN40" s="918"/>
    </row>
    <row r="41" spans="1:93" ht="47" customHeight="1">
      <c r="B41" s="8" t="s">
        <v>210</v>
      </c>
      <c r="C41" s="449" t="s">
        <v>82</v>
      </c>
      <c r="D41" s="972" t="str">
        <f>IF('企業成績評定点 (5年用)'!D9="","",'企業成績評定点 (5年用)'!D9)</f>
        <v>建築物に係る冷暖房衛生設備工事</v>
      </c>
      <c r="E41" s="972"/>
      <c r="F41" s="449" t="s">
        <v>807</v>
      </c>
      <c r="G41" s="1007" t="str">
        <f>IF(同種工事施工実績!F8="","",同種工事施工実績!F8)</f>
        <v>建築物に係る冷暖房衛生設備工事</v>
      </c>
      <c r="H41" s="1008"/>
      <c r="I41" s="449" t="s">
        <v>82</v>
      </c>
      <c r="J41" s="1007" t="str">
        <f>IF(優良工事表彰!E9="","",優良工事表彰!E9)</f>
        <v>建築物に係る冷暖房衛生設備工事</v>
      </c>
      <c r="K41" s="1008"/>
      <c r="L41" s="883"/>
      <c r="M41" s="883"/>
      <c r="N41" s="883"/>
      <c r="O41" s="449" t="s">
        <v>82</v>
      </c>
      <c r="P41" s="1005" t="str">
        <f>IF(【建築】技術者成績評定点!F11="","",【建築】技術者成績評定点!F11)</f>
        <v>建築物に係る冷暖房衛生設備工事</v>
      </c>
      <c r="Q41" s="1006"/>
      <c r="R41" s="449" t="s">
        <v>82</v>
      </c>
      <c r="S41" s="1007" t="str">
        <f>IF(同種工事施工経験!F11="","",同種工事施工経験!F11)</f>
        <v>建築物に係る冷暖房衛生設備工事</v>
      </c>
      <c r="T41" s="1008"/>
      <c r="U41" s="884"/>
      <c r="V41" s="884"/>
      <c r="W41" s="884"/>
      <c r="X41" s="883"/>
      <c r="Y41" s="883"/>
      <c r="Z41" s="883"/>
      <c r="AA41" s="449" t="s">
        <v>82</v>
      </c>
      <c r="AB41" s="1005" t="str">
        <f>IF(【建築】技術者成績評定点!F11="","",【建築】技術者成績評定点!F11)</f>
        <v>建築物に係る冷暖房衛生設備工事</v>
      </c>
      <c r="AC41" s="1006"/>
      <c r="AD41" s="449" t="s">
        <v>82</v>
      </c>
      <c r="AE41" s="1007" t="str">
        <f>IF(同種工事施工経験!F11="","",同種工事施工経験!F11)</f>
        <v>建築物に係る冷暖房衛生設備工事</v>
      </c>
      <c r="AF41" s="1008"/>
      <c r="AG41" s="884"/>
      <c r="AH41" s="884"/>
      <c r="AI41" s="884"/>
      <c r="AJ41" s="883"/>
      <c r="AK41" s="883"/>
      <c r="AL41" s="883"/>
      <c r="AM41" s="449" t="s">
        <v>82</v>
      </c>
      <c r="AN41" s="1005" t="str">
        <f>IF(【建築】技術者成績評定点!F11="","",【建築】技術者成績評定点!F11)</f>
        <v>建築物に係る冷暖房衛生設備工事</v>
      </c>
      <c r="AO41" s="1013"/>
      <c r="AP41" s="449" t="s">
        <v>82</v>
      </c>
      <c r="AQ41" s="1007" t="str">
        <f>IF(同種工事施工経験!F11="","",同種工事施工経験!F11)</f>
        <v>建築物に係る冷暖房衛生設備工事</v>
      </c>
      <c r="AR41" s="1008"/>
      <c r="AS41" s="884"/>
      <c r="AT41" s="884"/>
      <c r="AU41" s="884"/>
      <c r="AV41" s="883"/>
      <c r="AW41" s="883"/>
      <c r="AX41" s="883"/>
      <c r="AY41" s="899"/>
      <c r="AZ41" s="884"/>
      <c r="BA41" s="884"/>
      <c r="BB41" s="899"/>
      <c r="BC41" s="899"/>
      <c r="BD41" s="899"/>
      <c r="BE41" s="884"/>
      <c r="BF41" s="884"/>
      <c r="BG41" s="884"/>
      <c r="BH41" s="899"/>
      <c r="BI41" s="923"/>
      <c r="BJ41" s="924"/>
      <c r="BK41" s="917"/>
      <c r="BL41" s="991"/>
      <c r="BM41" s="918"/>
      <c r="BN41" s="883"/>
      <c r="BO41" s="883"/>
      <c r="BP41" s="883"/>
      <c r="BQ41" s="899"/>
      <c r="BR41" s="923"/>
      <c r="BS41" s="924"/>
      <c r="BT41" s="899"/>
      <c r="BU41" s="917"/>
      <c r="BV41" s="918"/>
      <c r="BW41" s="752"/>
      <c r="BX41" s="752"/>
      <c r="BY41" s="752"/>
      <c r="BZ41" s="883"/>
      <c r="CA41" s="883"/>
      <c r="CB41" s="883"/>
      <c r="CC41" s="883"/>
      <c r="CD41" s="883"/>
      <c r="CE41" s="883"/>
      <c r="CF41" s="764" t="s">
        <v>82</v>
      </c>
      <c r="CG41" s="954" t="str">
        <f>IF(近隣施工実績!F14="","",近隣施工実績!F14)</f>
        <v>建築物に係る冷暖房衛生設備工事</v>
      </c>
      <c r="CH41" s="954"/>
      <c r="CI41" s="883"/>
      <c r="CJ41" s="884"/>
      <c r="CK41" s="884"/>
      <c r="CL41" s="899"/>
      <c r="CM41" s="917"/>
      <c r="CN41" s="918"/>
    </row>
    <row r="42" spans="1:93" ht="60" customHeight="1">
      <c r="B42" s="8" t="s">
        <v>211</v>
      </c>
      <c r="C42" s="449" t="s">
        <v>139</v>
      </c>
      <c r="D42" s="972" t="str">
        <f>IF('企業成績評定点 (5年用)'!D10="","",'企業成績評定点 (5年用)'!D10)</f>
        <v>管工事、熱絶縁工事、消防施設工事</v>
      </c>
      <c r="E42" s="972"/>
      <c r="F42" s="449" t="s">
        <v>806</v>
      </c>
      <c r="G42" s="1007" t="str">
        <f>IF(同種工事施工実績!F9="","",同種工事施工実績!F9)</f>
        <v>管工事、熱絶縁工事、消防施設工事</v>
      </c>
      <c r="H42" s="1008"/>
      <c r="I42" s="449" t="s">
        <v>139</v>
      </c>
      <c r="J42" s="1007" t="str">
        <f>IF(優良工事表彰!E10="","",優良工事表彰!E10)</f>
        <v>管工事、熱絶縁工事、消防施設工事</v>
      </c>
      <c r="K42" s="1008"/>
      <c r="L42" s="883"/>
      <c r="M42" s="883"/>
      <c r="N42" s="883"/>
      <c r="O42" s="449" t="s">
        <v>139</v>
      </c>
      <c r="P42" s="1005" t="str">
        <f>IF(【建築】技術者成績評定点!F12="","",【建築】技術者成績評定点!F12)</f>
        <v>管工事、熱絶縁工事、消防施設工事</v>
      </c>
      <c r="Q42" s="1006"/>
      <c r="R42" s="449" t="s">
        <v>139</v>
      </c>
      <c r="S42" s="1007" t="str">
        <f>IF(同種工事施工経験!F12="","",同種工事施工経験!F12)</f>
        <v>管工事、熱絶縁工事、消防施設工事</v>
      </c>
      <c r="T42" s="1008"/>
      <c r="U42" s="884"/>
      <c r="V42" s="884"/>
      <c r="W42" s="884"/>
      <c r="X42" s="883"/>
      <c r="Y42" s="883"/>
      <c r="Z42" s="883"/>
      <c r="AA42" s="449" t="s">
        <v>139</v>
      </c>
      <c r="AB42" s="1005" t="str">
        <f>IF(【建築】技術者成績評定点!F12="","",【建築】技術者成績評定点!F12)</f>
        <v>管工事、熱絶縁工事、消防施設工事</v>
      </c>
      <c r="AC42" s="1006"/>
      <c r="AD42" s="449" t="s">
        <v>139</v>
      </c>
      <c r="AE42" s="1007" t="str">
        <f>IF(同種工事施工経験!F12="","",同種工事施工経験!F12)</f>
        <v>管工事、熱絶縁工事、消防施設工事</v>
      </c>
      <c r="AF42" s="1008"/>
      <c r="AG42" s="884"/>
      <c r="AH42" s="884"/>
      <c r="AI42" s="884"/>
      <c r="AJ42" s="883"/>
      <c r="AK42" s="883"/>
      <c r="AL42" s="883"/>
      <c r="AM42" s="449" t="s">
        <v>139</v>
      </c>
      <c r="AN42" s="1005" t="str">
        <f>IF(【建築】技術者成績評定点!F12="","",【建築】技術者成績評定点!F12)</f>
        <v>管工事、熱絶縁工事、消防施設工事</v>
      </c>
      <c r="AO42" s="1013"/>
      <c r="AP42" s="449" t="s">
        <v>806</v>
      </c>
      <c r="AQ42" s="1007" t="str">
        <f>IF(同種工事施工経験!F12="","",同種工事施工経験!F12)</f>
        <v>管工事、熱絶縁工事、消防施設工事</v>
      </c>
      <c r="AR42" s="1008"/>
      <c r="AS42" s="884"/>
      <c r="AT42" s="884"/>
      <c r="AU42" s="884"/>
      <c r="AV42" s="883"/>
      <c r="AW42" s="883"/>
      <c r="AX42" s="883"/>
      <c r="AY42" s="899"/>
      <c r="AZ42" s="884"/>
      <c r="BA42" s="884"/>
      <c r="BB42" s="899"/>
      <c r="BC42" s="899"/>
      <c r="BD42" s="899"/>
      <c r="BE42" s="884"/>
      <c r="BF42" s="884"/>
      <c r="BG42" s="884"/>
      <c r="BH42" s="899"/>
      <c r="BI42" s="925"/>
      <c r="BJ42" s="926"/>
      <c r="BK42" s="919"/>
      <c r="BL42" s="992"/>
      <c r="BM42" s="920"/>
      <c r="BN42" s="883"/>
      <c r="BO42" s="883"/>
      <c r="BP42" s="883"/>
      <c r="BQ42" s="899"/>
      <c r="BR42" s="925"/>
      <c r="BS42" s="926"/>
      <c r="BT42" s="899"/>
      <c r="BU42" s="919"/>
      <c r="BV42" s="920"/>
      <c r="BW42" s="752"/>
      <c r="BX42" s="752"/>
      <c r="BY42" s="752"/>
      <c r="BZ42" s="883"/>
      <c r="CA42" s="883"/>
      <c r="CB42" s="883"/>
      <c r="CC42" s="883"/>
      <c r="CD42" s="883"/>
      <c r="CE42" s="883"/>
      <c r="CF42" s="449" t="s">
        <v>139</v>
      </c>
      <c r="CG42" s="1007" t="str">
        <f>IF(近隣施工実績!F15="","",近隣施工実績!F15)</f>
        <v>管工事、熱絶縁工事、消防施設工事</v>
      </c>
      <c r="CH42" s="1008"/>
      <c r="CI42" s="449" t="s">
        <v>652</v>
      </c>
      <c r="CJ42" s="884" t="str">
        <f>IF(会社所在地!D13="","",会社所在地!D13)</f>
        <v>○○県土整備事務所管内</v>
      </c>
      <c r="CK42" s="884"/>
      <c r="CL42" s="899"/>
      <c r="CM42" s="919"/>
      <c r="CN42" s="920"/>
    </row>
    <row r="43" spans="1:93">
      <c r="B43" s="8" t="s">
        <v>212</v>
      </c>
      <c r="C43" s="451" t="s">
        <v>140</v>
      </c>
      <c r="D43" s="452" t="s">
        <v>142</v>
      </c>
      <c r="E43" s="453"/>
      <c r="F43" s="454" t="s">
        <v>170</v>
      </c>
      <c r="G43" s="452" t="s">
        <v>149</v>
      </c>
      <c r="H43" s="455" t="s">
        <v>150</v>
      </c>
      <c r="I43" s="451" t="s">
        <v>172</v>
      </c>
      <c r="J43" s="452" t="s">
        <v>171</v>
      </c>
      <c r="K43" s="456"/>
      <c r="L43" s="454"/>
      <c r="M43" s="452"/>
      <c r="N43" s="457"/>
      <c r="O43" s="454" t="s">
        <v>140</v>
      </c>
      <c r="P43" s="452" t="s">
        <v>142</v>
      </c>
      <c r="Q43" s="458"/>
      <c r="R43" s="454" t="s">
        <v>170</v>
      </c>
      <c r="S43" s="452" t="s">
        <v>149</v>
      </c>
      <c r="T43" s="457" t="s">
        <v>150</v>
      </c>
      <c r="U43" s="454" t="s">
        <v>1237</v>
      </c>
      <c r="V43" s="452" t="s">
        <v>173</v>
      </c>
      <c r="W43" s="457"/>
      <c r="X43" s="454"/>
      <c r="Y43" s="452"/>
      <c r="Z43" s="457"/>
      <c r="AA43" s="454" t="s">
        <v>140</v>
      </c>
      <c r="AB43" s="452" t="s">
        <v>142</v>
      </c>
      <c r="AC43" s="458"/>
      <c r="AD43" s="454" t="s">
        <v>170</v>
      </c>
      <c r="AE43" s="452" t="s">
        <v>149</v>
      </c>
      <c r="AF43" s="457" t="s">
        <v>150</v>
      </c>
      <c r="AG43" s="454" t="s">
        <v>1237</v>
      </c>
      <c r="AH43" s="452" t="s">
        <v>173</v>
      </c>
      <c r="AI43" s="457"/>
      <c r="AJ43" s="454"/>
      <c r="AK43" s="452"/>
      <c r="AL43" s="457"/>
      <c r="AM43" s="454" t="s">
        <v>140</v>
      </c>
      <c r="AN43" s="452" t="s">
        <v>142</v>
      </c>
      <c r="AO43" s="458"/>
      <c r="AP43" s="454" t="s">
        <v>170</v>
      </c>
      <c r="AQ43" s="452" t="s">
        <v>149</v>
      </c>
      <c r="AR43" s="457" t="s">
        <v>150</v>
      </c>
      <c r="AS43" s="454" t="s">
        <v>1237</v>
      </c>
      <c r="AT43" s="452" t="s">
        <v>173</v>
      </c>
      <c r="AU43" s="457"/>
      <c r="AV43" s="454"/>
      <c r="AW43" s="452"/>
      <c r="AX43" s="457"/>
      <c r="AY43" s="451" t="s">
        <v>170</v>
      </c>
      <c r="AZ43" s="452">
        <f>発注者入力シート!H11</f>
        <v>6</v>
      </c>
      <c r="BA43" s="456">
        <f>発注者入力シート!G11</f>
        <v>7</v>
      </c>
      <c r="BB43" s="451" t="s">
        <v>170</v>
      </c>
      <c r="BC43" s="452" t="s">
        <v>208</v>
      </c>
      <c r="BD43" s="456"/>
      <c r="BE43" s="454" t="s">
        <v>170</v>
      </c>
      <c r="BF43" s="452" t="s">
        <v>173</v>
      </c>
      <c r="BG43" s="457"/>
      <c r="BH43" s="451" t="s">
        <v>170</v>
      </c>
      <c r="BI43" s="452" t="s">
        <v>173</v>
      </c>
      <c r="BJ43" s="456"/>
      <c r="BK43" s="454" t="s">
        <v>170</v>
      </c>
      <c r="BL43" s="452" t="s">
        <v>390</v>
      </c>
      <c r="BM43" s="457"/>
      <c r="BN43" s="454" t="s">
        <v>170</v>
      </c>
      <c r="BO43" s="452" t="s">
        <v>390</v>
      </c>
      <c r="BP43" s="457"/>
      <c r="BQ43" s="451" t="s">
        <v>170</v>
      </c>
      <c r="BR43" s="452" t="s">
        <v>955</v>
      </c>
      <c r="BS43" s="456" t="s">
        <v>956</v>
      </c>
      <c r="BT43" s="451" t="s">
        <v>170</v>
      </c>
      <c r="BU43" s="452" t="s">
        <v>173</v>
      </c>
      <c r="BV43" s="457"/>
      <c r="BW43" s="454"/>
      <c r="BX43" s="452"/>
      <c r="BY43" s="457"/>
      <c r="BZ43" s="454"/>
      <c r="CA43" s="452"/>
      <c r="CB43" s="457"/>
      <c r="CC43" s="454"/>
      <c r="CD43" s="452"/>
      <c r="CE43" s="457"/>
      <c r="CF43" s="451" t="s">
        <v>170</v>
      </c>
      <c r="CG43" s="452" t="s">
        <v>149</v>
      </c>
      <c r="CH43" s="456" t="s">
        <v>150</v>
      </c>
      <c r="CI43" s="451" t="s">
        <v>170</v>
      </c>
      <c r="CJ43" s="452" t="s">
        <v>173</v>
      </c>
      <c r="CK43" s="456"/>
      <c r="CL43" s="451"/>
      <c r="CM43" s="452"/>
      <c r="CN43" s="456"/>
    </row>
    <row r="44" spans="1:93" ht="26">
      <c r="B44" s="161">
        <v>1</v>
      </c>
      <c r="C44" s="459" t="str">
        <f>IF(OR(COUNTIF(企業入力シート!B26:B29,"○")&gt;0,D34="有"),"",IF('企業成績評定点 (5年用)'!G18="","",'企業成績評定点 (5年用)'!G18))</f>
        <v/>
      </c>
      <c r="D44" s="460" t="str">
        <f>IF(OR(COUNTIF(企業入力シート!B26:B29,"○")&gt;0,D34="有"),"",IF('企業成績評定点 (5年用)'!J18="","",'企業成績評定点 (5年用)'!J18))</f>
        <v/>
      </c>
      <c r="E44" s="461"/>
      <c r="F44" s="462" t="s">
        <v>146</v>
      </c>
      <c r="G44" s="463" t="str">
        <f>IF(同種工事施工実績!F14="","申請なし",同種工事施工実績!F14)</f>
        <v>申請なし</v>
      </c>
      <c r="H44" s="464" t="str">
        <f>IF(同種工事施工実績!M14="","申請なし",同種工事施工実績!M14)</f>
        <v>申請なし</v>
      </c>
      <c r="I44" s="465" t="str">
        <f>IF(J34="有","押印済資料提出",IF(J45="","申請なし","工事名"))</f>
        <v>申請なし</v>
      </c>
      <c r="J44" s="466" t="str">
        <f>IF(J34="有","審査済・詳細省略",IF(J45="","",IF(優良工事表彰!E15="","",優良工事表彰!E15)))</f>
        <v/>
      </c>
      <c r="K44" s="467"/>
      <c r="L44" s="468"/>
      <c r="M44" s="469"/>
      <c r="N44" s="467"/>
      <c r="O44" s="459" t="str">
        <f>IF(OR(P34="有",Q34="配置なし"),"",IF(【建築】技術者成績評定点!F14="","",【建築】技術者成績評定点!F14))</f>
        <v/>
      </c>
      <c r="P44" s="460" t="str">
        <f>IF(OR(P34="有",Q34="配置なし"),"",IF(【建築】技術者成績評定点!J14="","",【建築】技術者成績評定点!J14))</f>
        <v/>
      </c>
      <c r="Q44" s="470"/>
      <c r="R44" s="468" t="s">
        <v>146</v>
      </c>
      <c r="S44" s="463" t="str">
        <f>IF(T34="配置なし","配置なし",IF(同種工事施工経験!F15="","申請なし",同種工事施工経験!F15))</f>
        <v>配置なし</v>
      </c>
      <c r="T44" s="464" t="str">
        <f>IF(T34="配置なし","",IF(同種工事施工経験!M15="","申請なし",同種工事施工経験!M15))</f>
        <v/>
      </c>
      <c r="U44" s="465" t="str">
        <f>IF(V34="有","押印済資料提出",IF(W34="配置なし","配置なし",IF(V44="","申請なし","単位数")))</f>
        <v>配置なし</v>
      </c>
      <c r="V44" s="753" t="str">
        <f>IF(V34="有","審査済・詳細省略",IF(W34="配置なし","",IF(技術者継続学習!F11="","",技術者継続学習!F11)))</f>
        <v/>
      </c>
      <c r="W44" s="467"/>
      <c r="X44" s="468"/>
      <c r="Y44" s="469"/>
      <c r="Z44" s="467"/>
      <c r="AA44" s="459" t="str">
        <f>IF(OR(AB34="有",AC34="配置なし"),"",IF(【建築】技術者成績評定点!F73="","",【建築】技術者成績評定点!F73))</f>
        <v/>
      </c>
      <c r="AB44" s="460" t="str">
        <f>IF(OR(AB34="有",AC34="配置なし"),"",IF(【建築】技術者成績評定点!J73="","",【建築】技術者成績評定点!J73))</f>
        <v/>
      </c>
      <c r="AC44" s="470"/>
      <c r="AD44" s="471" t="s">
        <v>72</v>
      </c>
      <c r="AE44" s="463" t="str">
        <f>IF(AF34="配置なし","配置なし",IF(同種工事施工経験!F136="","申請なし",同種工事施工経験!F136))</f>
        <v>配置なし</v>
      </c>
      <c r="AF44" s="464" t="str">
        <f>IF(AF34="配置なし","",IF(同種工事施工経験!M136="","申請なし",同種工事施工経験!M136))</f>
        <v/>
      </c>
      <c r="AG44" s="465" t="str">
        <f>IF(AH34="有","押印済資料提出",IF(AI34="配置なし","配置なし",IF(AH44="","申請なし","単位数")))</f>
        <v>配置なし</v>
      </c>
      <c r="AH44" s="753" t="str">
        <f>IF(AH34="有","審査済・詳細省略",IF(AI34="配置なし","",IF(技術者継続学習!R11="","",技術者継続学習!R11)))</f>
        <v/>
      </c>
      <c r="AI44" s="467"/>
      <c r="AJ44" s="468"/>
      <c r="AK44" s="469"/>
      <c r="AL44" s="467"/>
      <c r="AM44" s="459" t="str">
        <f>IF(OR(AN34="有",AO34="配置なし"),"",IF(【建築】技術者成績評定点!F133="","",【建築】技術者成績評定点!F133))</f>
        <v/>
      </c>
      <c r="AN44" s="460" t="str">
        <f>IF(OR(AN34="有",AO34="配置なし"),"",IF(【建築】技術者成績評定点!J133="","",【建築】技術者成績評定点!J133))</f>
        <v/>
      </c>
      <c r="AO44" s="472"/>
      <c r="AP44" s="471" t="s">
        <v>72</v>
      </c>
      <c r="AQ44" s="463" t="str">
        <f>IF(AR34="配置なし","配置なし",IF(同種工事施工経験!F186="","申請なし",同種工事施工経験!F186))</f>
        <v>配置なし</v>
      </c>
      <c r="AR44" s="464" t="str">
        <f>IF(AR34="配置なし","",IF(同種工事施工経験!M186="","申請なし",同種工事施工経験!M186))</f>
        <v/>
      </c>
      <c r="AS44" s="465" t="str">
        <f>IF(AT34="有","押印済資料提出",IF(AU34="配置なし","配置なし",IF(AT44="","申請なし","単位数")))</f>
        <v>配置なし</v>
      </c>
      <c r="AT44" s="753" t="str">
        <f>IF(AT34="有","審査済・詳細省略",IF(AU34="配置なし","",IF(技術者継続学習!AD11="","",技術者継続学習!AD11)))</f>
        <v/>
      </c>
      <c r="AU44" s="467"/>
      <c r="AV44" s="468"/>
      <c r="AW44" s="469"/>
      <c r="AX44" s="467"/>
      <c r="AY44" s="465" t="str">
        <f>IF(企業入力シート!B32="○","事前審査・証明書提出",IF(AZ34="有","押印済資料提出","ボランティア活動内容"))</f>
        <v>ボランティア活動内容</v>
      </c>
      <c r="AZ44" s="463" t="str">
        <f>IF(OR(企業入力シート!B32="○",AZ34="有"),"審査済・詳細省略",IF(ボランティア!F10="","申請なし",ボランティア!F10))</f>
        <v>申請なし</v>
      </c>
      <c r="BA44" s="464" t="str">
        <f>IF(OR(企業入力シート!B32="○",AZ34="有"),"審査済・詳細省略",IF(ボランティア!F13="","申請なし",ボランティア!F13))</f>
        <v>申請なし</v>
      </c>
      <c r="BB44" s="468"/>
      <c r="BC44" s="473"/>
      <c r="BD44" s="467"/>
      <c r="BE44" s="468" t="s">
        <v>507</v>
      </c>
      <c r="BF44" s="466" t="str">
        <f>IF(登録基幹技能者!E10="","申請なし",登録基幹技能者!E10)</f>
        <v>申請なし</v>
      </c>
      <c r="BG44" s="467"/>
      <c r="BH44" s="468" t="s">
        <v>187</v>
      </c>
      <c r="BI44" s="466" t="str">
        <f>IF(消防団!L10="","申請なし",消防団!L10)</f>
        <v>申請なし</v>
      </c>
      <c r="BJ44" s="467"/>
      <c r="BK44" s="474" t="s">
        <v>1245</v>
      </c>
      <c r="BL44" s="475" t="str">
        <f>IF(【建築】応急危険度判定士!L15="","",【建築】応急危険度判定士!L15)</f>
        <v/>
      </c>
      <c r="BM44" s="470"/>
      <c r="BN44" s="468" t="s">
        <v>876</v>
      </c>
      <c r="BO44" s="579" t="str">
        <f>IF(【建築】応急復旧相談員!L15="","",【建築】応急復旧相談員!L15)</f>
        <v/>
      </c>
      <c r="BP44" s="467"/>
      <c r="BQ44" s="468" t="s">
        <v>957</v>
      </c>
      <c r="BR44" s="463" t="str">
        <f>IF(若手技術者・従業員新規雇用!H14="","申請なし",IF(若手技術者・従業員新規雇用!H18="有","若手技術者(指定学科卒)",IF(若手技術者・従業員新規雇用!H28="有","若手技術者(資格有)",IF(若手技術者・従業員新規雇用!H33="有","若手従業員","無"))))</f>
        <v>申請なし</v>
      </c>
      <c r="BS44" s="464" t="str">
        <f>IF(若手技術者・従業員新規雇用!M14="","申請なし",IF(若手技術者・従業員新規雇用!M18="有","若手技術者(指定学科卒)",IF(若手技術者・従業員新規雇用!M28="有","若手技術者(資格有)",IF(若手技術者・従業員新規雇用!M33="有","若手従業員","無"))))</f>
        <v>申請なし</v>
      </c>
      <c r="BT44" s="594" t="s">
        <v>929</v>
      </c>
      <c r="BU44" s="593" t="str">
        <f>IF('建設キャリアアップシステム(CCUS)'!E11="","無",'建設キャリアアップシステム(CCUS)'!E11)</f>
        <v>無</v>
      </c>
      <c r="BV44" s="470"/>
      <c r="BW44" s="468"/>
      <c r="BX44" s="469"/>
      <c r="BY44" s="467"/>
      <c r="BZ44" s="468"/>
      <c r="CA44" s="469"/>
      <c r="CB44" s="467"/>
      <c r="CC44" s="468"/>
      <c r="CD44" s="469"/>
      <c r="CE44" s="467"/>
      <c r="CF44" s="468" t="s">
        <v>72</v>
      </c>
      <c r="CG44" s="466" t="str">
        <f>IF(近隣施工実績!F18="","申請なし",近隣施工実績!F18)</f>
        <v>申請なし</v>
      </c>
      <c r="CH44" s="765" t="str">
        <f>IF(近隣施工実績!M18="","申請なし",近隣施工実績!M18)</f>
        <v>申請なし</v>
      </c>
      <c r="CI44" s="468" t="s">
        <v>79</v>
      </c>
      <c r="CJ44" s="466" t="str">
        <f>IF(CJ45="","申請なし",IF(会社所在地!F16="","",会社所在地!F16))</f>
        <v/>
      </c>
      <c r="CK44" s="467"/>
      <c r="CL44" s="468"/>
      <c r="CM44" s="476"/>
      <c r="CN44" s="467"/>
    </row>
    <row r="45" spans="1:93" ht="24.75" customHeight="1">
      <c r="B45" s="162">
        <v>2</v>
      </c>
      <c r="C45" s="477" t="str">
        <f>IF(OR(COUNTIF(企業入力シート!B26:B29,"○")&gt;0,D34="有"),"↑件数直接入力",IF(D34="無","申請あり",""))</f>
        <v/>
      </c>
      <c r="D45" s="478" t="str">
        <f>IF(OR(COUNTIF(企業入力シート!B26:B29,"○")&gt;0,D34="有"),"↑平均点直接入力","")</f>
        <v/>
      </c>
      <c r="E45" s="479"/>
      <c r="F45" s="480" t="s">
        <v>122</v>
      </c>
      <c r="G45" s="481" t="str">
        <f>IF(G44="申請なし","",IF(同種工事施工実績!F19="","",同種工事施工実績!F19))</f>
        <v/>
      </c>
      <c r="H45" s="482" t="str">
        <f>IF(H44="申請なし","",IF(同種工事施工実績!M19="","",同種工事施工実績!M19))</f>
        <v/>
      </c>
      <c r="I45" s="483" t="str">
        <f>IF(OR(J34="有",J45=""),"","表彰種類")</f>
        <v/>
      </c>
      <c r="J45" s="484" t="str">
        <f>IF(J34="有","",IF(優良工事表彰!E13="","",優良工事表彰!E13))</f>
        <v/>
      </c>
      <c r="K45" s="485"/>
      <c r="L45" s="480"/>
      <c r="M45" s="486"/>
      <c r="N45" s="485"/>
      <c r="O45" s="487" t="str">
        <f>IF(P34="有","押印済資料提出",IF(Q34="配置なし","配置なし",IF(AND(OR(P34="無",P34="未記入"),Q34="配置あり",NOT(O44="")),"申請あり",IF(AND(OR(P34="無",P34="未記入"),Q34="配置あり",O44=""),"申請なし",""))))</f>
        <v>配置なし</v>
      </c>
      <c r="P45" s="486"/>
      <c r="Q45" s="488"/>
      <c r="R45" s="480" t="s">
        <v>122</v>
      </c>
      <c r="S45" s="481" t="str">
        <f>IF(OR(S44="配置なし",S44="申請なし"),"",IF(同種工事施工経験!F20="","",同種工事施工経験!F20))</f>
        <v/>
      </c>
      <c r="T45" s="482" t="str">
        <f>IF(OR(T44="",T44="申請なし"),"",IF(同種工事施工経験!M20="","",同種工事施工経験!M20))</f>
        <v/>
      </c>
      <c r="U45" s="480"/>
      <c r="V45" s="486"/>
      <c r="W45" s="485"/>
      <c r="X45" s="480"/>
      <c r="Y45" s="486"/>
      <c r="Z45" s="485"/>
      <c r="AA45" s="487" t="str">
        <f>IF(AB34="有","押印済資料提出",IF(AC34="配置なし","配置なし",IF(AND(OR(AB34="無",AB34="未記入"),AC34="配置あり",NOT(AA44="")),"申請あり",IF(AND(OR(AB34="無",AB34="未記入"),AC34="配置あり",AA44=""),"申請なし",""))))</f>
        <v>配置なし</v>
      </c>
      <c r="AB45" s="486"/>
      <c r="AC45" s="488"/>
      <c r="AD45" s="489" t="s">
        <v>122</v>
      </c>
      <c r="AE45" s="481" t="str">
        <f>IF(OR(AE44="配置なし",AE44="申請なし"),"",IF(同種工事施工経験!F141="","",同種工事施工経験!F141))</f>
        <v/>
      </c>
      <c r="AF45" s="482" t="str">
        <f>IF(OR(AF44="",AF44="申請なし"),"",IF(同種工事施工経験!M141="","",同種工事施工経験!M141))</f>
        <v/>
      </c>
      <c r="AG45" s="480"/>
      <c r="AH45" s="486"/>
      <c r="AI45" s="485"/>
      <c r="AJ45" s="480"/>
      <c r="AK45" s="486"/>
      <c r="AL45" s="485"/>
      <c r="AM45" s="487" t="str">
        <f>IF(AN34="有","押印済資料提出",IF(AO34="配置なし","配置なし",IF(AND(OR(AN34="無",AN34="未記入"),AO34="配置あり",NOT(AM44="")),"申請あり",IF(AND(OR(AN34="無",AN34="未記入"),AO34="配置あり",AM44=""),"申請なし",""))))</f>
        <v>配置なし</v>
      </c>
      <c r="AN45" s="486"/>
      <c r="AO45" s="490"/>
      <c r="AP45" s="489" t="s">
        <v>122</v>
      </c>
      <c r="AQ45" s="481" t="str">
        <f>IF(OR(AQ44="配置なし",AQ44="申請なし"),"",IF(同種工事施工経験!F191="","",同種工事施工経験!F191))</f>
        <v/>
      </c>
      <c r="AR45" s="482" t="str">
        <f>IF(OR(AR44="",AR44="申請なし"),"",IF(同種工事施工経験!M191="","",同種工事施工経験!M191))</f>
        <v/>
      </c>
      <c r="AS45" s="480"/>
      <c r="AT45" s="486"/>
      <c r="AU45" s="485"/>
      <c r="AV45" s="480"/>
      <c r="AW45" s="486"/>
      <c r="AX45" s="485"/>
      <c r="AY45" s="483" t="str">
        <f>IF(OR(企業入力シート!B32="○",AZ34="有"),"",IF(AND(AZ44="申請なし",BA44="申請なし"),"","活動日"))</f>
        <v/>
      </c>
      <c r="AZ45" s="491" t="str">
        <f>IF(OR(AZ34="有",AZ44="審査済・詳細省略",AZ44="申請なし"),"",IF(ボランティア!C10="","",ボランティア!C10))</f>
        <v/>
      </c>
      <c r="BA45" s="492" t="str">
        <f>IF(OR(AZ34="有",BA44="審査済・詳細省略",BA44="申請なし"),"",IF(ボランティア!C13="","",ボランティア!C13))</f>
        <v/>
      </c>
      <c r="BB45" s="493"/>
      <c r="BC45" s="486"/>
      <c r="BD45" s="485"/>
      <c r="BE45" s="480"/>
      <c r="BF45" s="497"/>
      <c r="BG45" s="485"/>
      <c r="BH45" s="493"/>
      <c r="BI45" s="486"/>
      <c r="BJ45" s="485"/>
      <c r="BK45" s="494"/>
      <c r="BL45" s="495" t="str">
        <f>IF(【建築】応急危険度判定士!L16="","",【建築】応急危険度判定士!L16)</f>
        <v/>
      </c>
      <c r="BM45" s="496"/>
      <c r="BN45" s="480"/>
      <c r="BO45" s="495" t="str">
        <f>IF(【建築】応急復旧相談員!L16="","",【建築】応急復旧相談員!L16)</f>
        <v/>
      </c>
      <c r="BP45" s="485"/>
      <c r="BQ45" s="483" t="str">
        <f>IF(AND(BR44="申請なし",BS44="申請なし"),"","生年月日")</f>
        <v/>
      </c>
      <c r="BR45" s="611" t="str">
        <f>IF(OR(BI44="申請なし",BI44="無"),"",若手技術者・従業員新規雇用!H15)</f>
        <v/>
      </c>
      <c r="BS45" s="510">
        <f>IF(OR(BJ44="申請なし",BJ44="無"),"",若手技術者・従業員新規雇用!M15)</f>
        <v>0</v>
      </c>
      <c r="BT45" s="500"/>
      <c r="BU45" s="490"/>
      <c r="BV45" s="488"/>
      <c r="BW45" s="480"/>
      <c r="BX45" s="486"/>
      <c r="BY45" s="485"/>
      <c r="BZ45" s="480"/>
      <c r="CA45" s="486"/>
      <c r="CB45" s="485"/>
      <c r="CC45" s="480"/>
      <c r="CD45" s="486"/>
      <c r="CE45" s="485"/>
      <c r="CF45" s="493" t="s">
        <v>122</v>
      </c>
      <c r="CG45" s="484" t="str">
        <f>IF(EI44="申請なし","",IF(近隣施工実績!F23="","",近隣施工実績!F23))</f>
        <v/>
      </c>
      <c r="CH45" s="511" t="str">
        <f>IF(EJ44="申請なし","",IF(近隣施工実績!M23="","",近隣施工実績!M23))</f>
        <v/>
      </c>
      <c r="CI45" s="493" t="s">
        <v>167</v>
      </c>
      <c r="CJ45" s="484" t="str">
        <f>IF(会社所在地!A16="","",会社所在地!A16)</f>
        <v>本店</v>
      </c>
      <c r="CK45" s="485"/>
      <c r="CL45" s="493"/>
      <c r="CM45" s="486"/>
      <c r="CN45" s="485"/>
    </row>
    <row r="46" spans="1:93" ht="23.25" customHeight="1">
      <c r="B46" s="162">
        <v>3</v>
      </c>
      <c r="C46" s="477" t="str">
        <f>IF(COUNTIF(企業入力シート!B26:B29,"○")&gt;0,"事前審査・証明書提出",IF(D34="有","押印済資料提出",""))</f>
        <v/>
      </c>
      <c r="D46" s="498"/>
      <c r="E46" s="479"/>
      <c r="F46" s="480" t="s">
        <v>807</v>
      </c>
      <c r="G46" s="481" t="str">
        <f>IF(G44="申請なし","",IF(同種工事施工実績!F20="","",同種工事施工実績!F20))</f>
        <v/>
      </c>
      <c r="H46" s="482" t="str">
        <f>IF(H44="申請なし","",IF(同種工事施工実績!M20="","",同種工事施工実績!M20))</f>
        <v/>
      </c>
      <c r="I46" s="483" t="str">
        <f>IF(OR(J34="有",J45=""),"","受賞年度")</f>
        <v/>
      </c>
      <c r="J46" s="499" t="str">
        <f>IF(OR(J34="有",J45=""),"",IF(優良工事表彰!E14="","",優良工事表彰!E14))</f>
        <v/>
      </c>
      <c r="K46" s="485"/>
      <c r="L46" s="493"/>
      <c r="M46" s="486"/>
      <c r="N46" s="485"/>
      <c r="O46" s="500"/>
      <c r="P46" s="486"/>
      <c r="Q46" s="488"/>
      <c r="R46" s="493" t="s">
        <v>147</v>
      </c>
      <c r="S46" s="481" t="str">
        <f>IF(OR(S44="配置なし",S44="申請なし"),"",IF(同種工事施工経験!F21="","",同種工事施工経験!F21))</f>
        <v/>
      </c>
      <c r="T46" s="482" t="str">
        <f>IF(OR(T44="",T44="申請なし"),"",IF(同種工事施工経験!M21="","",同種工事施工経験!M21))</f>
        <v/>
      </c>
      <c r="U46" s="493"/>
      <c r="V46" s="486"/>
      <c r="W46" s="485"/>
      <c r="X46" s="493"/>
      <c r="Y46" s="486"/>
      <c r="Z46" s="485"/>
      <c r="AA46" s="500"/>
      <c r="AB46" s="486"/>
      <c r="AC46" s="488"/>
      <c r="AD46" s="500" t="s">
        <v>84</v>
      </c>
      <c r="AE46" s="481" t="str">
        <f>IF(OR(AE44="配置なし",AE44="申請なし"),"",IF(同種工事施工経験!F142="","",同種工事施工経験!F142))</f>
        <v/>
      </c>
      <c r="AF46" s="482" t="str">
        <f>IF(OR(AF44="",AF44="申請なし"),"",IF(同種工事施工経験!M142="","",同種工事施工経験!M142))</f>
        <v/>
      </c>
      <c r="AG46" s="493"/>
      <c r="AH46" s="486"/>
      <c r="AI46" s="485"/>
      <c r="AJ46" s="493"/>
      <c r="AK46" s="486"/>
      <c r="AL46" s="485"/>
      <c r="AM46" s="500"/>
      <c r="AN46" s="486"/>
      <c r="AO46" s="490"/>
      <c r="AP46" s="500" t="s">
        <v>84</v>
      </c>
      <c r="AQ46" s="481" t="str">
        <f>IF(OR(AQ44="配置なし",AQ44="申請なし"),"",IF(同種工事施工経験!F192="","",同種工事施工経験!F192))</f>
        <v/>
      </c>
      <c r="AR46" s="482" t="str">
        <f>IF(OR(AR44="",AR44="申請なし"),"",IF(同種工事施工経験!M192="","",同種工事施工経験!M192))</f>
        <v/>
      </c>
      <c r="AS46" s="493"/>
      <c r="AT46" s="486"/>
      <c r="AU46" s="485"/>
      <c r="AV46" s="493"/>
      <c r="AW46" s="486"/>
      <c r="AX46" s="485"/>
      <c r="AY46" s="483" t="str">
        <f>IF(OR(企業入力シート!B32="○",AZ34="有"),"",IF(AND(AZ44="申請なし",BA44=""),"申請なし","参加人数"))</f>
        <v>参加人数</v>
      </c>
      <c r="AZ46" s="501" t="str">
        <f>IF(OR(AZ34="有",AZ44="審査済・詳細省略",AZ44="申請なし"),"",IF(ボランティア!L10="","",ボランティア!L10))</f>
        <v/>
      </c>
      <c r="BA46" s="502" t="str">
        <f>IF(OR(AZ34="有",BA44="審査済・詳細省略",BA44="申請なし"),"",IF(ボランティア!L13="","",ボランティア!L13))</f>
        <v/>
      </c>
      <c r="BB46" s="493"/>
      <c r="BC46" s="486"/>
      <c r="BD46" s="485"/>
      <c r="BE46" s="493"/>
      <c r="BF46" s="497"/>
      <c r="BG46" s="485"/>
      <c r="BH46" s="493"/>
      <c r="BI46" s="486"/>
      <c r="BJ46" s="485"/>
      <c r="BK46" s="494"/>
      <c r="BL46" s="495" t="str">
        <f>IF(【建築】応急危険度判定士!L17="","",【建築】応急危険度判定士!L17)</f>
        <v/>
      </c>
      <c r="BM46" s="488"/>
      <c r="BN46" s="493"/>
      <c r="BO46" s="495" t="str">
        <f>IF(【建築】応急復旧相談員!L17="","",【建築】応急復旧相談員!L17)</f>
        <v/>
      </c>
      <c r="BP46" s="485"/>
      <c r="BQ46" s="483" t="str">
        <f>IF(AND(BR44="申請なし",BS44="申請なし"),"","雇用年月日")</f>
        <v/>
      </c>
      <c r="BR46" s="509" t="str">
        <f>IF(OR(BI44="申請なし",BI44="無"),"",若手技術者・従業員新規雇用!H16)</f>
        <v/>
      </c>
      <c r="BS46" s="510">
        <f>IF(OR(BJ44="申請なし",BJ44="無"),"",若手技術者・従業員新規雇用!M16)</f>
        <v>0</v>
      </c>
      <c r="BT46" s="500"/>
      <c r="BU46" s="490"/>
      <c r="BV46" s="488"/>
      <c r="BW46" s="493"/>
      <c r="BX46" s="486"/>
      <c r="BY46" s="485"/>
      <c r="BZ46" s="493"/>
      <c r="CA46" s="486"/>
      <c r="CB46" s="485"/>
      <c r="CC46" s="493"/>
      <c r="CD46" s="486"/>
      <c r="CE46" s="485"/>
      <c r="CF46" s="493" t="s">
        <v>84</v>
      </c>
      <c r="CG46" s="484" t="str">
        <f>IF(EI44="申請なし","",IF(近隣施工実績!F26="","",近隣施工実績!F26))</f>
        <v/>
      </c>
      <c r="CH46" s="511" t="str">
        <f>IF(EJ44="申請なし","",IF(近隣施工実績!M26="","",近隣施工実績!M26))</f>
        <v/>
      </c>
      <c r="CI46" s="493"/>
      <c r="CJ46" s="486"/>
      <c r="CK46" s="485"/>
      <c r="CL46" s="493"/>
      <c r="CM46" s="486"/>
      <c r="CN46" s="485"/>
    </row>
    <row r="47" spans="1:93" ht="24" customHeight="1">
      <c r="B47" s="162">
        <v>4</v>
      </c>
      <c r="C47" s="500"/>
      <c r="D47" s="486"/>
      <c r="E47" s="488"/>
      <c r="F47" s="480" t="s">
        <v>806</v>
      </c>
      <c r="G47" s="503" t="str">
        <f>IF(G44="申請なし","",IF(同種工事施工実績!F21="","",同種工事施工実績!F21))</f>
        <v/>
      </c>
      <c r="H47" s="504" t="str">
        <f>IF(H44="申請なし","",IF(同種工事施工実績!M21="","",同種工事施工実績!M21))</f>
        <v/>
      </c>
      <c r="I47" s="483" t="str">
        <f>IF(OR(J34="有",J45=""),"","工事種別")</f>
        <v/>
      </c>
      <c r="J47" s="484" t="str">
        <f>IF(OR(J34="有",J45=""),"",IF(優良工事表彰!E17="","",優良工事表彰!E17))</f>
        <v/>
      </c>
      <c r="K47" s="505"/>
      <c r="L47" s="493"/>
      <c r="M47" s="486"/>
      <c r="N47" s="485"/>
      <c r="O47" s="500"/>
      <c r="P47" s="486"/>
      <c r="Q47" s="488"/>
      <c r="R47" s="493" t="s">
        <v>148</v>
      </c>
      <c r="S47" s="506" t="str">
        <f>IF(OR(S44="配置なし",S44="申請なし"),"",IF(同種工事施工経験!F23="","",同種工事施工経験!F23))</f>
        <v/>
      </c>
      <c r="T47" s="507" t="str">
        <f>IF(OR(T44="",T44="申請なし"),"",IF(同種工事施工経験!M23="","",同種工事施工経験!M23))</f>
        <v/>
      </c>
      <c r="U47" s="493"/>
      <c r="V47" s="486"/>
      <c r="W47" s="485"/>
      <c r="X47" s="493"/>
      <c r="Y47" s="486"/>
      <c r="Z47" s="485"/>
      <c r="AA47" s="500"/>
      <c r="AB47" s="486"/>
      <c r="AC47" s="488"/>
      <c r="AD47" s="500" t="s">
        <v>87</v>
      </c>
      <c r="AE47" s="506" t="str">
        <f>IF(OR(AE44="配置なし",AE44="申請なし"),"",IF(同種工事施工経験!F144="","",同種工事施工経験!F144))</f>
        <v/>
      </c>
      <c r="AF47" s="507" t="str">
        <f>IF(OR(AF44="",AF44="申請なし"),"",IF(同種工事施工経験!M144="","",同種工事施工経験!M144))</f>
        <v/>
      </c>
      <c r="AG47" s="493"/>
      <c r="AH47" s="486"/>
      <c r="AI47" s="485"/>
      <c r="AJ47" s="493"/>
      <c r="AK47" s="486"/>
      <c r="AL47" s="485"/>
      <c r="AM47" s="500"/>
      <c r="AN47" s="486"/>
      <c r="AO47" s="490"/>
      <c r="AP47" s="500" t="s">
        <v>87</v>
      </c>
      <c r="AQ47" s="506" t="str">
        <f>IF(OR(AQ44="配置なし",AQ44="申請なし"),"",IF(同種工事施工経験!F194="","",同種工事施工経験!F194))</f>
        <v/>
      </c>
      <c r="AR47" s="507" t="str">
        <f>IF(OR(AR44="",AR44="申請なし"),"",IF(同種工事施工経験!M194="","",同種工事施工経験!M194))</f>
        <v/>
      </c>
      <c r="AS47" s="493"/>
      <c r="AT47" s="486"/>
      <c r="AU47" s="485"/>
      <c r="AV47" s="493"/>
      <c r="AW47" s="486"/>
      <c r="AX47" s="485"/>
      <c r="AY47" s="483" t="str">
        <f>IF(OR(企業入力シート!B32="○",AZ34="有"),"",IF(AND(AZ44="申請なし",BA44="申請なし"),"","従業員数"))</f>
        <v/>
      </c>
      <c r="AZ47" s="501" t="str">
        <f>IF(OR(AZ34="有",AZ44="審査済・詳細省略",AZ44="申請なし"),"",IF(ボランティア!N10="","",ボランティア!N10))</f>
        <v/>
      </c>
      <c r="BA47" s="502" t="str">
        <f>IF(OR(AZ34="有",BA44="審査済・詳細省略",BA44="申請なし"),"",IF(ボランティア!N13="","",ボランティア!N13))</f>
        <v/>
      </c>
      <c r="BB47" s="493" t="s">
        <v>185</v>
      </c>
      <c r="BC47" s="486" t="s">
        <v>162</v>
      </c>
      <c r="BD47" s="508">
        <f>障がい者雇用!M54</f>
        <v>0</v>
      </c>
      <c r="BE47" s="493"/>
      <c r="BF47" s="486"/>
      <c r="BG47" s="485"/>
      <c r="BH47" s="493"/>
      <c r="BI47" s="486"/>
      <c r="BJ47" s="485"/>
      <c r="BK47" s="494"/>
      <c r="BL47" s="495" t="str">
        <f>IF(【建築】応急危険度判定士!L18="","",【建築】応急危険度判定士!L18)</f>
        <v/>
      </c>
      <c r="BM47" s="488"/>
      <c r="BN47" s="493"/>
      <c r="BO47" s="495" t="str">
        <f>IF(【建築】応急復旧相談員!L18="","",【建築】応急復旧相談員!L18)</f>
        <v/>
      </c>
      <c r="BP47" s="485"/>
      <c r="BQ47" s="493"/>
      <c r="BR47" s="486"/>
      <c r="BS47" s="485"/>
      <c r="BT47" s="500"/>
      <c r="BU47" s="490"/>
      <c r="BV47" s="488"/>
      <c r="BW47" s="493"/>
      <c r="BX47" s="486"/>
      <c r="BY47" s="485"/>
      <c r="BZ47" s="493"/>
      <c r="CA47" s="486"/>
      <c r="CB47" s="485"/>
      <c r="CC47" s="493"/>
      <c r="CD47" s="486"/>
      <c r="CE47" s="485"/>
      <c r="CF47" s="493" t="s">
        <v>87</v>
      </c>
      <c r="CG47" s="766" t="str">
        <f>IF(EI44="申請なし","",IF(近隣施工実績!F28="","",近隣施工実績!F28))</f>
        <v/>
      </c>
      <c r="CH47" s="767" t="str">
        <f>IF(EJ44="申請なし","",IF(近隣施工実績!M28="","",近隣施工実績!M28))</f>
        <v/>
      </c>
      <c r="CI47" s="493"/>
      <c r="CJ47" s="486"/>
      <c r="CK47" s="485"/>
      <c r="CL47" s="493"/>
      <c r="CM47" s="486"/>
      <c r="CN47" s="485"/>
    </row>
    <row r="48" spans="1:93" ht="39.75" customHeight="1">
      <c r="B48" s="162">
        <v>5</v>
      </c>
      <c r="C48" s="500"/>
      <c r="D48" s="486"/>
      <c r="E48" s="488"/>
      <c r="F48" s="480" t="s">
        <v>84</v>
      </c>
      <c r="G48" s="481" t="str">
        <f>IF(G44="申請なし","",IF(同種工事施工実績!F22="","",同種工事施工実績!F22))</f>
        <v/>
      </c>
      <c r="H48" s="482" t="str">
        <f>IF(H44="申請なし","",IF(同種工事施工実績!M22="","",同種工事施工実績!M22))</f>
        <v/>
      </c>
      <c r="I48" s="483" t="str">
        <f>IF(OR(J34="有",J45=""),"","建設工事の種類")</f>
        <v/>
      </c>
      <c r="J48" s="484" t="str">
        <f>IF(OR(J34="有",J45=""),"",IF(優良工事表彰!E18="","",優良工事表彰!E18))</f>
        <v/>
      </c>
      <c r="K48" s="485"/>
      <c r="L48" s="493"/>
      <c r="M48" s="486"/>
      <c r="N48" s="485"/>
      <c r="O48" s="500"/>
      <c r="P48" s="486"/>
      <c r="Q48" s="488"/>
      <c r="R48" s="480" t="s">
        <v>384</v>
      </c>
      <c r="S48" s="509" t="str">
        <f>IF(OR(S44="配置なし",S44="申請なし"),"",IF(同種工事施工経験!G24="","",同種工事施工経験!F24&amp;同種工事施工経験!G24&amp;同種工事施工経験!H24&amp;同種工事施工経験!I24&amp;同種工事施工経験!J24&amp;同種工事施工経験!K24&amp;同種工事施工経験!L24&amp;"～"))&amp;IF(OR(S44="配置なし",S44="申請なし"),"",IF(同種工事施工経験!G25="","",同種工事施工経験!F25&amp;同種工事施工経験!G25&amp;同種工事施工経験!H25&amp;同種工事施工経験!I25&amp;同種工事施工経験!J25&amp;同種工事施工経験!K25&amp;同種工事施工経験!L25))</f>
        <v/>
      </c>
      <c r="T48" s="510" t="str">
        <f>IF(OR(T44="",T44="申請なし"),"",IF(同種工事施工経験!N24="","",同種工事施工経験!M24&amp;同種工事施工経験!N24&amp;同種工事施工経験!O24&amp;同種工事施工経験!P24&amp;同種工事施工経験!Q24&amp;同種工事施工経験!R24&amp;同種工事施工経験!S24&amp;"～"))&amp;IF(OR(T44="",T44="申請なし"),"",IF(同種工事施工経験!N25="","",同種工事施工経験!M25&amp;同種工事施工経験!N25&amp;同種工事施工経験!O25&amp;同種工事施工経験!P25&amp;同種工事施工経験!Q25&amp;同種工事施工経験!R25&amp;同種工事施工経験!S25))</f>
        <v/>
      </c>
      <c r="U48" s="493"/>
      <c r="V48" s="486"/>
      <c r="W48" s="485"/>
      <c r="X48" s="493"/>
      <c r="Y48" s="486"/>
      <c r="Z48" s="485"/>
      <c r="AA48" s="500"/>
      <c r="AB48" s="486"/>
      <c r="AC48" s="488"/>
      <c r="AD48" s="489" t="s">
        <v>384</v>
      </c>
      <c r="AE48" s="509" t="str">
        <f>IF(OR(AE44="配置なし",AE44="申請なし"),"",IF(OR(同種工事施工経験!G145="",同種工事施工経験!G145="○"),"",同種工事施工経験!F145&amp;同種工事施工経験!G145&amp;同種工事施工経験!H145&amp;同種工事施工経験!I145&amp;同種工事施工経験!J145&amp;同種工事施工経験!K145&amp;同種工事施工経験!L145&amp;"～"))&amp;IF(OR(AE44="配置なし",AE44="申請なし"),"",IF(同種工事施工経験!G146="","",同種工事施工経験!F146&amp;同種工事施工経験!G146&amp;同種工事施工経験!H146&amp;同種工事施工経験!I146&amp;同種工事施工経験!J146&amp;同種工事施工経験!K146&amp;同種工事施工経験!L146))</f>
        <v/>
      </c>
      <c r="AF48" s="510" t="str">
        <f>IF(OR(AF44="",AF44="申請なし"),"",IF(同種工事施工経験!N145="","",同種工事施工経験!M145&amp;同種工事施工経験!N145&amp;同種工事施工経験!O145&amp;同種工事施工経験!P145&amp;同種工事施工経験!Q145&amp;同種工事施工経験!R145&amp;同種工事施工経験!S145&amp;"～"))&amp;IF(OR(AF44="",AF44="申請なし"),"",IF(同種工事施工経験!N146="","",同種工事施工経験!M146&amp;同種工事施工経験!N146&amp;同種工事施工経験!O146&amp;同種工事施工経験!P146&amp;同種工事施工経験!Q146&amp;同種工事施工経験!R146&amp;同種工事施工経験!S146))</f>
        <v/>
      </c>
      <c r="AG48" s="493"/>
      <c r="AH48" s="486"/>
      <c r="AI48" s="485"/>
      <c r="AJ48" s="493"/>
      <c r="AK48" s="486"/>
      <c r="AL48" s="485"/>
      <c r="AM48" s="500"/>
      <c r="AN48" s="486"/>
      <c r="AO48" s="490"/>
      <c r="AP48" s="489" t="s">
        <v>384</v>
      </c>
      <c r="AQ48" s="509" t="str">
        <f>IF(OR(AQ44="配置なし",AQ44="申請なし"),"",IF(同種工事施工経験!G195="","",同種工事施工経験!F195&amp;同種工事施工経験!G195&amp;同種工事施工経験!H195&amp;同種工事施工経験!I195&amp;同種工事施工経験!J195&amp;同種工事施工経験!K195&amp;同種工事施工経験!L195&amp;"～"))&amp;IF(OR(AQ44="配置なし",AQ44="申請なし"),"",IF(同種工事施工経験!G196="","",同種工事施工経験!F196&amp;同種工事施工経験!G196&amp;同種工事施工経験!H196&amp;同種工事施工経験!I196&amp;同種工事施工経験!J196&amp;同種工事施工経験!K196&amp;同種工事施工経験!L196))</f>
        <v/>
      </c>
      <c r="AR48" s="510" t="str">
        <f>IF(OR(AR44="",AR44="申請なし"),"",IF(同種工事施工経験!N195="","",同種工事施工経験!M195&amp;同種工事施工経験!N195&amp;同種工事施工経験!O195&amp;同種工事施工経験!P195&amp;同種工事施工経験!Q195&amp;同種工事施工経験!R195&amp;同種工事施工経験!S195&amp;"～"))&amp;IF(OR(AR44="",AR44="申請なし"),"",IF(同種工事施工経験!N196="","",同種工事施工経験!M196&amp;同種工事施工経験!N196&amp;同種工事施工経験!O196&amp;同種工事施工経験!P196&amp;同種工事施工経験!Q196&amp;同種工事施工経験!R196&amp;同種工事施工経験!S196))</f>
        <v/>
      </c>
      <c r="AS48" s="493"/>
      <c r="AT48" s="486"/>
      <c r="AU48" s="485"/>
      <c r="AV48" s="493"/>
      <c r="AW48" s="486"/>
      <c r="AX48" s="485"/>
      <c r="AY48" s="483" t="str">
        <f>IF(OR(企業入力シート!B32="○",AZ34="有"),"","ﾊｰﾄﾌﾙ活動実績")</f>
        <v>ﾊｰﾄﾌﾙ活動実績</v>
      </c>
      <c r="AZ48" s="484" t="str">
        <f>IF(OR(企業入力シート!B32="○",AZ34="有"),"",IF(ボランティア!C24="","申請なし",ボランティア!C24))</f>
        <v>申請なし</v>
      </c>
      <c r="BA48" s="511" t="str">
        <f>IF(OR(企業入力シート!B32="○",AZ34="有"),"",IF(ボランティア!C25="","申請なし",ボランティア!C25))</f>
        <v>申請なし</v>
      </c>
      <c r="BB48" s="493"/>
      <c r="BC48" s="486" t="s">
        <v>163</v>
      </c>
      <c r="BD48" s="502" t="str">
        <f>障がい者雇用!M52</f>
        <v>法定雇用義務なし</v>
      </c>
      <c r="BE48" s="493"/>
      <c r="BF48" s="486"/>
      <c r="BG48" s="485"/>
      <c r="BH48" s="493"/>
      <c r="BI48" s="486"/>
      <c r="BJ48" s="485"/>
      <c r="BK48" s="494"/>
      <c r="BL48" s="495" t="str">
        <f>IF(【建築】応急危険度判定士!L19="","",【建築】応急危険度判定士!L19)</f>
        <v/>
      </c>
      <c r="BM48" s="488"/>
      <c r="BN48" s="493"/>
      <c r="BO48" s="495" t="str">
        <f>IF(【建築】応急復旧相談員!L19="","",【建築】応急復旧相談員!L19)</f>
        <v/>
      </c>
      <c r="BP48" s="485"/>
      <c r="BQ48" s="493"/>
      <c r="BR48" s="486"/>
      <c r="BS48" s="485"/>
      <c r="BT48" s="500"/>
      <c r="BU48" s="490"/>
      <c r="BV48" s="488"/>
      <c r="BW48" s="493"/>
      <c r="BX48" s="486"/>
      <c r="BY48" s="485"/>
      <c r="BZ48" s="493"/>
      <c r="CA48" s="486"/>
      <c r="CB48" s="485"/>
      <c r="CC48" s="493"/>
      <c r="CD48" s="486"/>
      <c r="CE48" s="485"/>
      <c r="CF48" s="493" t="s">
        <v>182</v>
      </c>
      <c r="CG48" s="491" t="str">
        <f>IF(EI44="申請なし","",IF(近隣施工実績!G29="","",近隣施工実績!F29&amp;近隣施工実績!G29&amp;近隣施工実績!H29&amp;近隣施工実績!I29&amp;近隣施工実績!J29&amp;近隣施工実績!K29&amp;近隣施工実績!L29&amp;"～"))</f>
        <v/>
      </c>
      <c r="CH48" s="492" t="str">
        <f>IF(EJ44="申請なし","",IF(近隣施工実績!N29="","",近隣施工実績!M29&amp;近隣施工実績!N29&amp;近隣施工実績!O29&amp;近隣施工実績!P29&amp;近隣施工実績!Q29&amp;近隣施工実績!R29&amp;近隣施工実績!S29&amp;"～"))</f>
        <v/>
      </c>
      <c r="CI48" s="493"/>
      <c r="CJ48" s="486"/>
      <c r="CK48" s="485"/>
      <c r="CL48" s="493"/>
      <c r="CM48" s="486"/>
      <c r="CN48" s="485"/>
    </row>
    <row r="49" spans="2:92" ht="39.75" customHeight="1">
      <c r="B49" s="162">
        <v>6</v>
      </c>
      <c r="C49" s="500"/>
      <c r="D49" s="486"/>
      <c r="E49" s="488"/>
      <c r="F49" s="480" t="s">
        <v>87</v>
      </c>
      <c r="G49" s="503" t="str">
        <f>IF(G44="申請なし","",IF(同種工事施工実績!F24="","",同種工事施工実績!F24))</f>
        <v/>
      </c>
      <c r="H49" s="504" t="str">
        <f>IF(H44="申請なし","",IF(同種工事施工実績!M24="","",同種工事施工実績!M24))</f>
        <v/>
      </c>
      <c r="I49" s="493"/>
      <c r="J49" s="486"/>
      <c r="K49" s="505"/>
      <c r="L49" s="493"/>
      <c r="M49" s="486"/>
      <c r="N49" s="485"/>
      <c r="O49" s="500"/>
      <c r="P49" s="486"/>
      <c r="Q49" s="488"/>
      <c r="R49" s="480" t="s">
        <v>808</v>
      </c>
      <c r="S49" s="509" t="str">
        <f>IF(OR(S44="配置なし",S44="申請なし"),"",IF(同種工事施工経験!G26="","",同種工事施工経験!F26&amp;同種工事施工経験!G26&amp;同種工事施工経験!H26&amp;同種工事施工経験!I26&amp;同種工事施工経験!J26&amp;同種工事施工経験!K26&amp;同種工事施工経験!L26&amp;"～"))&amp;IF(OR(S44="配置なし",S44="申請なし"),"",IF(同種工事施工経験!G27="","",同種工事施工経験!F27&amp;同種工事施工経験!G27&amp;同種工事施工経験!H27&amp;同種工事施工経験!I27&amp;同種工事施工経験!J27&amp;同種工事施工経験!K27&amp;同種工事施工経験!L27))</f>
        <v/>
      </c>
      <c r="T49" s="510" t="str">
        <f>IF(OR(T44="",T44="申請なし"),"",IF(同種工事施工経験!N26="","",同種工事施工経験!M26&amp;同種工事施工経験!N26&amp;同種工事施工経験!O26&amp;同種工事施工経験!P26&amp;同種工事施工経験!Q26&amp;同種工事施工経験!R26&amp;同種工事施工経験!S26&amp;"～"))&amp;IF(OR(T44="",T44="申請なし"),"",IF(同種工事施工経験!N27="","",同種工事施工経験!M27&amp;同種工事施工経験!N27&amp;同種工事施工経験!O27&amp;同種工事施工経験!P27&amp;同種工事施工経験!Q27&amp;同種工事施工経験!R27&amp;同種工事施工経験!S27))</f>
        <v/>
      </c>
      <c r="U49" s="493"/>
      <c r="V49" s="486"/>
      <c r="W49" s="485"/>
      <c r="X49" s="493"/>
      <c r="Y49" s="486"/>
      <c r="Z49" s="485"/>
      <c r="AA49" s="500"/>
      <c r="AB49" s="486"/>
      <c r="AC49" s="488"/>
      <c r="AD49" s="489" t="s">
        <v>808</v>
      </c>
      <c r="AE49" s="509" t="str">
        <f>IF(OR(AE44="配置なし",AE44="申請なし"),"",IF(OR(同種工事施工経験!G147="",同種工事施工経験!G147="○"),"",同種工事施工経験!F147&amp;同種工事施工経験!G147&amp;同種工事施工経験!H147&amp;同種工事施工経験!I147&amp;同種工事施工経験!J147&amp;同種工事施工経験!K147&amp;同種工事施工経験!L147&amp;"～"))&amp;IF(OR(AE44="配置なし",AE44="申請なし"),"",IF(同種工事施工経験!G148="","",同種工事施工経験!F148&amp;同種工事施工経験!G148&amp;同種工事施工経験!H148&amp;同種工事施工経験!I148&amp;同種工事施工経験!J148&amp;同種工事施工経験!K148&amp;同種工事施工経験!L148))</f>
        <v/>
      </c>
      <c r="AF49" s="510" t="str">
        <f>IF(OR(AF44="",AF44="申請なし"),"",IF(同種工事施工経験!N147="","",同種工事施工経験!M147&amp;同種工事施工経験!N147&amp;同種工事施工経験!O147&amp;同種工事施工経験!P147&amp;同種工事施工経験!Q147&amp;同種工事施工経験!R147&amp;同種工事施工経験!S147&amp;"～"))&amp;IF(OR(AF44="",AF44="申請なし"),"",IF(同種工事施工経験!N148="","",同種工事施工経験!M148&amp;同種工事施工経験!N148&amp;同種工事施工経験!O148&amp;同種工事施工経験!P148&amp;同種工事施工経験!Q148&amp;同種工事施工経験!R148&amp;同種工事施工経験!S148))</f>
        <v/>
      </c>
      <c r="AG49" s="493"/>
      <c r="AH49" s="486"/>
      <c r="AI49" s="485"/>
      <c r="AJ49" s="493"/>
      <c r="AK49" s="486"/>
      <c r="AL49" s="485"/>
      <c r="AM49" s="500"/>
      <c r="AN49" s="486"/>
      <c r="AO49" s="490"/>
      <c r="AP49" s="489" t="s">
        <v>808</v>
      </c>
      <c r="AQ49" s="509" t="str">
        <f>IF(OR(AQ44="配置なし",AQ44="申請なし"),"",IF(同種工事施工経験!G197="","",同種工事施工経験!F197&amp;同種工事施工経験!G197&amp;同種工事施工経験!H197&amp;同種工事施工経験!I197&amp;同種工事施工経験!J197&amp;同種工事施工経験!K197&amp;同種工事施工経験!L197&amp;"～"))&amp;IF(OR(AQ44="配置なし",AQ44="申請なし"),"",IF(同種工事施工経験!G198="","",同種工事施工経験!F198&amp;同種工事施工経験!G198&amp;同種工事施工経験!H198&amp;同種工事施工経験!I198&amp;同種工事施工経験!J198&amp;同種工事施工経験!K198&amp;同種工事施工経験!L198))</f>
        <v/>
      </c>
      <c r="AR49" s="510" t="str">
        <f>IF(OR(AR44="",AR44="申請なし"),"",IF(同種工事施工経験!N197="","",同種工事施工経験!M197&amp;同種工事施工経験!N197&amp;同種工事施工経験!O197&amp;同種工事施工経験!P197&amp;同種工事施工経験!Q197&amp;同種工事施工経験!R197&amp;同種工事施工経験!S197&amp;"～"))&amp;IF(OR(AR44="",AR44="申請なし"),"",IF(同種工事施工経験!N198="","",同種工事施工経験!M198&amp;同種工事施工経験!N198&amp;同種工事施工経験!O198&amp;同種工事施工経験!P198&amp;同種工事施工経験!Q198&amp;同種工事施工経験!R198&amp;同種工事施工経験!S198))</f>
        <v/>
      </c>
      <c r="AS49" s="493"/>
      <c r="AT49" s="486"/>
      <c r="AU49" s="485"/>
      <c r="AV49" s="493"/>
      <c r="AW49" s="486"/>
      <c r="AX49" s="485"/>
      <c r="AY49" s="483" t="str">
        <f>IF(OR(企業入力シート!B32="○",AZ34="有"),"",IF(AND(AZ48="申請なし",BA48="申請なし"),"","参加人数"))</f>
        <v/>
      </c>
      <c r="AZ49" s="501" t="str">
        <f>IF(OR(企業入力シート!B32="○",AZ34="有",AZ48="申請なし",AZ48="無"),"",IF(ボランティア!I24="","",ボランティア!I24))</f>
        <v/>
      </c>
      <c r="BA49" s="502" t="str">
        <f>IF(OR(企業入力シート!B32="○",AZ34="有",BA48="申請なし",BA48="無"),"",IF(ボランティア!I25="","",ボランティア!I25))</f>
        <v/>
      </c>
      <c r="BB49" s="493"/>
      <c r="BC49" s="486" t="s">
        <v>446</v>
      </c>
      <c r="BD49" s="508">
        <f>障がい者雇用!M47</f>
        <v>0</v>
      </c>
      <c r="BE49" s="493"/>
      <c r="BF49" s="486"/>
      <c r="BG49" s="485"/>
      <c r="BH49" s="493"/>
      <c r="BI49" s="486"/>
      <c r="BJ49" s="485"/>
      <c r="BK49" s="494"/>
      <c r="BL49" s="495" t="str">
        <f>IF(【建築】応急危険度判定士!L20="","",【建築】応急危険度判定士!L20)</f>
        <v/>
      </c>
      <c r="BM49" s="488"/>
      <c r="BN49" s="493"/>
      <c r="BO49" s="495" t="str">
        <f>IF(【建築】応急復旧相談員!L20="","",【建築】応急復旧相談員!L20)</f>
        <v/>
      </c>
      <c r="BP49" s="485"/>
      <c r="BQ49" s="493"/>
      <c r="BR49" s="486"/>
      <c r="BS49" s="485"/>
      <c r="BT49" s="500"/>
      <c r="BU49" s="490"/>
      <c r="BV49" s="488"/>
      <c r="BW49" s="493"/>
      <c r="BX49" s="486"/>
      <c r="BY49" s="485"/>
      <c r="BZ49" s="493"/>
      <c r="CA49" s="486"/>
      <c r="CB49" s="485"/>
      <c r="CC49" s="493"/>
      <c r="CD49" s="486"/>
      <c r="CE49" s="485"/>
      <c r="CF49" s="493" t="s">
        <v>1259</v>
      </c>
      <c r="CG49" s="491" t="str">
        <f>IF(EI44="申請なし","",IF(近隣施工実績!G30="","",近隣施工実績!F30&amp;近隣施工実績!G30&amp;近隣施工実績!H30&amp;近隣施工実績!I30&amp;近隣施工実績!J30&amp;近隣施工実績!K30&amp;近隣施工実績!L30))</f>
        <v/>
      </c>
      <c r="CH49" s="492" t="str">
        <f>IF(EJ44="申請なし","",IF(近隣施工実績!N30="","",近隣施工実績!M30&amp;近隣施工実績!N30&amp;近隣施工実績!O30&amp;近隣施工実績!P30&amp;近隣施工実績!Q30&amp;近隣施工実績!R30&amp;近隣施工実績!S30))</f>
        <v/>
      </c>
      <c r="CI49" s="493"/>
      <c r="CJ49" s="486"/>
      <c r="CK49" s="485"/>
      <c r="CL49" s="493"/>
      <c r="CM49" s="486"/>
      <c r="CN49" s="485"/>
    </row>
    <row r="50" spans="2:92" ht="30" customHeight="1">
      <c r="B50" s="162">
        <v>7</v>
      </c>
      <c r="C50" s="500"/>
      <c r="D50" s="486"/>
      <c r="E50" s="488"/>
      <c r="F50" s="480" t="s">
        <v>182</v>
      </c>
      <c r="G50" s="509" t="str">
        <f>IF(G44="申請なし","",IF(同種工事施工実績!G25="","",同種工事施工実績!F25&amp;同種工事施工実績!G25&amp;同種工事施工実績!H25&amp;同種工事施工実績!I25&amp;同種工事施工実績!J25&amp;同種工事施工実績!K25&amp;同種工事施工実績!L25&amp;"～"))</f>
        <v/>
      </c>
      <c r="H50" s="510" t="str">
        <f>IF(H44="申請なし","",IF(同種工事施工実績!N25="","",同種工事施工実績!M25&amp;同種工事施工実績!N25&amp;同種工事施工実績!O25&amp;同種工事施工実績!P25&amp;同種工事施工実績!Q25&amp;同種工事施工実績!R25&amp;同種工事施工実績!S25&amp;"～"))</f>
        <v/>
      </c>
      <c r="I50" s="493"/>
      <c r="J50" s="486"/>
      <c r="K50" s="485"/>
      <c r="L50" s="493"/>
      <c r="M50" s="486"/>
      <c r="N50" s="485"/>
      <c r="O50" s="500"/>
      <c r="P50" s="486"/>
      <c r="Q50" s="488"/>
      <c r="R50" s="493" t="s">
        <v>807</v>
      </c>
      <c r="S50" s="509" t="str">
        <f>IF(OR(S44="配置なし",S44="申請なし"),"",IF(同種工事施工経験!F31="","",同種工事施工経験!F31))</f>
        <v/>
      </c>
      <c r="T50" s="482" t="str">
        <f>IF(OR(T44="",T44="申請なし"),"",IF(同種工事施工経験!M31="","",同種工事施工経験!M31))</f>
        <v/>
      </c>
      <c r="U50" s="493"/>
      <c r="V50" s="486"/>
      <c r="W50" s="485"/>
      <c r="X50" s="493"/>
      <c r="Y50" s="486"/>
      <c r="Z50" s="485"/>
      <c r="AA50" s="500"/>
      <c r="AB50" s="486"/>
      <c r="AC50" s="488"/>
      <c r="AD50" s="500" t="s">
        <v>82</v>
      </c>
      <c r="AE50" s="509" t="str">
        <f>IF(OR(AE44="配置なし",AE44="申請なし"),"",IF(同種工事施工経験!F152="","",同種工事施工経験!F152))</f>
        <v/>
      </c>
      <c r="AF50" s="482" t="str">
        <f>IF(OR(AF44="",AF44="申請なし"),"",IF(同種工事施工経験!M152="","",同種工事施工経験!M152))</f>
        <v/>
      </c>
      <c r="AG50" s="493"/>
      <c r="AH50" s="486"/>
      <c r="AI50" s="485"/>
      <c r="AJ50" s="493"/>
      <c r="AK50" s="486"/>
      <c r="AL50" s="485"/>
      <c r="AM50" s="500"/>
      <c r="AN50" s="486"/>
      <c r="AO50" s="490"/>
      <c r="AP50" s="500" t="s">
        <v>82</v>
      </c>
      <c r="AQ50" s="509" t="str">
        <f>IF(OR(AQ44="配置なし",AQ44="申請なし"),"",IF(同種工事施工経験!F202="","",同種工事施工経験!F202))</f>
        <v/>
      </c>
      <c r="AR50" s="510" t="str">
        <f>IF(OR(AR44="",AR44="申請なし"),"",IF(同種工事施工経験!M202="","",同種工事施工経験!M202))</f>
        <v/>
      </c>
      <c r="AS50" s="493"/>
      <c r="AT50" s="486"/>
      <c r="AU50" s="485"/>
      <c r="AV50" s="493"/>
      <c r="AW50" s="486"/>
      <c r="AX50" s="485"/>
      <c r="AY50" s="483" t="str">
        <f>IF(OR(企業入力シート!B32="○",AZ34="有"),"",IF(AND(AZ48="申請なし",BA48="申請なし"),"","従業員数"))</f>
        <v/>
      </c>
      <c r="AZ50" s="501" t="str">
        <f>IF(OR(企業入力シート!B32="○",AZ34="有",AZ48="申請なし",AZ48="無"),"",IF(ボランティア!L24="","",ボランティア!L24))</f>
        <v/>
      </c>
      <c r="BA50" s="502" t="str">
        <f>IF(OR(企業入力シート!B32="○",AZ34="有",BA48="申請なし",BA48="無"),"",IF(ボランティア!L25="","",ボランティア!L25))</f>
        <v/>
      </c>
      <c r="BB50" s="493" t="s">
        <v>186</v>
      </c>
      <c r="BC50" s="486" t="s">
        <v>213</v>
      </c>
      <c r="BD50" s="511" t="str">
        <f>IF(OR(企業入力シート!B35="○",BD34="有"),"",IF(育児・介護休業!K12="","",育児・介護休業!K12))</f>
        <v/>
      </c>
      <c r="BE50" s="493"/>
      <c r="BF50" s="486"/>
      <c r="BG50" s="485"/>
      <c r="BH50" s="493"/>
      <c r="BI50" s="486"/>
      <c r="BJ50" s="485"/>
      <c r="BK50" s="494"/>
      <c r="BL50" s="495" t="str">
        <f>IF(【建築】応急危険度判定士!L21="","",【建築】応急危険度判定士!L21)</f>
        <v/>
      </c>
      <c r="BM50" s="488"/>
      <c r="BN50" s="493"/>
      <c r="BO50" s="495" t="str">
        <f>IF(【建築】応急復旧相談員!L21="","",【建築】応急復旧相談員!L21)</f>
        <v/>
      </c>
      <c r="BP50" s="485"/>
      <c r="BQ50" s="493"/>
      <c r="BR50" s="486"/>
      <c r="BS50" s="485"/>
      <c r="BT50" s="500"/>
      <c r="BU50" s="490"/>
      <c r="BV50" s="488"/>
      <c r="BW50" s="493"/>
      <c r="BX50" s="486"/>
      <c r="BY50" s="485"/>
      <c r="BZ50" s="493"/>
      <c r="CA50" s="486"/>
      <c r="CB50" s="485"/>
      <c r="CC50" s="493"/>
      <c r="CD50" s="486"/>
      <c r="CE50" s="485"/>
      <c r="CF50" s="493" t="s">
        <v>184</v>
      </c>
      <c r="CG50" s="484" t="str">
        <f>IF(EI44="申請なし","",IF(近隣施工実績!F33="","",近隣施工実績!F33))</f>
        <v/>
      </c>
      <c r="CH50" s="511" t="str">
        <f>IF(EJ44="申請なし","",IF(近隣施工実績!M33="","",近隣施工実績!M33))</f>
        <v/>
      </c>
      <c r="CI50" s="493"/>
      <c r="CJ50" s="486"/>
      <c r="CK50" s="485"/>
      <c r="CL50" s="493"/>
      <c r="CM50" s="486"/>
      <c r="CN50" s="485"/>
    </row>
    <row r="51" spans="2:92" ht="30" customHeight="1">
      <c r="B51" s="162">
        <v>8</v>
      </c>
      <c r="C51" s="500"/>
      <c r="D51" s="486"/>
      <c r="E51" s="488"/>
      <c r="F51" s="480" t="s">
        <v>183</v>
      </c>
      <c r="G51" s="509" t="str">
        <f>IF(G44="申請なし","",IF(同種工事施工実績!G26="","",同種工事施工実績!F26&amp;同種工事施工実績!G26&amp;同種工事施工実績!H26&amp;同種工事施工実績!I26&amp;同種工事施工実績!J26&amp;同種工事施工実績!K26&amp;同種工事施工実績!L26))</f>
        <v/>
      </c>
      <c r="H51" s="510" t="str">
        <f>IF(H44="申請なし","",IF(同種工事施工実績!N26="","",同種工事施工実績!M26&amp;同種工事施工実績!N26&amp;同種工事施工実績!O26&amp;同種工事施工実績!P26&amp;同種工事施工実績!Q26&amp;同種工事施工実績!R26&amp;同種工事施工実績!S26))</f>
        <v/>
      </c>
      <c r="I51" s="493"/>
      <c r="J51" s="486"/>
      <c r="K51" s="485"/>
      <c r="L51" s="493"/>
      <c r="M51" s="486"/>
      <c r="N51" s="485"/>
      <c r="O51" s="500"/>
      <c r="P51" s="486"/>
      <c r="Q51" s="488"/>
      <c r="R51" s="493" t="s">
        <v>809</v>
      </c>
      <c r="S51" s="509" t="str">
        <f>IF(OR(S44="配置なし",S44="申請なし"),"",IF(同種工事施工経験!F32="","",同種工事施工経験!F32))</f>
        <v/>
      </c>
      <c r="T51" s="482" t="str">
        <f>IF(OR(T44="",T44="申請なし"),"",IF(同種工事施工経験!M32="","",同種工事施工経験!M32))</f>
        <v/>
      </c>
      <c r="U51" s="493"/>
      <c r="V51" s="486"/>
      <c r="W51" s="485"/>
      <c r="X51" s="493"/>
      <c r="Y51" s="486"/>
      <c r="Z51" s="485"/>
      <c r="AA51" s="500"/>
      <c r="AB51" s="486"/>
      <c r="AC51" s="488"/>
      <c r="AD51" s="500" t="s">
        <v>806</v>
      </c>
      <c r="AE51" s="509" t="str">
        <f>IF(OR(AE44="配置なし",AE44="申請なし"),"",IF(同種工事施工経験!F153="","",同種工事施工経験!F153))</f>
        <v/>
      </c>
      <c r="AF51" s="482" t="str">
        <f>IF(OR(AF44="",AF44="申請なし"),"",IF(同種工事施工経験!M153="","",同種工事施工経験!M153))</f>
        <v/>
      </c>
      <c r="AG51" s="493"/>
      <c r="AH51" s="486"/>
      <c r="AI51" s="485"/>
      <c r="AJ51" s="493"/>
      <c r="AK51" s="486"/>
      <c r="AL51" s="485"/>
      <c r="AM51" s="500"/>
      <c r="AN51" s="486"/>
      <c r="AO51" s="490"/>
      <c r="AP51" s="500" t="s">
        <v>139</v>
      </c>
      <c r="AQ51" s="509" t="str">
        <f>IF(OR(AQ44="配置なし",AQ44="申請なし"),"",IF(同種工事施工経験!F203="","",同種工事施工経験!F203))</f>
        <v/>
      </c>
      <c r="AR51" s="510" t="str">
        <f>IF(OR(AR44="",AR44="申請なし"),"",IF(同種工事施工経験!M203="","",同種工事施工経験!M203))</f>
        <v/>
      </c>
      <c r="AS51" s="493"/>
      <c r="AT51" s="486"/>
      <c r="AU51" s="485"/>
      <c r="AV51" s="493"/>
      <c r="AW51" s="486"/>
      <c r="AX51" s="485"/>
      <c r="AY51" s="493"/>
      <c r="AZ51" s="486"/>
      <c r="BA51" s="485"/>
      <c r="BB51" s="493"/>
      <c r="BC51" s="486" t="s">
        <v>160</v>
      </c>
      <c r="BD51" s="511" t="str">
        <f>IF(OR(企業入力シート!B35="○",BD34="有"),"",IF(育児・介護休業!K10="","",育児・介護休業!K10))</f>
        <v/>
      </c>
      <c r="BE51" s="493"/>
      <c r="BF51" s="486"/>
      <c r="BG51" s="485"/>
      <c r="BH51" s="493"/>
      <c r="BI51" s="486"/>
      <c r="BJ51" s="485"/>
      <c r="BK51" s="494"/>
      <c r="BL51" s="495" t="str">
        <f>IF(【建築】応急危険度判定士!L22="","",【建築】応急危険度判定士!L22)</f>
        <v/>
      </c>
      <c r="BM51" s="496"/>
      <c r="BN51" s="493"/>
      <c r="BO51" s="495" t="str">
        <f>IF(【建築】応急復旧相談員!L22="","",【建築】応急復旧相談員!L22)</f>
        <v/>
      </c>
      <c r="BP51" s="485"/>
      <c r="BQ51" s="493"/>
      <c r="BR51" s="486"/>
      <c r="BS51" s="485"/>
      <c r="BT51" s="500"/>
      <c r="BU51" s="490"/>
      <c r="BV51" s="488"/>
      <c r="BW51" s="493"/>
      <c r="BX51" s="486"/>
      <c r="BY51" s="485"/>
      <c r="BZ51" s="493"/>
      <c r="CA51" s="486"/>
      <c r="CB51" s="485"/>
      <c r="CC51" s="493"/>
      <c r="CD51" s="486"/>
      <c r="CE51" s="485"/>
      <c r="CF51" s="493" t="s">
        <v>629</v>
      </c>
      <c r="CG51" s="484" t="str">
        <f>IF(EI44="申請なし","",IF(近隣施工実績!F31="","",近隣施工実績!F31))</f>
        <v/>
      </c>
      <c r="CH51" s="511" t="str">
        <f>IF(EJ44="申請なし","",IF(近隣施工実績!M31="","",近隣施工実績!M31))</f>
        <v/>
      </c>
      <c r="CI51" s="493"/>
      <c r="CJ51" s="486"/>
      <c r="CK51" s="485"/>
      <c r="CL51" s="493"/>
      <c r="CM51" s="486"/>
      <c r="CN51" s="485"/>
    </row>
    <row r="52" spans="2:92">
      <c r="B52" s="162">
        <v>9</v>
      </c>
      <c r="C52" s="500"/>
      <c r="D52" s="486"/>
      <c r="E52" s="488"/>
      <c r="F52" s="480" t="s">
        <v>1197</v>
      </c>
      <c r="G52" s="481" t="str">
        <f>IF(G44="申請なし","",IF(同種工事施工実績!F31="","",同種工事施工実績!F31))</f>
        <v/>
      </c>
      <c r="H52" s="482" t="str">
        <f>IF(H44="申請なし","",IF(同種工事施工実績!M31="","",同種工事施工実績!M31))</f>
        <v/>
      </c>
      <c r="I52" s="493"/>
      <c r="J52" s="497"/>
      <c r="K52" s="485"/>
      <c r="L52" s="493"/>
      <c r="M52" s="486"/>
      <c r="N52" s="485"/>
      <c r="O52" s="500"/>
      <c r="P52" s="486"/>
      <c r="Q52" s="488"/>
      <c r="R52" s="493" t="s">
        <v>155</v>
      </c>
      <c r="S52" s="481" t="str">
        <f>IF(OR(S44="配置なし",S44="申請なし"),"",IF(同種工事施工経験!F28="","",同種工事施工経験!F28))</f>
        <v/>
      </c>
      <c r="T52" s="482" t="str">
        <f>IF(OR(T44="",T44="申請なし"),"",IF(同種工事施工経験!M28="","",同種工事施工経験!M28))</f>
        <v/>
      </c>
      <c r="U52" s="493"/>
      <c r="V52" s="486"/>
      <c r="W52" s="485"/>
      <c r="X52" s="493"/>
      <c r="Y52" s="486"/>
      <c r="Z52" s="485"/>
      <c r="AA52" s="500"/>
      <c r="AB52" s="486"/>
      <c r="AC52" s="488"/>
      <c r="AD52" s="500" t="s">
        <v>88</v>
      </c>
      <c r="AE52" s="481" t="str">
        <f>IF(OR(AE44="配置なし",AE44="申請なし"),"",IF(同種工事施工経験!F149="","",同種工事施工経験!F149))</f>
        <v/>
      </c>
      <c r="AF52" s="482" t="str">
        <f>IF(OR(AF44="",AF44="申請なし"),"",IF(同種工事施工経験!M149="","",同種工事施工経験!M149))</f>
        <v/>
      </c>
      <c r="AG52" s="493"/>
      <c r="AH52" s="486"/>
      <c r="AI52" s="485"/>
      <c r="AJ52" s="493"/>
      <c r="AK52" s="486"/>
      <c r="AL52" s="485"/>
      <c r="AM52" s="500"/>
      <c r="AN52" s="486"/>
      <c r="AO52" s="490"/>
      <c r="AP52" s="500" t="s">
        <v>88</v>
      </c>
      <c r="AQ52" s="481" t="str">
        <f>IF(OR(AQ44="配置なし",AQ44="申請なし"),"",IF(同種工事施工経験!F199="","",同種工事施工経験!F199))</f>
        <v/>
      </c>
      <c r="AR52" s="482" t="str">
        <f>IF(OR(AR44="",AR44="申請なし"),"",IF(同種工事施工経験!M199="","",同種工事施工経験!M199))</f>
        <v/>
      </c>
      <c r="AS52" s="493"/>
      <c r="AT52" s="486"/>
      <c r="AU52" s="485"/>
      <c r="AV52" s="493"/>
      <c r="AW52" s="486"/>
      <c r="AX52" s="485"/>
      <c r="AY52" s="493"/>
      <c r="AZ52" s="486"/>
      <c r="BA52" s="485"/>
      <c r="BB52" s="493"/>
      <c r="BC52" s="486" t="s">
        <v>794</v>
      </c>
      <c r="BD52" s="492" t="str">
        <f>IF(OR(企業入力シート!B35="○",BD34="有"),"",IF(育児・介護休業!N10="","",育児・介護休業!N10))</f>
        <v/>
      </c>
      <c r="BE52" s="493"/>
      <c r="BF52" s="486"/>
      <c r="BG52" s="485"/>
      <c r="BH52" s="493"/>
      <c r="BI52" s="486"/>
      <c r="BJ52" s="485"/>
      <c r="BK52" s="494"/>
      <c r="BL52" s="495" t="str">
        <f>IF(【建築】応急危険度判定士!L23="","",【建築】応急危険度判定士!L23)</f>
        <v/>
      </c>
      <c r="BM52" s="488"/>
      <c r="BN52" s="493"/>
      <c r="BO52" s="495" t="str">
        <f>IF(【建築】応急復旧相談員!L23="","",【建築】応急復旧相談員!L23)</f>
        <v/>
      </c>
      <c r="BP52" s="485"/>
      <c r="BQ52" s="493"/>
      <c r="BR52" s="486"/>
      <c r="BS52" s="485"/>
      <c r="BT52" s="500"/>
      <c r="BU52" s="490"/>
      <c r="BV52" s="488"/>
      <c r="BW52" s="493"/>
      <c r="BX52" s="486"/>
      <c r="BY52" s="485"/>
      <c r="BZ52" s="493"/>
      <c r="CA52" s="486"/>
      <c r="CB52" s="485"/>
      <c r="CC52" s="493"/>
      <c r="CD52" s="486"/>
      <c r="CE52" s="485"/>
      <c r="CF52" s="493" t="s">
        <v>1260</v>
      </c>
      <c r="CG52" s="484" t="str">
        <f>IF(EI44="申請なし","",IF(近隣施工実績!F32="","",近隣施工実績!F32))</f>
        <v/>
      </c>
      <c r="CH52" s="511" t="str">
        <f>IF(EJ44="申請なし","",IF(近隣施工実績!M32="","",近隣施工実績!M32))</f>
        <v/>
      </c>
      <c r="CI52" s="493"/>
      <c r="CJ52" s="486"/>
      <c r="CK52" s="485"/>
      <c r="CL52" s="493"/>
      <c r="CM52" s="486"/>
      <c r="CN52" s="485"/>
    </row>
    <row r="53" spans="2:92">
      <c r="B53" s="162">
        <v>10</v>
      </c>
      <c r="C53" s="500"/>
      <c r="D53" s="486"/>
      <c r="E53" s="488"/>
      <c r="F53" s="493" t="s">
        <v>563</v>
      </c>
      <c r="G53" s="481" t="str">
        <f>IF(G44="申請なし","",IF(同種工事施工実績!F33="","",同種工事施工実績!F33))</f>
        <v/>
      </c>
      <c r="H53" s="482" t="str">
        <f>IF(H44="申請なし","",IF(同種工事施工実績!M33="","",同種工事施工実績!M33))</f>
        <v/>
      </c>
      <c r="I53" s="493"/>
      <c r="J53" s="486"/>
      <c r="K53" s="485"/>
      <c r="L53" s="493"/>
      <c r="M53" s="486"/>
      <c r="N53" s="485"/>
      <c r="O53" s="500"/>
      <c r="P53" s="486"/>
      <c r="Q53" s="488"/>
      <c r="R53" s="480" t="s">
        <v>1197</v>
      </c>
      <c r="S53" s="481" t="str">
        <f>IF(OR(S44="配置なし",S44="申請なし"),"",IF(同種工事施工経験!F34="","",同種工事施工経験!F34))</f>
        <v/>
      </c>
      <c r="T53" s="482" t="str">
        <f>IF(OR(T44="",T44="申請なし"),"",IF(同種工事施工経験!M34="","",同種工事施工経験!M34))</f>
        <v/>
      </c>
      <c r="U53" s="493"/>
      <c r="V53" s="486"/>
      <c r="W53" s="485"/>
      <c r="X53" s="493"/>
      <c r="Y53" s="486"/>
      <c r="Z53" s="485"/>
      <c r="AA53" s="500"/>
      <c r="AB53" s="486"/>
      <c r="AC53" s="488"/>
      <c r="AD53" s="480" t="s">
        <v>1197</v>
      </c>
      <c r="AE53" s="481" t="str">
        <f>IF(OR(AE44="配置なし",AE44="申請なし"),"",IF(同種工事施工経験!F155="","",同種工事施工経験!F155))</f>
        <v/>
      </c>
      <c r="AF53" s="482" t="str">
        <f>IF(OR(AF44="",AF44="申請なし"),"",IF(同種工事施工経験!M155="","",同種工事施工経験!M155))</f>
        <v/>
      </c>
      <c r="AG53" s="493"/>
      <c r="AH53" s="486"/>
      <c r="AI53" s="485"/>
      <c r="AJ53" s="493"/>
      <c r="AK53" s="486"/>
      <c r="AL53" s="485"/>
      <c r="AM53" s="500"/>
      <c r="AN53" s="486"/>
      <c r="AO53" s="490"/>
      <c r="AP53" s="480" t="s">
        <v>1197</v>
      </c>
      <c r="AQ53" s="481" t="str">
        <f>IF(OR(AQ44="配置なし",AQ44="申請なし"),"",IF(同種工事施工経験!F205="","",同種工事施工経験!F205))</f>
        <v/>
      </c>
      <c r="AR53" s="482" t="str">
        <f>IF(OR(AR44="",AR44="申請なし"),"",IF(同種工事施工経験!M205="","",同種工事施工経験!M205))</f>
        <v/>
      </c>
      <c r="AS53" s="493"/>
      <c r="AT53" s="486"/>
      <c r="AU53" s="485"/>
      <c r="AV53" s="493"/>
      <c r="AW53" s="486"/>
      <c r="AX53" s="485"/>
      <c r="AY53" s="493"/>
      <c r="AZ53" s="486"/>
      <c r="BA53" s="485"/>
      <c r="BB53" s="493"/>
      <c r="BC53" s="486"/>
      <c r="BD53" s="485"/>
      <c r="BE53" s="493"/>
      <c r="BF53" s="486"/>
      <c r="BG53" s="485"/>
      <c r="BH53" s="493"/>
      <c r="BI53" s="486"/>
      <c r="BJ53" s="485"/>
      <c r="BK53" s="494"/>
      <c r="BL53" s="495" t="str">
        <f>IF(【建築】応急危険度判定士!L24="","",【建築】応急危険度判定士!L24)</f>
        <v/>
      </c>
      <c r="BM53" s="496"/>
      <c r="BN53" s="493"/>
      <c r="BO53" s="495" t="str">
        <f>IF(【建築】応急復旧相談員!L24="","",【建築】応急復旧相談員!L24)</f>
        <v/>
      </c>
      <c r="BP53" s="485"/>
      <c r="BQ53" s="493"/>
      <c r="BR53" s="486"/>
      <c r="BS53" s="485"/>
      <c r="BT53" s="500"/>
      <c r="BU53" s="490"/>
      <c r="BV53" s="488"/>
      <c r="BW53" s="493"/>
      <c r="BX53" s="486"/>
      <c r="BY53" s="485"/>
      <c r="BZ53" s="493"/>
      <c r="CA53" s="486"/>
      <c r="CB53" s="485"/>
      <c r="CC53" s="493"/>
      <c r="CD53" s="486"/>
      <c r="CE53" s="485"/>
      <c r="CF53" s="493" t="s">
        <v>82</v>
      </c>
      <c r="CG53" s="484" t="str">
        <f>IF(EI44="申請なし","",IF(近隣施工実績!F24="","",近隣施工実績!F24))</f>
        <v/>
      </c>
      <c r="CH53" s="511" t="str">
        <f>IF(EJ44="申請なし","",IF(近隣施工実績!M24="","",近隣施工実績!M24))</f>
        <v/>
      </c>
      <c r="CI53" s="493"/>
      <c r="CJ53" s="486"/>
      <c r="CK53" s="485"/>
      <c r="CL53" s="493"/>
      <c r="CM53" s="486"/>
      <c r="CN53" s="485"/>
    </row>
    <row r="54" spans="2:92">
      <c r="B54" s="162">
        <v>11</v>
      </c>
      <c r="C54" s="500"/>
      <c r="D54" s="486"/>
      <c r="E54" s="488"/>
      <c r="F54" s="512"/>
      <c r="G54" s="481" t="str">
        <f>IF(G44="申請なし","",IF(同種工事施工実績!F35="","",同種工事施工実績!F35))</f>
        <v/>
      </c>
      <c r="H54" s="482" t="str">
        <f>IF(H44="申請なし","",IF(同種工事施工実績!M35="","",同種工事施工実績!M35))</f>
        <v/>
      </c>
      <c r="I54" s="493"/>
      <c r="J54" s="486"/>
      <c r="K54" s="485"/>
      <c r="L54" s="493"/>
      <c r="M54" s="486"/>
      <c r="N54" s="485"/>
      <c r="O54" s="500"/>
      <c r="P54" s="486"/>
      <c r="Q54" s="488"/>
      <c r="R54" s="493" t="s">
        <v>563</v>
      </c>
      <c r="S54" s="481" t="str">
        <f>IF(OR(S44="配置なし",S44="申請なし"),"",IF(同種工事施工経験!F36="","",同種工事施工経験!F36))</f>
        <v/>
      </c>
      <c r="T54" s="482" t="str">
        <f>IF(OR(T44="",T44="申請なし"),"",IF(同種工事施工経験!M36="","",同種工事施工経験!M36))</f>
        <v/>
      </c>
      <c r="U54" s="493"/>
      <c r="V54" s="486"/>
      <c r="W54" s="485"/>
      <c r="X54" s="493"/>
      <c r="Y54" s="486"/>
      <c r="Z54" s="485"/>
      <c r="AA54" s="500"/>
      <c r="AB54" s="486"/>
      <c r="AC54" s="488"/>
      <c r="AD54" s="493" t="s">
        <v>563</v>
      </c>
      <c r="AE54" s="481" t="str">
        <f>IF(OR(AE44="配置なし",AE44="申請なし"),"",IF(同種工事施工経験!F157="","",同種工事施工経験!F157))</f>
        <v/>
      </c>
      <c r="AF54" s="482" t="str">
        <f>IF(OR(AF44="",AF44="申請なし"),"",IF(同種工事施工経験!M157="","",同種工事施工経験!M157))</f>
        <v/>
      </c>
      <c r="AG54" s="493"/>
      <c r="AH54" s="486"/>
      <c r="AI54" s="485"/>
      <c r="AJ54" s="493"/>
      <c r="AK54" s="486"/>
      <c r="AL54" s="485"/>
      <c r="AM54" s="500"/>
      <c r="AN54" s="486"/>
      <c r="AO54" s="490"/>
      <c r="AP54" s="493" t="s">
        <v>563</v>
      </c>
      <c r="AQ54" s="481" t="str">
        <f>IF(OR(AQ44="配置なし",AQ44="申請なし"),"",IF(同種工事施工経験!F207="","",同種工事施工経験!F207))</f>
        <v/>
      </c>
      <c r="AR54" s="482" t="str">
        <f>IF(OR(AR44="",AR44="申請なし"),"",IF(同種工事施工経験!M207="","",同種工事施工経験!M207))</f>
        <v/>
      </c>
      <c r="AS54" s="493"/>
      <c r="AT54" s="486"/>
      <c r="AU54" s="485"/>
      <c r="AV54" s="493"/>
      <c r="AW54" s="486"/>
      <c r="AX54" s="485"/>
      <c r="AY54" s="493"/>
      <c r="AZ54" s="486"/>
      <c r="BA54" s="485"/>
      <c r="BB54" s="493"/>
      <c r="BC54" s="486"/>
      <c r="BD54" s="485"/>
      <c r="BE54" s="493"/>
      <c r="BF54" s="486"/>
      <c r="BG54" s="485"/>
      <c r="BH54" s="493"/>
      <c r="BI54" s="486"/>
      <c r="BJ54" s="485"/>
      <c r="BK54" s="494"/>
      <c r="BL54" s="495" t="str">
        <f>IF(【建築】応急危険度判定士!L25="","",【建築】応急危険度判定士!L25)</f>
        <v/>
      </c>
      <c r="BM54" s="496"/>
      <c r="BN54" s="493"/>
      <c r="BO54" s="495" t="str">
        <f>IF(【建築】応急復旧相談員!L25="","",【建築】応急復旧相談員!L25)</f>
        <v/>
      </c>
      <c r="BP54" s="485"/>
      <c r="BQ54" s="493"/>
      <c r="BR54" s="486"/>
      <c r="BS54" s="485"/>
      <c r="BT54" s="500"/>
      <c r="BU54" s="490"/>
      <c r="BV54" s="488"/>
      <c r="BW54" s="493"/>
      <c r="BX54" s="486"/>
      <c r="BY54" s="485"/>
      <c r="BZ54" s="493"/>
      <c r="CA54" s="486"/>
      <c r="CB54" s="485"/>
      <c r="CC54" s="493"/>
      <c r="CD54" s="486"/>
      <c r="CE54" s="485"/>
      <c r="CF54" s="493" t="s">
        <v>139</v>
      </c>
      <c r="CG54" s="484" t="str">
        <f>IF(EI44="申請なし","",IF(近隣施工実績!F25="","",近隣施工実績!F25))</f>
        <v/>
      </c>
      <c r="CH54" s="511" t="str">
        <f>IF(EJ44="申請なし","",IF(近隣施工実績!M25="","",近隣施工実績!M25))</f>
        <v/>
      </c>
      <c r="CI54" s="493"/>
      <c r="CJ54" s="486"/>
      <c r="CK54" s="485"/>
      <c r="CL54" s="493"/>
      <c r="CM54" s="486"/>
      <c r="CN54" s="485"/>
    </row>
    <row r="55" spans="2:92">
      <c r="B55" s="162">
        <v>12</v>
      </c>
      <c r="C55" s="500"/>
      <c r="D55" s="486"/>
      <c r="E55" s="488"/>
      <c r="F55" s="480"/>
      <c r="G55" s="481" t="str">
        <f>IF(G44="申請なし","",IF(同種工事施工実績!F37="","",同種工事施工実績!F37))</f>
        <v/>
      </c>
      <c r="H55" s="482" t="str">
        <f>IF(H44="申請なし","",IF(同種工事施工実績!M37="","",同種工事施工実績!M37))</f>
        <v/>
      </c>
      <c r="I55" s="493"/>
      <c r="J55" s="486"/>
      <c r="K55" s="505"/>
      <c r="L55" s="513"/>
      <c r="M55" s="514"/>
      <c r="N55" s="515"/>
      <c r="O55" s="500"/>
      <c r="P55" s="486"/>
      <c r="Q55" s="488"/>
      <c r="R55" s="493"/>
      <c r="S55" s="481" t="str">
        <f>IF(OR(S44="配置なし",S44="申請なし"),"",IF(同種工事施工経験!F38="","",同種工事施工経験!F38))</f>
        <v/>
      </c>
      <c r="T55" s="482" t="str">
        <f>IF(OR(T44="",T44="申請なし"),"",IF(同種工事施工経験!M38="","",同種工事施工経験!M38))</f>
        <v/>
      </c>
      <c r="U55" s="513"/>
      <c r="V55" s="514"/>
      <c r="W55" s="515"/>
      <c r="X55" s="513"/>
      <c r="Y55" s="514"/>
      <c r="Z55" s="515"/>
      <c r="AA55" s="500"/>
      <c r="AB55" s="486"/>
      <c r="AC55" s="488"/>
      <c r="AD55" s="516"/>
      <c r="AE55" s="481" t="str">
        <f>IF(OR(AE44="配置なし",AE44="申請なし"),"",IF(同種工事施工経験!F159="","",同種工事施工経験!F159))</f>
        <v/>
      </c>
      <c r="AF55" s="482" t="str">
        <f>IF(OR(AF44="",AF44="申請なし"),"",IF(同種工事施工経験!M159="","",同種工事施工経験!M159))</f>
        <v/>
      </c>
      <c r="AG55" s="513"/>
      <c r="AH55" s="514"/>
      <c r="AI55" s="515"/>
      <c r="AJ55" s="513"/>
      <c r="AK55" s="514"/>
      <c r="AL55" s="515"/>
      <c r="AM55" s="500"/>
      <c r="AN55" s="486"/>
      <c r="AO55" s="490"/>
      <c r="AP55" s="516"/>
      <c r="AQ55" s="481" t="str">
        <f>IF(OR(AQ44="配置なし",AQ44="申請なし"),"",IF(同種工事施工経験!F209="","",同種工事施工経験!F209))</f>
        <v/>
      </c>
      <c r="AR55" s="482" t="str">
        <f>IF(OR(AR44="",AR44="申請なし"),"",IF(同種工事施工経験!M209="","",同種工事施工経験!M209))</f>
        <v/>
      </c>
      <c r="AS55" s="513"/>
      <c r="AT55" s="514"/>
      <c r="AU55" s="515"/>
      <c r="AV55" s="513"/>
      <c r="AW55" s="514"/>
      <c r="AX55" s="515"/>
      <c r="AY55" s="493"/>
      <c r="AZ55" s="486"/>
      <c r="BA55" s="485"/>
      <c r="BB55" s="493"/>
      <c r="BC55" s="517"/>
      <c r="BD55" s="505"/>
      <c r="BE55" s="513"/>
      <c r="BF55" s="514"/>
      <c r="BG55" s="515"/>
      <c r="BH55" s="493"/>
      <c r="BI55" s="486"/>
      <c r="BJ55" s="485"/>
      <c r="BK55" s="494"/>
      <c r="BL55" s="495" t="str">
        <f>IF(【建築】応急危険度判定士!L26="","",【建築】応急危険度判定士!L26)</f>
        <v/>
      </c>
      <c r="BM55" s="488"/>
      <c r="BN55" s="513"/>
      <c r="BO55" s="495" t="str">
        <f>IF(【建築】応急復旧相談員!L26="","",【建築】応急復旧相談員!L26)</f>
        <v/>
      </c>
      <c r="BP55" s="515"/>
      <c r="BQ55" s="513"/>
      <c r="BR55" s="514"/>
      <c r="BS55" s="515"/>
      <c r="BT55" s="500"/>
      <c r="BU55" s="490"/>
      <c r="BV55" s="488"/>
      <c r="BW55" s="513"/>
      <c r="BX55" s="514"/>
      <c r="BY55" s="515"/>
      <c r="BZ55" s="513"/>
      <c r="CA55" s="514"/>
      <c r="CB55" s="515"/>
      <c r="CC55" s="513"/>
      <c r="CD55" s="514"/>
      <c r="CE55" s="515"/>
      <c r="CF55" s="493"/>
      <c r="CG55" s="486"/>
      <c r="CH55" s="485"/>
      <c r="CI55" s="493"/>
      <c r="CJ55" s="486"/>
      <c r="CK55" s="485"/>
      <c r="CL55" s="493"/>
      <c r="CM55" s="486"/>
      <c r="CN55" s="485"/>
    </row>
    <row r="56" spans="2:92" ht="26">
      <c r="B56" s="162">
        <v>13</v>
      </c>
      <c r="C56" s="518"/>
      <c r="D56" s="519"/>
      <c r="E56" s="520"/>
      <c r="F56" s="521"/>
      <c r="G56" s="481" t="str">
        <f>IF(G44="申請なし","",IF(同種工事施工実績!F39="","",同種工事施工実績!F39))</f>
        <v/>
      </c>
      <c r="H56" s="482" t="str">
        <f>IF(H44="申請なし","",IF(同種工事施工実績!M39="","",同種工事施工実績!M39))</f>
        <v/>
      </c>
      <c r="I56" s="522"/>
      <c r="J56" s="519"/>
      <c r="K56" s="523"/>
      <c r="L56" s="522"/>
      <c r="M56" s="519"/>
      <c r="N56" s="523"/>
      <c r="O56" s="518"/>
      <c r="P56" s="519"/>
      <c r="Q56" s="520"/>
      <c r="R56" s="522"/>
      <c r="S56" s="524" t="str">
        <f>IF(OR(S44="配置なし",S44="申請なし"),"",IF(同種工事施工経験!F40="","",同種工事施工経験!F40))</f>
        <v/>
      </c>
      <c r="T56" s="525" t="str">
        <f>IF(OR(T44="",T44="申請なし"),"",IF(同種工事施工経験!M40="","",同種工事施工経験!M40))</f>
        <v/>
      </c>
      <c r="U56" s="522"/>
      <c r="V56" s="519"/>
      <c r="W56" s="523"/>
      <c r="X56" s="522"/>
      <c r="Y56" s="519"/>
      <c r="Z56" s="523"/>
      <c r="AA56" s="518"/>
      <c r="AB56" s="519"/>
      <c r="AC56" s="520"/>
      <c r="AD56" s="522"/>
      <c r="AE56" s="524" t="str">
        <f>IF(OR(AE44="配置なし",AE44="申請なし"),"",IF(同種工事施工経験!F161="","",同種工事施工経験!F161))</f>
        <v/>
      </c>
      <c r="AF56" s="525" t="str">
        <f>IF(OR(AF44="",AF44="申請なし"),"",IF(同種工事施工経験!M161="","",同種工事施工経験!M161))</f>
        <v/>
      </c>
      <c r="AG56" s="522"/>
      <c r="AH56" s="519"/>
      <c r="AI56" s="523"/>
      <c r="AJ56" s="522"/>
      <c r="AK56" s="519"/>
      <c r="AL56" s="523"/>
      <c r="AM56" s="518"/>
      <c r="AN56" s="519"/>
      <c r="AO56" s="526"/>
      <c r="AP56" s="522"/>
      <c r="AQ56" s="524" t="str">
        <f>IF(OR(AQ44="配置なし",AQ44="申請なし"),"",IF(同種工事施工経験!F211="","",同種工事施工経験!F211))</f>
        <v/>
      </c>
      <c r="AR56" s="525" t="str">
        <f>IF(OR(AR44="",AR44="申請なし"),"",IF(同種工事施工経験!M211="","",同種工事施工経験!M211))</f>
        <v/>
      </c>
      <c r="AS56" s="522"/>
      <c r="AT56" s="519"/>
      <c r="AU56" s="523"/>
      <c r="AV56" s="522"/>
      <c r="AW56" s="519"/>
      <c r="AX56" s="523"/>
      <c r="AY56" s="522"/>
      <c r="AZ56" s="519"/>
      <c r="BA56" s="523"/>
      <c r="BB56" s="493"/>
      <c r="BC56" s="517"/>
      <c r="BD56" s="505"/>
      <c r="BE56" s="522"/>
      <c r="BF56" s="519"/>
      <c r="BG56" s="523"/>
      <c r="BH56" s="522"/>
      <c r="BI56" s="519"/>
      <c r="BJ56" s="523"/>
      <c r="BK56" s="754" t="s">
        <v>1246</v>
      </c>
      <c r="BL56" s="519" t="str">
        <f>IF(【建築】応急危険度判定士!A9="","申請なし",【建築】応急危険度判定士!A9)</f>
        <v>申請なし</v>
      </c>
      <c r="BM56" s="520"/>
      <c r="BN56" s="527" t="s">
        <v>897</v>
      </c>
      <c r="BO56" s="519" t="str">
        <f>IF(【建築】応急復旧相談員!G8="","申請なし",【建築】応急復旧相談員!G8)</f>
        <v>申請なし</v>
      </c>
      <c r="BP56" s="523"/>
      <c r="BQ56" s="522"/>
      <c r="BR56" s="519"/>
      <c r="BS56" s="523"/>
      <c r="BT56" s="518"/>
      <c r="BU56" s="526"/>
      <c r="BV56" s="520"/>
      <c r="BW56" s="522"/>
      <c r="BX56" s="519"/>
      <c r="BY56" s="523"/>
      <c r="BZ56" s="522"/>
      <c r="CA56" s="519"/>
      <c r="CB56" s="523"/>
      <c r="CC56" s="522"/>
      <c r="CD56" s="519"/>
      <c r="CE56" s="523"/>
      <c r="CF56" s="522"/>
      <c r="CG56" s="519"/>
      <c r="CH56" s="523"/>
      <c r="CI56" s="522"/>
      <c r="CJ56" s="519"/>
      <c r="CK56" s="523"/>
      <c r="CL56" s="522"/>
      <c r="CM56" s="519"/>
      <c r="CN56" s="523"/>
    </row>
    <row r="57" spans="2:92">
      <c r="B57" s="162">
        <v>14</v>
      </c>
      <c r="C57" s="500"/>
      <c r="D57" s="486"/>
      <c r="E57" s="488"/>
      <c r="F57" s="480" t="s">
        <v>184</v>
      </c>
      <c r="G57" s="528" t="str">
        <f>IF(G44="申請なし","",IF(同種工事施工実績!F29="","",同種工事施工実績!F29))</f>
        <v/>
      </c>
      <c r="H57" s="529" t="str">
        <f>IF(H44="申請なし","",IF(同種工事施工実績!M29="","",同種工事施工実績!M29))</f>
        <v/>
      </c>
      <c r="I57" s="493"/>
      <c r="J57" s="486"/>
      <c r="K57" s="485"/>
      <c r="L57" s="493"/>
      <c r="M57" s="486"/>
      <c r="N57" s="485"/>
      <c r="O57" s="493"/>
      <c r="P57" s="486"/>
      <c r="Q57" s="485"/>
      <c r="R57" s="493" t="s">
        <v>184</v>
      </c>
      <c r="S57" s="528" t="str">
        <f>IF(OR(S44="配置なし",S44="申請なし"),"",IF(同種工事施工経験!F33="","",同種工事施工経験!F33))</f>
        <v/>
      </c>
      <c r="T57" s="529" t="str">
        <f>IF(OR(T44="",T44="申請なし"),"",IF(同種工事施工経験!M33="","",同種工事施工経験!M33))</f>
        <v/>
      </c>
      <c r="U57" s="493"/>
      <c r="V57" s="486"/>
      <c r="W57" s="485"/>
      <c r="X57" s="493"/>
      <c r="Y57" s="486"/>
      <c r="Z57" s="485"/>
      <c r="AA57" s="493"/>
      <c r="AB57" s="486"/>
      <c r="AC57" s="485"/>
      <c r="AD57" s="493" t="s">
        <v>184</v>
      </c>
      <c r="AE57" s="481" t="str">
        <f>IF(OR(AE44="配置なし",AE44="申請なし"),"",IF(同種工事施工経験!F154="","",同種工事施工経験!F154))</f>
        <v/>
      </c>
      <c r="AF57" s="482" t="str">
        <f>IF(OR(AF44="",AF44="申請なし"),"",IF(同種工事施工経験!M154="","",同種工事施工経験!M154))</f>
        <v/>
      </c>
      <c r="AG57" s="493"/>
      <c r="AH57" s="486"/>
      <c r="AI57" s="485"/>
      <c r="AJ57" s="493"/>
      <c r="AK57" s="486"/>
      <c r="AL57" s="485"/>
      <c r="AM57" s="493"/>
      <c r="AN57" s="486"/>
      <c r="AO57" s="530"/>
      <c r="AP57" s="493" t="s">
        <v>184</v>
      </c>
      <c r="AQ57" s="528" t="str">
        <f>IF(OR(AQ44="配置なし",AQ44="申請なし"),"",IF(同種工事施工経験!F204="","",同種工事施工経験!F204))</f>
        <v/>
      </c>
      <c r="AR57" s="529" t="str">
        <f>IF(OR(AR44="",AR44="申請なし"),"",IF(同種工事施工経験!M204="","",同種工事施工経験!M204))</f>
        <v/>
      </c>
      <c r="AS57" s="493"/>
      <c r="AT57" s="486"/>
      <c r="AU57" s="485"/>
      <c r="AV57" s="493"/>
      <c r="AW57" s="486"/>
      <c r="AX57" s="485"/>
      <c r="AY57" s="493"/>
      <c r="AZ57" s="486"/>
      <c r="BA57" s="485"/>
      <c r="BB57" s="493"/>
      <c r="BC57" s="486"/>
      <c r="BD57" s="485"/>
      <c r="BE57" s="493"/>
      <c r="BF57" s="486"/>
      <c r="BG57" s="485"/>
      <c r="BH57" s="493"/>
      <c r="BI57" s="486"/>
      <c r="BJ57" s="485"/>
      <c r="BK57" s="493"/>
      <c r="BL57" s="486"/>
      <c r="BM57" s="485"/>
      <c r="BN57" s="493"/>
      <c r="BO57" s="486"/>
      <c r="BP57" s="485"/>
      <c r="BQ57" s="493"/>
      <c r="BR57" s="486"/>
      <c r="BS57" s="485"/>
      <c r="BT57" s="500"/>
      <c r="BU57" s="490"/>
      <c r="BV57" s="488"/>
      <c r="BW57" s="493"/>
      <c r="BX57" s="486"/>
      <c r="BY57" s="485"/>
      <c r="BZ57" s="493"/>
      <c r="CA57" s="486"/>
      <c r="CB57" s="485"/>
      <c r="CC57" s="493"/>
      <c r="CD57" s="486"/>
      <c r="CE57" s="485"/>
      <c r="CF57" s="493"/>
      <c r="CG57" s="486"/>
      <c r="CH57" s="485"/>
      <c r="CI57" s="493"/>
      <c r="CJ57" s="486"/>
      <c r="CK57" s="485"/>
      <c r="CL57" s="493"/>
      <c r="CM57" s="486"/>
      <c r="CN57" s="485"/>
    </row>
    <row r="58" spans="2:92">
      <c r="B58" s="162">
        <v>15</v>
      </c>
      <c r="C58" s="500"/>
      <c r="D58" s="486"/>
      <c r="E58" s="488"/>
      <c r="F58" s="521" t="s">
        <v>391</v>
      </c>
      <c r="G58" s="524" t="str">
        <f>IF(G44="申請なし","",IF(同種工事施工実績!F27="","",同種工事施工実績!F27))</f>
        <v/>
      </c>
      <c r="H58" s="525" t="str">
        <f>IF(H44="申請なし","",IF(同種工事施工実績!M27="","",同種工事施工実績!M27))</f>
        <v/>
      </c>
      <c r="I58" s="493"/>
      <c r="J58" s="486"/>
      <c r="K58" s="485"/>
      <c r="L58" s="493"/>
      <c r="M58" s="486"/>
      <c r="N58" s="485"/>
      <c r="O58" s="493"/>
      <c r="P58" s="486"/>
      <c r="Q58" s="485"/>
      <c r="R58" s="480" t="s">
        <v>392</v>
      </c>
      <c r="S58" s="481" t="str">
        <f>IF(OR(S44="配置なし",S44="申請なし"),"",IF(同種工事施工経験!F29="","",同種工事施工経験!F29))</f>
        <v/>
      </c>
      <c r="T58" s="482" t="str">
        <f>IF(OR(T44="",T44="申請なし"),"",IF(同種工事施工経験!M29="","",同種工事施工経験!M29))</f>
        <v/>
      </c>
      <c r="U58" s="493"/>
      <c r="V58" s="486"/>
      <c r="W58" s="485"/>
      <c r="X58" s="493"/>
      <c r="Y58" s="486"/>
      <c r="Z58" s="485"/>
      <c r="AA58" s="493"/>
      <c r="AB58" s="486"/>
      <c r="AC58" s="485"/>
      <c r="AD58" s="480" t="s">
        <v>392</v>
      </c>
      <c r="AE58" s="481" t="str">
        <f>IF(OR(AE44="配置なし",AE44="申請なし"),"",IF(同種工事施工経験!F150="","",同種工事施工経験!F150))</f>
        <v/>
      </c>
      <c r="AF58" s="482" t="str">
        <f>IF(OR(AF44="",AF44="申請なし"),"",IF(同種工事施工経験!M150="","",同種工事施工経験!M150))</f>
        <v/>
      </c>
      <c r="AG58" s="493"/>
      <c r="AH58" s="486"/>
      <c r="AI58" s="485"/>
      <c r="AJ58" s="493"/>
      <c r="AK58" s="486"/>
      <c r="AL58" s="485"/>
      <c r="AM58" s="493"/>
      <c r="AN58" s="486"/>
      <c r="AO58" s="530"/>
      <c r="AP58" s="480" t="s">
        <v>392</v>
      </c>
      <c r="AQ58" s="481" t="str">
        <f>IF(OR(AQ44="配置なし",AQ44="申請なし"),"",IF(同種工事施工経験!F200="","",同種工事施工経験!F200))</f>
        <v/>
      </c>
      <c r="AR58" s="482" t="str">
        <f>IF(OR(AR44="",AR44="申請なし"),"",IF(同種工事施工経験!M200="","",同種工事施工経験!M200))</f>
        <v/>
      </c>
      <c r="AS58" s="493"/>
      <c r="AT58" s="486"/>
      <c r="AU58" s="485"/>
      <c r="AV58" s="493"/>
      <c r="AW58" s="486"/>
      <c r="AX58" s="485"/>
      <c r="AY58" s="493"/>
      <c r="AZ58" s="486"/>
      <c r="BA58" s="485"/>
      <c r="BB58" s="522"/>
      <c r="BC58" s="519"/>
      <c r="BD58" s="523"/>
      <c r="BE58" s="493"/>
      <c r="BF58" s="486"/>
      <c r="BG58" s="485"/>
      <c r="BH58" s="493"/>
      <c r="BI58" s="486"/>
      <c r="BJ58" s="485"/>
      <c r="BK58" s="493"/>
      <c r="BL58" s="486"/>
      <c r="BM58" s="485"/>
      <c r="BN58" s="493"/>
      <c r="BO58" s="486"/>
      <c r="BP58" s="485"/>
      <c r="BQ58" s="493"/>
      <c r="BR58" s="486"/>
      <c r="BS58" s="485"/>
      <c r="BT58" s="500"/>
      <c r="BU58" s="490"/>
      <c r="BV58" s="488"/>
      <c r="BW58" s="493"/>
      <c r="BX58" s="486"/>
      <c r="BY58" s="485"/>
      <c r="BZ58" s="493"/>
      <c r="CA58" s="486"/>
      <c r="CB58" s="485"/>
      <c r="CC58" s="493"/>
      <c r="CD58" s="486"/>
      <c r="CE58" s="485"/>
      <c r="CF58" s="493"/>
      <c r="CG58" s="486"/>
      <c r="CH58" s="485"/>
      <c r="CI58" s="493"/>
      <c r="CJ58" s="486"/>
      <c r="CK58" s="485"/>
      <c r="CL58" s="493"/>
      <c r="CM58" s="486"/>
      <c r="CN58" s="485"/>
    </row>
    <row r="59" spans="2:92">
      <c r="B59" s="162">
        <v>16</v>
      </c>
      <c r="C59" s="500"/>
      <c r="D59" s="486"/>
      <c r="E59" s="488"/>
      <c r="F59" s="493" t="s">
        <v>393</v>
      </c>
      <c r="G59" s="748" t="str">
        <f>IF(G44="申請なし","",IF(同種工事施工実績!F28="","",同種工事施工実績!F28))</f>
        <v/>
      </c>
      <c r="H59" s="747" t="str">
        <f>IF(H44="申請なし","",IF(同種工事施工実績!M28="","",同種工事施工実績!M28))</f>
        <v/>
      </c>
      <c r="I59" s="493"/>
      <c r="J59" s="486"/>
      <c r="K59" s="485"/>
      <c r="L59" s="493"/>
      <c r="M59" s="486"/>
      <c r="N59" s="485"/>
      <c r="O59" s="493"/>
      <c r="P59" s="486"/>
      <c r="Q59" s="485"/>
      <c r="R59" s="493" t="s">
        <v>393</v>
      </c>
      <c r="S59" s="481" t="str">
        <f>IF(OR(S44="配置なし",S44="申請なし"),"",IF(同種工事施工経験!F30="","",同種工事施工経験!F30))</f>
        <v/>
      </c>
      <c r="T59" s="482" t="str">
        <f>IF(OR(T44="",T44="申請なし"),"",IF(同種工事施工経験!M30="","",同種工事施工経験!M30))</f>
        <v/>
      </c>
      <c r="U59" s="493"/>
      <c r="V59" s="486"/>
      <c r="W59" s="485"/>
      <c r="X59" s="493"/>
      <c r="Y59" s="486"/>
      <c r="Z59" s="485"/>
      <c r="AA59" s="493"/>
      <c r="AB59" s="486"/>
      <c r="AC59" s="485"/>
      <c r="AD59" s="493" t="s">
        <v>393</v>
      </c>
      <c r="AE59" s="481" t="str">
        <f>IF(OR(AE44="配置なし",AE44="申請なし"),"",IF(同種工事施工経験!F151="","",同種工事施工経験!F151))</f>
        <v/>
      </c>
      <c r="AF59" s="482" t="str">
        <f>IF(OR(AF44="",AF44="申請なし"),"",IF(同種工事施工経験!M151="","",同種工事施工経験!M151))</f>
        <v/>
      </c>
      <c r="AG59" s="493"/>
      <c r="AH59" s="486"/>
      <c r="AI59" s="485"/>
      <c r="AJ59" s="493"/>
      <c r="AK59" s="486"/>
      <c r="AL59" s="485"/>
      <c r="AM59" s="493"/>
      <c r="AN59" s="486"/>
      <c r="AO59" s="530"/>
      <c r="AP59" s="493" t="s">
        <v>393</v>
      </c>
      <c r="AQ59" s="481" t="str">
        <f>IF(OR(AQ44="配置なし",AQ44="申請なし"),"",IF(同種工事施工経験!F201="","",同種工事施工経験!F201))</f>
        <v/>
      </c>
      <c r="AR59" s="482" t="str">
        <f>IF(OR(AR44="",AR44="申請なし"),"",IF(同種工事施工経験!M201="","",同種工事施工経験!M201))</f>
        <v/>
      </c>
      <c r="AS59" s="493"/>
      <c r="AT59" s="486"/>
      <c r="AU59" s="485"/>
      <c r="AV59" s="493"/>
      <c r="AW59" s="486"/>
      <c r="AX59" s="485"/>
      <c r="AY59" s="493"/>
      <c r="AZ59" s="486"/>
      <c r="BA59" s="485"/>
      <c r="BB59" s="493"/>
      <c r="BC59" s="486"/>
      <c r="BD59" s="485"/>
      <c r="BE59" s="493"/>
      <c r="BF59" s="486"/>
      <c r="BG59" s="485"/>
      <c r="BH59" s="493"/>
      <c r="BI59" s="486"/>
      <c r="BJ59" s="485"/>
      <c r="BK59" s="493"/>
      <c r="BL59" s="486"/>
      <c r="BM59" s="485"/>
      <c r="BN59" s="493"/>
      <c r="BO59" s="486"/>
      <c r="BP59" s="485"/>
      <c r="BQ59" s="493"/>
      <c r="BR59" s="486"/>
      <c r="BS59" s="485"/>
      <c r="BT59" s="500"/>
      <c r="BU59" s="490"/>
      <c r="BV59" s="488"/>
      <c r="BW59" s="493"/>
      <c r="BX59" s="486"/>
      <c r="BY59" s="485"/>
      <c r="BZ59" s="493"/>
      <c r="CA59" s="486"/>
      <c r="CB59" s="485"/>
      <c r="CC59" s="493"/>
      <c r="CD59" s="486"/>
      <c r="CE59" s="485"/>
      <c r="CF59" s="493"/>
      <c r="CG59" s="486"/>
      <c r="CH59" s="485"/>
      <c r="CI59" s="493"/>
      <c r="CJ59" s="486"/>
      <c r="CK59" s="485"/>
      <c r="CL59" s="493"/>
      <c r="CM59" s="486"/>
      <c r="CN59" s="485"/>
    </row>
    <row r="60" spans="2:92">
      <c r="B60" s="162">
        <v>17</v>
      </c>
      <c r="C60" s="531"/>
      <c r="D60" s="532"/>
      <c r="E60" s="533"/>
      <c r="F60" s="534" t="s">
        <v>394</v>
      </c>
      <c r="G60" s="535" t="str">
        <f>IF(G44="申請なし","",IF(同種工事施工実績!F18="","",同種工事施工実績!F18))</f>
        <v/>
      </c>
      <c r="H60" s="536" t="str">
        <f>IF(H44="申請なし","",IF(同種工事施工実績!M18="","",同種工事施工実績!M18))</f>
        <v/>
      </c>
      <c r="I60" s="534"/>
      <c r="J60" s="532"/>
      <c r="K60" s="537"/>
      <c r="L60" s="534"/>
      <c r="M60" s="532"/>
      <c r="N60" s="537"/>
      <c r="O60" s="534"/>
      <c r="P60" s="532"/>
      <c r="Q60" s="537"/>
      <c r="R60" s="534" t="s">
        <v>394</v>
      </c>
      <c r="S60" s="535" t="str">
        <f>IF(OR(S44="配置なし",S44="申請なし"),"",IF(同種工事施工経験!F19="","",同種工事施工経験!F19))</f>
        <v/>
      </c>
      <c r="T60" s="536" t="str">
        <f>IF(OR(T44="",T44="申請なし"),"",IF(同種工事施工経験!M19="","",同種工事施工経験!M19))</f>
        <v/>
      </c>
      <c r="U60" s="534"/>
      <c r="V60" s="532"/>
      <c r="W60" s="537"/>
      <c r="X60" s="534"/>
      <c r="Y60" s="532"/>
      <c r="Z60" s="537"/>
      <c r="AA60" s="534"/>
      <c r="AB60" s="532"/>
      <c r="AC60" s="537"/>
      <c r="AD60" s="534" t="s">
        <v>394</v>
      </c>
      <c r="AE60" s="535" t="str">
        <f>IF(OR(AE44="配置なし",AE44="申請なし"),"",IF(同種工事施工経験!F140="","",同種工事施工経験!F140))</f>
        <v/>
      </c>
      <c r="AF60" s="536" t="str">
        <f>IF(OR(AF44="",AF44="申請なし"),"",IF(同種工事施工経験!M140="","",同種工事施工経験!M140))</f>
        <v/>
      </c>
      <c r="AG60" s="534"/>
      <c r="AH60" s="532"/>
      <c r="AI60" s="537"/>
      <c r="AJ60" s="534"/>
      <c r="AK60" s="532"/>
      <c r="AL60" s="537"/>
      <c r="AM60" s="534"/>
      <c r="AN60" s="532"/>
      <c r="AO60" s="538"/>
      <c r="AP60" s="534" t="s">
        <v>394</v>
      </c>
      <c r="AQ60" s="535" t="str">
        <f>IF(OR(AQ44="配置なし",AQ44="申請なし"),"",IF(同種工事施工経験!F190="","",同種工事施工経験!F190))</f>
        <v/>
      </c>
      <c r="AR60" s="536" t="str">
        <f>IF(OR(AR44="",AR44="申請なし"),"",IF(同種工事施工経験!M190="","",同種工事施工経験!M190))</f>
        <v/>
      </c>
      <c r="AS60" s="534"/>
      <c r="AT60" s="532"/>
      <c r="AU60" s="537"/>
      <c r="AV60" s="534"/>
      <c r="AW60" s="532"/>
      <c r="AX60" s="537"/>
      <c r="AY60" s="534"/>
      <c r="AZ60" s="532"/>
      <c r="BA60" s="537"/>
      <c r="BB60" s="534"/>
      <c r="BC60" s="532"/>
      <c r="BD60" s="537"/>
      <c r="BE60" s="534"/>
      <c r="BF60" s="532"/>
      <c r="BG60" s="537"/>
      <c r="BH60" s="534"/>
      <c r="BI60" s="532"/>
      <c r="BJ60" s="537"/>
      <c r="BK60" s="534"/>
      <c r="BL60" s="532"/>
      <c r="BM60" s="537"/>
      <c r="BN60" s="534"/>
      <c r="BO60" s="532"/>
      <c r="BP60" s="537"/>
      <c r="BQ60" s="534"/>
      <c r="BR60" s="532"/>
      <c r="BS60" s="537"/>
      <c r="BT60" s="531"/>
      <c r="BU60" s="590"/>
      <c r="BV60" s="533"/>
      <c r="BW60" s="534"/>
      <c r="BX60" s="532"/>
      <c r="BY60" s="537"/>
      <c r="BZ60" s="534"/>
      <c r="CA60" s="532"/>
      <c r="CB60" s="537"/>
      <c r="CC60" s="534"/>
      <c r="CD60" s="532"/>
      <c r="CE60" s="537"/>
      <c r="CF60" s="534"/>
      <c r="CG60" s="532"/>
      <c r="CH60" s="537"/>
      <c r="CI60" s="534"/>
      <c r="CJ60" s="532"/>
      <c r="CK60" s="537"/>
      <c r="CL60" s="534"/>
      <c r="CM60" s="532"/>
      <c r="CN60" s="537"/>
    </row>
    <row r="62" spans="2:92" ht="14.25" customHeight="1">
      <c r="B62" s="376" t="s">
        <v>813</v>
      </c>
      <c r="C62" s="164"/>
      <c r="D62" s="164"/>
      <c r="E62" s="164"/>
      <c r="F62" s="164"/>
      <c r="G62" s="164"/>
      <c r="H62" s="164"/>
      <c r="I62" s="164"/>
      <c r="J62" s="164"/>
      <c r="K62" s="164"/>
    </row>
    <row r="63" spans="2:92" ht="14.25" customHeight="1">
      <c r="B63" s="380" t="s">
        <v>814</v>
      </c>
      <c r="C63" s="164"/>
      <c r="D63" s="164"/>
      <c r="E63" s="164"/>
      <c r="F63" s="164"/>
      <c r="G63" s="164"/>
      <c r="H63" s="164"/>
      <c r="I63" s="164"/>
      <c r="J63" s="164"/>
      <c r="K63" s="164"/>
    </row>
  </sheetData>
  <mergeCells count="302">
    <mergeCell ref="CG39:CH39"/>
    <mergeCell ref="CG40:CH40"/>
    <mergeCell ref="CG42:CH42"/>
    <mergeCell ref="CF19:CH19"/>
    <mergeCell ref="CG23:CH23"/>
    <mergeCell ref="CG22:CH22"/>
    <mergeCell ref="CG24:CH24"/>
    <mergeCell ref="CF20:CH20"/>
    <mergeCell ref="CG21:CH21"/>
    <mergeCell ref="AB41:AC41"/>
    <mergeCell ref="J29:K29"/>
    <mergeCell ref="I26:I28"/>
    <mergeCell ref="G42:H42"/>
    <mergeCell ref="AE41:AF41"/>
    <mergeCell ref="AE42:AF42"/>
    <mergeCell ref="J25:K25"/>
    <mergeCell ref="U39:W42"/>
    <mergeCell ref="P26:Q26"/>
    <mergeCell ref="V25:W25"/>
    <mergeCell ref="V26:W26"/>
    <mergeCell ref="AV39:AX42"/>
    <mergeCell ref="G21:H21"/>
    <mergeCell ref="G22:H22"/>
    <mergeCell ref="G23:H23"/>
    <mergeCell ref="G24:H24"/>
    <mergeCell ref="J41:K41"/>
    <mergeCell ref="J42:K42"/>
    <mergeCell ref="I39:I40"/>
    <mergeCell ref="J39:K40"/>
    <mergeCell ref="J31:K31"/>
    <mergeCell ref="J32:K32"/>
    <mergeCell ref="I21:I22"/>
    <mergeCell ref="J21:K22"/>
    <mergeCell ref="J23:K23"/>
    <mergeCell ref="J24:K24"/>
    <mergeCell ref="F38:H38"/>
    <mergeCell ref="I38:K38"/>
    <mergeCell ref="AG37:AI37"/>
    <mergeCell ref="AG38:AI38"/>
    <mergeCell ref="S21:T21"/>
    <mergeCell ref="S22:T22"/>
    <mergeCell ref="AE39:AF39"/>
    <mergeCell ref="AE40:AF40"/>
    <mergeCell ref="AE22:AF22"/>
    <mergeCell ref="AS39:AU42"/>
    <mergeCell ref="AA37:AC37"/>
    <mergeCell ref="AQ39:AR39"/>
    <mergeCell ref="AQ40:AR40"/>
    <mergeCell ref="AJ39:AL42"/>
    <mergeCell ref="U38:W38"/>
    <mergeCell ref="U37:W37"/>
    <mergeCell ref="AJ37:AL37"/>
    <mergeCell ref="AJ38:AL38"/>
    <mergeCell ref="X38:Z38"/>
    <mergeCell ref="AQ42:AR42"/>
    <mergeCell ref="AQ41:AR41"/>
    <mergeCell ref="AB39:AC39"/>
    <mergeCell ref="AB42:AC42"/>
    <mergeCell ref="AM37:AO37"/>
    <mergeCell ref="AM38:AO38"/>
    <mergeCell ref="AN39:AO39"/>
    <mergeCell ref="AN40:AO40"/>
    <mergeCell ref="AN41:AO41"/>
    <mergeCell ref="AN42:AO42"/>
    <mergeCell ref="AA38:AC38"/>
    <mergeCell ref="AD37:AF37"/>
    <mergeCell ref="X39:Z42"/>
    <mergeCell ref="AD38:AF38"/>
    <mergeCell ref="AY38:BA38"/>
    <mergeCell ref="BK37:BM37"/>
    <mergeCell ref="BN38:BP38"/>
    <mergeCell ref="BB21:BB24"/>
    <mergeCell ref="BC21:BD24"/>
    <mergeCell ref="AV20:AX20"/>
    <mergeCell ref="BB19:BD19"/>
    <mergeCell ref="AP38:AR38"/>
    <mergeCell ref="AP37:AR37"/>
    <mergeCell ref="AS38:AU38"/>
    <mergeCell ref="AQ21:AR21"/>
    <mergeCell ref="AQ22:AR22"/>
    <mergeCell ref="AY37:BA37"/>
    <mergeCell ref="BK38:BM38"/>
    <mergeCell ref="AV37:AX37"/>
    <mergeCell ref="AV38:AX38"/>
    <mergeCell ref="AS37:AU37"/>
    <mergeCell ref="BE21:BG24"/>
    <mergeCell ref="BN19:BP19"/>
    <mergeCell ref="BK19:BM19"/>
    <mergeCell ref="BN37:BP37"/>
    <mergeCell ref="D42:E42"/>
    <mergeCell ref="R37:T37"/>
    <mergeCell ref="R38:T38"/>
    <mergeCell ref="L37:N37"/>
    <mergeCell ref="L38:N38"/>
    <mergeCell ref="L39:N42"/>
    <mergeCell ref="P39:Q39"/>
    <mergeCell ref="P40:Q40"/>
    <mergeCell ref="P41:Q41"/>
    <mergeCell ref="O38:Q38"/>
    <mergeCell ref="P42:Q42"/>
    <mergeCell ref="F37:H37"/>
    <mergeCell ref="I37:K37"/>
    <mergeCell ref="O37:Q37"/>
    <mergeCell ref="D40:E40"/>
    <mergeCell ref="D41:E41"/>
    <mergeCell ref="G39:H39"/>
    <mergeCell ref="S42:T42"/>
    <mergeCell ref="S39:T39"/>
    <mergeCell ref="S40:T40"/>
    <mergeCell ref="S41:T41"/>
    <mergeCell ref="G40:H40"/>
    <mergeCell ref="G41:H41"/>
    <mergeCell ref="AY39:AY42"/>
    <mergeCell ref="AZ39:BA42"/>
    <mergeCell ref="AY21:AY24"/>
    <mergeCell ref="AZ21:BA24"/>
    <mergeCell ref="BE19:BG19"/>
    <mergeCell ref="AY20:BA20"/>
    <mergeCell ref="BB20:BD20"/>
    <mergeCell ref="BN20:BP20"/>
    <mergeCell ref="BK20:BM20"/>
    <mergeCell ref="BB37:BD37"/>
    <mergeCell ref="BE20:BG20"/>
    <mergeCell ref="BI25:BJ25"/>
    <mergeCell ref="BI26:BJ26"/>
    <mergeCell ref="BK21:BM24"/>
    <mergeCell ref="BL27:BM27"/>
    <mergeCell ref="BK39:BM42"/>
    <mergeCell ref="BN28:BP33"/>
    <mergeCell ref="BO27:BP27"/>
    <mergeCell ref="BB39:BB42"/>
    <mergeCell ref="BC26:BD26"/>
    <mergeCell ref="BC29:BD29"/>
    <mergeCell ref="BC25:BD25"/>
    <mergeCell ref="BL25:BM25"/>
    <mergeCell ref="BL26:BM26"/>
    <mergeCell ref="CL38:CN38"/>
    <mergeCell ref="CL39:CL42"/>
    <mergeCell ref="CL19:CN19"/>
    <mergeCell ref="CL20:CN20"/>
    <mergeCell ref="CL21:CL24"/>
    <mergeCell ref="CM21:CN24"/>
    <mergeCell ref="CM25:CN25"/>
    <mergeCell ref="CM26:CN26"/>
    <mergeCell ref="CL27:CL28"/>
    <mergeCell ref="CM27:CN28"/>
    <mergeCell ref="CM29:CN29"/>
    <mergeCell ref="CM39:CN42"/>
    <mergeCell ref="CM30:CN30"/>
    <mergeCell ref="CL31:CL32"/>
    <mergeCell ref="CM31:CN32"/>
    <mergeCell ref="CM33:CN33"/>
    <mergeCell ref="CL37:CN37"/>
    <mergeCell ref="BQ19:BS19"/>
    <mergeCell ref="AS19:AU19"/>
    <mergeCell ref="AM19:AO19"/>
    <mergeCell ref="AV19:AX19"/>
    <mergeCell ref="AY19:BA19"/>
    <mergeCell ref="AN24:AO24"/>
    <mergeCell ref="AN21:AO21"/>
    <mergeCell ref="AN23:AO23"/>
    <mergeCell ref="AN22:AO22"/>
    <mergeCell ref="AQ23:AR23"/>
    <mergeCell ref="AQ24:AR24"/>
    <mergeCell ref="BR21:BS24"/>
    <mergeCell ref="BQ20:BS20"/>
    <mergeCell ref="AM20:AO20"/>
    <mergeCell ref="AP20:AR20"/>
    <mergeCell ref="AS20:AU20"/>
    <mergeCell ref="D39:E39"/>
    <mergeCell ref="D26:E26"/>
    <mergeCell ref="D25:E25"/>
    <mergeCell ref="AJ19:AL19"/>
    <mergeCell ref="AJ20:AL20"/>
    <mergeCell ref="AA19:AC19"/>
    <mergeCell ref="U20:W20"/>
    <mergeCell ref="AD20:AF20"/>
    <mergeCell ref="AG20:AI20"/>
    <mergeCell ref="X19:Z19"/>
    <mergeCell ref="I20:K20"/>
    <mergeCell ref="L20:N20"/>
    <mergeCell ref="C20:E20"/>
    <mergeCell ref="O19:Q19"/>
    <mergeCell ref="O20:Q20"/>
    <mergeCell ref="R20:T20"/>
    <mergeCell ref="AG39:AI42"/>
    <mergeCell ref="J26:K28"/>
    <mergeCell ref="J30:K30"/>
    <mergeCell ref="AB26:AC26"/>
    <mergeCell ref="P25:Q25"/>
    <mergeCell ref="AB25:AC25"/>
    <mergeCell ref="X37:Z37"/>
    <mergeCell ref="AB40:AC40"/>
    <mergeCell ref="R19:T19"/>
    <mergeCell ref="L19:N19"/>
    <mergeCell ref="C19:E19"/>
    <mergeCell ref="F20:H20"/>
    <mergeCell ref="F19:H19"/>
    <mergeCell ref="I19:K19"/>
    <mergeCell ref="P22:Q22"/>
    <mergeCell ref="P23:Q23"/>
    <mergeCell ref="BH37:BJ37"/>
    <mergeCell ref="AT26:AU26"/>
    <mergeCell ref="AT27:AU27"/>
    <mergeCell ref="AS28:AU33"/>
    <mergeCell ref="V27:W27"/>
    <mergeCell ref="U28:W33"/>
    <mergeCell ref="U21:W24"/>
    <mergeCell ref="AA20:AC20"/>
    <mergeCell ref="AP19:AR19"/>
    <mergeCell ref="U19:W19"/>
    <mergeCell ref="AD19:AF19"/>
    <mergeCell ref="AG19:AI19"/>
    <mergeCell ref="X20:Z20"/>
    <mergeCell ref="BH19:BJ19"/>
    <mergeCell ref="BH20:BJ20"/>
    <mergeCell ref="BQ38:BS38"/>
    <mergeCell ref="BB38:BD38"/>
    <mergeCell ref="BE37:BG37"/>
    <mergeCell ref="BE38:BG38"/>
    <mergeCell ref="D21:E21"/>
    <mergeCell ref="D22:E22"/>
    <mergeCell ref="D23:E23"/>
    <mergeCell ref="D24:E24"/>
    <mergeCell ref="C37:E37"/>
    <mergeCell ref="C38:E38"/>
    <mergeCell ref="BH21:BH24"/>
    <mergeCell ref="BI21:BJ24"/>
    <mergeCell ref="P21:Q21"/>
    <mergeCell ref="P24:Q24"/>
    <mergeCell ref="AE21:AF21"/>
    <mergeCell ref="S24:T24"/>
    <mergeCell ref="S23:T23"/>
    <mergeCell ref="AE24:AF24"/>
    <mergeCell ref="AE23:AF23"/>
    <mergeCell ref="AB21:AC21"/>
    <mergeCell ref="AB24:AC24"/>
    <mergeCell ref="AB22:AC22"/>
    <mergeCell ref="AB23:AC23"/>
    <mergeCell ref="AT25:AU25"/>
    <mergeCell ref="BT19:BV19"/>
    <mergeCell ref="BT20:BV20"/>
    <mergeCell ref="CI19:CK19"/>
    <mergeCell ref="CI20:CK20"/>
    <mergeCell ref="CJ25:CK25"/>
    <mergeCell ref="CJ26:CK26"/>
    <mergeCell ref="CJ42:CK42"/>
    <mergeCell ref="BW19:BY19"/>
    <mergeCell ref="BZ19:CB19"/>
    <mergeCell ref="BZ39:CB42"/>
    <mergeCell ref="CC39:CE42"/>
    <mergeCell ref="BW20:BY20"/>
    <mergeCell ref="BZ20:CB20"/>
    <mergeCell ref="BW38:BY38"/>
    <mergeCell ref="BZ38:CB38"/>
    <mergeCell ref="CC38:CE38"/>
    <mergeCell ref="CC20:CE20"/>
    <mergeCell ref="BW37:BY37"/>
    <mergeCell ref="BZ37:CB37"/>
    <mergeCell ref="CC37:CE37"/>
    <mergeCell ref="CC19:CE19"/>
    <mergeCell ref="CF37:CH37"/>
    <mergeCell ref="CF38:CH38"/>
    <mergeCell ref="CG41:CH41"/>
    <mergeCell ref="CI39:CI41"/>
    <mergeCell ref="CJ39:CK41"/>
    <mergeCell ref="CI37:CK37"/>
    <mergeCell ref="CI38:CK38"/>
    <mergeCell ref="BT21:BT24"/>
    <mergeCell ref="BU21:BV24"/>
    <mergeCell ref="BT37:BV37"/>
    <mergeCell ref="BN39:BP42"/>
    <mergeCell ref="BC39:BD42"/>
    <mergeCell ref="BN21:BP24"/>
    <mergeCell ref="BO26:BP26"/>
    <mergeCell ref="BQ21:BQ24"/>
    <mergeCell ref="BU25:BV25"/>
    <mergeCell ref="BU26:BV26"/>
    <mergeCell ref="BT38:BV38"/>
    <mergeCell ref="BT39:BT42"/>
    <mergeCell ref="BU39:BV42"/>
    <mergeCell ref="BE39:BG42"/>
    <mergeCell ref="BH38:BJ38"/>
    <mergeCell ref="BH39:BH42"/>
    <mergeCell ref="BI39:BJ42"/>
    <mergeCell ref="BQ37:BS37"/>
    <mergeCell ref="BQ39:BQ42"/>
    <mergeCell ref="BR39:BS42"/>
    <mergeCell ref="CI21:CI23"/>
    <mergeCell ref="CJ21:CK23"/>
    <mergeCell ref="CJ24:CK24"/>
    <mergeCell ref="CJ27:CK27"/>
    <mergeCell ref="AG21:AI24"/>
    <mergeCell ref="AH25:AI25"/>
    <mergeCell ref="AH26:AI26"/>
    <mergeCell ref="AH27:AI27"/>
    <mergeCell ref="AG28:AI33"/>
    <mergeCell ref="AS21:AU24"/>
    <mergeCell ref="BB27:BB28"/>
    <mergeCell ref="BB29:BB30"/>
    <mergeCell ref="AN25:AO25"/>
    <mergeCell ref="AN26:AO26"/>
  </mergeCells>
  <phoneticPr fontId="2"/>
  <pageMargins left="0.70866141732283472" right="0.70866141732283472" top="0.74803149606299213" bottom="0.74803149606299213" header="0.31496062992125984" footer="0.31496062992125984"/>
  <pageSetup paperSize="8" scale="91" pageOrder="overThenDown"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T73"/>
  <sheetViews>
    <sheetView view="pageBreakPreview" topLeftCell="A8" zoomScaleNormal="100" zoomScaleSheetLayoutView="100" workbookViewId="0">
      <selection activeCell="A36" sqref="A36:XFD36"/>
    </sheetView>
  </sheetViews>
  <sheetFormatPr defaultColWidth="9" defaultRowHeight="13"/>
  <cols>
    <col min="1" max="17" width="5.08984375" style="3" customWidth="1"/>
    <col min="18" max="16384" width="9" style="3"/>
  </cols>
  <sheetData>
    <row r="1" spans="1:20" ht="15.75" customHeight="1">
      <c r="A1" s="778" t="s">
        <v>1270</v>
      </c>
      <c r="B1" s="778"/>
      <c r="C1" s="69"/>
      <c r="D1" s="69"/>
      <c r="E1" s="69"/>
      <c r="F1" s="69"/>
      <c r="G1" s="69"/>
      <c r="H1" s="69"/>
      <c r="I1" s="69"/>
      <c r="J1" s="69"/>
      <c r="S1" s="3" t="s">
        <v>276</v>
      </c>
    </row>
    <row r="2" spans="1:20" ht="15.75" customHeight="1">
      <c r="M2" s="6" t="s">
        <v>97</v>
      </c>
      <c r="N2" s="782">
        <f>IF(企業入力シート!C4="","",企業入力シート!C4)</f>
        <v>46258</v>
      </c>
      <c r="O2" s="782"/>
      <c r="P2" s="782"/>
      <c r="Q2" s="782"/>
      <c r="S2" s="3" t="s">
        <v>277</v>
      </c>
    </row>
    <row r="3" spans="1:20" ht="15.75" customHeight="1">
      <c r="A3" s="6"/>
      <c r="B3" s="6"/>
      <c r="C3" s="6"/>
      <c r="D3" s="6"/>
      <c r="E3" s="6"/>
      <c r="F3" s="6"/>
      <c r="G3" s="6"/>
      <c r="H3" s="6"/>
      <c r="I3" s="6"/>
      <c r="J3" s="6"/>
      <c r="R3" s="91"/>
      <c r="S3" s="89"/>
      <c r="T3" s="3" t="s">
        <v>278</v>
      </c>
    </row>
    <row r="4" spans="1:20" ht="15.75" customHeight="1">
      <c r="A4" s="778" t="s">
        <v>533</v>
      </c>
      <c r="B4" s="778"/>
      <c r="C4" s="778"/>
      <c r="D4" s="778"/>
      <c r="E4" s="778"/>
      <c r="F4" s="778"/>
      <c r="G4" s="778"/>
      <c r="H4" s="778"/>
      <c r="I4" s="778"/>
      <c r="J4" s="778"/>
      <c r="K4" s="778"/>
      <c r="L4" s="778"/>
      <c r="M4" s="778"/>
      <c r="N4" s="778"/>
      <c r="O4" s="778"/>
      <c r="P4" s="778"/>
      <c r="Q4" s="778"/>
      <c r="S4" s="83"/>
      <c r="T4" s="3" t="s">
        <v>279</v>
      </c>
    </row>
    <row r="5" spans="1:20" ht="15.75" customHeight="1">
      <c r="A5" s="781" t="s">
        <v>45</v>
      </c>
      <c r="B5" s="781"/>
      <c r="C5" s="781"/>
      <c r="D5" s="781"/>
      <c r="E5" s="781"/>
      <c r="F5" s="781"/>
      <c r="G5" s="781"/>
      <c r="H5" s="781"/>
      <c r="I5" s="781"/>
      <c r="J5" s="781"/>
      <c r="K5" s="781"/>
      <c r="L5" s="781"/>
      <c r="M5" s="781"/>
      <c r="N5" s="781"/>
      <c r="O5" s="781"/>
      <c r="P5" s="781"/>
      <c r="Q5" s="781"/>
    </row>
    <row r="6" spans="1:20" ht="15.75" customHeight="1">
      <c r="A6" s="68"/>
      <c r="B6" s="68"/>
      <c r="C6" s="68"/>
      <c r="D6" s="68"/>
      <c r="E6" s="68"/>
      <c r="F6" s="68"/>
      <c r="G6" s="68"/>
      <c r="H6" s="68"/>
      <c r="I6" s="68"/>
      <c r="S6" s="3" t="s">
        <v>280</v>
      </c>
    </row>
    <row r="7" spans="1:20" ht="15.75" customHeight="1">
      <c r="A7" s="2" t="s">
        <v>0</v>
      </c>
      <c r="B7" s="2"/>
      <c r="C7" s="69"/>
      <c r="D7" s="69"/>
      <c r="E7" s="69"/>
      <c r="F7" s="69"/>
      <c r="G7" s="69"/>
      <c r="H7" s="69"/>
      <c r="I7" s="69"/>
      <c r="S7" s="85"/>
      <c r="T7" s="3" t="s">
        <v>281</v>
      </c>
    </row>
    <row r="8" spans="1:20" ht="15.75" customHeight="1">
      <c r="A8" s="775" t="str">
        <f>CONCATENATE("　",発注者入力シート!C6,IF(COUNTIF(発注者入力シート!C6,"*センター*"),"所長","長"),"  ","様")</f>
        <v>　総務部営繕課長  様</v>
      </c>
      <c r="B8" s="775"/>
      <c r="C8" s="775"/>
      <c r="D8" s="775"/>
      <c r="E8" s="775"/>
      <c r="F8" s="775"/>
      <c r="G8" s="775"/>
      <c r="H8" s="69"/>
      <c r="I8" s="69"/>
      <c r="S8" s="86"/>
      <c r="T8" s="3" t="s">
        <v>279</v>
      </c>
    </row>
    <row r="9" spans="1:20" ht="15.75" customHeight="1">
      <c r="A9" s="69"/>
      <c r="B9" s="69"/>
      <c r="C9" s="69"/>
      <c r="D9" s="69"/>
      <c r="E9" s="69"/>
      <c r="F9" s="69"/>
      <c r="G9" s="69"/>
      <c r="H9" s="69"/>
      <c r="I9" s="69"/>
    </row>
    <row r="10" spans="1:20" ht="15.75" customHeight="1">
      <c r="B10" s="2"/>
      <c r="C10" s="2"/>
      <c r="D10" s="2"/>
      <c r="E10" s="2"/>
      <c r="F10" s="2"/>
      <c r="G10" s="2"/>
      <c r="H10" s="2"/>
      <c r="J10" s="784"/>
      <c r="K10" s="784"/>
      <c r="L10" s="784"/>
      <c r="M10" s="784"/>
      <c r="N10" s="90"/>
      <c r="O10" s="90"/>
      <c r="P10" s="90"/>
      <c r="Q10" s="90"/>
      <c r="R10" s="91"/>
      <c r="S10" s="91" t="s">
        <v>282</v>
      </c>
    </row>
    <row r="11" spans="1:20" ht="15.75" customHeight="1">
      <c r="B11" s="2"/>
      <c r="C11" s="2"/>
      <c r="D11" s="2"/>
      <c r="E11" s="2"/>
      <c r="F11" s="2"/>
      <c r="G11" s="2"/>
      <c r="H11" s="2" t="s">
        <v>903</v>
      </c>
      <c r="J11" s="783" t="str">
        <f>IF(企業入力シート!C6="","",企業入力シート!C6)</f>
        <v/>
      </c>
      <c r="K11" s="783"/>
      <c r="L11" s="783"/>
      <c r="M11" s="783"/>
      <c r="N11" s="783"/>
      <c r="O11" s="783"/>
      <c r="P11" s="783"/>
      <c r="Q11" s="783"/>
      <c r="R11" s="91"/>
      <c r="S11" s="91" t="s">
        <v>283</v>
      </c>
    </row>
    <row r="12" spans="1:20" ht="15.75" customHeight="1">
      <c r="A12" s="69"/>
      <c r="G12" s="2"/>
      <c r="J12" s="783"/>
      <c r="K12" s="783"/>
      <c r="L12" s="783"/>
      <c r="M12" s="783"/>
      <c r="N12" s="783"/>
      <c r="O12" s="783"/>
      <c r="P12" s="783"/>
      <c r="Q12" s="783"/>
    </row>
    <row r="13" spans="1:20" ht="15.75" customHeight="1">
      <c r="B13" s="6"/>
      <c r="C13" s="6"/>
      <c r="D13" s="6"/>
      <c r="E13" s="6"/>
      <c r="F13" s="6"/>
      <c r="G13" s="2" t="s">
        <v>549</v>
      </c>
      <c r="J13" s="774" t="str">
        <f>IF(企業入力シート!C7="","",企業入力シート!C7)</f>
        <v>○○建設</v>
      </c>
      <c r="K13" s="774"/>
      <c r="L13" s="774"/>
      <c r="M13" s="774"/>
      <c r="N13" s="774"/>
      <c r="O13" s="774"/>
      <c r="P13" s="774"/>
      <c r="Q13" s="774"/>
      <c r="R13" s="91"/>
    </row>
    <row r="14" spans="1:20" ht="15.75" customHeight="1">
      <c r="B14" s="69"/>
      <c r="C14" s="69"/>
      <c r="D14" s="69"/>
      <c r="E14" s="69"/>
      <c r="F14" s="69"/>
      <c r="G14" s="2" t="s">
        <v>69</v>
      </c>
      <c r="J14" s="779" t="str">
        <f>IF(企業入力シート!C8="","",企業入力シート!C8)</f>
        <v>○○　○○</v>
      </c>
      <c r="K14" s="779"/>
      <c r="L14" s="779"/>
      <c r="M14" s="779"/>
      <c r="N14" s="779"/>
      <c r="O14" s="779"/>
      <c r="R14" s="91"/>
    </row>
    <row r="15" spans="1:20" ht="15.75" customHeight="1">
      <c r="B15" s="69"/>
      <c r="C15" s="69"/>
      <c r="D15" s="69"/>
      <c r="E15" s="69"/>
      <c r="F15" s="69"/>
      <c r="G15" s="69"/>
      <c r="H15" s="2"/>
      <c r="J15" s="69"/>
      <c r="K15" s="2"/>
      <c r="L15" s="69"/>
    </row>
    <row r="16" spans="1:20" ht="15.75" customHeight="1">
      <c r="A16" s="69"/>
    </row>
    <row r="17" spans="1:18" ht="13.5" customHeight="1">
      <c r="A17" s="780" t="str">
        <f>CONCATENATE("　","令和",(YEAR(発注者入力シート!C7)-2018),"年",MONTH(発注者入力シート!C7),"月",DAY(発注者入力シート!C7),"日付けで入札公告のありました下記工事について、別添のとおり書類を添えて提出いたします。")</f>
        <v>　令和8年10月2日付けで入札公告のありました下記工事について、別添のとおり書類を添えて提出いたします。</v>
      </c>
      <c r="B17" s="780"/>
      <c r="C17" s="780"/>
      <c r="D17" s="780"/>
      <c r="E17" s="780"/>
      <c r="F17" s="780"/>
      <c r="G17" s="780"/>
      <c r="H17" s="780"/>
      <c r="I17" s="780"/>
      <c r="J17" s="780"/>
      <c r="K17" s="780"/>
      <c r="L17" s="780"/>
      <c r="M17" s="780"/>
      <c r="N17" s="780"/>
      <c r="O17" s="780"/>
      <c r="P17" s="780"/>
      <c r="Q17" s="780"/>
    </row>
    <row r="18" spans="1:18">
      <c r="A18" s="780"/>
      <c r="B18" s="780"/>
      <c r="C18" s="780"/>
      <c r="D18" s="780"/>
      <c r="E18" s="780"/>
      <c r="F18" s="780"/>
      <c r="G18" s="780"/>
      <c r="H18" s="780"/>
      <c r="I18" s="780"/>
      <c r="J18" s="780"/>
      <c r="K18" s="780"/>
      <c r="L18" s="780"/>
      <c r="M18" s="780"/>
      <c r="N18" s="780"/>
      <c r="O18" s="780"/>
      <c r="P18" s="780"/>
      <c r="Q18" s="780"/>
      <c r="R18" s="92"/>
    </row>
    <row r="19" spans="1:18" ht="15.75" customHeight="1">
      <c r="A19" s="69"/>
    </row>
    <row r="20" spans="1:18" ht="15.75" customHeight="1">
      <c r="A20" s="2" t="s">
        <v>1</v>
      </c>
      <c r="B20" s="2"/>
      <c r="C20" s="775" t="str">
        <f>発注者入力シート!C10</f>
        <v>隠岐高等学校長寿命化（受水槽改修外）工事</v>
      </c>
      <c r="D20" s="775"/>
      <c r="E20" s="775"/>
      <c r="F20" s="775"/>
      <c r="G20" s="775"/>
      <c r="H20" s="775"/>
      <c r="I20" s="775"/>
      <c r="J20" s="775"/>
      <c r="K20" s="775"/>
      <c r="L20" s="775"/>
      <c r="M20" s="775"/>
      <c r="N20" s="775"/>
      <c r="O20" s="775"/>
      <c r="P20" s="775"/>
      <c r="Q20" s="775"/>
    </row>
    <row r="21" spans="1:18" ht="15.75" customHeight="1">
      <c r="A21" s="69"/>
      <c r="F21" s="166"/>
    </row>
    <row r="22" spans="1:18" ht="15.75" customHeight="1">
      <c r="A22" s="2" t="s">
        <v>583</v>
      </c>
      <c r="B22" s="2"/>
      <c r="C22" s="2"/>
      <c r="D22" s="2"/>
      <c r="E22" s="2"/>
      <c r="F22" s="2"/>
      <c r="G22" s="2"/>
      <c r="H22" s="2"/>
      <c r="I22" s="2"/>
    </row>
    <row r="23" spans="1:18">
      <c r="A23" s="777" t="str">
        <f>IF(AND(IFERROR(OR(発注者入力シート!$L$62="２",発注者入力シート!$L$63="２"),FALSE),企業入力シート!$B$35="○"),"",IF(COUNTIF($A$44:$A$50,"*"&amp;VLOOKUP("２",発注者入力シート!$L$41:$N$76,3,FALSE)&amp;"*")&gt;=1,"",INDEX(発注者入力シート!$L$40:$O$82,MATCH("２",発注者入力シート!$L$40:$L$82,0),4)))</f>
        <v>　○企業の工事成績評定点　（様式-２-１、様式-２-２）</v>
      </c>
      <c r="B23" s="777"/>
      <c r="C23" s="777"/>
      <c r="D23" s="777"/>
      <c r="E23" s="777"/>
      <c r="F23" s="777"/>
      <c r="G23" s="777"/>
      <c r="H23" s="777"/>
      <c r="I23" s="777"/>
      <c r="J23" s="777"/>
      <c r="K23" s="777"/>
      <c r="L23" s="777"/>
      <c r="M23" s="777"/>
      <c r="N23" s="777"/>
      <c r="O23" s="777"/>
      <c r="P23" s="777"/>
      <c r="Q23" s="777"/>
    </row>
    <row r="24" spans="1:18" ht="13.5" customHeight="1">
      <c r="A24" s="777" t="str">
        <f>IF(AND(IFERROR(OR(発注者入力シート!$L$62="３",発注者入力シート!$L$63="３"),FALSE),企業入力シート!$B$35="○"),"",IF(COUNTIF($A$44:$A$50,"*"&amp;VLOOKUP("３",発注者入力シート!$L$41:$N$76,3,FALSE)&amp;"*")&gt;=1,"",INDEX(発注者入力シート!$L$40:$O$82,MATCH("３",発注者入力シート!$L$40:$L$82,0),4)))</f>
        <v>　○企業の同種工事の施工実績　（様式-３）</v>
      </c>
      <c r="B24" s="777"/>
      <c r="C24" s="777"/>
      <c r="D24" s="777"/>
      <c r="E24" s="777"/>
      <c r="F24" s="777"/>
      <c r="G24" s="777"/>
      <c r="H24" s="777"/>
      <c r="I24" s="777"/>
      <c r="J24" s="777"/>
      <c r="K24" s="777"/>
      <c r="L24" s="777"/>
      <c r="M24" s="777"/>
      <c r="N24" s="777"/>
      <c r="O24" s="777"/>
      <c r="P24" s="777"/>
      <c r="Q24" s="777"/>
    </row>
    <row r="25" spans="1:18" ht="13.5" customHeight="1">
      <c r="A25" s="777" t="str">
        <f>IF(AND(IFERROR(OR(発注者入力シート!$L$62="４",発注者入力シート!$L$63="４"),FALSE),企業入力シート!$B$35="○"),"",IF(COUNTIF($A$44:$A$50,"*"&amp;VLOOKUP("４",発注者入力シート!$L$41:$N$76,3,FALSE)&amp;"*")&gt;=1,"",INDEX(発注者入力シート!$L$40:$O$82,MATCH("４",発注者入力シート!$L$40:$L$82,0),4)))</f>
        <v>　○企業の優良工事表彰（優良工事施工団体表彰）　（様式-４）</v>
      </c>
      <c r="B25" s="777"/>
      <c r="C25" s="777"/>
      <c r="D25" s="777"/>
      <c r="E25" s="777"/>
      <c r="F25" s="777"/>
      <c r="G25" s="777"/>
      <c r="H25" s="777"/>
      <c r="I25" s="777"/>
      <c r="J25" s="777"/>
      <c r="K25" s="777"/>
      <c r="L25" s="777"/>
      <c r="M25" s="777"/>
      <c r="N25" s="777"/>
      <c r="O25" s="777"/>
      <c r="P25" s="777"/>
      <c r="Q25" s="777"/>
    </row>
    <row r="26" spans="1:18" ht="13.5" customHeight="1">
      <c r="A26" s="777" t="str">
        <f>IF(AND(IFERROR(OR(発注者入力シート!$L$62="５",発注者入力シート!$L$63="５"),FALSE),企業入力シート!$B$35="○"),"",IF(COUNTIF($A$44:$A$50,"*"&amp;VLOOKUP("５",発注者入力シート!$L$41:$N$76,3,FALSE)&amp;"*")&gt;=1,"",INDEX(発注者入力シート!$L$40:$O$82,MATCH("５",発注者入力シート!$L$40:$L$82,0),4)))</f>
        <v>　○配置予定技術者の工事成績評定点　（様式-５-１、様式-５-２）</v>
      </c>
      <c r="B26" s="777"/>
      <c r="C26" s="777"/>
      <c r="D26" s="777"/>
      <c r="E26" s="777"/>
      <c r="F26" s="777"/>
      <c r="G26" s="777"/>
      <c r="H26" s="777"/>
      <c r="I26" s="777"/>
      <c r="J26" s="777"/>
      <c r="K26" s="777"/>
      <c r="L26" s="777"/>
      <c r="M26" s="777"/>
      <c r="N26" s="777"/>
      <c r="O26" s="777"/>
      <c r="P26" s="777"/>
      <c r="Q26" s="777"/>
    </row>
    <row r="27" spans="1:18" ht="13.5" customHeight="1">
      <c r="A27" s="777" t="str">
        <f>IF(AND(IFERROR(OR(発注者入力シート!$L$62="６",発注者入力シート!$L$63="６"),FALSE),企業入力シート!$B$35="○"),"",IF(COUNTIF($A$44:$A$50,"*"&amp;VLOOKUP("６",発注者入力シート!$L$41:$N$76,3,FALSE)&amp;"*")&gt;=1,"",INDEX(発注者入力シート!$L$40:$O$82,MATCH("６",発注者入力シート!$L$40:$L$82,0),4)))</f>
        <v>　○配置予定技術者の同種工事の施工経験　（様式-６）</v>
      </c>
      <c r="B27" s="777"/>
      <c r="C27" s="777"/>
      <c r="D27" s="777"/>
      <c r="E27" s="777"/>
      <c r="F27" s="777"/>
      <c r="G27" s="777"/>
      <c r="H27" s="777"/>
      <c r="I27" s="777"/>
      <c r="J27" s="777"/>
      <c r="K27" s="777"/>
      <c r="L27" s="777"/>
      <c r="M27" s="777"/>
      <c r="N27" s="777"/>
      <c r="O27" s="777"/>
      <c r="P27" s="777"/>
      <c r="Q27" s="777"/>
    </row>
    <row r="28" spans="1:18" ht="13.5" customHeight="1">
      <c r="A28" s="777" t="str">
        <f>IF(AND(IFERROR(OR(発注者入力シート!$L$62="７",発注者入力シート!$L$63="７"),FALSE),企業入力シート!$B$35="○"),"",IF(COUNTIF($A$44:$A$50,"*"&amp;VLOOKUP("７",発注者入力シート!$L$41:$N$76,3,FALSE)&amp;"*")&gt;=1,"",INDEX(発注者入力シート!$L$40:$O$82,MATCH("７",発注者入力シート!$L$40:$L$82,0),4)))</f>
        <v>　○配置予定技術者の継続学習　（様式-７）</v>
      </c>
      <c r="B28" s="777"/>
      <c r="C28" s="777"/>
      <c r="D28" s="777"/>
      <c r="E28" s="777"/>
      <c r="F28" s="777"/>
      <c r="G28" s="777"/>
      <c r="H28" s="777"/>
      <c r="I28" s="777"/>
      <c r="J28" s="777"/>
      <c r="K28" s="777"/>
      <c r="L28" s="777"/>
      <c r="M28" s="777"/>
      <c r="N28" s="777"/>
      <c r="O28" s="777"/>
      <c r="P28" s="777"/>
      <c r="Q28" s="777"/>
    </row>
    <row r="29" spans="1:18" ht="13.5" customHeight="1">
      <c r="A29" s="777" t="str">
        <f>IF(AND(IFERROR(OR(発注者入力シート!$L$62="８",発注者入力シート!$L$63="８"),FALSE),企業入力シート!$B$35="○"),"",IF(COUNTIF($A$44:$A$50,"*"&amp;VLOOKUP("８",発注者入力シート!$L$41:$N$76,3,FALSE)&amp;"*")&gt;=1,"",INDEX(発注者入力シート!$L$40:$O$82,MATCH("８",発注者入力シート!$L$40:$L$82,0),4)))</f>
        <v>　○ボランティア活動又はハートフルしまねへの参加実績　（様式-８）</v>
      </c>
      <c r="B29" s="777"/>
      <c r="C29" s="777"/>
      <c r="D29" s="777"/>
      <c r="E29" s="777"/>
      <c r="F29" s="777"/>
      <c r="G29" s="777"/>
      <c r="H29" s="777"/>
      <c r="I29" s="777"/>
      <c r="J29" s="777"/>
      <c r="K29" s="777"/>
      <c r="L29" s="777"/>
      <c r="M29" s="777"/>
      <c r="N29" s="777"/>
      <c r="O29" s="777"/>
      <c r="P29" s="777"/>
      <c r="Q29" s="777"/>
    </row>
    <row r="30" spans="1:18" ht="13.5" customHeight="1">
      <c r="A30" s="777" t="str">
        <f>IF(AND(IFERROR(OR(発注者入力シート!$L$62="９",発注者入力シート!$L$63="９"),FALSE),企業入力シート!$B$35="○"),"",IF(COUNTIF($A$44:$A$50,"*"&amp;VLOOKUP("９",発注者入力シート!$L$41:$N$76,3,FALSE)&amp;"*")&gt;=1,"",INDEX(発注者入力シート!$L$40:$O$82,MATCH("９",発注者入力シート!$L$40:$L$82,0),4)))</f>
        <v>　○労働福祉関連の状況(a 障がい者雇用の実態)　（様式-９）</v>
      </c>
      <c r="B30" s="777"/>
      <c r="C30" s="777"/>
      <c r="D30" s="777"/>
      <c r="E30" s="777"/>
      <c r="F30" s="777"/>
      <c r="G30" s="777"/>
      <c r="H30" s="777"/>
      <c r="I30" s="777"/>
      <c r="J30" s="777"/>
      <c r="K30" s="777"/>
      <c r="L30" s="777"/>
      <c r="M30" s="777"/>
      <c r="N30" s="777"/>
      <c r="O30" s="777"/>
      <c r="P30" s="777"/>
      <c r="Q30" s="777"/>
    </row>
    <row r="31" spans="1:18">
      <c r="A31" s="777" t="str">
        <f>IF(AND(IFERROR(OR(発注者入力シート!$L$62="１０",発注者入力シート!$L$63="１０"),FALSE),企業入力シート!$B$35="○"),"",IF(COUNTIF($A$44:$A$50,"*"&amp;VLOOKUP("１０",発注者入力シート!$L$41:$N$76,3,FALSE)&amp;"*")&gt;=1,"",INDEX(発注者入力シート!$L$40:$O$82,MATCH("１０",発注者入力シート!$L$40:$L$82,0),4)))</f>
        <v>　○労働福祉関連の状況(b 育児・介護休業に関する制度)　（様式-１０）</v>
      </c>
      <c r="B31" s="777"/>
      <c r="C31" s="777"/>
      <c r="D31" s="777"/>
      <c r="E31" s="777"/>
      <c r="F31" s="777"/>
      <c r="G31" s="777"/>
      <c r="H31" s="777"/>
      <c r="I31" s="777"/>
      <c r="J31" s="777"/>
      <c r="K31" s="777"/>
      <c r="L31" s="777"/>
      <c r="M31" s="777"/>
      <c r="N31" s="777"/>
      <c r="O31" s="777"/>
      <c r="P31" s="777"/>
      <c r="Q31" s="777"/>
    </row>
    <row r="32" spans="1:18" ht="13.5" customHeight="1">
      <c r="A32" s="777" t="str">
        <f>IF(AND(IFERROR(OR(発注者入力シート!$L$62="１１",発注者入力シート!$L$63="１１"),FALSE),企業入力シート!$B$35="○"),"",IF(COUNTIF($A$44:$A$50,"*"&amp;VLOOKUP("１１",発注者入力シート!$L$41:$N$76,3,FALSE)&amp;"*")&gt;=1,"",INDEX(発注者入力シート!$L$40:$O$82,MATCH("１１",発注者入力シート!$L$40:$L$82,0),4)))</f>
        <v>　○育児・介護休業に関する制度　チェック表　（様式-１１）</v>
      </c>
      <c r="B32" s="777"/>
      <c r="C32" s="777"/>
      <c r="D32" s="777"/>
      <c r="E32" s="777"/>
      <c r="F32" s="777"/>
      <c r="G32" s="777"/>
      <c r="H32" s="777"/>
      <c r="I32" s="777"/>
      <c r="J32" s="777"/>
      <c r="K32" s="777"/>
      <c r="L32" s="777"/>
      <c r="M32" s="777"/>
      <c r="N32" s="777"/>
      <c r="O32" s="777"/>
      <c r="P32" s="777"/>
      <c r="Q32" s="777"/>
    </row>
    <row r="33" spans="1:17">
      <c r="A33" s="777" t="str">
        <f>IF(AND(IFERROR(OR(発注者入力シート!$L$62="１２",発注者入力シート!$L$63="１２"),FALSE),企業入力シート!$B$35="○"),"",IF(COUNTIF($A$44:$A$50,"*"&amp;VLOOKUP("１２",発注者入力シート!$L$41:$N$76,3,FALSE)&amp;"*")&gt;=1,"",INDEX(発注者入力シート!$L$40:$O$82,MATCH("１２",発注者入力シート!$L$40:$L$82,0),4)))</f>
        <v>　○消防団協力事業所の認定　（様式-１２）</v>
      </c>
      <c r="B33" s="777"/>
      <c r="C33" s="777"/>
      <c r="D33" s="777"/>
      <c r="E33" s="777"/>
      <c r="F33" s="777"/>
      <c r="G33" s="777"/>
      <c r="H33" s="777"/>
      <c r="I33" s="777"/>
      <c r="J33" s="777"/>
      <c r="K33" s="777"/>
      <c r="L33" s="777"/>
      <c r="M33" s="777"/>
      <c r="N33" s="777"/>
      <c r="O33" s="777"/>
      <c r="P33" s="777"/>
      <c r="Q33" s="777"/>
    </row>
    <row r="34" spans="1:17" ht="13.5" customHeight="1">
      <c r="A34" s="777" t="str">
        <f>IF(AND(IFERROR(OR(発注者入力シート!$L$62="１３",発注者入力シート!$L$63="１３"),FALSE),企業入力シート!$B$35="○"),"",IF(COUNTIF($A$44:$A$50,"*"&amp;VLOOKUP("１３",発注者入力シート!$L$41:$N$76,3,FALSE)&amp;"*")&gt;=1,"",INDEX(発注者入力シート!$L$40:$O$82,MATCH("１３",発注者入力シート!$L$40:$L$82,0),4)))</f>
        <v>　○登録基幹技能者の配置　（様式-１３）</v>
      </c>
      <c r="B34" s="777"/>
      <c r="C34" s="777"/>
      <c r="D34" s="777"/>
      <c r="E34" s="777"/>
      <c r="F34" s="777"/>
      <c r="G34" s="777"/>
      <c r="H34" s="777"/>
      <c r="I34" s="777"/>
      <c r="J34" s="777"/>
      <c r="K34" s="777"/>
      <c r="L34" s="777"/>
      <c r="M34" s="777"/>
      <c r="N34" s="777"/>
      <c r="O34" s="777"/>
      <c r="P34" s="777"/>
      <c r="Q34" s="777"/>
    </row>
    <row r="35" spans="1:17" ht="13.5" customHeight="1">
      <c r="A35" s="777" t="str">
        <f>IF(AND(IFERROR(OR(発注者入力シート!$L$62="１４",発注者入力シート!$L$63="１４"),FALSE),企業入力シート!$B$35="○"),"",IF(COUNTIF($A$44:$A$50,"*"&amp;VLOOKUP("１４",発注者入力シート!$L$41:$N$76,3,FALSE)&amp;"*")&gt;=1,"",INDEX(発注者入力シート!$L$40:$O$82,MATCH("１４",発注者入力シート!$L$40:$L$82,0),4)))</f>
        <v>　○島根県被災住宅応急復旧相談員の登録　（様式-１４）</v>
      </c>
      <c r="B35" s="777"/>
      <c r="C35" s="777"/>
      <c r="D35" s="777"/>
      <c r="E35" s="777"/>
      <c r="F35" s="777"/>
      <c r="G35" s="777"/>
      <c r="H35" s="777"/>
      <c r="I35" s="777"/>
      <c r="J35" s="777"/>
      <c r="K35" s="777"/>
      <c r="L35" s="777"/>
      <c r="M35" s="777"/>
      <c r="N35" s="777"/>
      <c r="O35" s="777"/>
      <c r="P35" s="777"/>
      <c r="Q35" s="777"/>
    </row>
    <row r="36" spans="1:17">
      <c r="A36" s="777" t="str">
        <f>IF(AND(IFERROR(OR(発注者入力シート!$L$62="１５",発注者入力シート!$L$63="１５"),FALSE),企業入力シート!$B$35="○"),"",IF(COUNTIF($A$44:$A$50,"*"&amp;VLOOKUP("１５",発注者入力シート!$L$41:$N$76,3,FALSE)&amp;"*")&gt;=1,"",INDEX(発注者入力シート!$L$40:$O$82,MATCH("１５",発注者入力シート!$L$40:$L$82,0),4)))</f>
        <v>　○若手技術者・若手従業員の新規雇用　（様式-１５）</v>
      </c>
      <c r="B36" s="777"/>
      <c r="C36" s="777"/>
      <c r="D36" s="777"/>
      <c r="E36" s="777"/>
      <c r="F36" s="777"/>
      <c r="G36" s="777"/>
      <c r="H36" s="777"/>
      <c r="I36" s="777"/>
      <c r="J36" s="777"/>
      <c r="K36" s="777"/>
      <c r="L36" s="777"/>
      <c r="M36" s="777"/>
      <c r="N36" s="777"/>
      <c r="O36" s="777"/>
      <c r="P36" s="777"/>
      <c r="Q36" s="777"/>
    </row>
    <row r="37" spans="1:17" hidden="1">
      <c r="A37" s="777" t="e">
        <f>IF(AND(IFERROR(OR(発注者入力シート!$L$62="１６",発注者入力シート!$L$63="１６"),FALSE),企業入力シート!$B$35="○"),"",IF(COUNTIF($A$44:$A$50,"*"&amp;VLOOKUP("１６",発注者入力シート!$L$41:$N$76,3,FALSE)&amp;"*")&gt;=1,"",INDEX(発注者入力シート!$L$40:$O$82,MATCH("１６",発注者入力シート!$L$40:$L$82,0),4)))</f>
        <v>#N/A</v>
      </c>
      <c r="B37" s="777"/>
      <c r="C37" s="777"/>
      <c r="D37" s="777"/>
      <c r="E37" s="777"/>
      <c r="F37" s="777"/>
      <c r="G37" s="777"/>
      <c r="H37" s="777"/>
      <c r="I37" s="777"/>
      <c r="J37" s="777"/>
      <c r="K37" s="777"/>
      <c r="L37" s="777"/>
      <c r="M37" s="777"/>
      <c r="N37" s="777"/>
      <c r="O37" s="777"/>
      <c r="P37" s="777"/>
      <c r="Q37" s="777"/>
    </row>
    <row r="38" spans="1:17" hidden="1">
      <c r="A38" s="777" t="e">
        <f>IF(AND(IFERROR(OR(発注者入力シート!$L$62="１７",発注者入力シート!$L$63="１７"),FALSE),企業入力シート!$B$35="○"),"",IF(COUNTIF($A$44:$A$50,"*"&amp;VLOOKUP("１７",発注者入力シート!$L$41:$N$76,3,FALSE)&amp;"*")&gt;=1,"",INDEX(発注者入力シート!$L$40:$O$82,MATCH("１７",発注者入力シート!$L$40:$L$82,0),4)))</f>
        <v>#N/A</v>
      </c>
      <c r="B38" s="777"/>
      <c r="C38" s="777"/>
      <c r="D38" s="777"/>
      <c r="E38" s="777"/>
      <c r="F38" s="777"/>
      <c r="G38" s="777"/>
      <c r="H38" s="777"/>
      <c r="I38" s="777"/>
      <c r="J38" s="777"/>
      <c r="K38" s="777"/>
      <c r="L38" s="777"/>
      <c r="M38" s="777"/>
      <c r="N38" s="777"/>
      <c r="O38" s="777"/>
      <c r="P38" s="777"/>
      <c r="Q38" s="777"/>
    </row>
    <row r="39" spans="1:17" hidden="1">
      <c r="A39" s="777" t="e">
        <f>IF(AND(IFERROR(OR(発注者入力シート!$L$62="１８",発注者入力シート!$L$63="１８"),FALSE),企業入力シート!$B$35="○"),"",IF(COUNTIF($A$44:$A$50,"*"&amp;VLOOKUP("１８",発注者入力シート!$L$41:$N$76,3,FALSE)&amp;"*")&gt;=1,"",INDEX(発注者入力シート!$L$40:$O$82,MATCH("１８",発注者入力シート!$L$40:$L$82,0),4)))</f>
        <v>#N/A</v>
      </c>
      <c r="B39" s="777"/>
      <c r="C39" s="777"/>
      <c r="D39" s="777"/>
      <c r="E39" s="777"/>
      <c r="F39" s="777"/>
      <c r="G39" s="777"/>
      <c r="H39" s="777"/>
      <c r="I39" s="777"/>
      <c r="J39" s="777"/>
      <c r="K39" s="777"/>
      <c r="L39" s="777"/>
      <c r="M39" s="777"/>
      <c r="N39" s="777"/>
      <c r="O39" s="777"/>
      <c r="P39" s="777"/>
      <c r="Q39" s="777"/>
    </row>
    <row r="40" spans="1:17" hidden="1">
      <c r="A40" s="777" t="e">
        <f>IF(AND(IFERROR(OR(発注者入力シート!$L$62="１９",発注者入力シート!$L$63="１９"),FALSE),企業入力シート!$B$35="○"),"",IF(COUNTIF($A$44:$A$50,"*"&amp;VLOOKUP("１９",発注者入力シート!$L$41:$N$76,3,FALSE)&amp;"*")&gt;=1,"",INDEX(発注者入力シート!$L$40:$O$82,MATCH("１９",発注者入力シート!$L$40:$L$82,0),4)))</f>
        <v>#N/A</v>
      </c>
      <c r="B40" s="777"/>
      <c r="C40" s="777"/>
      <c r="D40" s="777"/>
      <c r="E40" s="777"/>
      <c r="F40" s="777"/>
      <c r="G40" s="777"/>
      <c r="H40" s="777"/>
      <c r="I40" s="777"/>
      <c r="J40" s="777"/>
      <c r="K40" s="777"/>
      <c r="L40" s="777"/>
      <c r="M40" s="777"/>
      <c r="N40" s="777"/>
      <c r="O40" s="777"/>
      <c r="P40" s="777"/>
      <c r="Q40" s="777"/>
    </row>
    <row r="41" spans="1:17" hidden="1">
      <c r="A41" s="777" t="e">
        <f>IF(AND(IFERROR(OR(発注者入力シート!$L$62="２０",発注者入力シート!$L$63="２０"),FALSE),企業入力シート!$B$35="○"),"",IF(COUNTIF($A$44:$A$50,"*"&amp;VLOOKUP("２０",発注者入力シート!$L$41:$N$76,3,FALSE)&amp;"*")&gt;=1,"",INDEX(発注者入力シート!$L$40:$O$82,MATCH("２０",発注者入力シート!$L$40:$L$82,0),4)))</f>
        <v>#N/A</v>
      </c>
      <c r="B41" s="777"/>
      <c r="C41" s="777"/>
      <c r="D41" s="777"/>
      <c r="E41" s="777"/>
      <c r="F41" s="777"/>
      <c r="G41" s="777"/>
      <c r="H41" s="777"/>
      <c r="I41" s="777"/>
      <c r="J41" s="777"/>
      <c r="K41" s="777"/>
      <c r="L41" s="777"/>
      <c r="M41" s="777"/>
      <c r="N41" s="777"/>
      <c r="O41" s="777"/>
      <c r="P41" s="777"/>
      <c r="Q41" s="777"/>
    </row>
    <row r="42" spans="1:17" ht="15.75" customHeight="1">
      <c r="A42" s="6"/>
      <c r="B42" s="2"/>
      <c r="C42" s="69"/>
      <c r="D42" s="69"/>
      <c r="E42" s="69"/>
      <c r="F42" s="69"/>
      <c r="G42" s="69"/>
      <c r="H42" s="69"/>
      <c r="I42" s="69"/>
    </row>
    <row r="43" spans="1:17" ht="15.75" customHeight="1">
      <c r="A43" s="691" t="str">
        <f>IF(企業入力シート!A25=0,"","※事前審査・証明書による提出（技術資料及び添付資料省略）")</f>
        <v/>
      </c>
      <c r="B43" s="691"/>
      <c r="C43" s="692"/>
      <c r="D43" s="692"/>
      <c r="E43" s="692"/>
      <c r="F43" s="692"/>
      <c r="G43" s="692"/>
      <c r="H43" s="692"/>
      <c r="I43" s="692"/>
      <c r="J43" s="85"/>
      <c r="K43" s="85"/>
      <c r="L43" s="85"/>
      <c r="M43" s="85"/>
      <c r="N43" s="85"/>
      <c r="O43" s="85"/>
      <c r="P43" s="85"/>
      <c r="Q43" s="85"/>
    </row>
    <row r="44" spans="1:17" ht="15.75" customHeight="1">
      <c r="A44" s="691" t="str">
        <f>IF(企業入力シート!$A$25&gt;0,"　　・"&amp;VLOOKUP(1,企業入力シート!$A$26:$I$35,3,FALSE),"")</f>
        <v/>
      </c>
      <c r="B44" s="691"/>
      <c r="C44" s="692"/>
      <c r="D44" s="692"/>
      <c r="E44" s="692"/>
      <c r="F44" s="692"/>
      <c r="G44" s="692"/>
      <c r="H44" s="692"/>
      <c r="I44" s="692"/>
      <c r="J44" s="85"/>
      <c r="K44" s="85"/>
      <c r="L44" s="85"/>
      <c r="M44" s="85"/>
      <c r="N44" s="85"/>
      <c r="O44" s="85"/>
      <c r="P44" s="85"/>
      <c r="Q44" s="85"/>
    </row>
    <row r="45" spans="1:17" ht="15.75" customHeight="1">
      <c r="A45" s="691" t="str">
        <f>IF(企業入力シート!$A$25&gt;1,"　　・"&amp;VLOOKUP(2,企業入力シート!$A$26:$I$35,3,FALSE),"")</f>
        <v/>
      </c>
      <c r="B45" s="691"/>
      <c r="C45" s="692"/>
      <c r="D45" s="692"/>
      <c r="E45" s="692"/>
      <c r="F45" s="692"/>
      <c r="G45" s="692"/>
      <c r="H45" s="692"/>
      <c r="I45" s="692"/>
      <c r="J45" s="85"/>
      <c r="K45" s="85"/>
      <c r="L45" s="85"/>
      <c r="M45" s="85"/>
      <c r="N45" s="85"/>
      <c r="O45" s="85"/>
      <c r="P45" s="85"/>
      <c r="Q45" s="85"/>
    </row>
    <row r="46" spans="1:17" ht="15.75" customHeight="1">
      <c r="A46" s="691" t="str">
        <f>IF(企業入力シート!$A$25&gt;2,"　　・"&amp;VLOOKUP(3,企業入力シート!$A$26:$I$35,3,FALSE),"")</f>
        <v/>
      </c>
      <c r="B46" s="691"/>
      <c r="C46" s="692"/>
      <c r="D46" s="692"/>
      <c r="E46" s="692"/>
      <c r="F46" s="692"/>
      <c r="G46" s="692"/>
      <c r="H46" s="692"/>
      <c r="I46" s="692"/>
      <c r="J46" s="85"/>
      <c r="K46" s="85"/>
      <c r="L46" s="85"/>
      <c r="M46" s="85"/>
      <c r="N46" s="85"/>
      <c r="O46" s="85"/>
      <c r="P46" s="85"/>
      <c r="Q46" s="85"/>
    </row>
    <row r="47" spans="1:17" ht="15.75" customHeight="1">
      <c r="A47" s="691" t="str">
        <f>IF(企業入力シート!$A$25&gt;3,"　　・"&amp;VLOOKUP(4,企業入力シート!$A$26:$I$35,3,FALSE),"")</f>
        <v/>
      </c>
      <c r="B47" s="691"/>
      <c r="C47" s="692"/>
      <c r="D47" s="692"/>
      <c r="E47" s="692"/>
      <c r="F47" s="692"/>
      <c r="G47" s="692"/>
      <c r="H47" s="692"/>
      <c r="I47" s="692"/>
      <c r="J47" s="85"/>
      <c r="K47" s="85"/>
      <c r="L47" s="85"/>
      <c r="M47" s="85"/>
      <c r="N47" s="85"/>
      <c r="O47" s="85"/>
      <c r="P47" s="85"/>
      <c r="Q47" s="85"/>
    </row>
    <row r="48" spans="1:17" ht="15.75" customHeight="1">
      <c r="A48" s="691" t="str">
        <f>IF(企業入力シート!$A$25&gt;4,"　　・"&amp;VLOOKUP(5,企業入力シート!$A$26:$I$35,3,FALSE),"")</f>
        <v/>
      </c>
      <c r="B48" s="691"/>
      <c r="C48" s="692"/>
      <c r="D48" s="692"/>
      <c r="E48" s="692"/>
      <c r="F48" s="692"/>
      <c r="G48" s="692"/>
      <c r="H48" s="692"/>
      <c r="I48" s="692"/>
      <c r="J48" s="85"/>
      <c r="K48" s="85"/>
      <c r="L48" s="85"/>
      <c r="M48" s="85"/>
      <c r="N48" s="85"/>
      <c r="O48" s="85"/>
      <c r="P48" s="85"/>
      <c r="Q48" s="85"/>
    </row>
    <row r="49" spans="1:18" ht="15.75" customHeight="1">
      <c r="A49" s="691" t="str">
        <f>IF(企業入力シート!$A$25&gt;5,"　　・"&amp;VLOOKUP(6,企業入力シート!$A$26:$I$35,3,FALSE),"")</f>
        <v/>
      </c>
      <c r="B49" s="691"/>
      <c r="C49" s="692"/>
      <c r="D49" s="692"/>
      <c r="E49" s="692"/>
      <c r="F49" s="692"/>
      <c r="G49" s="692"/>
      <c r="H49" s="692"/>
      <c r="I49" s="692"/>
      <c r="J49" s="85"/>
      <c r="K49" s="85"/>
      <c r="L49" s="85"/>
      <c r="M49" s="85"/>
      <c r="N49" s="85"/>
      <c r="O49" s="85"/>
      <c r="P49" s="85"/>
      <c r="Q49" s="85"/>
    </row>
    <row r="50" spans="1:18" ht="15.75" customHeight="1">
      <c r="A50" s="691" t="str">
        <f>IF(企業入力シート!$A$25&gt;6,"　　・"&amp;VLOOKUP(7,企業入力シート!$A$26:$I$35,3,FALSE),"")</f>
        <v/>
      </c>
      <c r="B50" s="691"/>
      <c r="C50" s="692"/>
      <c r="D50" s="692"/>
      <c r="E50" s="692"/>
      <c r="F50" s="692"/>
      <c r="G50" s="692"/>
      <c r="H50" s="692"/>
      <c r="I50" s="692"/>
      <c r="J50" s="85"/>
      <c r="K50" s="85"/>
      <c r="L50" s="85"/>
      <c r="M50" s="85"/>
      <c r="N50" s="85"/>
      <c r="O50" s="85"/>
      <c r="P50" s="85"/>
      <c r="Q50" s="85"/>
    </row>
    <row r="51" spans="1:18" ht="15.75" customHeight="1">
      <c r="A51" s="69"/>
      <c r="B51" s="69"/>
      <c r="C51" s="69"/>
      <c r="D51" s="69"/>
      <c r="E51" s="69"/>
      <c r="F51" s="2"/>
      <c r="G51" s="69"/>
      <c r="H51" s="69"/>
      <c r="I51" s="69"/>
    </row>
    <row r="52" spans="1:18" ht="15.75" customHeight="1">
      <c r="A52" s="776" t="s">
        <v>2</v>
      </c>
      <c r="B52" s="776"/>
      <c r="C52" s="776"/>
      <c r="D52" s="776"/>
      <c r="E52" s="776"/>
      <c r="F52" s="776"/>
      <c r="G52" s="776"/>
      <c r="H52" s="776"/>
      <c r="I52" s="776"/>
    </row>
    <row r="53" spans="1:18" ht="15.75" customHeight="1">
      <c r="B53" s="2" t="s">
        <v>47</v>
      </c>
      <c r="C53" s="69"/>
      <c r="D53" s="774" t="str">
        <f>IF(企業入力シート!C9="","",企業入力シート!C9)</f>
        <v/>
      </c>
      <c r="E53" s="774"/>
      <c r="F53" s="774"/>
      <c r="G53" s="774"/>
      <c r="H53" s="774"/>
      <c r="I53" s="774"/>
      <c r="J53" s="774"/>
      <c r="K53" s="774"/>
      <c r="R53" s="91"/>
    </row>
    <row r="54" spans="1:18" ht="15.75" customHeight="1">
      <c r="B54" s="2" t="s">
        <v>46</v>
      </c>
      <c r="C54" s="69"/>
      <c r="D54" s="774" t="str">
        <f>IF(企業入力シート!C10="","",企業入力シート!C10)</f>
        <v/>
      </c>
      <c r="E54" s="774"/>
      <c r="F54" s="774"/>
      <c r="G54" s="774"/>
      <c r="H54" s="774"/>
      <c r="I54" s="774"/>
      <c r="J54" s="774"/>
      <c r="K54" s="774"/>
      <c r="R54" s="91"/>
    </row>
    <row r="55" spans="1:18" ht="15.75" customHeight="1">
      <c r="B55" s="3" t="s">
        <v>48</v>
      </c>
      <c r="C55" s="69"/>
      <c r="D55" s="774" t="str">
        <f>IF(企業入力シート!C11="","",企業入力シート!C11)</f>
        <v/>
      </c>
      <c r="E55" s="774"/>
      <c r="F55" s="774"/>
      <c r="G55" s="774"/>
      <c r="H55" s="774"/>
      <c r="I55" s="774"/>
      <c r="J55" s="774"/>
      <c r="K55" s="774"/>
      <c r="R55" s="91"/>
    </row>
    <row r="56" spans="1:18" ht="15.75" customHeight="1">
      <c r="B56" s="2" t="s">
        <v>49</v>
      </c>
      <c r="C56" s="69"/>
      <c r="D56" s="774" t="str">
        <f>IF(企業入力シート!C12="","",企業入力シート!C12)</f>
        <v/>
      </c>
      <c r="E56" s="774"/>
      <c r="F56" s="774"/>
      <c r="G56" s="774"/>
      <c r="H56" s="774"/>
      <c r="I56" s="774"/>
      <c r="J56" s="774"/>
      <c r="K56" s="774"/>
      <c r="R56" s="91"/>
    </row>
    <row r="57" spans="1:18" ht="15.75" customHeight="1">
      <c r="B57" s="2" t="s">
        <v>50</v>
      </c>
      <c r="D57" s="774" t="str">
        <f>IF(企業入力シート!C13="","",企業入力シート!C13)</f>
        <v/>
      </c>
      <c r="E57" s="774"/>
      <c r="F57" s="774"/>
      <c r="G57" s="774"/>
      <c r="H57" s="774"/>
      <c r="I57" s="774"/>
      <c r="J57" s="774"/>
      <c r="K57" s="774"/>
      <c r="R57" s="91"/>
    </row>
    <row r="58" spans="1:18" ht="15.75" customHeight="1">
      <c r="B58" s="2"/>
      <c r="D58" s="2"/>
      <c r="E58" s="2"/>
      <c r="F58" s="2"/>
      <c r="G58" s="2"/>
      <c r="H58" s="2"/>
      <c r="I58" s="2"/>
      <c r="J58" s="2"/>
      <c r="K58" s="2"/>
      <c r="R58" s="91"/>
    </row>
    <row r="59" spans="1:18" ht="15.75" customHeight="1">
      <c r="B59" s="2"/>
      <c r="D59" s="2"/>
      <c r="E59" s="2"/>
      <c r="F59" s="2"/>
      <c r="G59" s="2"/>
      <c r="H59" s="2"/>
      <c r="I59" s="2"/>
      <c r="J59" s="2"/>
      <c r="K59" s="2"/>
      <c r="R59" s="91"/>
    </row>
    <row r="60" spans="1:18" ht="15.75" customHeight="1">
      <c r="B60" s="2"/>
      <c r="D60" s="2"/>
      <c r="E60" s="2"/>
      <c r="F60" s="2"/>
      <c r="G60" s="2"/>
      <c r="H60" s="2"/>
      <c r="I60" s="2"/>
      <c r="J60" s="2"/>
      <c r="K60" s="2"/>
      <c r="R60" s="91"/>
    </row>
    <row r="61" spans="1:18" ht="15.75" customHeight="1">
      <c r="B61" s="2"/>
      <c r="D61" s="2"/>
      <c r="E61" s="2"/>
      <c r="F61" s="2"/>
      <c r="G61" s="2"/>
      <c r="H61" s="2"/>
      <c r="I61" s="2"/>
      <c r="J61" s="2"/>
      <c r="K61" s="2"/>
      <c r="R61" s="91"/>
    </row>
    <row r="62" spans="1:18" ht="15.75" customHeight="1"/>
    <row r="63" spans="1:18" ht="15.75" customHeight="1"/>
    <row r="64" spans="1:18" ht="15.75" customHeight="1">
      <c r="B64" s="2"/>
    </row>
    <row r="65" ht="17.25" customHeight="1"/>
    <row r="66" ht="17.25" customHeight="1"/>
    <row r="67" ht="17.25" customHeight="1"/>
    <row r="68" ht="17.25" customHeight="1"/>
    <row r="69" ht="17.25" customHeight="1"/>
    <row r="70" ht="17.25" customHeight="1"/>
    <row r="71" ht="17.25" customHeight="1"/>
    <row r="72" ht="17.25" customHeight="1"/>
    <row r="73" ht="17.25" customHeight="1"/>
  </sheetData>
  <mergeCells count="36">
    <mergeCell ref="A1:B1"/>
    <mergeCell ref="J14:O14"/>
    <mergeCell ref="A8:G8"/>
    <mergeCell ref="A17:Q18"/>
    <mergeCell ref="A5:Q5"/>
    <mergeCell ref="A4:Q4"/>
    <mergeCell ref="N2:Q2"/>
    <mergeCell ref="J11:Q12"/>
    <mergeCell ref="J10:M10"/>
    <mergeCell ref="J13:Q13"/>
    <mergeCell ref="A38:Q38"/>
    <mergeCell ref="A33:Q33"/>
    <mergeCell ref="A34:Q34"/>
    <mergeCell ref="A35:Q35"/>
    <mergeCell ref="A36:Q36"/>
    <mergeCell ref="A25:Q25"/>
    <mergeCell ref="A24:Q24"/>
    <mergeCell ref="A37:Q37"/>
    <mergeCell ref="A28:Q28"/>
    <mergeCell ref="A29:Q29"/>
    <mergeCell ref="D57:K57"/>
    <mergeCell ref="C20:Q20"/>
    <mergeCell ref="D53:K53"/>
    <mergeCell ref="D54:K54"/>
    <mergeCell ref="D55:K55"/>
    <mergeCell ref="D56:K56"/>
    <mergeCell ref="A52:I52"/>
    <mergeCell ref="A23:Q23"/>
    <mergeCell ref="A39:Q39"/>
    <mergeCell ref="A40:Q40"/>
    <mergeCell ref="A41:Q41"/>
    <mergeCell ref="A30:Q30"/>
    <mergeCell ref="A31:Q31"/>
    <mergeCell ref="A32:Q32"/>
    <mergeCell ref="A27:Q27"/>
    <mergeCell ref="A26:Q26"/>
  </mergeCells>
  <phoneticPr fontId="2"/>
  <printOptions horizontalCentered="1"/>
  <pageMargins left="0.70866141732283472" right="0.70866141732283472" top="0.74803149606299213"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66FF"/>
    <pageSetUpPr fitToPage="1"/>
  </sheetPr>
  <dimension ref="A1:S68"/>
  <sheetViews>
    <sheetView view="pageBreakPreview" topLeftCell="A33" zoomScale="130" zoomScaleNormal="100" zoomScaleSheetLayoutView="130" workbookViewId="0">
      <selection activeCell="Y15" sqref="Y15"/>
    </sheetView>
  </sheetViews>
  <sheetFormatPr defaultColWidth="9" defaultRowHeight="13"/>
  <cols>
    <col min="1" max="6" width="5.08984375" style="3" customWidth="1"/>
    <col min="7" max="17" width="5.6328125" style="3" customWidth="1"/>
    <col min="18" max="18" width="9" style="3"/>
    <col min="19" max="19" width="9" style="3" customWidth="1"/>
    <col min="20" max="16384" width="9" style="3"/>
  </cols>
  <sheetData>
    <row r="1" spans="1:19" ht="15.75" customHeight="1">
      <c r="A1" s="775" t="str">
        <f>CONCATENATE("（様式-",INDEX(発注者入力シート!$B$20:$G$24,MATCH(発注者入力シート!L6,発注者入力シート!$C$20:$C$24,0),4),"-１）")</f>
        <v>（様式-２-１）</v>
      </c>
      <c r="B1" s="775"/>
      <c r="C1" s="775"/>
      <c r="D1" s="775"/>
      <c r="E1" s="775"/>
      <c r="F1" s="775"/>
      <c r="P1" s="136" t="s">
        <v>557</v>
      </c>
      <c r="R1" s="3" t="s">
        <v>276</v>
      </c>
    </row>
    <row r="2" spans="1:19" ht="15.75" customHeight="1">
      <c r="A2" s="775" t="str">
        <f>CONCATENATE("評価項目",INDEX(発注者入力シート!$B$20:$G$24,MATCH(発注者入力シート!L6,発注者入力シート!$C$20:$C$24,0),5),"-",INDEX(発注者入力シート!$B$20:$G$24,MATCH(発注者入力シート!L6,発注者入力シート!$C$20:$C$24,0),6))</f>
        <v>評価項目（１）-①</v>
      </c>
      <c r="B2" s="775"/>
      <c r="C2" s="775"/>
      <c r="D2" s="775"/>
      <c r="E2" s="775"/>
      <c r="R2" s="3" t="s">
        <v>277</v>
      </c>
    </row>
    <row r="3" spans="1:19" ht="15.75" customHeight="1">
      <c r="A3" s="1087" t="s">
        <v>141</v>
      </c>
      <c r="B3" s="1087"/>
      <c r="C3" s="1087"/>
      <c r="D3" s="1087"/>
      <c r="E3" s="1087"/>
      <c r="F3" s="1087"/>
      <c r="G3" s="1087"/>
      <c r="H3" s="1087"/>
      <c r="I3" s="1087"/>
      <c r="J3" s="1087"/>
      <c r="K3" s="1087"/>
      <c r="L3" s="1087"/>
      <c r="M3" s="1087"/>
      <c r="N3" s="1087"/>
      <c r="O3" s="1087"/>
      <c r="P3" s="1087"/>
      <c r="Q3" s="105"/>
      <c r="R3" s="89"/>
      <c r="S3" s="3" t="s">
        <v>278</v>
      </c>
    </row>
    <row r="4" spans="1:19" ht="15.75" customHeight="1">
      <c r="C4" s="1089" t="s">
        <v>558</v>
      </c>
      <c r="D4" s="1089"/>
      <c r="E4" s="1089"/>
      <c r="F4" s="1088" t="str">
        <f>IF(企業入力シート!C7="","",企業入力シート!C7)</f>
        <v>○○建設</v>
      </c>
      <c r="G4" s="1088"/>
      <c r="H4" s="1088"/>
      <c r="I4" s="1088"/>
      <c r="J4" s="1088"/>
      <c r="K4" s="1088"/>
      <c r="L4" s="1088"/>
      <c r="M4" s="1088"/>
      <c r="N4" s="1088"/>
      <c r="O4" s="1088"/>
      <c r="P4" s="1088"/>
      <c r="Q4" s="2"/>
      <c r="R4" s="83"/>
      <c r="S4" s="3" t="s">
        <v>581</v>
      </c>
    </row>
    <row r="5" spans="1:19" ht="15.75" customHeight="1">
      <c r="H5" s="68"/>
      <c r="I5" s="68"/>
      <c r="J5" s="68"/>
      <c r="K5" s="2"/>
      <c r="L5" s="2"/>
      <c r="M5" s="2"/>
      <c r="N5" s="2"/>
      <c r="O5" s="2"/>
      <c r="P5" s="2"/>
    </row>
    <row r="6" spans="1:19" ht="14.25" customHeight="1">
      <c r="A6" s="3" t="s">
        <v>495</v>
      </c>
      <c r="Q6" s="2"/>
      <c r="R6" s="3" t="s">
        <v>280</v>
      </c>
    </row>
    <row r="7" spans="1:19" ht="14.25" customHeight="1">
      <c r="A7" s="1076" t="s">
        <v>81</v>
      </c>
      <c r="B7" s="1076"/>
      <c r="C7" s="1076"/>
      <c r="D7" s="1077" t="s">
        <v>1126</v>
      </c>
      <c r="E7" s="1078"/>
      <c r="F7" s="1078"/>
      <c r="G7" s="1078"/>
      <c r="H7" s="1078"/>
      <c r="I7" s="1078"/>
      <c r="J7" s="1078"/>
      <c r="K7" s="1078"/>
      <c r="L7" s="1078"/>
      <c r="M7" s="1079"/>
      <c r="N7" s="2"/>
      <c r="Q7" s="2"/>
      <c r="R7" s="85"/>
      <c r="S7" s="3" t="s">
        <v>281</v>
      </c>
    </row>
    <row r="8" spans="1:19" ht="14.25" customHeight="1">
      <c r="A8" s="1080" t="s">
        <v>122</v>
      </c>
      <c r="B8" s="1080"/>
      <c r="C8" s="1080"/>
      <c r="D8" s="1081" t="s">
        <v>1262</v>
      </c>
      <c r="E8" s="1082"/>
      <c r="F8" s="1082"/>
      <c r="G8" s="1082"/>
      <c r="H8" s="1082"/>
      <c r="I8" s="1082"/>
      <c r="J8" s="1082"/>
      <c r="K8" s="1082"/>
      <c r="L8" s="1082"/>
      <c r="M8" s="1083"/>
      <c r="N8" s="2"/>
      <c r="Q8" s="2"/>
      <c r="R8" s="86"/>
      <c r="S8" s="3" t="s">
        <v>279</v>
      </c>
    </row>
    <row r="9" spans="1:19" ht="14.25" customHeight="1">
      <c r="A9" s="1080" t="s">
        <v>82</v>
      </c>
      <c r="B9" s="1080"/>
      <c r="C9" s="1080"/>
      <c r="D9" s="1084" t="str">
        <f>INDEX(発注者入力シート!$AV$3:$BA$9,MATCH(発注者入力シート!$AW$2,発注者入力シート!$AX$3:$AX$9,0),4)</f>
        <v>建築物に係る冷暖房衛生設備工事</v>
      </c>
      <c r="E9" s="1085"/>
      <c r="F9" s="1085"/>
      <c r="G9" s="1085"/>
      <c r="H9" s="1085"/>
      <c r="I9" s="1085"/>
      <c r="J9" s="1085"/>
      <c r="K9" s="1085"/>
      <c r="L9" s="1085"/>
      <c r="M9" s="1086"/>
      <c r="N9" s="2"/>
      <c r="Q9" s="2"/>
    </row>
    <row r="10" spans="1:19" ht="14.25" customHeight="1">
      <c r="A10" s="1045" t="s">
        <v>123</v>
      </c>
      <c r="B10" s="1045"/>
      <c r="C10" s="1045"/>
      <c r="D10" s="1046" t="str">
        <f>INDEX(発注者入力シート!$AV$3:$BA$9,MATCH(発注者入力シート!$AW$2,発注者入力シート!$AX$3:$AX$9,0),5)</f>
        <v>管工事、熱絶縁工事、消防施設工事</v>
      </c>
      <c r="E10" s="1047"/>
      <c r="F10" s="1047"/>
      <c r="G10" s="1047"/>
      <c r="H10" s="1047"/>
      <c r="I10" s="1047"/>
      <c r="J10" s="1047"/>
      <c r="K10" s="1047"/>
      <c r="L10" s="1047"/>
      <c r="M10" s="1048"/>
      <c r="N10" s="172"/>
      <c r="Q10" s="2"/>
    </row>
    <row r="11" spans="1:19" ht="14.25" customHeight="1">
      <c r="A11" s="192"/>
      <c r="B11" s="192"/>
      <c r="C11" s="192"/>
      <c r="D11" s="173"/>
      <c r="E11" s="173"/>
      <c r="F11" s="173"/>
      <c r="G11" s="173"/>
      <c r="H11" s="173"/>
      <c r="I11" s="173"/>
      <c r="J11" s="173"/>
      <c r="K11" s="173"/>
      <c r="L11" s="173"/>
      <c r="M11" s="173"/>
      <c r="N11" s="2"/>
      <c r="O11" s="2"/>
      <c r="P11" s="2"/>
      <c r="Q11" s="68"/>
    </row>
    <row r="12" spans="1:19">
      <c r="A12" s="274"/>
      <c r="B12" s="274"/>
      <c r="C12" s="274"/>
      <c r="D12" s="321"/>
      <c r="E12" s="321"/>
      <c r="F12" s="321"/>
      <c r="G12" s="321"/>
      <c r="H12" s="321"/>
      <c r="I12" s="321"/>
      <c r="J12" s="321"/>
      <c r="K12" s="321"/>
      <c r="L12" s="321"/>
      <c r="M12" s="321"/>
      <c r="N12" s="2"/>
      <c r="O12" s="2"/>
      <c r="P12" s="2"/>
      <c r="Q12" s="68"/>
    </row>
    <row r="13" spans="1:19" hidden="1">
      <c r="A13" s="1064" t="s">
        <v>6</v>
      </c>
      <c r="B13" s="1065"/>
      <c r="C13" s="1066"/>
      <c r="D13" s="1073" t="s">
        <v>1045</v>
      </c>
      <c r="E13" s="1074"/>
      <c r="F13" s="1075"/>
      <c r="G13" s="280" t="str">
        <f>IF('評定点一覧(5年用) '!$P8="","",'評定点一覧(5年用) '!$P8)</f>
        <v/>
      </c>
      <c r="H13" s="281" t="str">
        <f>IF('評定点一覧(5年用) '!$P9="","",'評定点一覧(5年用) '!$P9)</f>
        <v/>
      </c>
      <c r="I13" s="281" t="str">
        <f>IF('評定点一覧(5年用) '!$P10="","",'評定点一覧(5年用) '!$P10)</f>
        <v/>
      </c>
      <c r="J13" s="281" t="str">
        <f>IF('評定点一覧(5年用) '!$P11="","",'評定点一覧(5年用) '!$P11)</f>
        <v/>
      </c>
      <c r="K13" s="281" t="str">
        <f>IF('評定点一覧(5年用) '!$P12="","",'評定点一覧(5年用) '!$P12)</f>
        <v/>
      </c>
      <c r="L13" s="281" t="str">
        <f>IF('評定点一覧(5年用) '!$P13="","",'評定点一覧(5年用) '!$P13)</f>
        <v/>
      </c>
      <c r="M13" s="281" t="str">
        <f>IF('評定点一覧(5年用) '!$P14="","",'評定点一覧(5年用) '!$P14)</f>
        <v/>
      </c>
      <c r="N13" s="281" t="str">
        <f>IF('評定点一覧(5年用) '!$P15="","",'評定点一覧(5年用) '!$P15)</f>
        <v/>
      </c>
      <c r="O13" s="281" t="str">
        <f>IF('評定点一覧(5年用) '!$P16="","",'評定点一覧(5年用) '!$P16)</f>
        <v/>
      </c>
      <c r="P13" s="282" t="str">
        <f>IF('評定点一覧(5年用) '!$P17="","",'評定点一覧(5年用) '!$P17)</f>
        <v/>
      </c>
      <c r="Q13" s="134"/>
    </row>
    <row r="14" spans="1:19" hidden="1">
      <c r="A14" s="1067"/>
      <c r="B14" s="1068"/>
      <c r="C14" s="1069"/>
      <c r="D14" s="1073" t="s">
        <v>1046</v>
      </c>
      <c r="E14" s="1074"/>
      <c r="F14" s="1075"/>
      <c r="G14" s="280" t="str">
        <f>IF('評定点一覧(5年用) '!$P21="","",'評定点一覧(5年用) '!$P21)</f>
        <v/>
      </c>
      <c r="H14" s="281" t="str">
        <f>IF('評定点一覧(5年用) '!$P22="","",'評定点一覧(5年用) '!$P22)</f>
        <v/>
      </c>
      <c r="I14" s="281" t="str">
        <f>IF('評定点一覧(5年用) '!$P23="","",'評定点一覧(5年用) '!$P23)</f>
        <v/>
      </c>
      <c r="J14" s="281" t="str">
        <f>IF('評定点一覧(5年用) '!$P24="","",'評定点一覧(5年用) '!$P24)</f>
        <v/>
      </c>
      <c r="K14" s="281" t="str">
        <f>IF('評定点一覧(5年用) '!$P25="","",'評定点一覧(5年用) '!$P25)</f>
        <v/>
      </c>
      <c r="L14" s="281" t="str">
        <f>IF('評定点一覧(5年用) '!$P26="","",'評定点一覧(5年用) '!$P26)</f>
        <v/>
      </c>
      <c r="M14" s="281" t="str">
        <f>IF('評定点一覧(5年用) '!$P27="","",'評定点一覧(5年用) '!$P27)</f>
        <v/>
      </c>
      <c r="N14" s="281" t="str">
        <f>IF('評定点一覧(5年用) '!$P28="","",'評定点一覧(5年用) '!$P28)</f>
        <v/>
      </c>
      <c r="O14" s="281" t="str">
        <f>IF('評定点一覧(5年用) '!$P29="","",'評定点一覧(5年用) '!$P29)</f>
        <v/>
      </c>
      <c r="P14" s="282" t="str">
        <f>IF('評定点一覧(5年用) '!$P30="","",'評定点一覧(5年用) '!$P30)</f>
        <v/>
      </c>
      <c r="Q14" s="134"/>
    </row>
    <row r="15" spans="1:19" hidden="1">
      <c r="A15" s="1067"/>
      <c r="B15" s="1068"/>
      <c r="C15" s="1069"/>
      <c r="D15" s="1073" t="s">
        <v>904</v>
      </c>
      <c r="E15" s="1074"/>
      <c r="F15" s="1075"/>
      <c r="G15" s="280" t="str">
        <f>IF('評定点一覧(5年用) '!$P34="","",'評定点一覧(5年用) '!$P34)</f>
        <v/>
      </c>
      <c r="H15" s="281" t="str">
        <f>IF('評定点一覧(5年用) '!$P35="","",'評定点一覧(5年用) '!$P35)</f>
        <v/>
      </c>
      <c r="I15" s="281" t="str">
        <f>IF('評定点一覧(5年用) '!$P36="","",'評定点一覧(5年用) '!$P36)</f>
        <v/>
      </c>
      <c r="J15" s="281" t="str">
        <f>IF('評定点一覧(5年用) '!$P37="","",'評定点一覧(5年用) '!$P37)</f>
        <v/>
      </c>
      <c r="K15" s="281" t="str">
        <f>IF('評定点一覧(5年用) '!$P38="","",'評定点一覧(5年用) '!$P38)</f>
        <v/>
      </c>
      <c r="L15" s="281" t="str">
        <f>IF('評定点一覧(5年用) '!$P39="","",'評定点一覧(5年用) '!$P39)</f>
        <v/>
      </c>
      <c r="M15" s="281" t="str">
        <f>IF('評定点一覧(5年用) '!$P40="","",'評定点一覧(5年用) '!$P40)</f>
        <v/>
      </c>
      <c r="N15" s="281" t="str">
        <f>IF('評定点一覧(5年用) '!$P41="","",'評定点一覧(5年用) '!$P41)</f>
        <v/>
      </c>
      <c r="O15" s="281" t="str">
        <f>IF('評定点一覧(5年用) '!$P42="","",'評定点一覧(5年用) '!$P42)</f>
        <v/>
      </c>
      <c r="P15" s="282" t="str">
        <f>IF('評定点一覧(5年用) '!$P43="","",'評定点一覧(5年用) '!$P43)</f>
        <v/>
      </c>
      <c r="Q15" s="134"/>
    </row>
    <row r="16" spans="1:19" hidden="1">
      <c r="A16" s="1067"/>
      <c r="B16" s="1068"/>
      <c r="C16" s="1069"/>
      <c r="D16" s="1090" t="s">
        <v>959</v>
      </c>
      <c r="E16" s="1090"/>
      <c r="F16" s="1090"/>
      <c r="G16" s="280" t="str">
        <f>IF('評定点一覧(5年用) '!$P47="","",'評定点一覧(5年用) '!$P47)</f>
        <v/>
      </c>
      <c r="H16" s="281" t="str">
        <f>IF('評定点一覧(5年用) '!$P48="","",'評定点一覧(5年用) '!$P48)</f>
        <v/>
      </c>
      <c r="I16" s="281" t="str">
        <f>IF('評定点一覧(5年用) '!$P49="","",'評定点一覧(5年用) '!$P49)</f>
        <v/>
      </c>
      <c r="J16" s="281" t="str">
        <f>IF('評定点一覧(5年用) '!$P50="","",'評定点一覧(5年用) '!$P50)</f>
        <v/>
      </c>
      <c r="K16" s="281" t="str">
        <f>IF('評定点一覧(5年用) '!$P51="","",'評定点一覧(5年用) '!$P51)</f>
        <v/>
      </c>
      <c r="L16" s="281" t="str">
        <f>IF('評定点一覧(5年用) '!$P52="","",'評定点一覧(5年用) '!$P52)</f>
        <v/>
      </c>
      <c r="M16" s="281" t="str">
        <f>IF('評定点一覧(5年用) '!$P53="","",'評定点一覧(5年用) '!$P53)</f>
        <v/>
      </c>
      <c r="N16" s="281" t="str">
        <f>IF('評定点一覧(5年用) '!$P54="","",'評定点一覧(5年用) '!$P54)</f>
        <v/>
      </c>
      <c r="O16" s="281" t="str">
        <f>IF('評定点一覧(5年用) '!$P55="","",'評定点一覧(5年用) '!$P55)</f>
        <v/>
      </c>
      <c r="P16" s="282" t="str">
        <f>IF('評定点一覧(5年用) '!$P56="","",'評定点一覧(5年用) '!$P56)</f>
        <v/>
      </c>
      <c r="Q16" s="2"/>
    </row>
    <row r="17" spans="1:18" hidden="1">
      <c r="A17" s="1070"/>
      <c r="B17" s="1071"/>
      <c r="C17" s="1072"/>
      <c r="D17" s="1090" t="s">
        <v>1042</v>
      </c>
      <c r="E17" s="1090"/>
      <c r="F17" s="1090"/>
      <c r="G17" s="280" t="str">
        <f>IF('評定点一覧(5年用) '!$P60="","",'評定点一覧(5年用) '!$P60)</f>
        <v/>
      </c>
      <c r="H17" s="281" t="str">
        <f>IF('評定点一覧(5年用) '!$P61="","",'評定点一覧(5年用) '!$P61)</f>
        <v/>
      </c>
      <c r="I17" s="281" t="str">
        <f>IF('評定点一覧(5年用) '!$P62="","",'評定点一覧(5年用) '!$P62)</f>
        <v/>
      </c>
      <c r="J17" s="281" t="str">
        <f>IF('評定点一覧(5年用) '!$P63="","",'評定点一覧(5年用) '!$P63)</f>
        <v/>
      </c>
      <c r="K17" s="281" t="str">
        <f>IF('評定点一覧(5年用) '!$P64="","",'評定点一覧(5年用) '!$P64)</f>
        <v/>
      </c>
      <c r="L17" s="281" t="str">
        <f>IF('評定点一覧(5年用) '!$P65="","",'評定点一覧(5年用) '!$P65)</f>
        <v/>
      </c>
      <c r="M17" s="281" t="str">
        <f>IF('評定点一覧(5年用) '!$P66="","",'評定点一覧(5年用) '!$P66)</f>
        <v/>
      </c>
      <c r="N17" s="281" t="str">
        <f>IF('評定点一覧(5年用) '!$P67="","",'評定点一覧(5年用) '!$P67)</f>
        <v/>
      </c>
      <c r="O17" s="281" t="str">
        <f>IF('評定点一覧(5年用) '!$P68="","",'評定点一覧(5年用) '!$P68)</f>
        <v/>
      </c>
      <c r="P17" s="282" t="str">
        <f>IF('評定点一覧(5年用) '!$P69="","",'評定点一覧(5年用) '!$P69)</f>
        <v/>
      </c>
      <c r="Q17" s="2"/>
    </row>
    <row r="18" spans="1:18" ht="14.25" customHeight="1">
      <c r="A18" s="319" t="s">
        <v>7</v>
      </c>
      <c r="B18" s="320"/>
      <c r="C18" s="320"/>
      <c r="D18" s="192"/>
      <c r="E18" s="192"/>
      <c r="F18" s="317"/>
      <c r="G18" s="1091" t="str">
        <f>IF((COUNTA(G13:P17)-COUNTBLANK(G13:P17))=0,"",COUNTA(G13:P17)-COUNTBLANK(G13:P17))</f>
        <v/>
      </c>
      <c r="H18" s="1092"/>
      <c r="I18" s="1095" t="s">
        <v>129</v>
      </c>
      <c r="J18" s="1097" t="str">
        <f>IF(OR(G18="",G18=0),"",ROUND(AVERAGE(G13:P17),1))</f>
        <v/>
      </c>
      <c r="K18" s="1097"/>
      <c r="L18" s="1097"/>
      <c r="M18" s="1099" t="s">
        <v>94</v>
      </c>
      <c r="N18" s="1099"/>
      <c r="O18" s="1099"/>
      <c r="P18" s="1100"/>
      <c r="Q18" s="2"/>
      <c r="R18" s="91" t="s">
        <v>282</v>
      </c>
    </row>
    <row r="19" spans="1:18" ht="14.25" customHeight="1">
      <c r="A19" s="95" t="s">
        <v>8</v>
      </c>
      <c r="B19" s="96"/>
      <c r="C19" s="274"/>
      <c r="D19" s="274"/>
      <c r="E19" s="274"/>
      <c r="F19" s="318"/>
      <c r="G19" s="1093"/>
      <c r="H19" s="1094"/>
      <c r="I19" s="1096"/>
      <c r="J19" s="1098"/>
      <c r="K19" s="1098"/>
      <c r="L19" s="1098"/>
      <c r="M19" s="1101"/>
      <c r="N19" s="1101"/>
      <c r="O19" s="1101"/>
      <c r="P19" s="1102"/>
      <c r="Q19" s="68"/>
      <c r="R19" s="91" t="s">
        <v>283</v>
      </c>
    </row>
    <row r="20" spans="1:18" ht="14.25" customHeight="1">
      <c r="A20" s="103" t="s">
        <v>51</v>
      </c>
      <c r="B20" s="1049" t="s">
        <v>605</v>
      </c>
      <c r="C20" s="1049"/>
      <c r="D20" s="1049"/>
      <c r="E20" s="1049"/>
      <c r="F20" s="1049"/>
      <c r="G20" s="1049"/>
      <c r="H20" s="1049"/>
      <c r="I20" s="1049"/>
      <c r="J20" s="1049"/>
      <c r="K20" s="1049"/>
      <c r="L20" s="1049"/>
      <c r="M20" s="1049"/>
      <c r="N20" s="1049"/>
      <c r="O20" s="1049"/>
      <c r="P20" s="1049"/>
      <c r="Q20" s="68"/>
      <c r="R20" s="91" t="s">
        <v>578</v>
      </c>
    </row>
    <row r="21" spans="1:18" s="104" customFormat="1">
      <c r="A21" s="103" t="s">
        <v>52</v>
      </c>
      <c r="B21" s="1061" t="s">
        <v>603</v>
      </c>
      <c r="C21" s="1061"/>
      <c r="D21" s="1061"/>
      <c r="E21" s="1061"/>
      <c r="F21" s="1061"/>
      <c r="G21" s="1061"/>
      <c r="H21" s="1061"/>
      <c r="I21" s="1061"/>
      <c r="J21" s="1061"/>
      <c r="K21" s="1061"/>
      <c r="L21" s="1061"/>
      <c r="M21" s="1061"/>
      <c r="N21" s="1061"/>
      <c r="O21" s="1061"/>
      <c r="P21" s="1061"/>
      <c r="Q21" s="131"/>
      <c r="R21" s="3"/>
    </row>
    <row r="22" spans="1:18" s="104" customFormat="1">
      <c r="A22" s="103"/>
      <c r="B22" s="1061"/>
      <c r="C22" s="1061"/>
      <c r="D22" s="1061"/>
      <c r="E22" s="1061"/>
      <c r="F22" s="1061"/>
      <c r="G22" s="1061"/>
      <c r="H22" s="1061"/>
      <c r="I22" s="1061"/>
      <c r="J22" s="1061"/>
      <c r="K22" s="1061"/>
      <c r="L22" s="1061"/>
      <c r="M22" s="1061"/>
      <c r="N22" s="1061"/>
      <c r="O22" s="1061"/>
      <c r="P22" s="1061"/>
      <c r="Q22" s="131"/>
    </row>
    <row r="23" spans="1:18" s="104" customFormat="1">
      <c r="A23" s="103" t="s">
        <v>53</v>
      </c>
      <c r="B23" s="104" t="s">
        <v>57</v>
      </c>
    </row>
    <row r="24" spans="1:18" s="104" customFormat="1">
      <c r="A24" s="103"/>
    </row>
    <row r="25" spans="1:18" s="104" customFormat="1">
      <c r="A25" s="99"/>
      <c r="B25" s="3"/>
      <c r="C25" s="3"/>
      <c r="D25" s="3"/>
      <c r="E25" s="3"/>
      <c r="F25" s="3"/>
      <c r="G25" s="3"/>
      <c r="H25" s="3"/>
      <c r="I25" s="3"/>
      <c r="J25" s="3"/>
      <c r="K25" s="3"/>
      <c r="L25" s="3"/>
      <c r="M25" s="3"/>
      <c r="N25" s="3"/>
      <c r="O25" s="3"/>
      <c r="P25" s="3"/>
    </row>
    <row r="26" spans="1:18">
      <c r="A26" s="87"/>
      <c r="B26" s="87"/>
      <c r="C26" s="87"/>
      <c r="D26" s="87"/>
      <c r="E26" s="87"/>
      <c r="F26" s="87"/>
      <c r="G26" s="87"/>
      <c r="H26" s="87"/>
      <c r="I26" s="87"/>
      <c r="J26" s="87"/>
      <c r="K26" s="87"/>
      <c r="L26" s="87"/>
      <c r="M26" s="87"/>
      <c r="N26" s="87"/>
      <c r="O26" s="87"/>
      <c r="P26" s="87"/>
    </row>
    <row r="27" spans="1:18">
      <c r="A27" s="1059" t="s">
        <v>91</v>
      </c>
      <c r="B27" s="1059"/>
      <c r="C27" s="1059"/>
      <c r="D27" s="1059"/>
      <c r="E27" s="1062" t="str">
        <f>IF(発注者入力シート!C10="","",発注者入力シート!C10)</f>
        <v>隠岐高等学校長寿命化（受水槽改修外）工事</v>
      </c>
      <c r="F27" s="1062"/>
      <c r="G27" s="1062"/>
      <c r="H27" s="1062"/>
      <c r="I27" s="1062"/>
      <c r="J27" s="1062"/>
      <c r="K27" s="1062"/>
      <c r="L27" s="1062"/>
      <c r="M27" s="1062"/>
      <c r="N27" s="1062"/>
      <c r="O27" s="1062"/>
      <c r="P27" s="1062"/>
    </row>
    <row r="29" spans="1:18">
      <c r="A29" s="1063" t="s">
        <v>92</v>
      </c>
      <c r="B29" s="1059"/>
      <c r="C29" s="1059"/>
      <c r="D29" s="1059"/>
      <c r="E29" s="1062" t="str">
        <f>IF(発注者入力シート!C6="","",発注者入力シート!C6)</f>
        <v>総務部営繕課</v>
      </c>
      <c r="F29" s="1062"/>
      <c r="G29" s="1062"/>
      <c r="H29" s="1062"/>
      <c r="I29" s="1062"/>
      <c r="J29" s="1062"/>
      <c r="K29" s="1062"/>
      <c r="L29" s="1062"/>
      <c r="M29" s="1062"/>
      <c r="N29" s="1062"/>
      <c r="O29" s="1062"/>
      <c r="P29" s="1062"/>
    </row>
    <row r="31" spans="1:18">
      <c r="A31" s="1059" t="s">
        <v>93</v>
      </c>
      <c r="B31" s="1059"/>
      <c r="C31" s="1059"/>
      <c r="D31" s="1059"/>
      <c r="E31" s="1103" t="str">
        <f>発注者入力シート!$C$11</f>
        <v>令和9年7月31日までに入札公告された工事　　</v>
      </c>
      <c r="F31" s="1103"/>
      <c r="G31" s="1103"/>
      <c r="H31" s="1103"/>
      <c r="I31" s="1103"/>
      <c r="J31" s="1103"/>
      <c r="K31" s="1103"/>
      <c r="L31" s="1103"/>
      <c r="M31" s="1103"/>
      <c r="N31" s="1103"/>
      <c r="O31" s="1103"/>
      <c r="P31" s="1103"/>
    </row>
    <row r="32" spans="1:18" ht="15" customHeight="1">
      <c r="E32" s="561"/>
      <c r="F32" s="561"/>
      <c r="G32" s="561"/>
      <c r="H32" s="561"/>
      <c r="I32" s="561"/>
      <c r="J32" s="561"/>
      <c r="K32" s="561"/>
      <c r="L32" s="561"/>
      <c r="M32" s="561"/>
      <c r="N32" s="561"/>
      <c r="O32" s="561"/>
      <c r="P32" s="561"/>
    </row>
    <row r="33" spans="1:17">
      <c r="A33" s="1060" t="str">
        <f>CONCATENATE("　今後、",発注者入力シート!C6,"が発注する工事においては、本書の写し（※）をもって「企業の工事成績評定点」の貴社技術資料とみなし、その他添付資料の提出は不要とする。
※本書の写しとは、収受印欄に収受の押印がある資料をいう。")</f>
        <v>　今後、総務部営繕課が発注する工事においては、本書の写し（※）をもって「企業の工事成績評定点」の貴社技術資料とみなし、その他添付資料の提出は不要とする。
※本書の写しとは、収受印欄に収受の押印がある資料をいう。</v>
      </c>
      <c r="B33" s="1060"/>
      <c r="C33" s="1060"/>
      <c r="D33" s="1060"/>
      <c r="E33" s="1060"/>
      <c r="F33" s="1060"/>
      <c r="G33" s="1060"/>
      <c r="H33" s="1060"/>
      <c r="I33" s="1060"/>
      <c r="J33" s="1060"/>
      <c r="K33" s="1060"/>
      <c r="L33" s="1060"/>
      <c r="M33" s="1060"/>
      <c r="N33" s="1060"/>
      <c r="O33" s="1060"/>
      <c r="P33" s="1060"/>
    </row>
    <row r="34" spans="1:17" ht="27" customHeight="1">
      <c r="A34" s="1060"/>
      <c r="B34" s="1060"/>
      <c r="C34" s="1060"/>
      <c r="D34" s="1060"/>
      <c r="E34" s="1060"/>
      <c r="F34" s="1060"/>
      <c r="G34" s="1060"/>
      <c r="H34" s="1060"/>
      <c r="I34" s="1060"/>
      <c r="J34" s="1060"/>
      <c r="K34" s="1060"/>
      <c r="L34" s="1060"/>
      <c r="M34" s="1060"/>
      <c r="N34" s="1060"/>
      <c r="O34" s="1060"/>
      <c r="P34" s="1060"/>
    </row>
    <row r="36" spans="1:17">
      <c r="M36" s="778" t="s">
        <v>786</v>
      </c>
      <c r="N36" s="778"/>
    </row>
    <row r="37" spans="1:17">
      <c r="L37" s="319"/>
      <c r="M37" s="320"/>
      <c r="N37" s="320"/>
      <c r="O37" s="179"/>
    </row>
    <row r="38" spans="1:17">
      <c r="A38" s="3" t="s">
        <v>9</v>
      </c>
      <c r="B38" s="3" t="s">
        <v>601</v>
      </c>
      <c r="L38" s="94"/>
      <c r="O38" s="364"/>
    </row>
    <row r="39" spans="1:17" ht="13.5" customHeight="1">
      <c r="B39" s="1050" t="str">
        <f>IF(COUNTIF(企業入力シート!B26:B29,"○")&gt;0,発注者入力シート!AJ10,IF(INDEX(発注者入力シート!$B$20:$J$24,MATCH(発注者入力シート!L6,発注者入力シート!$C$20:$C$24,0),7)="未記入",発注者入力シート!$AJ$8,IF(INDEX(発注者入力シート!$B$20:$J$24,MATCH(発注者入力シート!L6,発注者入力シート!$C$20:$C$24,0),7)="無",発注者入力シート!$AJ$9,IF(INDEX(発注者入力シート!$B$20:$J$24,MATCH(発注者入力シート!L6,発注者入力シート!$C$20:$C$24,0),7)="有",発注者入力シート!$AJ$10))))</f>
        <v>「企業入力シート」の「押印済資料での提出」欄が未記入ですので、リストから「有」、「無」どちらかを選択してください</v>
      </c>
      <c r="C39" s="1051"/>
      <c r="D39" s="1051"/>
      <c r="E39" s="1051"/>
      <c r="F39" s="1051"/>
      <c r="G39" s="1051"/>
      <c r="H39" s="1051"/>
      <c r="I39" s="1052"/>
      <c r="L39" s="94"/>
      <c r="O39" s="364"/>
    </row>
    <row r="40" spans="1:17" ht="13.5" customHeight="1">
      <c r="B40" s="1053"/>
      <c r="C40" s="1054"/>
      <c r="D40" s="1054"/>
      <c r="E40" s="1054"/>
      <c r="F40" s="1054"/>
      <c r="G40" s="1054"/>
      <c r="H40" s="1054"/>
      <c r="I40" s="1055"/>
      <c r="L40" s="94"/>
      <c r="O40" s="364"/>
    </row>
    <row r="41" spans="1:17" ht="13.5" customHeight="1">
      <c r="B41" s="1053"/>
      <c r="C41" s="1054"/>
      <c r="D41" s="1054"/>
      <c r="E41" s="1054"/>
      <c r="F41" s="1054"/>
      <c r="G41" s="1054"/>
      <c r="H41" s="1054"/>
      <c r="I41" s="1055"/>
      <c r="L41" s="94"/>
      <c r="O41" s="364"/>
    </row>
    <row r="42" spans="1:17" ht="13.5" customHeight="1">
      <c r="B42" s="1053"/>
      <c r="C42" s="1054"/>
      <c r="D42" s="1054"/>
      <c r="E42" s="1054"/>
      <c r="F42" s="1054"/>
      <c r="G42" s="1054"/>
      <c r="H42" s="1054"/>
      <c r="I42" s="1055"/>
      <c r="L42" s="94"/>
      <c r="O42" s="364"/>
    </row>
    <row r="43" spans="1:17">
      <c r="B43" s="1056"/>
      <c r="C43" s="1057"/>
      <c r="D43" s="1057"/>
      <c r="E43" s="1057"/>
      <c r="F43" s="1057"/>
      <c r="G43" s="1057"/>
      <c r="H43" s="1057"/>
      <c r="I43" s="1058"/>
      <c r="L43" s="94"/>
      <c r="O43" s="364"/>
    </row>
    <row r="44" spans="1:17">
      <c r="A44" s="181"/>
      <c r="B44" s="565"/>
      <c r="C44" s="565"/>
      <c r="D44" s="565"/>
      <c r="E44" s="565"/>
      <c r="F44" s="565"/>
      <c r="G44" s="565"/>
      <c r="H44" s="565"/>
      <c r="I44" s="565"/>
      <c r="L44" s="94"/>
      <c r="O44" s="364"/>
    </row>
    <row r="45" spans="1:17">
      <c r="A45" s="104"/>
      <c r="B45" s="113"/>
      <c r="C45" s="113"/>
      <c r="D45" s="113"/>
      <c r="E45" s="113"/>
      <c r="F45" s="113"/>
      <c r="G45" s="113"/>
      <c r="H45" s="113"/>
      <c r="I45" s="113"/>
      <c r="L45" s="95"/>
      <c r="M45" s="96"/>
      <c r="N45" s="96"/>
      <c r="O45" s="93"/>
    </row>
    <row r="46" spans="1:17">
      <c r="A46" s="6" t="s">
        <v>865</v>
      </c>
    </row>
    <row r="47" spans="1:17" ht="18" customHeight="1">
      <c r="B47" s="3" t="s">
        <v>864</v>
      </c>
      <c r="C47" s="107"/>
      <c r="D47" s="107"/>
      <c r="E47" s="107"/>
      <c r="F47" s="107"/>
      <c r="G47" s="107"/>
      <c r="H47" s="107"/>
      <c r="I47" s="107"/>
      <c r="J47" s="107"/>
      <c r="K47" s="107"/>
      <c r="L47" s="107"/>
      <c r="M47" s="107"/>
      <c r="N47" s="107"/>
      <c r="O47" s="107"/>
      <c r="P47" s="107"/>
      <c r="Q47" s="113"/>
    </row>
    <row r="48" spans="1:17" ht="18" customHeight="1">
      <c r="B48" s="3" t="s">
        <v>866</v>
      </c>
      <c r="C48" s="107"/>
      <c r="D48" s="107"/>
      <c r="E48" s="107"/>
      <c r="F48" s="107"/>
      <c r="G48" s="107"/>
      <c r="H48" s="107"/>
      <c r="I48" s="107"/>
      <c r="J48" s="107"/>
      <c r="K48" s="107"/>
      <c r="L48" s="107"/>
      <c r="M48" s="107"/>
      <c r="N48" s="107"/>
      <c r="O48" s="107"/>
      <c r="P48" s="107"/>
      <c r="Q48" s="113"/>
    </row>
    <row r="49" spans="1:17" ht="18" customHeight="1">
      <c r="B49" s="1061"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49" s="1061"/>
      <c r="D49" s="1061"/>
      <c r="E49" s="1061"/>
      <c r="F49" s="1061"/>
      <c r="G49" s="1061"/>
      <c r="H49" s="1061"/>
      <c r="I49" s="1061"/>
      <c r="J49" s="1061"/>
      <c r="K49" s="1061"/>
      <c r="L49" s="1061"/>
      <c r="M49" s="1061"/>
      <c r="N49" s="1061"/>
      <c r="O49" s="1061"/>
      <c r="P49" s="113"/>
      <c r="Q49" s="113"/>
    </row>
    <row r="50" spans="1:17" ht="18" customHeight="1">
      <c r="A50" s="113"/>
      <c r="B50" s="1061"/>
      <c r="C50" s="1061"/>
      <c r="D50" s="1061"/>
      <c r="E50" s="1061"/>
      <c r="F50" s="1061"/>
      <c r="G50" s="1061"/>
      <c r="H50" s="1061"/>
      <c r="I50" s="1061"/>
      <c r="J50" s="1061"/>
      <c r="K50" s="1061"/>
      <c r="L50" s="1061"/>
      <c r="M50" s="1061"/>
      <c r="N50" s="1061"/>
      <c r="O50" s="1061"/>
      <c r="P50" s="113"/>
    </row>
    <row r="51" spans="1:17" ht="18" customHeight="1">
      <c r="A51" s="113"/>
      <c r="B51" s="1061"/>
      <c r="C51" s="1061"/>
      <c r="D51" s="1061"/>
      <c r="E51" s="1061"/>
      <c r="F51" s="1061"/>
      <c r="G51" s="1061"/>
      <c r="H51" s="1061"/>
      <c r="I51" s="1061"/>
      <c r="J51" s="1061"/>
      <c r="K51" s="1061"/>
      <c r="L51" s="1061"/>
      <c r="M51" s="1061"/>
      <c r="N51" s="1061"/>
      <c r="O51" s="1061"/>
      <c r="P51" s="113"/>
    </row>
    <row r="52" spans="1:17">
      <c r="A52" s="563"/>
      <c r="B52" s="563"/>
      <c r="C52" s="563"/>
      <c r="D52" s="563"/>
      <c r="E52" s="563"/>
      <c r="F52" s="563"/>
      <c r="G52" s="563"/>
      <c r="H52" s="563"/>
      <c r="I52" s="563"/>
      <c r="J52" s="563"/>
      <c r="K52" s="563"/>
      <c r="L52" s="563"/>
      <c r="M52" s="563"/>
      <c r="N52" s="563"/>
      <c r="O52" s="563"/>
      <c r="P52" s="563"/>
    </row>
    <row r="59" spans="1:17">
      <c r="Q59" s="107"/>
    </row>
    <row r="60" spans="1:17">
      <c r="Q60" s="107"/>
    </row>
    <row r="62" spans="1:17" ht="15.75" customHeight="1"/>
    <row r="63" spans="1:17" ht="15.75" customHeight="1">
      <c r="A63" s="99"/>
      <c r="B63" s="107"/>
      <c r="C63" s="107"/>
      <c r="D63" s="107"/>
      <c r="E63" s="107"/>
      <c r="F63" s="107"/>
      <c r="G63" s="107"/>
      <c r="H63" s="107"/>
      <c r="I63" s="107"/>
      <c r="J63" s="107"/>
      <c r="K63" s="107"/>
      <c r="L63" s="107"/>
      <c r="M63" s="107"/>
      <c r="N63" s="107"/>
      <c r="O63" s="107"/>
      <c r="P63" s="107"/>
    </row>
    <row r="64" spans="1:17" ht="15.75" customHeight="1">
      <c r="A64" s="99"/>
      <c r="B64" s="107"/>
      <c r="C64" s="107"/>
      <c r="D64" s="107"/>
      <c r="E64" s="107"/>
      <c r="F64" s="107"/>
      <c r="G64" s="107"/>
      <c r="H64" s="107"/>
      <c r="I64" s="107"/>
      <c r="J64" s="107"/>
      <c r="K64" s="107"/>
      <c r="L64" s="107"/>
      <c r="M64" s="107"/>
      <c r="N64" s="107"/>
      <c r="O64" s="107"/>
      <c r="P64" s="107"/>
    </row>
    <row r="65" spans="1:1">
      <c r="A65" s="99"/>
    </row>
    <row r="66" spans="1:1">
      <c r="A66" s="99"/>
    </row>
    <row r="67" spans="1:1">
      <c r="A67" s="99"/>
    </row>
    <row r="68" spans="1:1">
      <c r="A68" s="99"/>
    </row>
  </sheetData>
  <mergeCells count="35">
    <mergeCell ref="D16:F16"/>
    <mergeCell ref="D17:F17"/>
    <mergeCell ref="B49:O51"/>
    <mergeCell ref="G18:H19"/>
    <mergeCell ref="I18:I19"/>
    <mergeCell ref="J18:L19"/>
    <mergeCell ref="M18:P19"/>
    <mergeCell ref="E31:P31"/>
    <mergeCell ref="A1:F1"/>
    <mergeCell ref="A2:E2"/>
    <mergeCell ref="A3:P3"/>
    <mergeCell ref="F4:P4"/>
    <mergeCell ref="C4:E4"/>
    <mergeCell ref="A7:C7"/>
    <mergeCell ref="D7:M7"/>
    <mergeCell ref="A8:C8"/>
    <mergeCell ref="D8:M8"/>
    <mergeCell ref="A9:C9"/>
    <mergeCell ref="D9:M9"/>
    <mergeCell ref="A10:C10"/>
    <mergeCell ref="D10:M10"/>
    <mergeCell ref="B20:P20"/>
    <mergeCell ref="B39:I43"/>
    <mergeCell ref="A31:D31"/>
    <mergeCell ref="A33:P34"/>
    <mergeCell ref="M36:N36"/>
    <mergeCell ref="B21:P22"/>
    <mergeCell ref="A27:D27"/>
    <mergeCell ref="E27:P27"/>
    <mergeCell ref="A29:D29"/>
    <mergeCell ref="E29:P29"/>
    <mergeCell ref="A13:C17"/>
    <mergeCell ref="D13:F13"/>
    <mergeCell ref="D14:F14"/>
    <mergeCell ref="D15:F15"/>
  </mergeCells>
  <phoneticPr fontId="2"/>
  <dataValidations disablePrompts="1" count="1">
    <dataValidation type="list" showInputMessage="1" showErrorMessage="1" sqref="Q11:Q12 Q19:Q20" xr:uid="{00000000-0002-0000-07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66FF"/>
    <pageSetUpPr fitToPage="1"/>
  </sheetPr>
  <dimension ref="A1:T113"/>
  <sheetViews>
    <sheetView view="pageBreakPreview" zoomScaleNormal="100" zoomScaleSheetLayoutView="100" workbookViewId="0">
      <selection activeCell="Y15" sqref="Y15"/>
    </sheetView>
  </sheetViews>
  <sheetFormatPr defaultColWidth="9" defaultRowHeight="13"/>
  <cols>
    <col min="1" max="1" width="4.36328125" style="3" customWidth="1"/>
    <col min="2" max="4" width="5.7265625" style="3" customWidth="1"/>
    <col min="5" max="15" width="5.6328125" style="3" customWidth="1"/>
    <col min="16" max="17" width="4.36328125" style="3" customWidth="1"/>
    <col min="18" max="18" width="5.08984375" style="3" customWidth="1"/>
    <col min="19" max="16384" width="9" style="3"/>
  </cols>
  <sheetData>
    <row r="1" spans="1:20" ht="12.75" customHeight="1">
      <c r="A1" s="775" t="str">
        <f>CONCATENATE("（様式-",INDEX(発注者入力シート!$B$20:$G$24,MATCH(発注者入力シート!L6,発注者入力シート!$C$20:$C$24,0),4),"-２）")</f>
        <v>（様式-２-２）</v>
      </c>
      <c r="B1" s="775"/>
      <c r="C1" s="775"/>
      <c r="D1" s="775"/>
      <c r="E1" s="775"/>
      <c r="F1" s="775"/>
      <c r="H1" s="3" t="s">
        <v>555</v>
      </c>
      <c r="Q1" s="136" t="s">
        <v>557</v>
      </c>
      <c r="R1" s="136"/>
    </row>
    <row r="2" spans="1:20" ht="12.75" customHeight="1">
      <c r="A2" s="775" t="str">
        <f>CONCATENATE("評価項目",INDEX(発注者入力シート!$B$20:$G$24,MATCH(発注者入力シート!L6,発注者入力シート!$C$20:$C$24,0),5),"-",INDEX(発注者入力シート!$B$20:$G$24,MATCH(発注者入力シート!L6,発注者入力シート!$C$20:$C$24,0),6))</f>
        <v>評価項目（１）-①</v>
      </c>
      <c r="B2" s="775"/>
      <c r="C2" s="775"/>
      <c r="D2" s="775"/>
      <c r="E2" s="775"/>
      <c r="H2" s="1104" t="s">
        <v>201</v>
      </c>
      <c r="I2" s="1104"/>
      <c r="J2" s="1104"/>
      <c r="K2" s="1105" t="str">
        <f>IF(企業入力シート!C7="","",企業入力シート!C7)</f>
        <v>○○建設</v>
      </c>
      <c r="L2" s="1105"/>
      <c r="M2" s="1105"/>
      <c r="N2" s="1105"/>
      <c r="O2" s="1105"/>
      <c r="P2" s="1105"/>
      <c r="Q2" s="1105"/>
    </row>
    <row r="3" spans="1:20" ht="3.75" customHeight="1">
      <c r="H3" s="6"/>
      <c r="I3" s="6"/>
      <c r="J3" s="6"/>
      <c r="K3" s="2"/>
      <c r="L3" s="2"/>
      <c r="M3" s="2"/>
      <c r="N3" s="2"/>
      <c r="O3" s="2"/>
      <c r="P3" s="2"/>
      <c r="Q3" s="2"/>
      <c r="R3" s="2"/>
    </row>
    <row r="4" spans="1:20" ht="12.75" customHeight="1">
      <c r="A4" s="1073" t="s">
        <v>12</v>
      </c>
      <c r="B4" s="1074"/>
      <c r="C4" s="1075"/>
      <c r="D4" s="1106" t="str">
        <f>IF('企業成績評定点 (5年用)'!D9="","",'企業成績評定点 (5年用)'!D9)</f>
        <v>建築物に係る冷暖房衛生設備工事</v>
      </c>
      <c r="E4" s="1107"/>
      <c r="F4" s="1107"/>
      <c r="G4" s="1107"/>
      <c r="H4" s="1108"/>
      <c r="I4" s="1073" t="s">
        <v>515</v>
      </c>
      <c r="J4" s="1074"/>
      <c r="K4" s="1075"/>
      <c r="L4" s="1106" t="str">
        <f>IF('企業成績評定点 (5年用)'!D10="","",'企業成績評定点 (5年用)'!D10)</f>
        <v>管工事、熱絶縁工事、消防施設工事</v>
      </c>
      <c r="M4" s="1107"/>
      <c r="N4" s="1107"/>
      <c r="O4" s="1107"/>
      <c r="P4" s="1107"/>
      <c r="Q4" s="1108"/>
    </row>
    <row r="5" spans="1:20" ht="3.75" customHeight="1">
      <c r="A5" s="192"/>
      <c r="B5" s="68"/>
      <c r="C5" s="68"/>
      <c r="H5" s="68"/>
      <c r="I5" s="68"/>
      <c r="J5" s="68"/>
      <c r="K5" s="2"/>
      <c r="L5" s="2"/>
      <c r="M5" s="2"/>
      <c r="N5" s="2"/>
      <c r="O5" s="2"/>
      <c r="P5" s="2"/>
      <c r="Q5" s="2"/>
    </row>
    <row r="6" spans="1:20" ht="12.75" customHeight="1">
      <c r="A6" s="275" t="s">
        <v>832</v>
      </c>
      <c r="B6" s="365">
        <v>3</v>
      </c>
      <c r="C6" s="275" t="s">
        <v>787</v>
      </c>
      <c r="R6" s="68"/>
      <c r="S6" s="3" t="s">
        <v>276</v>
      </c>
    </row>
    <row r="7" spans="1:20" ht="12.75" customHeight="1">
      <c r="A7" s="272" t="s">
        <v>10</v>
      </c>
      <c r="B7" s="1090" t="s">
        <v>11</v>
      </c>
      <c r="C7" s="1090"/>
      <c r="D7" s="1090"/>
      <c r="E7" s="1075" t="s">
        <v>13</v>
      </c>
      <c r="F7" s="1090"/>
      <c r="G7" s="1090"/>
      <c r="H7" s="1090"/>
      <c r="I7" s="1090"/>
      <c r="J7" s="1090"/>
      <c r="K7" s="1090"/>
      <c r="L7" s="1090"/>
      <c r="M7" s="1090"/>
      <c r="N7" s="1090"/>
      <c r="O7" s="1090"/>
      <c r="P7" s="1090" t="s">
        <v>54</v>
      </c>
      <c r="Q7" s="1090"/>
      <c r="R7" s="68"/>
      <c r="S7" s="3" t="s">
        <v>277</v>
      </c>
    </row>
    <row r="8" spans="1:20" ht="12.75" customHeight="1">
      <c r="A8" s="272">
        <v>1</v>
      </c>
      <c r="B8" s="1109"/>
      <c r="C8" s="1109"/>
      <c r="D8" s="1109"/>
      <c r="E8" s="1110"/>
      <c r="F8" s="1110"/>
      <c r="G8" s="1110"/>
      <c r="H8" s="1110"/>
      <c r="I8" s="1110"/>
      <c r="J8" s="1110"/>
      <c r="K8" s="1110"/>
      <c r="L8" s="1110"/>
      <c r="M8" s="1110"/>
      <c r="N8" s="1110"/>
      <c r="O8" s="1111"/>
      <c r="P8" s="270"/>
      <c r="Q8" s="271" t="s">
        <v>94</v>
      </c>
      <c r="R8" s="68"/>
      <c r="S8" s="89"/>
      <c r="T8" s="3" t="s">
        <v>284</v>
      </c>
    </row>
    <row r="9" spans="1:20" ht="12.75" customHeight="1">
      <c r="A9" s="272">
        <v>2</v>
      </c>
      <c r="B9" s="1109"/>
      <c r="C9" s="1109"/>
      <c r="D9" s="1109"/>
      <c r="E9" s="1112"/>
      <c r="F9" s="1109"/>
      <c r="G9" s="1109"/>
      <c r="H9" s="1109"/>
      <c r="I9" s="1109"/>
      <c r="J9" s="1109"/>
      <c r="K9" s="1109"/>
      <c r="L9" s="1109"/>
      <c r="M9" s="1109"/>
      <c r="N9" s="1109"/>
      <c r="O9" s="1109"/>
      <c r="P9" s="270"/>
      <c r="Q9" s="271" t="s">
        <v>94</v>
      </c>
      <c r="R9" s="68"/>
      <c r="S9" s="83"/>
      <c r="T9" s="3" t="s">
        <v>279</v>
      </c>
    </row>
    <row r="10" spans="1:20" ht="12.75" customHeight="1">
      <c r="A10" s="272">
        <v>3</v>
      </c>
      <c r="B10" s="1109"/>
      <c r="C10" s="1109"/>
      <c r="D10" s="1109"/>
      <c r="E10" s="1110"/>
      <c r="F10" s="1110"/>
      <c r="G10" s="1110"/>
      <c r="H10" s="1110"/>
      <c r="I10" s="1110"/>
      <c r="J10" s="1110"/>
      <c r="K10" s="1110"/>
      <c r="L10" s="1110"/>
      <c r="M10" s="1110"/>
      <c r="N10" s="1110"/>
      <c r="O10" s="1111"/>
      <c r="P10" s="270"/>
      <c r="Q10" s="271" t="s">
        <v>94</v>
      </c>
      <c r="R10" s="68"/>
      <c r="S10" s="3" t="s">
        <v>280</v>
      </c>
    </row>
    <row r="11" spans="1:20" ht="12.75" customHeight="1">
      <c r="A11" s="272">
        <v>4</v>
      </c>
      <c r="B11" s="1109"/>
      <c r="C11" s="1109"/>
      <c r="D11" s="1109"/>
      <c r="E11" s="1112"/>
      <c r="F11" s="1109"/>
      <c r="G11" s="1109"/>
      <c r="H11" s="1109"/>
      <c r="I11" s="1109"/>
      <c r="J11" s="1109"/>
      <c r="K11" s="1109"/>
      <c r="L11" s="1109"/>
      <c r="M11" s="1109"/>
      <c r="N11" s="1109"/>
      <c r="O11" s="1109"/>
      <c r="P11" s="270"/>
      <c r="Q11" s="271" t="s">
        <v>94</v>
      </c>
      <c r="R11" s="68"/>
      <c r="S11" s="85"/>
      <c r="T11" s="3" t="s">
        <v>281</v>
      </c>
    </row>
    <row r="12" spans="1:20" ht="12.75" customHeight="1">
      <c r="A12" s="272">
        <v>5</v>
      </c>
      <c r="B12" s="1109"/>
      <c r="C12" s="1109"/>
      <c r="D12" s="1109"/>
      <c r="E12" s="1110"/>
      <c r="F12" s="1110"/>
      <c r="G12" s="1110"/>
      <c r="H12" s="1110"/>
      <c r="I12" s="1110"/>
      <c r="J12" s="1110"/>
      <c r="K12" s="1110"/>
      <c r="L12" s="1110"/>
      <c r="M12" s="1110"/>
      <c r="N12" s="1110"/>
      <c r="O12" s="1111"/>
      <c r="P12" s="270"/>
      <c r="Q12" s="271" t="s">
        <v>94</v>
      </c>
      <c r="R12" s="68"/>
      <c r="S12" s="86"/>
      <c r="T12" s="3" t="s">
        <v>279</v>
      </c>
    </row>
    <row r="13" spans="1:20" ht="12.75" customHeight="1">
      <c r="A13" s="272">
        <v>6</v>
      </c>
      <c r="B13" s="1109"/>
      <c r="C13" s="1109"/>
      <c r="D13" s="1109"/>
      <c r="E13" s="1112"/>
      <c r="F13" s="1109"/>
      <c r="G13" s="1109"/>
      <c r="H13" s="1109"/>
      <c r="I13" s="1109"/>
      <c r="J13" s="1109"/>
      <c r="K13" s="1109"/>
      <c r="L13" s="1109"/>
      <c r="M13" s="1109"/>
      <c r="N13" s="1109"/>
      <c r="O13" s="1109"/>
      <c r="P13" s="270"/>
      <c r="Q13" s="271" t="s">
        <v>94</v>
      </c>
      <c r="R13" s="68"/>
    </row>
    <row r="14" spans="1:20" ht="12.75" customHeight="1">
      <c r="A14" s="272">
        <v>7</v>
      </c>
      <c r="B14" s="1109"/>
      <c r="C14" s="1109"/>
      <c r="D14" s="1109"/>
      <c r="E14" s="1110"/>
      <c r="F14" s="1110"/>
      <c r="G14" s="1110"/>
      <c r="H14" s="1110"/>
      <c r="I14" s="1110"/>
      <c r="J14" s="1110"/>
      <c r="K14" s="1110"/>
      <c r="L14" s="1110"/>
      <c r="M14" s="1110"/>
      <c r="N14" s="1110"/>
      <c r="O14" s="1111"/>
      <c r="P14" s="270"/>
      <c r="Q14" s="271" t="s">
        <v>94</v>
      </c>
      <c r="R14" s="68"/>
      <c r="S14" s="91" t="s">
        <v>282</v>
      </c>
    </row>
    <row r="15" spans="1:20" ht="12.75" customHeight="1">
      <c r="A15" s="272">
        <v>8</v>
      </c>
      <c r="B15" s="1109"/>
      <c r="C15" s="1109"/>
      <c r="D15" s="1109"/>
      <c r="E15" s="1112"/>
      <c r="F15" s="1109"/>
      <c r="G15" s="1109"/>
      <c r="H15" s="1109"/>
      <c r="I15" s="1109"/>
      <c r="J15" s="1109"/>
      <c r="K15" s="1109"/>
      <c r="L15" s="1109"/>
      <c r="M15" s="1109"/>
      <c r="N15" s="1109"/>
      <c r="O15" s="1109"/>
      <c r="P15" s="270"/>
      <c r="Q15" s="271" t="s">
        <v>94</v>
      </c>
      <c r="R15" s="68"/>
      <c r="S15" s="91" t="s">
        <v>283</v>
      </c>
    </row>
    <row r="16" spans="1:20" ht="12.75" customHeight="1">
      <c r="A16" s="272">
        <v>9</v>
      </c>
      <c r="B16" s="1109"/>
      <c r="C16" s="1109"/>
      <c r="D16" s="1109"/>
      <c r="E16" s="1110"/>
      <c r="F16" s="1110"/>
      <c r="G16" s="1110"/>
      <c r="H16" s="1110"/>
      <c r="I16" s="1110"/>
      <c r="J16" s="1110"/>
      <c r="K16" s="1110"/>
      <c r="L16" s="1110"/>
      <c r="M16" s="1110"/>
      <c r="N16" s="1110"/>
      <c r="O16" s="1111"/>
      <c r="P16" s="270"/>
      <c r="Q16" s="271" t="s">
        <v>94</v>
      </c>
      <c r="R16" s="68"/>
    </row>
    <row r="17" spans="1:18" ht="12.75" customHeight="1">
      <c r="A17" s="272">
        <v>10</v>
      </c>
      <c r="B17" s="1109"/>
      <c r="C17" s="1109"/>
      <c r="D17" s="1109"/>
      <c r="E17" s="1112"/>
      <c r="F17" s="1109"/>
      <c r="G17" s="1109"/>
      <c r="H17" s="1109"/>
      <c r="I17" s="1109"/>
      <c r="J17" s="1109"/>
      <c r="K17" s="1109"/>
      <c r="L17" s="1109"/>
      <c r="M17" s="1109"/>
      <c r="N17" s="1109"/>
      <c r="O17" s="1109"/>
      <c r="P17" s="269"/>
      <c r="Q17" s="276" t="s">
        <v>94</v>
      </c>
      <c r="R17" s="68"/>
    </row>
    <row r="18" spans="1:18" ht="3.75" customHeight="1">
      <c r="A18" s="68"/>
      <c r="B18" s="68"/>
      <c r="C18" s="68"/>
      <c r="H18" s="68"/>
      <c r="I18" s="68"/>
      <c r="J18" s="68"/>
      <c r="K18" s="2"/>
      <c r="L18" s="2"/>
      <c r="M18" s="2"/>
      <c r="N18" s="2"/>
      <c r="O18" s="2"/>
      <c r="P18" s="2"/>
      <c r="Q18" s="2"/>
    </row>
    <row r="19" spans="1:18" ht="12.75" customHeight="1">
      <c r="A19" s="275" t="s">
        <v>832</v>
      </c>
      <c r="B19" s="367">
        <f>B6+1</f>
        <v>4</v>
      </c>
      <c r="C19" s="366" t="s">
        <v>787</v>
      </c>
      <c r="D19" s="277"/>
      <c r="E19" s="278"/>
      <c r="F19" s="278"/>
      <c r="G19" s="278"/>
      <c r="H19" s="278"/>
      <c r="I19" s="278"/>
      <c r="J19" s="278"/>
      <c r="K19" s="278"/>
      <c r="L19" s="278"/>
      <c r="M19" s="278"/>
      <c r="N19" s="278"/>
      <c r="O19" s="278"/>
      <c r="P19" s="274"/>
      <c r="Q19" s="274"/>
      <c r="R19" s="68"/>
    </row>
    <row r="20" spans="1:18" ht="12.75" customHeight="1">
      <c r="A20" s="272" t="s">
        <v>10</v>
      </c>
      <c r="B20" s="1090" t="s">
        <v>11</v>
      </c>
      <c r="C20" s="1090"/>
      <c r="D20" s="1090"/>
      <c r="E20" s="1075" t="s">
        <v>13</v>
      </c>
      <c r="F20" s="1090"/>
      <c r="G20" s="1090"/>
      <c r="H20" s="1090"/>
      <c r="I20" s="1090"/>
      <c r="J20" s="1090"/>
      <c r="K20" s="1090"/>
      <c r="L20" s="1090"/>
      <c r="M20" s="1090"/>
      <c r="N20" s="1090"/>
      <c r="O20" s="1090"/>
      <c r="P20" s="1090" t="s">
        <v>556</v>
      </c>
      <c r="Q20" s="1090"/>
      <c r="R20" s="68"/>
    </row>
    <row r="21" spans="1:18" ht="12.75" customHeight="1">
      <c r="A21" s="272">
        <v>1</v>
      </c>
      <c r="B21" s="1109"/>
      <c r="C21" s="1109"/>
      <c r="D21" s="1109"/>
      <c r="E21" s="1110"/>
      <c r="F21" s="1110"/>
      <c r="G21" s="1110"/>
      <c r="H21" s="1110"/>
      <c r="I21" s="1110"/>
      <c r="J21" s="1110"/>
      <c r="K21" s="1110"/>
      <c r="L21" s="1110"/>
      <c r="M21" s="1110"/>
      <c r="N21" s="1110"/>
      <c r="O21" s="1111"/>
      <c r="P21" s="270"/>
      <c r="Q21" s="271" t="s">
        <v>94</v>
      </c>
      <c r="R21" s="68"/>
    </row>
    <row r="22" spans="1:18" ht="12.75" customHeight="1">
      <c r="A22" s="272">
        <v>2</v>
      </c>
      <c r="B22" s="1109"/>
      <c r="C22" s="1109"/>
      <c r="D22" s="1109"/>
      <c r="E22" s="1112"/>
      <c r="F22" s="1109"/>
      <c r="G22" s="1109"/>
      <c r="H22" s="1109"/>
      <c r="I22" s="1109"/>
      <c r="J22" s="1109"/>
      <c r="K22" s="1109"/>
      <c r="L22" s="1109"/>
      <c r="M22" s="1109"/>
      <c r="N22" s="1109"/>
      <c r="O22" s="1109"/>
      <c r="P22" s="270"/>
      <c r="Q22" s="271" t="s">
        <v>94</v>
      </c>
      <c r="R22" s="68"/>
    </row>
    <row r="23" spans="1:18" ht="12.75" customHeight="1">
      <c r="A23" s="272">
        <v>3</v>
      </c>
      <c r="B23" s="1109"/>
      <c r="C23" s="1109"/>
      <c r="D23" s="1109"/>
      <c r="E23" s="1110"/>
      <c r="F23" s="1110"/>
      <c r="G23" s="1110"/>
      <c r="H23" s="1110"/>
      <c r="I23" s="1110"/>
      <c r="J23" s="1110"/>
      <c r="K23" s="1110"/>
      <c r="L23" s="1110"/>
      <c r="M23" s="1110"/>
      <c r="N23" s="1110"/>
      <c r="O23" s="1111"/>
      <c r="P23" s="270"/>
      <c r="Q23" s="271" t="s">
        <v>94</v>
      </c>
      <c r="R23" s="68"/>
    </row>
    <row r="24" spans="1:18" ht="12.75" customHeight="1">
      <c r="A24" s="272">
        <v>4</v>
      </c>
      <c r="B24" s="1109"/>
      <c r="C24" s="1109"/>
      <c r="D24" s="1109"/>
      <c r="E24" s="1112"/>
      <c r="F24" s="1109"/>
      <c r="G24" s="1109"/>
      <c r="H24" s="1109"/>
      <c r="I24" s="1109"/>
      <c r="J24" s="1109"/>
      <c r="K24" s="1109"/>
      <c r="L24" s="1109"/>
      <c r="M24" s="1109"/>
      <c r="N24" s="1109"/>
      <c r="O24" s="1109"/>
      <c r="P24" s="270"/>
      <c r="Q24" s="271" t="s">
        <v>94</v>
      </c>
      <c r="R24" s="68"/>
    </row>
    <row r="25" spans="1:18" ht="12.75" customHeight="1">
      <c r="A25" s="272">
        <v>5</v>
      </c>
      <c r="B25" s="1109"/>
      <c r="C25" s="1109"/>
      <c r="D25" s="1109"/>
      <c r="E25" s="1110"/>
      <c r="F25" s="1110"/>
      <c r="G25" s="1110"/>
      <c r="H25" s="1110"/>
      <c r="I25" s="1110"/>
      <c r="J25" s="1110"/>
      <c r="K25" s="1110"/>
      <c r="L25" s="1110"/>
      <c r="M25" s="1110"/>
      <c r="N25" s="1110"/>
      <c r="O25" s="1111"/>
      <c r="P25" s="270"/>
      <c r="Q25" s="271" t="s">
        <v>94</v>
      </c>
      <c r="R25" s="68"/>
    </row>
    <row r="26" spans="1:18" ht="12.75" customHeight="1">
      <c r="A26" s="272">
        <v>6</v>
      </c>
      <c r="B26" s="1109"/>
      <c r="C26" s="1109"/>
      <c r="D26" s="1109"/>
      <c r="E26" s="1112"/>
      <c r="F26" s="1109"/>
      <c r="G26" s="1109"/>
      <c r="H26" s="1109"/>
      <c r="I26" s="1109"/>
      <c r="J26" s="1109"/>
      <c r="K26" s="1109"/>
      <c r="L26" s="1109"/>
      <c r="M26" s="1109"/>
      <c r="N26" s="1109"/>
      <c r="O26" s="1109"/>
      <c r="P26" s="270"/>
      <c r="Q26" s="271" t="s">
        <v>94</v>
      </c>
      <c r="R26" s="68"/>
    </row>
    <row r="27" spans="1:18" ht="12.75" customHeight="1">
      <c r="A27" s="272">
        <v>7</v>
      </c>
      <c r="B27" s="1109"/>
      <c r="C27" s="1109"/>
      <c r="D27" s="1109"/>
      <c r="E27" s="1110"/>
      <c r="F27" s="1110"/>
      <c r="G27" s="1110"/>
      <c r="H27" s="1110"/>
      <c r="I27" s="1110"/>
      <c r="J27" s="1110"/>
      <c r="K27" s="1110"/>
      <c r="L27" s="1110"/>
      <c r="M27" s="1110"/>
      <c r="N27" s="1110"/>
      <c r="O27" s="1111"/>
      <c r="P27" s="270"/>
      <c r="Q27" s="271" t="s">
        <v>94</v>
      </c>
      <c r="R27" s="68"/>
    </row>
    <row r="28" spans="1:18" ht="12.75" customHeight="1">
      <c r="A28" s="272">
        <v>8</v>
      </c>
      <c r="B28" s="1109"/>
      <c r="C28" s="1109"/>
      <c r="D28" s="1109"/>
      <c r="E28" s="1112"/>
      <c r="F28" s="1109"/>
      <c r="G28" s="1109"/>
      <c r="H28" s="1109"/>
      <c r="I28" s="1109"/>
      <c r="J28" s="1109"/>
      <c r="K28" s="1109"/>
      <c r="L28" s="1109"/>
      <c r="M28" s="1109"/>
      <c r="N28" s="1109"/>
      <c r="O28" s="1109"/>
      <c r="P28" s="270"/>
      <c r="Q28" s="271" t="s">
        <v>94</v>
      </c>
      <c r="R28" s="68"/>
    </row>
    <row r="29" spans="1:18" ht="12.75" customHeight="1">
      <c r="A29" s="272">
        <v>9</v>
      </c>
      <c r="B29" s="1109"/>
      <c r="C29" s="1109"/>
      <c r="D29" s="1109"/>
      <c r="E29" s="1110"/>
      <c r="F29" s="1110"/>
      <c r="G29" s="1110"/>
      <c r="H29" s="1110"/>
      <c r="I29" s="1110"/>
      <c r="J29" s="1110"/>
      <c r="K29" s="1110"/>
      <c r="L29" s="1110"/>
      <c r="M29" s="1110"/>
      <c r="N29" s="1110"/>
      <c r="O29" s="1111"/>
      <c r="P29" s="270"/>
      <c r="Q29" s="271" t="s">
        <v>94</v>
      </c>
      <c r="R29" s="68"/>
    </row>
    <row r="30" spans="1:18" ht="12.75" customHeight="1">
      <c r="A30" s="272">
        <v>10</v>
      </c>
      <c r="B30" s="1109"/>
      <c r="C30" s="1109"/>
      <c r="D30" s="1109"/>
      <c r="E30" s="1112"/>
      <c r="F30" s="1109"/>
      <c r="G30" s="1109"/>
      <c r="H30" s="1109"/>
      <c r="I30" s="1109"/>
      <c r="J30" s="1109"/>
      <c r="K30" s="1109"/>
      <c r="L30" s="1109"/>
      <c r="M30" s="1109"/>
      <c r="N30" s="1109"/>
      <c r="O30" s="1109"/>
      <c r="P30" s="269"/>
      <c r="Q30" s="276" t="s">
        <v>94</v>
      </c>
      <c r="R30" s="68"/>
    </row>
    <row r="31" spans="1:18" ht="3.75" customHeight="1">
      <c r="A31" s="68"/>
      <c r="B31" s="68"/>
      <c r="C31" s="68"/>
      <c r="H31" s="68"/>
      <c r="I31" s="68"/>
      <c r="J31" s="68"/>
      <c r="K31" s="2"/>
      <c r="L31" s="2"/>
      <c r="M31" s="2"/>
      <c r="N31" s="2"/>
      <c r="O31" s="2"/>
      <c r="P31" s="2"/>
      <c r="Q31" s="2"/>
    </row>
    <row r="32" spans="1:18" ht="12.75" customHeight="1">
      <c r="A32" s="275" t="s">
        <v>832</v>
      </c>
      <c r="B32" s="367">
        <f>B19+1</f>
        <v>5</v>
      </c>
      <c r="C32" s="366" t="s">
        <v>787</v>
      </c>
      <c r="D32" s="277"/>
      <c r="E32" s="278"/>
      <c r="F32" s="278"/>
      <c r="G32" s="278"/>
      <c r="H32" s="278"/>
      <c r="I32" s="278"/>
      <c r="J32" s="278"/>
      <c r="K32" s="278"/>
      <c r="L32" s="278"/>
      <c r="M32" s="278"/>
      <c r="N32" s="278"/>
      <c r="O32" s="278"/>
      <c r="P32" s="274"/>
      <c r="Q32" s="274"/>
      <c r="R32" s="68"/>
    </row>
    <row r="33" spans="1:18" ht="12.75" customHeight="1">
      <c r="A33" s="272" t="s">
        <v>10</v>
      </c>
      <c r="B33" s="1090" t="s">
        <v>11</v>
      </c>
      <c r="C33" s="1090"/>
      <c r="D33" s="1090"/>
      <c r="E33" s="1075" t="s">
        <v>13</v>
      </c>
      <c r="F33" s="1090"/>
      <c r="G33" s="1090"/>
      <c r="H33" s="1090"/>
      <c r="I33" s="1090"/>
      <c r="J33" s="1090"/>
      <c r="K33" s="1090"/>
      <c r="L33" s="1090"/>
      <c r="M33" s="1090"/>
      <c r="N33" s="1090"/>
      <c r="O33" s="1090"/>
      <c r="P33" s="1090" t="s">
        <v>556</v>
      </c>
      <c r="Q33" s="1090"/>
      <c r="R33" s="68"/>
    </row>
    <row r="34" spans="1:18" ht="12.75" customHeight="1">
      <c r="A34" s="272">
        <v>1</v>
      </c>
      <c r="B34" s="1109"/>
      <c r="C34" s="1109"/>
      <c r="D34" s="1109"/>
      <c r="E34" s="1110"/>
      <c r="F34" s="1110"/>
      <c r="G34" s="1110"/>
      <c r="H34" s="1110"/>
      <c r="I34" s="1110"/>
      <c r="J34" s="1110"/>
      <c r="K34" s="1110"/>
      <c r="L34" s="1110"/>
      <c r="M34" s="1110"/>
      <c r="N34" s="1110"/>
      <c r="O34" s="1111"/>
      <c r="P34" s="270"/>
      <c r="Q34" s="271" t="s">
        <v>94</v>
      </c>
      <c r="R34" s="68"/>
    </row>
    <row r="35" spans="1:18" ht="12.75" customHeight="1">
      <c r="A35" s="272">
        <v>2</v>
      </c>
      <c r="B35" s="1109"/>
      <c r="C35" s="1109"/>
      <c r="D35" s="1109"/>
      <c r="E35" s="1112"/>
      <c r="F35" s="1109"/>
      <c r="G35" s="1109"/>
      <c r="H35" s="1109"/>
      <c r="I35" s="1109"/>
      <c r="J35" s="1109"/>
      <c r="K35" s="1109"/>
      <c r="L35" s="1109"/>
      <c r="M35" s="1109"/>
      <c r="N35" s="1109"/>
      <c r="O35" s="1109"/>
      <c r="P35" s="270"/>
      <c r="Q35" s="271" t="s">
        <v>94</v>
      </c>
      <c r="R35" s="68"/>
    </row>
    <row r="36" spans="1:18" ht="12.75" customHeight="1">
      <c r="A36" s="272">
        <v>3</v>
      </c>
      <c r="B36" s="1109"/>
      <c r="C36" s="1109"/>
      <c r="D36" s="1109"/>
      <c r="E36" s="1110"/>
      <c r="F36" s="1110"/>
      <c r="G36" s="1110"/>
      <c r="H36" s="1110"/>
      <c r="I36" s="1110"/>
      <c r="J36" s="1110"/>
      <c r="K36" s="1110"/>
      <c r="L36" s="1110"/>
      <c r="M36" s="1110"/>
      <c r="N36" s="1110"/>
      <c r="O36" s="1111"/>
      <c r="P36" s="270"/>
      <c r="Q36" s="271" t="s">
        <v>94</v>
      </c>
      <c r="R36" s="68"/>
    </row>
    <row r="37" spans="1:18" ht="12.75" customHeight="1">
      <c r="A37" s="272">
        <v>4</v>
      </c>
      <c r="B37" s="1109"/>
      <c r="C37" s="1109"/>
      <c r="D37" s="1109"/>
      <c r="E37" s="1112"/>
      <c r="F37" s="1109"/>
      <c r="G37" s="1109"/>
      <c r="H37" s="1109"/>
      <c r="I37" s="1109"/>
      <c r="J37" s="1109"/>
      <c r="K37" s="1109"/>
      <c r="L37" s="1109"/>
      <c r="M37" s="1109"/>
      <c r="N37" s="1109"/>
      <c r="O37" s="1109"/>
      <c r="P37" s="270"/>
      <c r="Q37" s="271" t="s">
        <v>94</v>
      </c>
      <c r="R37" s="68"/>
    </row>
    <row r="38" spans="1:18" ht="12.75" customHeight="1">
      <c r="A38" s="272">
        <v>5</v>
      </c>
      <c r="B38" s="1109"/>
      <c r="C38" s="1109"/>
      <c r="D38" s="1109"/>
      <c r="E38" s="1110"/>
      <c r="F38" s="1110"/>
      <c r="G38" s="1110"/>
      <c r="H38" s="1110"/>
      <c r="I38" s="1110"/>
      <c r="J38" s="1110"/>
      <c r="K38" s="1110"/>
      <c r="L38" s="1110"/>
      <c r="M38" s="1110"/>
      <c r="N38" s="1110"/>
      <c r="O38" s="1111"/>
      <c r="P38" s="270"/>
      <c r="Q38" s="271" t="s">
        <v>94</v>
      </c>
      <c r="R38" s="68"/>
    </row>
    <row r="39" spans="1:18" ht="12.75" customHeight="1">
      <c r="A39" s="272">
        <v>6</v>
      </c>
      <c r="B39" s="1109"/>
      <c r="C39" s="1109"/>
      <c r="D39" s="1109"/>
      <c r="E39" s="1112"/>
      <c r="F39" s="1109"/>
      <c r="G39" s="1109"/>
      <c r="H39" s="1109"/>
      <c r="I39" s="1109"/>
      <c r="J39" s="1109"/>
      <c r="K39" s="1109"/>
      <c r="L39" s="1109"/>
      <c r="M39" s="1109"/>
      <c r="N39" s="1109"/>
      <c r="O39" s="1109"/>
      <c r="P39" s="270"/>
      <c r="Q39" s="271" t="s">
        <v>94</v>
      </c>
      <c r="R39" s="68"/>
    </row>
    <row r="40" spans="1:18" ht="12.75" customHeight="1">
      <c r="A40" s="272">
        <v>7</v>
      </c>
      <c r="B40" s="1109"/>
      <c r="C40" s="1109"/>
      <c r="D40" s="1109"/>
      <c r="E40" s="1110"/>
      <c r="F40" s="1110"/>
      <c r="G40" s="1110"/>
      <c r="H40" s="1110"/>
      <c r="I40" s="1110"/>
      <c r="J40" s="1110"/>
      <c r="K40" s="1110"/>
      <c r="L40" s="1110"/>
      <c r="M40" s="1110"/>
      <c r="N40" s="1110"/>
      <c r="O40" s="1111"/>
      <c r="P40" s="270"/>
      <c r="Q40" s="271" t="s">
        <v>94</v>
      </c>
      <c r="R40" s="68"/>
    </row>
    <row r="41" spans="1:18" ht="12.75" customHeight="1">
      <c r="A41" s="272">
        <v>8</v>
      </c>
      <c r="B41" s="1109"/>
      <c r="C41" s="1109"/>
      <c r="D41" s="1109"/>
      <c r="E41" s="1112"/>
      <c r="F41" s="1109"/>
      <c r="G41" s="1109"/>
      <c r="H41" s="1109"/>
      <c r="I41" s="1109"/>
      <c r="J41" s="1109"/>
      <c r="K41" s="1109"/>
      <c r="L41" s="1109"/>
      <c r="M41" s="1109"/>
      <c r="N41" s="1109"/>
      <c r="O41" s="1109"/>
      <c r="P41" s="270"/>
      <c r="Q41" s="271" t="s">
        <v>94</v>
      </c>
      <c r="R41" s="68"/>
    </row>
    <row r="42" spans="1:18" ht="12.75" customHeight="1">
      <c r="A42" s="272">
        <v>9</v>
      </c>
      <c r="B42" s="1109"/>
      <c r="C42" s="1109"/>
      <c r="D42" s="1109"/>
      <c r="E42" s="1110"/>
      <c r="F42" s="1110"/>
      <c r="G42" s="1110"/>
      <c r="H42" s="1110"/>
      <c r="I42" s="1110"/>
      <c r="J42" s="1110"/>
      <c r="K42" s="1110"/>
      <c r="L42" s="1110"/>
      <c r="M42" s="1110"/>
      <c r="N42" s="1110"/>
      <c r="O42" s="1111"/>
      <c r="P42" s="270"/>
      <c r="Q42" s="271" t="s">
        <v>94</v>
      </c>
      <c r="R42" s="68"/>
    </row>
    <row r="43" spans="1:18" ht="12.75" customHeight="1">
      <c r="A43" s="272">
        <v>10</v>
      </c>
      <c r="B43" s="1109"/>
      <c r="C43" s="1109"/>
      <c r="D43" s="1109"/>
      <c r="E43" s="1112"/>
      <c r="F43" s="1109"/>
      <c r="G43" s="1109"/>
      <c r="H43" s="1109"/>
      <c r="I43" s="1109"/>
      <c r="J43" s="1109"/>
      <c r="K43" s="1109"/>
      <c r="L43" s="1109"/>
      <c r="M43" s="1109"/>
      <c r="N43" s="1109"/>
      <c r="O43" s="1109"/>
      <c r="P43" s="270"/>
      <c r="Q43" s="271" t="s">
        <v>94</v>
      </c>
      <c r="R43" s="68"/>
    </row>
    <row r="44" spans="1:18" ht="3.75" customHeight="1">
      <c r="A44" s="68"/>
      <c r="B44" s="277"/>
      <c r="C44" s="277"/>
      <c r="D44" s="277"/>
      <c r="E44" s="279"/>
      <c r="F44" s="279"/>
      <c r="G44" s="279"/>
      <c r="H44" s="279"/>
      <c r="I44" s="279"/>
      <c r="J44" s="279"/>
      <c r="K44" s="279"/>
      <c r="L44" s="279"/>
      <c r="M44" s="279"/>
      <c r="N44" s="279"/>
      <c r="O44" s="279"/>
      <c r="P44" s="192"/>
      <c r="Q44" s="192"/>
      <c r="R44" s="68"/>
    </row>
    <row r="45" spans="1:18" ht="12.75" customHeight="1">
      <c r="A45" s="275" t="s">
        <v>832</v>
      </c>
      <c r="B45" s="367">
        <f>B32+1</f>
        <v>6</v>
      </c>
      <c r="C45" s="366" t="s">
        <v>787</v>
      </c>
      <c r="D45" s="277"/>
      <c r="E45" s="278"/>
      <c r="F45" s="278"/>
      <c r="G45" s="278"/>
      <c r="H45" s="278"/>
      <c r="I45" s="278"/>
      <c r="J45" s="278"/>
      <c r="K45" s="278"/>
      <c r="L45" s="278"/>
      <c r="M45" s="278"/>
      <c r="N45" s="278"/>
      <c r="O45" s="278"/>
      <c r="P45" s="274"/>
      <c r="Q45" s="274"/>
      <c r="R45" s="68"/>
    </row>
    <row r="46" spans="1:18" ht="12.75" customHeight="1">
      <c r="A46" s="272" t="s">
        <v>10</v>
      </c>
      <c r="B46" s="1090" t="s">
        <v>11</v>
      </c>
      <c r="C46" s="1090"/>
      <c r="D46" s="1090"/>
      <c r="E46" s="1075" t="s">
        <v>13</v>
      </c>
      <c r="F46" s="1090"/>
      <c r="G46" s="1090"/>
      <c r="H46" s="1090"/>
      <c r="I46" s="1090"/>
      <c r="J46" s="1090"/>
      <c r="K46" s="1090"/>
      <c r="L46" s="1090"/>
      <c r="M46" s="1090"/>
      <c r="N46" s="1090"/>
      <c r="O46" s="1090"/>
      <c r="P46" s="1090" t="s">
        <v>556</v>
      </c>
      <c r="Q46" s="1090"/>
      <c r="R46" s="68"/>
    </row>
    <row r="47" spans="1:18" ht="12.75" customHeight="1">
      <c r="A47" s="272">
        <v>1</v>
      </c>
      <c r="B47" s="1109"/>
      <c r="C47" s="1109"/>
      <c r="D47" s="1109"/>
      <c r="E47" s="1110"/>
      <c r="F47" s="1110"/>
      <c r="G47" s="1110"/>
      <c r="H47" s="1110"/>
      <c r="I47" s="1110"/>
      <c r="J47" s="1110"/>
      <c r="K47" s="1110"/>
      <c r="L47" s="1110"/>
      <c r="M47" s="1110"/>
      <c r="N47" s="1110"/>
      <c r="O47" s="1111"/>
      <c r="P47" s="270"/>
      <c r="Q47" s="271" t="s">
        <v>94</v>
      </c>
      <c r="R47" s="68"/>
    </row>
    <row r="48" spans="1:18" ht="12.75" customHeight="1">
      <c r="A48" s="272">
        <v>2</v>
      </c>
      <c r="B48" s="1109"/>
      <c r="C48" s="1109"/>
      <c r="D48" s="1109"/>
      <c r="E48" s="1112"/>
      <c r="F48" s="1109"/>
      <c r="G48" s="1109"/>
      <c r="H48" s="1109"/>
      <c r="I48" s="1109"/>
      <c r="J48" s="1109"/>
      <c r="K48" s="1109"/>
      <c r="L48" s="1109"/>
      <c r="M48" s="1109"/>
      <c r="N48" s="1109"/>
      <c r="O48" s="1109"/>
      <c r="P48" s="270"/>
      <c r="Q48" s="271" t="s">
        <v>94</v>
      </c>
      <c r="R48" s="68"/>
    </row>
    <row r="49" spans="1:18" ht="12.75" customHeight="1">
      <c r="A49" s="272">
        <v>3</v>
      </c>
      <c r="B49" s="1109"/>
      <c r="C49" s="1109"/>
      <c r="D49" s="1109"/>
      <c r="E49" s="1110"/>
      <c r="F49" s="1110"/>
      <c r="G49" s="1110"/>
      <c r="H49" s="1110"/>
      <c r="I49" s="1110"/>
      <c r="J49" s="1110"/>
      <c r="K49" s="1110"/>
      <c r="L49" s="1110"/>
      <c r="M49" s="1110"/>
      <c r="N49" s="1110"/>
      <c r="O49" s="1111"/>
      <c r="P49" s="270"/>
      <c r="Q49" s="271" t="s">
        <v>94</v>
      </c>
      <c r="R49" s="68"/>
    </row>
    <row r="50" spans="1:18" ht="12.75" customHeight="1">
      <c r="A50" s="272">
        <v>4</v>
      </c>
      <c r="B50" s="1109"/>
      <c r="C50" s="1109"/>
      <c r="D50" s="1109"/>
      <c r="E50" s="1112"/>
      <c r="F50" s="1109"/>
      <c r="G50" s="1109"/>
      <c r="H50" s="1109"/>
      <c r="I50" s="1109"/>
      <c r="J50" s="1109"/>
      <c r="K50" s="1109"/>
      <c r="L50" s="1109"/>
      <c r="M50" s="1109"/>
      <c r="N50" s="1109"/>
      <c r="O50" s="1109"/>
      <c r="P50" s="270"/>
      <c r="Q50" s="271" t="s">
        <v>94</v>
      </c>
      <c r="R50" s="68"/>
    </row>
    <row r="51" spans="1:18" ht="12.75" customHeight="1">
      <c r="A51" s="272">
        <v>5</v>
      </c>
      <c r="B51" s="1109"/>
      <c r="C51" s="1109"/>
      <c r="D51" s="1109"/>
      <c r="E51" s="1110"/>
      <c r="F51" s="1110"/>
      <c r="G51" s="1110"/>
      <c r="H51" s="1110"/>
      <c r="I51" s="1110"/>
      <c r="J51" s="1110"/>
      <c r="K51" s="1110"/>
      <c r="L51" s="1110"/>
      <c r="M51" s="1110"/>
      <c r="N51" s="1110"/>
      <c r="O51" s="1111"/>
      <c r="P51" s="270"/>
      <c r="Q51" s="271" t="s">
        <v>94</v>
      </c>
      <c r="R51" s="68"/>
    </row>
    <row r="52" spans="1:18" ht="12.75" customHeight="1">
      <c r="A52" s="272">
        <v>6</v>
      </c>
      <c r="B52" s="1109"/>
      <c r="C52" s="1109"/>
      <c r="D52" s="1109"/>
      <c r="E52" s="1112"/>
      <c r="F52" s="1109"/>
      <c r="G52" s="1109"/>
      <c r="H52" s="1109"/>
      <c r="I52" s="1109"/>
      <c r="J52" s="1109"/>
      <c r="K52" s="1109"/>
      <c r="L52" s="1109"/>
      <c r="M52" s="1109"/>
      <c r="N52" s="1109"/>
      <c r="O52" s="1109"/>
      <c r="P52" s="270"/>
      <c r="Q52" s="271" t="s">
        <v>94</v>
      </c>
      <c r="R52" s="68"/>
    </row>
    <row r="53" spans="1:18" ht="12.75" customHeight="1">
      <c r="A53" s="272">
        <v>7</v>
      </c>
      <c r="B53" s="1109"/>
      <c r="C53" s="1109"/>
      <c r="D53" s="1109"/>
      <c r="E53" s="1110"/>
      <c r="F53" s="1110"/>
      <c r="G53" s="1110"/>
      <c r="H53" s="1110"/>
      <c r="I53" s="1110"/>
      <c r="J53" s="1110"/>
      <c r="K53" s="1110"/>
      <c r="L53" s="1110"/>
      <c r="M53" s="1110"/>
      <c r="N53" s="1110"/>
      <c r="O53" s="1111"/>
      <c r="P53" s="270"/>
      <c r="Q53" s="271" t="s">
        <v>94</v>
      </c>
      <c r="R53" s="68"/>
    </row>
    <row r="54" spans="1:18" ht="12.75" customHeight="1">
      <c r="A54" s="272">
        <v>8</v>
      </c>
      <c r="B54" s="1109"/>
      <c r="C54" s="1109"/>
      <c r="D54" s="1109"/>
      <c r="E54" s="1112"/>
      <c r="F54" s="1109"/>
      <c r="G54" s="1109"/>
      <c r="H54" s="1109"/>
      <c r="I54" s="1109"/>
      <c r="J54" s="1109"/>
      <c r="K54" s="1109"/>
      <c r="L54" s="1109"/>
      <c r="M54" s="1109"/>
      <c r="N54" s="1109"/>
      <c r="O54" s="1109"/>
      <c r="P54" s="270"/>
      <c r="Q54" s="271" t="s">
        <v>94</v>
      </c>
      <c r="R54" s="68"/>
    </row>
    <row r="55" spans="1:18" ht="12.75" customHeight="1">
      <c r="A55" s="272">
        <v>9</v>
      </c>
      <c r="B55" s="1109"/>
      <c r="C55" s="1109"/>
      <c r="D55" s="1109"/>
      <c r="E55" s="1110"/>
      <c r="F55" s="1110"/>
      <c r="G55" s="1110"/>
      <c r="H55" s="1110"/>
      <c r="I55" s="1110"/>
      <c r="J55" s="1110"/>
      <c r="K55" s="1110"/>
      <c r="L55" s="1110"/>
      <c r="M55" s="1110"/>
      <c r="N55" s="1110"/>
      <c r="O55" s="1111"/>
      <c r="P55" s="270"/>
      <c r="Q55" s="271" t="s">
        <v>94</v>
      </c>
      <c r="R55" s="68"/>
    </row>
    <row r="56" spans="1:18" ht="12.75" customHeight="1">
      <c r="A56" s="272">
        <v>10</v>
      </c>
      <c r="B56" s="1109"/>
      <c r="C56" s="1109"/>
      <c r="D56" s="1109"/>
      <c r="E56" s="1112"/>
      <c r="F56" s="1109"/>
      <c r="G56" s="1109"/>
      <c r="H56" s="1109"/>
      <c r="I56" s="1109"/>
      <c r="J56" s="1109"/>
      <c r="K56" s="1109"/>
      <c r="L56" s="1109"/>
      <c r="M56" s="1109"/>
      <c r="N56" s="1109"/>
      <c r="O56" s="1109"/>
      <c r="P56" s="270"/>
      <c r="Q56" s="271" t="s">
        <v>94</v>
      </c>
      <c r="R56" s="68"/>
    </row>
    <row r="57" spans="1:18" ht="3.75" customHeight="1">
      <c r="A57" s="68"/>
      <c r="B57" s="277"/>
      <c r="C57" s="277"/>
      <c r="D57" s="277"/>
      <c r="E57" s="279"/>
      <c r="F57" s="279"/>
      <c r="G57" s="279"/>
      <c r="H57" s="279"/>
      <c r="I57" s="279"/>
      <c r="J57" s="279"/>
      <c r="K57" s="279"/>
      <c r="L57" s="279"/>
      <c r="M57" s="279"/>
      <c r="N57" s="279"/>
      <c r="O57" s="279"/>
      <c r="P57" s="192"/>
      <c r="Q57" s="192"/>
      <c r="R57" s="68"/>
    </row>
    <row r="58" spans="1:18" ht="12.75" customHeight="1">
      <c r="A58" s="275" t="s">
        <v>832</v>
      </c>
      <c r="B58" s="367">
        <f>B45+1</f>
        <v>7</v>
      </c>
      <c r="C58" s="366" t="s">
        <v>787</v>
      </c>
      <c r="D58" s="277"/>
      <c r="E58" s="278"/>
      <c r="F58" s="278"/>
      <c r="G58" s="278"/>
      <c r="H58" s="278"/>
      <c r="I58" s="278"/>
      <c r="J58" s="278"/>
      <c r="K58" s="278"/>
      <c r="L58" s="278"/>
      <c r="M58" s="278"/>
      <c r="N58" s="278"/>
      <c r="O58" s="278"/>
      <c r="P58" s="274"/>
      <c r="Q58" s="274"/>
      <c r="R58" s="68"/>
    </row>
    <row r="59" spans="1:18" ht="12.75" customHeight="1">
      <c r="A59" s="272" t="s">
        <v>10</v>
      </c>
      <c r="B59" s="1090" t="s">
        <v>11</v>
      </c>
      <c r="C59" s="1090"/>
      <c r="D59" s="1090"/>
      <c r="E59" s="1075" t="s">
        <v>13</v>
      </c>
      <c r="F59" s="1090"/>
      <c r="G59" s="1090"/>
      <c r="H59" s="1090"/>
      <c r="I59" s="1090"/>
      <c r="J59" s="1090"/>
      <c r="K59" s="1090"/>
      <c r="L59" s="1090"/>
      <c r="M59" s="1090"/>
      <c r="N59" s="1090"/>
      <c r="O59" s="1090"/>
      <c r="P59" s="1090" t="s">
        <v>556</v>
      </c>
      <c r="Q59" s="1090"/>
      <c r="R59" s="68"/>
    </row>
    <row r="60" spans="1:18" ht="12.75" customHeight="1">
      <c r="A60" s="272">
        <v>1</v>
      </c>
      <c r="B60" s="1109"/>
      <c r="C60" s="1109"/>
      <c r="D60" s="1109"/>
      <c r="E60" s="1110"/>
      <c r="F60" s="1110"/>
      <c r="G60" s="1110"/>
      <c r="H60" s="1110"/>
      <c r="I60" s="1110"/>
      <c r="J60" s="1110"/>
      <c r="K60" s="1110"/>
      <c r="L60" s="1110"/>
      <c r="M60" s="1110"/>
      <c r="N60" s="1110"/>
      <c r="O60" s="1111"/>
      <c r="P60" s="270"/>
      <c r="Q60" s="271" t="s">
        <v>94</v>
      </c>
      <c r="R60" s="68"/>
    </row>
    <row r="61" spans="1:18" ht="12.75" customHeight="1">
      <c r="A61" s="272">
        <v>2</v>
      </c>
      <c r="B61" s="1109"/>
      <c r="C61" s="1109"/>
      <c r="D61" s="1109"/>
      <c r="E61" s="1112"/>
      <c r="F61" s="1109"/>
      <c r="G61" s="1109"/>
      <c r="H61" s="1109"/>
      <c r="I61" s="1109"/>
      <c r="J61" s="1109"/>
      <c r="K61" s="1109"/>
      <c r="L61" s="1109"/>
      <c r="M61" s="1109"/>
      <c r="N61" s="1109"/>
      <c r="O61" s="1109"/>
      <c r="P61" s="270"/>
      <c r="Q61" s="271" t="s">
        <v>94</v>
      </c>
      <c r="R61" s="68"/>
    </row>
    <row r="62" spans="1:18" ht="12.75" customHeight="1">
      <c r="A62" s="272">
        <v>3</v>
      </c>
      <c r="B62" s="1109"/>
      <c r="C62" s="1109"/>
      <c r="D62" s="1109"/>
      <c r="E62" s="1110"/>
      <c r="F62" s="1110"/>
      <c r="G62" s="1110"/>
      <c r="H62" s="1110"/>
      <c r="I62" s="1110"/>
      <c r="J62" s="1110"/>
      <c r="K62" s="1110"/>
      <c r="L62" s="1110"/>
      <c r="M62" s="1110"/>
      <c r="N62" s="1110"/>
      <c r="O62" s="1111"/>
      <c r="P62" s="270"/>
      <c r="Q62" s="271" t="s">
        <v>94</v>
      </c>
      <c r="R62" s="68"/>
    </row>
    <row r="63" spans="1:18" ht="12.75" customHeight="1">
      <c r="A63" s="272">
        <v>4</v>
      </c>
      <c r="B63" s="1109"/>
      <c r="C63" s="1109"/>
      <c r="D63" s="1109"/>
      <c r="E63" s="1112"/>
      <c r="F63" s="1109"/>
      <c r="G63" s="1109"/>
      <c r="H63" s="1109"/>
      <c r="I63" s="1109"/>
      <c r="J63" s="1109"/>
      <c r="K63" s="1109"/>
      <c r="L63" s="1109"/>
      <c r="M63" s="1109"/>
      <c r="N63" s="1109"/>
      <c r="O63" s="1109"/>
      <c r="P63" s="270"/>
      <c r="Q63" s="271" t="s">
        <v>94</v>
      </c>
      <c r="R63" s="68"/>
    </row>
    <row r="64" spans="1:18" ht="12.75" customHeight="1">
      <c r="A64" s="272">
        <v>5</v>
      </c>
      <c r="B64" s="1109"/>
      <c r="C64" s="1109"/>
      <c r="D64" s="1109"/>
      <c r="E64" s="1110"/>
      <c r="F64" s="1110"/>
      <c r="G64" s="1110"/>
      <c r="H64" s="1110"/>
      <c r="I64" s="1110"/>
      <c r="J64" s="1110"/>
      <c r="K64" s="1110"/>
      <c r="L64" s="1110"/>
      <c r="M64" s="1110"/>
      <c r="N64" s="1110"/>
      <c r="O64" s="1111"/>
      <c r="P64" s="270"/>
      <c r="Q64" s="271" t="s">
        <v>94</v>
      </c>
      <c r="R64" s="68"/>
    </row>
    <row r="65" spans="1:18" ht="12.75" customHeight="1">
      <c r="A65" s="272">
        <v>6</v>
      </c>
      <c r="B65" s="1109"/>
      <c r="C65" s="1109"/>
      <c r="D65" s="1109"/>
      <c r="E65" s="1112"/>
      <c r="F65" s="1109"/>
      <c r="G65" s="1109"/>
      <c r="H65" s="1109"/>
      <c r="I65" s="1109"/>
      <c r="J65" s="1109"/>
      <c r="K65" s="1109"/>
      <c r="L65" s="1109"/>
      <c r="M65" s="1109"/>
      <c r="N65" s="1109"/>
      <c r="O65" s="1109"/>
      <c r="P65" s="270"/>
      <c r="Q65" s="271" t="s">
        <v>94</v>
      </c>
      <c r="R65" s="68"/>
    </row>
    <row r="66" spans="1:18" ht="12.75" customHeight="1">
      <c r="A66" s="272">
        <v>7</v>
      </c>
      <c r="B66" s="1109"/>
      <c r="C66" s="1109"/>
      <c r="D66" s="1109"/>
      <c r="E66" s="1110"/>
      <c r="F66" s="1110"/>
      <c r="G66" s="1110"/>
      <c r="H66" s="1110"/>
      <c r="I66" s="1110"/>
      <c r="J66" s="1110"/>
      <c r="K66" s="1110"/>
      <c r="L66" s="1110"/>
      <c r="M66" s="1110"/>
      <c r="N66" s="1110"/>
      <c r="O66" s="1111"/>
      <c r="P66" s="270"/>
      <c r="Q66" s="271" t="s">
        <v>94</v>
      </c>
      <c r="R66" s="68"/>
    </row>
    <row r="67" spans="1:18" ht="12.75" customHeight="1">
      <c r="A67" s="272">
        <v>8</v>
      </c>
      <c r="B67" s="1109"/>
      <c r="C67" s="1109"/>
      <c r="D67" s="1109"/>
      <c r="E67" s="1112"/>
      <c r="F67" s="1109"/>
      <c r="G67" s="1109"/>
      <c r="H67" s="1109"/>
      <c r="I67" s="1109"/>
      <c r="J67" s="1109"/>
      <c r="K67" s="1109"/>
      <c r="L67" s="1109"/>
      <c r="M67" s="1109"/>
      <c r="N67" s="1109"/>
      <c r="O67" s="1109"/>
      <c r="P67" s="270"/>
      <c r="Q67" s="271" t="s">
        <v>94</v>
      </c>
      <c r="R67" s="68"/>
    </row>
    <row r="68" spans="1:18" ht="12.75" customHeight="1">
      <c r="A68" s="272">
        <v>9</v>
      </c>
      <c r="B68" s="1109"/>
      <c r="C68" s="1109"/>
      <c r="D68" s="1109"/>
      <c r="E68" s="1110"/>
      <c r="F68" s="1110"/>
      <c r="G68" s="1110"/>
      <c r="H68" s="1110"/>
      <c r="I68" s="1110"/>
      <c r="J68" s="1110"/>
      <c r="K68" s="1110"/>
      <c r="L68" s="1110"/>
      <c r="M68" s="1110"/>
      <c r="N68" s="1110"/>
      <c r="O68" s="1111"/>
      <c r="P68" s="270"/>
      <c r="Q68" s="271" t="s">
        <v>94</v>
      </c>
      <c r="R68" s="68"/>
    </row>
    <row r="69" spans="1:18" ht="12.75" customHeight="1">
      <c r="A69" s="272">
        <v>10</v>
      </c>
      <c r="B69" s="1109"/>
      <c r="C69" s="1109"/>
      <c r="D69" s="1109"/>
      <c r="E69" s="1112"/>
      <c r="F69" s="1109"/>
      <c r="G69" s="1109"/>
      <c r="H69" s="1109"/>
      <c r="I69" s="1109"/>
      <c r="J69" s="1109"/>
      <c r="K69" s="1109"/>
      <c r="L69" s="1109"/>
      <c r="M69" s="1109"/>
      <c r="N69" s="1109"/>
      <c r="O69" s="1109"/>
      <c r="P69" s="269"/>
      <c r="Q69" s="276" t="s">
        <v>94</v>
      </c>
      <c r="R69" s="68"/>
    </row>
    <row r="70" spans="1:18">
      <c r="A70" s="103" t="s">
        <v>51</v>
      </c>
      <c r="B70" s="1113" t="s">
        <v>644</v>
      </c>
      <c r="C70" s="1113"/>
      <c r="D70" s="1113"/>
      <c r="E70" s="1113"/>
      <c r="F70" s="1113"/>
      <c r="G70" s="1113"/>
      <c r="H70" s="1113"/>
      <c r="I70" s="1113"/>
      <c r="J70" s="1113"/>
      <c r="K70" s="1113"/>
      <c r="L70" s="1113"/>
      <c r="M70" s="1113"/>
      <c r="N70" s="1113"/>
      <c r="O70" s="1113"/>
      <c r="P70" s="1113"/>
      <c r="Q70" s="273"/>
      <c r="R70" s="68"/>
    </row>
    <row r="71" spans="1:18">
      <c r="R71" s="68"/>
    </row>
    <row r="72" spans="1:18">
      <c r="R72" s="68"/>
    </row>
    <row r="73" spans="1:18">
      <c r="R73" s="68"/>
    </row>
    <row r="74" spans="1:18">
      <c r="R74" s="68"/>
    </row>
    <row r="75" spans="1:18">
      <c r="R75" s="68"/>
    </row>
    <row r="76" spans="1:18">
      <c r="R76" s="68"/>
    </row>
    <row r="77" spans="1:18">
      <c r="R77" s="68"/>
    </row>
    <row r="78" spans="1:18">
      <c r="R78" s="68"/>
    </row>
    <row r="79" spans="1:18">
      <c r="R79" s="68"/>
    </row>
    <row r="80" spans="1:18">
      <c r="R80" s="68"/>
    </row>
    <row r="81" spans="18:18">
      <c r="R81" s="68"/>
    </row>
    <row r="82" spans="18:18">
      <c r="R82" s="68"/>
    </row>
    <row r="83" spans="18:18">
      <c r="R83" s="68"/>
    </row>
    <row r="84" spans="18:18">
      <c r="R84" s="68"/>
    </row>
    <row r="85" spans="18:18">
      <c r="R85" s="68"/>
    </row>
    <row r="86" spans="18:18">
      <c r="R86" s="68"/>
    </row>
    <row r="87" spans="18:18">
      <c r="R87" s="68"/>
    </row>
    <row r="88" spans="18:18">
      <c r="R88" s="68"/>
    </row>
    <row r="89" spans="18:18">
      <c r="R89" s="68"/>
    </row>
    <row r="90" spans="18:18">
      <c r="R90" s="68"/>
    </row>
    <row r="91" spans="18:18">
      <c r="R91" s="68"/>
    </row>
    <row r="92" spans="18:18">
      <c r="R92" s="68"/>
    </row>
    <row r="93" spans="18:18">
      <c r="R93" s="68"/>
    </row>
    <row r="94" spans="18:18">
      <c r="R94" s="68"/>
    </row>
    <row r="95" spans="18:18">
      <c r="R95" s="68"/>
    </row>
    <row r="96" spans="18:18">
      <c r="R96" s="68"/>
    </row>
    <row r="97" spans="18:18">
      <c r="R97" s="68"/>
    </row>
    <row r="98" spans="18:18">
      <c r="R98" s="68"/>
    </row>
    <row r="99" spans="18:18">
      <c r="R99" s="68"/>
    </row>
    <row r="100" spans="18:18">
      <c r="R100" s="68"/>
    </row>
    <row r="101" spans="18:18">
      <c r="R101" s="68"/>
    </row>
    <row r="102" spans="18:18">
      <c r="R102" s="68"/>
    </row>
    <row r="103" spans="18:18">
      <c r="R103" s="68"/>
    </row>
    <row r="104" spans="18:18">
      <c r="R104" s="68"/>
    </row>
    <row r="105" spans="18:18">
      <c r="R105" s="68"/>
    </row>
    <row r="106" spans="18:18">
      <c r="R106" s="68"/>
    </row>
    <row r="107" spans="18:18">
      <c r="R107" s="68"/>
    </row>
    <row r="108" spans="18:18">
      <c r="R108" s="68"/>
    </row>
    <row r="109" spans="18:18">
      <c r="R109" s="68"/>
    </row>
    <row r="110" spans="18:18">
      <c r="R110" s="68"/>
    </row>
    <row r="111" spans="18:18">
      <c r="R111" s="68"/>
    </row>
    <row r="112" spans="18:18">
      <c r="R112" s="134"/>
    </row>
    <row r="113" spans="18:18">
      <c r="R113" s="134"/>
    </row>
  </sheetData>
  <mergeCells count="124">
    <mergeCell ref="B69:D69"/>
    <mergeCell ref="E69:O69"/>
    <mergeCell ref="B70:P70"/>
    <mergeCell ref="B66:D66"/>
    <mergeCell ref="E66:O66"/>
    <mergeCell ref="B67:D67"/>
    <mergeCell ref="E67:O67"/>
    <mergeCell ref="B68:D68"/>
    <mergeCell ref="E68:O68"/>
    <mergeCell ref="B63:D63"/>
    <mergeCell ref="E63:O63"/>
    <mergeCell ref="B64:D64"/>
    <mergeCell ref="E64:O64"/>
    <mergeCell ref="B65:D65"/>
    <mergeCell ref="E65:O65"/>
    <mergeCell ref="P59:Q59"/>
    <mergeCell ref="B60:D60"/>
    <mergeCell ref="E60:O60"/>
    <mergeCell ref="B61:D61"/>
    <mergeCell ref="E61:O61"/>
    <mergeCell ref="B62:D62"/>
    <mergeCell ref="E62:O62"/>
    <mergeCell ref="B55:D55"/>
    <mergeCell ref="E55:O55"/>
    <mergeCell ref="B56:D56"/>
    <mergeCell ref="E56:O56"/>
    <mergeCell ref="B59:D59"/>
    <mergeCell ref="E59:O59"/>
    <mergeCell ref="B52:D52"/>
    <mergeCell ref="E52:O52"/>
    <mergeCell ref="B53:D53"/>
    <mergeCell ref="E53:O53"/>
    <mergeCell ref="B54:D54"/>
    <mergeCell ref="E54:O54"/>
    <mergeCell ref="B49:D49"/>
    <mergeCell ref="E49:O49"/>
    <mergeCell ref="B50:D50"/>
    <mergeCell ref="E50:O50"/>
    <mergeCell ref="B51:D51"/>
    <mergeCell ref="E51:O51"/>
    <mergeCell ref="B46:D46"/>
    <mergeCell ref="E46:O46"/>
    <mergeCell ref="P46:Q46"/>
    <mergeCell ref="B47:D47"/>
    <mergeCell ref="E47:O47"/>
    <mergeCell ref="B48:D48"/>
    <mergeCell ref="E48:O48"/>
    <mergeCell ref="B41:D41"/>
    <mergeCell ref="E41:O41"/>
    <mergeCell ref="B42:D42"/>
    <mergeCell ref="E42:O42"/>
    <mergeCell ref="B43:D43"/>
    <mergeCell ref="E43:O43"/>
    <mergeCell ref="B38:D38"/>
    <mergeCell ref="E38:O38"/>
    <mergeCell ref="B39:D39"/>
    <mergeCell ref="E39:O39"/>
    <mergeCell ref="B40:D40"/>
    <mergeCell ref="E40:O40"/>
    <mergeCell ref="B35:D35"/>
    <mergeCell ref="E35:O35"/>
    <mergeCell ref="B36:D36"/>
    <mergeCell ref="E36:O36"/>
    <mergeCell ref="B37:D37"/>
    <mergeCell ref="E37:O37"/>
    <mergeCell ref="B30:D30"/>
    <mergeCell ref="E30:O30"/>
    <mergeCell ref="B33:D33"/>
    <mergeCell ref="E33:O33"/>
    <mergeCell ref="P33:Q33"/>
    <mergeCell ref="B34:D34"/>
    <mergeCell ref="E34:O34"/>
    <mergeCell ref="B27:D27"/>
    <mergeCell ref="E27:O27"/>
    <mergeCell ref="B28:D28"/>
    <mergeCell ref="E28:O28"/>
    <mergeCell ref="B29:D29"/>
    <mergeCell ref="E29:O29"/>
    <mergeCell ref="B24:D24"/>
    <mergeCell ref="E24:O24"/>
    <mergeCell ref="B25:D25"/>
    <mergeCell ref="E25:O25"/>
    <mergeCell ref="B26:D26"/>
    <mergeCell ref="E26:O26"/>
    <mergeCell ref="P20:Q20"/>
    <mergeCell ref="B21:D21"/>
    <mergeCell ref="E21:O21"/>
    <mergeCell ref="B22:D22"/>
    <mergeCell ref="E22:O22"/>
    <mergeCell ref="B23:D23"/>
    <mergeCell ref="E23:O23"/>
    <mergeCell ref="B16:D16"/>
    <mergeCell ref="E16:O16"/>
    <mergeCell ref="B17:D17"/>
    <mergeCell ref="E17:O17"/>
    <mergeCell ref="B20:D20"/>
    <mergeCell ref="E20:O20"/>
    <mergeCell ref="B13:D13"/>
    <mergeCell ref="E13:O13"/>
    <mergeCell ref="B14:D14"/>
    <mergeCell ref="E14:O14"/>
    <mergeCell ref="B15:D15"/>
    <mergeCell ref="E15:O15"/>
    <mergeCell ref="B11:D11"/>
    <mergeCell ref="E11:O11"/>
    <mergeCell ref="B12:D12"/>
    <mergeCell ref="E12:O12"/>
    <mergeCell ref="B7:D7"/>
    <mergeCell ref="E7:O7"/>
    <mergeCell ref="P7:Q7"/>
    <mergeCell ref="B8:D8"/>
    <mergeCell ref="E8:O8"/>
    <mergeCell ref="B9:D9"/>
    <mergeCell ref="E9:O9"/>
    <mergeCell ref="A1:F1"/>
    <mergeCell ref="A2:E2"/>
    <mergeCell ref="H2:J2"/>
    <mergeCell ref="K2:Q2"/>
    <mergeCell ref="A4:C4"/>
    <mergeCell ref="D4:H4"/>
    <mergeCell ref="I4:K4"/>
    <mergeCell ref="L4:Q4"/>
    <mergeCell ref="B10:D10"/>
    <mergeCell ref="E10:O10"/>
  </mergeCells>
  <phoneticPr fontId="2"/>
  <printOptions horizontalCentered="1"/>
  <pageMargins left="0.70866141732283472" right="0.70866141732283472" top="0.74803149606299213" bottom="0.55118110236220474" header="0.31496062992125984" footer="0.31496062992125984"/>
  <pageSetup paperSize="9" scale="94"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66FF"/>
  </sheetPr>
  <dimension ref="A1:AA112"/>
  <sheetViews>
    <sheetView view="pageBreakPreview" topLeftCell="A103" zoomScaleNormal="100" zoomScaleSheetLayoutView="100" workbookViewId="0">
      <selection activeCell="M20" sqref="M20:S20"/>
    </sheetView>
  </sheetViews>
  <sheetFormatPr defaultColWidth="9" defaultRowHeight="13"/>
  <cols>
    <col min="1" max="5" width="5.08984375" style="3" customWidth="1"/>
    <col min="6" max="20" width="4.453125" style="3" customWidth="1"/>
    <col min="21" max="21" width="3.26953125" style="3" customWidth="1"/>
    <col min="22" max="22" width="11.90625" style="3" customWidth="1"/>
    <col min="23" max="16384" width="9" style="3"/>
  </cols>
  <sheetData>
    <row r="1" spans="1:23" ht="15.75" customHeight="1">
      <c r="A1" s="775" t="str">
        <f>CONCATENATE("（様式-",INDEX(発注者入力シート!$B$20:$G$24,MATCH(発注者入力シート!L7,発注者入力シート!$C$20:$C$24,0),4),"）")</f>
        <v>（様式-３）</v>
      </c>
      <c r="B1" s="775"/>
      <c r="C1" s="775"/>
      <c r="D1" s="775"/>
      <c r="E1" s="775"/>
      <c r="F1" s="775"/>
      <c r="Q1" s="1142" t="str">
        <f>IF(INDEX(発注者入力シート!$B$20:$G$40,MATCH(発注者入力シート!L7,発注者入力シート!$C$20:$C$40,0),3)="","",INDEX(発注者入力シート!$B$20:$G$40,MATCH(発注者入力シート!L7,発注者入力シート!$C$20:$C$40,0),3))</f>
        <v/>
      </c>
      <c r="R1" s="1142"/>
      <c r="S1" s="1142"/>
      <c r="T1" s="1142"/>
      <c r="V1" s="3" t="s">
        <v>276</v>
      </c>
    </row>
    <row r="2" spans="1:23" ht="15.75" customHeight="1">
      <c r="A2" s="775" t="str">
        <f>CONCATENATE("評価項目",INDEX(発注者入力シート!$B$20:$G$24,MATCH(発注者入力シート!L7,発注者入力シート!$C$20:$C$24,0),5),"-",INDEX(発注者入力シート!$B$20:$G$24,MATCH(発注者入力シート!L7,発注者入力シート!$C$20:$C$24,0),6))</f>
        <v>評価項目（１）-②</v>
      </c>
      <c r="B2" s="775"/>
      <c r="C2" s="775"/>
      <c r="D2" s="775"/>
      <c r="E2" s="775"/>
      <c r="V2" s="3" t="s">
        <v>277</v>
      </c>
    </row>
    <row r="3" spans="1:23" ht="15.75" customHeight="1">
      <c r="A3" s="1087" t="s">
        <v>15</v>
      </c>
      <c r="B3" s="1087"/>
      <c r="C3" s="1087"/>
      <c r="D3" s="1087"/>
      <c r="E3" s="1087"/>
      <c r="F3" s="1087"/>
      <c r="G3" s="1087"/>
      <c r="H3" s="1087"/>
      <c r="I3" s="1087"/>
      <c r="J3" s="1087"/>
      <c r="K3" s="1087"/>
      <c r="L3" s="1087"/>
      <c r="M3" s="1087"/>
      <c r="N3" s="1087"/>
      <c r="O3" s="1087"/>
      <c r="P3" s="1087"/>
      <c r="Q3" s="1087"/>
      <c r="R3" s="1087"/>
      <c r="S3" s="1087"/>
      <c r="T3" s="1087"/>
      <c r="V3" s="89"/>
      <c r="W3" s="3" t="s">
        <v>284</v>
      </c>
    </row>
    <row r="4" spans="1:23" ht="15.75" customHeight="1">
      <c r="H4" s="1104" t="s">
        <v>201</v>
      </c>
      <c r="I4" s="1104"/>
      <c r="J4" s="1104"/>
      <c r="K4" s="1104"/>
      <c r="L4" s="1088" t="str">
        <f>IF(企業入力シート!C7="","",企業入力シート!C7)</f>
        <v>○○建設</v>
      </c>
      <c r="M4" s="1088"/>
      <c r="N4" s="1088"/>
      <c r="O4" s="1088"/>
      <c r="P4" s="1088"/>
      <c r="Q4" s="1088"/>
      <c r="R4" s="1088"/>
      <c r="S4" s="1088"/>
      <c r="T4" s="1088"/>
      <c r="V4" s="83"/>
      <c r="W4" s="3" t="s">
        <v>389</v>
      </c>
    </row>
    <row r="5" spans="1:23" ht="15.75" customHeight="1"/>
    <row r="6" spans="1:23" ht="15.75" customHeight="1">
      <c r="A6" s="1258" t="s">
        <v>165</v>
      </c>
      <c r="B6" s="1261" t="s">
        <v>867</v>
      </c>
      <c r="C6" s="1262"/>
      <c r="D6" s="1262"/>
      <c r="E6" s="1263"/>
      <c r="F6" s="1267" t="s">
        <v>1127</v>
      </c>
      <c r="G6" s="1268"/>
      <c r="H6" s="1268"/>
      <c r="I6" s="1268"/>
      <c r="J6" s="1268"/>
      <c r="K6" s="1268"/>
      <c r="L6" s="1268"/>
      <c r="M6" s="1268"/>
      <c r="N6" s="1268"/>
      <c r="O6" s="1268"/>
      <c r="P6" s="1268"/>
      <c r="Q6" s="1268"/>
      <c r="R6" s="1268"/>
      <c r="S6" s="1269"/>
      <c r="T6" s="113"/>
      <c r="V6" s="3" t="s">
        <v>280</v>
      </c>
    </row>
    <row r="7" spans="1:23" ht="15.75" customHeight="1">
      <c r="A7" s="1259"/>
      <c r="B7" s="1264"/>
      <c r="C7" s="1265"/>
      <c r="D7" s="1265"/>
      <c r="E7" s="1266"/>
      <c r="F7" s="1270"/>
      <c r="G7" s="1271"/>
      <c r="H7" s="1271"/>
      <c r="I7" s="1271"/>
      <c r="J7" s="1271"/>
      <c r="K7" s="1271"/>
      <c r="L7" s="1271"/>
      <c r="M7" s="1271"/>
      <c r="N7" s="1271"/>
      <c r="O7" s="1271"/>
      <c r="P7" s="1271"/>
      <c r="Q7" s="1271"/>
      <c r="R7" s="1271"/>
      <c r="S7" s="1272"/>
      <c r="T7" s="113"/>
      <c r="V7" s="85"/>
      <c r="W7" s="3" t="s">
        <v>281</v>
      </c>
    </row>
    <row r="8" spans="1:23" ht="15.75" customHeight="1">
      <c r="A8" s="1259"/>
      <c r="B8" s="1273" t="s">
        <v>82</v>
      </c>
      <c r="C8" s="1274"/>
      <c r="D8" s="1274"/>
      <c r="E8" s="1275"/>
      <c r="F8" s="1276" t="str">
        <f>INDEX(発注者入力シート!$AV$3:$BA$9,MATCH(発注者入力シート!$AW$2,発注者入力シート!$AX$3:$AX$9,0),4)</f>
        <v>建築物に係る冷暖房衛生設備工事</v>
      </c>
      <c r="G8" s="1277"/>
      <c r="H8" s="1277"/>
      <c r="I8" s="1277"/>
      <c r="J8" s="1277"/>
      <c r="K8" s="1277"/>
      <c r="L8" s="1277"/>
      <c r="M8" s="1277"/>
      <c r="N8" s="1277"/>
      <c r="O8" s="1277"/>
      <c r="P8" s="1277"/>
      <c r="Q8" s="1277"/>
      <c r="R8" s="1277"/>
      <c r="S8" s="1278"/>
      <c r="T8" s="104"/>
      <c r="V8" s="85"/>
    </row>
    <row r="9" spans="1:23" ht="15.75" customHeight="1">
      <c r="A9" s="1259"/>
      <c r="B9" s="1273" t="s">
        <v>139</v>
      </c>
      <c r="C9" s="1274"/>
      <c r="D9" s="1274"/>
      <c r="E9" s="1275"/>
      <c r="F9" s="1276" t="str">
        <f>INDEX(発注者入力シート!$AV$3:$BA$9,MATCH(発注者入力シート!$AW$2,発注者入力シート!$AX$3:$AX$9,0),5)</f>
        <v>管工事、熱絶縁工事、消防施設工事</v>
      </c>
      <c r="G9" s="1277"/>
      <c r="H9" s="1277"/>
      <c r="I9" s="1277"/>
      <c r="J9" s="1277"/>
      <c r="K9" s="1277"/>
      <c r="L9" s="1277"/>
      <c r="M9" s="1277"/>
      <c r="N9" s="1277"/>
      <c r="O9" s="1277"/>
      <c r="P9" s="1277"/>
      <c r="Q9" s="1277"/>
      <c r="R9" s="1277"/>
      <c r="S9" s="1278"/>
      <c r="T9" s="104"/>
      <c r="V9" s="85"/>
    </row>
    <row r="10" spans="1:23" ht="15.75" customHeight="1">
      <c r="A10" s="1259"/>
      <c r="B10" s="1123" t="s">
        <v>868</v>
      </c>
      <c r="C10" s="1124"/>
      <c r="D10" s="1124"/>
      <c r="E10" s="1125"/>
      <c r="F10" s="1267" t="s">
        <v>1274</v>
      </c>
      <c r="G10" s="1268"/>
      <c r="H10" s="1268"/>
      <c r="I10" s="1268"/>
      <c r="J10" s="1268"/>
      <c r="K10" s="1268"/>
      <c r="L10" s="1268"/>
      <c r="M10" s="1268"/>
      <c r="N10" s="1268"/>
      <c r="O10" s="1268"/>
      <c r="P10" s="1268"/>
      <c r="Q10" s="1268"/>
      <c r="R10" s="1268"/>
      <c r="S10" s="1269"/>
      <c r="T10" s="113"/>
      <c r="V10" s="86"/>
      <c r="W10" s="3" t="s">
        <v>279</v>
      </c>
    </row>
    <row r="11" spans="1:23" ht="15.75" customHeight="1">
      <c r="A11" s="1260"/>
      <c r="B11" s="1126"/>
      <c r="C11" s="1089"/>
      <c r="D11" s="1089"/>
      <c r="E11" s="1127"/>
      <c r="F11" s="1270"/>
      <c r="G11" s="1271"/>
      <c r="H11" s="1271"/>
      <c r="I11" s="1271"/>
      <c r="J11" s="1271"/>
      <c r="K11" s="1271"/>
      <c r="L11" s="1271"/>
      <c r="M11" s="1271"/>
      <c r="N11" s="1271"/>
      <c r="O11" s="1271"/>
      <c r="P11" s="1271"/>
      <c r="Q11" s="1271"/>
      <c r="R11" s="1271"/>
      <c r="S11" s="1272"/>
      <c r="T11" s="113"/>
    </row>
    <row r="12" spans="1:23" ht="15.75" customHeight="1">
      <c r="E12" s="131"/>
      <c r="F12" s="131"/>
      <c r="G12" s="131"/>
      <c r="H12" s="131"/>
      <c r="I12" s="131"/>
      <c r="J12" s="131"/>
      <c r="K12" s="131"/>
      <c r="L12" s="131"/>
      <c r="M12" s="131"/>
      <c r="N12" s="131"/>
      <c r="O12" s="131"/>
      <c r="P12" s="131"/>
      <c r="Q12" s="131"/>
      <c r="R12" s="131"/>
      <c r="S12" s="131"/>
      <c r="T12" s="131"/>
    </row>
    <row r="13" spans="1:23" ht="15.75" customHeight="1">
      <c r="A13" s="1073" t="s">
        <v>612</v>
      </c>
      <c r="B13" s="1074"/>
      <c r="C13" s="1074"/>
      <c r="D13" s="1074"/>
      <c r="E13" s="1075"/>
      <c r="F13" s="1073" t="s">
        <v>613</v>
      </c>
      <c r="G13" s="1074"/>
      <c r="H13" s="1074"/>
      <c r="I13" s="1074"/>
      <c r="J13" s="1074"/>
      <c r="K13" s="1074"/>
      <c r="L13" s="1074"/>
      <c r="M13" s="1090" t="s">
        <v>614</v>
      </c>
      <c r="N13" s="1090"/>
      <c r="O13" s="1090"/>
      <c r="P13" s="1090"/>
      <c r="Q13" s="1090"/>
      <c r="R13" s="1090"/>
      <c r="S13" s="1090"/>
      <c r="V13" s="91" t="s">
        <v>282</v>
      </c>
    </row>
    <row r="14" spans="1:23" ht="31.5" customHeight="1">
      <c r="A14" s="1117" t="s">
        <v>16</v>
      </c>
      <c r="B14" s="1123" t="s">
        <v>17</v>
      </c>
      <c r="C14" s="1124"/>
      <c r="D14" s="1124"/>
      <c r="E14" s="1125"/>
      <c r="F14" s="1130"/>
      <c r="G14" s="1131"/>
      <c r="H14" s="1131"/>
      <c r="I14" s="1131"/>
      <c r="J14" s="1131"/>
      <c r="K14" s="1131"/>
      <c r="L14" s="1132"/>
      <c r="M14" s="1130"/>
      <c r="N14" s="1131"/>
      <c r="O14" s="1131"/>
      <c r="P14" s="1131"/>
      <c r="Q14" s="1131"/>
      <c r="R14" s="1131"/>
      <c r="S14" s="1132"/>
      <c r="V14" s="91" t="s">
        <v>283</v>
      </c>
    </row>
    <row r="15" spans="1:23" ht="31.5" customHeight="1">
      <c r="A15" s="1118"/>
      <c r="B15" s="1128"/>
      <c r="C15" s="778"/>
      <c r="D15" s="778"/>
      <c r="E15" s="1129"/>
      <c r="F15" s="1133"/>
      <c r="G15" s="1134"/>
      <c r="H15" s="1134"/>
      <c r="I15" s="1134"/>
      <c r="J15" s="1134"/>
      <c r="K15" s="1134"/>
      <c r="L15" s="1135"/>
      <c r="M15" s="1133"/>
      <c r="N15" s="1134"/>
      <c r="O15" s="1134"/>
      <c r="P15" s="1134"/>
      <c r="Q15" s="1134"/>
      <c r="R15" s="1134"/>
      <c r="S15" s="1135"/>
      <c r="V15" s="91" t="s">
        <v>578</v>
      </c>
    </row>
    <row r="16" spans="1:23" ht="15.75" customHeight="1">
      <c r="A16" s="1118"/>
      <c r="B16" s="1128"/>
      <c r="C16" s="778"/>
      <c r="D16" s="778"/>
      <c r="E16" s="1129"/>
      <c r="F16" s="1133"/>
      <c r="G16" s="1134"/>
      <c r="H16" s="1134"/>
      <c r="I16" s="1134"/>
      <c r="J16" s="1134"/>
      <c r="K16" s="1134"/>
      <c r="L16" s="1135"/>
      <c r="M16" s="1133"/>
      <c r="N16" s="1134"/>
      <c r="O16" s="1134"/>
      <c r="P16" s="1134"/>
      <c r="Q16" s="1134"/>
      <c r="R16" s="1134"/>
      <c r="S16" s="1135"/>
    </row>
    <row r="17" spans="1:27" ht="15.75" customHeight="1">
      <c r="A17" s="1118"/>
      <c r="B17" s="1128"/>
      <c r="C17" s="778"/>
      <c r="D17" s="778"/>
      <c r="E17" s="1129"/>
      <c r="F17" s="1136"/>
      <c r="G17" s="1137"/>
      <c r="H17" s="1137"/>
      <c r="I17" s="1137"/>
      <c r="J17" s="1137"/>
      <c r="K17" s="1137"/>
      <c r="L17" s="1138"/>
      <c r="M17" s="1136"/>
      <c r="N17" s="1137"/>
      <c r="O17" s="1137"/>
      <c r="P17" s="1137"/>
      <c r="Q17" s="1137"/>
      <c r="R17" s="1137"/>
      <c r="S17" s="1138"/>
    </row>
    <row r="18" spans="1:27" ht="20.149999999999999" customHeight="1">
      <c r="A18" s="1118"/>
      <c r="B18" s="1143" t="s">
        <v>869</v>
      </c>
      <c r="C18" s="1144"/>
      <c r="D18" s="1144"/>
      <c r="E18" s="1145"/>
      <c r="F18" s="1139"/>
      <c r="G18" s="1140"/>
      <c r="H18" s="1140"/>
      <c r="I18" s="1140"/>
      <c r="J18" s="1140"/>
      <c r="K18" s="1140"/>
      <c r="L18" s="1141"/>
      <c r="M18" s="1139"/>
      <c r="N18" s="1140"/>
      <c r="O18" s="1140"/>
      <c r="P18" s="1140"/>
      <c r="Q18" s="1140"/>
      <c r="R18" s="1140"/>
      <c r="S18" s="1141"/>
      <c r="U18" s="91" t="s">
        <v>843</v>
      </c>
      <c r="V18" s="91" t="s">
        <v>840</v>
      </c>
    </row>
    <row r="19" spans="1:27" ht="20.149999999999999" customHeight="1">
      <c r="A19" s="1118"/>
      <c r="B19" s="1073" t="s">
        <v>11</v>
      </c>
      <c r="C19" s="1074"/>
      <c r="D19" s="1074"/>
      <c r="E19" s="1075"/>
      <c r="F19" s="1289"/>
      <c r="G19" s="1290"/>
      <c r="H19" s="1290"/>
      <c r="I19" s="1290"/>
      <c r="J19" s="1290"/>
      <c r="K19" s="1290"/>
      <c r="L19" s="1291"/>
      <c r="M19" s="1289"/>
      <c r="N19" s="1290"/>
      <c r="O19" s="1290"/>
      <c r="P19" s="1290"/>
      <c r="Q19" s="1290"/>
      <c r="R19" s="1290"/>
      <c r="S19" s="1291"/>
      <c r="U19" s="3" t="s">
        <v>843</v>
      </c>
      <c r="V19" s="3" t="s">
        <v>844</v>
      </c>
    </row>
    <row r="20" spans="1:27" ht="20.149999999999999" customHeight="1">
      <c r="A20" s="1118"/>
      <c r="B20" s="1220" t="s">
        <v>82</v>
      </c>
      <c r="C20" s="1221"/>
      <c r="D20" s="1221"/>
      <c r="E20" s="1221"/>
      <c r="F20" s="1279"/>
      <c r="G20" s="1280"/>
      <c r="H20" s="1280"/>
      <c r="I20" s="1280"/>
      <c r="J20" s="1280"/>
      <c r="K20" s="1280"/>
      <c r="L20" s="1281"/>
      <c r="M20" s="1279"/>
      <c r="N20" s="1280"/>
      <c r="O20" s="1280"/>
      <c r="P20" s="1280"/>
      <c r="Q20" s="1280"/>
      <c r="R20" s="1280"/>
      <c r="S20" s="1281"/>
    </row>
    <row r="21" spans="1:27" ht="20.149999999999999" customHeight="1">
      <c r="A21" s="1118"/>
      <c r="B21" s="1220" t="s">
        <v>139</v>
      </c>
      <c r="C21" s="1221"/>
      <c r="D21" s="1221"/>
      <c r="E21" s="1221"/>
      <c r="F21" s="1282"/>
      <c r="G21" s="1283"/>
      <c r="H21" s="1283"/>
      <c r="I21" s="1283"/>
      <c r="J21" s="1283"/>
      <c r="K21" s="1283"/>
      <c r="L21" s="1284"/>
      <c r="M21" s="1282"/>
      <c r="N21" s="1283"/>
      <c r="O21" s="1283"/>
      <c r="P21" s="1283"/>
      <c r="Q21" s="1283"/>
      <c r="R21" s="1283"/>
      <c r="S21" s="1284"/>
    </row>
    <row r="22" spans="1:27" ht="15.75" customHeight="1">
      <c r="A22" s="1118"/>
      <c r="B22" s="1128" t="s">
        <v>19</v>
      </c>
      <c r="C22" s="778"/>
      <c r="D22" s="778"/>
      <c r="E22" s="1129"/>
      <c r="F22" s="1119"/>
      <c r="G22" s="1120"/>
      <c r="H22" s="1120"/>
      <c r="I22" s="1120"/>
      <c r="J22" s="1120"/>
      <c r="K22" s="1120"/>
      <c r="L22" s="1120"/>
      <c r="M22" s="1119"/>
      <c r="N22" s="1120"/>
      <c r="O22" s="1120"/>
      <c r="P22" s="1120"/>
      <c r="Q22" s="1120"/>
      <c r="R22" s="1120"/>
      <c r="S22" s="1287"/>
    </row>
    <row r="23" spans="1:27" ht="15.75" customHeight="1">
      <c r="A23" s="1118"/>
      <c r="B23" s="1128"/>
      <c r="C23" s="778"/>
      <c r="D23" s="778"/>
      <c r="E23" s="1129"/>
      <c r="F23" s="1121"/>
      <c r="G23" s="1122"/>
      <c r="H23" s="1122"/>
      <c r="I23" s="1122"/>
      <c r="J23" s="1122"/>
      <c r="K23" s="1122"/>
      <c r="L23" s="1122"/>
      <c r="M23" s="1121"/>
      <c r="N23" s="1122"/>
      <c r="O23" s="1122"/>
      <c r="P23" s="1122"/>
      <c r="Q23" s="1122"/>
      <c r="R23" s="1122"/>
      <c r="S23" s="1288"/>
      <c r="V23" s="351" t="s">
        <v>759</v>
      </c>
    </row>
    <row r="24" spans="1:27" ht="20.149999999999999" customHeight="1">
      <c r="A24" s="1118"/>
      <c r="B24" s="1064" t="s">
        <v>641</v>
      </c>
      <c r="C24" s="1065"/>
      <c r="D24" s="1065"/>
      <c r="E24" s="1066"/>
      <c r="F24" s="1285"/>
      <c r="G24" s="1286"/>
      <c r="H24" s="1286"/>
      <c r="I24" s="1286"/>
      <c r="J24" s="1286"/>
      <c r="K24" s="1286"/>
      <c r="L24" s="332" t="s">
        <v>95</v>
      </c>
      <c r="M24" s="1285"/>
      <c r="N24" s="1286"/>
      <c r="O24" s="1286"/>
      <c r="P24" s="1286"/>
      <c r="Q24" s="1286"/>
      <c r="R24" s="1286"/>
      <c r="S24" s="332" t="s">
        <v>95</v>
      </c>
      <c r="V24" s="3" t="s">
        <v>760</v>
      </c>
    </row>
    <row r="25" spans="1:27" ht="20.149999999999999" customHeight="1">
      <c r="A25" s="1118"/>
      <c r="B25" s="1223" t="s">
        <v>763</v>
      </c>
      <c r="C25" s="1224"/>
      <c r="D25" s="1224"/>
      <c r="E25" s="101" t="s">
        <v>180</v>
      </c>
      <c r="F25" s="568"/>
      <c r="G25" s="184"/>
      <c r="H25" s="186" t="s">
        <v>382</v>
      </c>
      <c r="I25" s="184"/>
      <c r="J25" s="188" t="s">
        <v>385</v>
      </c>
      <c r="K25" s="184"/>
      <c r="L25" s="189" t="s">
        <v>383</v>
      </c>
      <c r="M25" s="568"/>
      <c r="N25" s="184"/>
      <c r="O25" s="186" t="s">
        <v>382</v>
      </c>
      <c r="P25" s="184"/>
      <c r="Q25" s="188" t="s">
        <v>385</v>
      </c>
      <c r="R25" s="184"/>
      <c r="S25" s="189" t="s">
        <v>383</v>
      </c>
      <c r="V25" s="352">
        <v>46235</v>
      </c>
      <c r="W25" s="353" t="s">
        <v>761</v>
      </c>
      <c r="AA25" s="3" t="s">
        <v>381</v>
      </c>
    </row>
    <row r="26" spans="1:27" ht="20.149999999999999" customHeight="1">
      <c r="A26" s="1118"/>
      <c r="B26" s="1225"/>
      <c r="C26" s="1226"/>
      <c r="D26" s="1226"/>
      <c r="E26" s="102" t="s">
        <v>181</v>
      </c>
      <c r="F26" s="573"/>
      <c r="G26" s="185"/>
      <c r="H26" s="187" t="s">
        <v>382</v>
      </c>
      <c r="I26" s="185"/>
      <c r="J26" s="187" t="s">
        <v>386</v>
      </c>
      <c r="K26" s="185"/>
      <c r="L26" s="190" t="s">
        <v>383</v>
      </c>
      <c r="M26" s="573"/>
      <c r="N26" s="185"/>
      <c r="O26" s="187" t="s">
        <v>382</v>
      </c>
      <c r="P26" s="185"/>
      <c r="Q26" s="187" t="s">
        <v>386</v>
      </c>
      <c r="R26" s="185"/>
      <c r="S26" s="190" t="s">
        <v>383</v>
      </c>
      <c r="V26" s="3" t="s">
        <v>762</v>
      </c>
      <c r="AA26" s="3" t="s">
        <v>832</v>
      </c>
    </row>
    <row r="27" spans="1:27" ht="20.149999999999999" customHeight="1">
      <c r="A27" s="1118"/>
      <c r="B27" s="1123" t="s">
        <v>391</v>
      </c>
      <c r="C27" s="1124"/>
      <c r="D27" s="1124"/>
      <c r="E27" s="1125"/>
      <c r="F27" s="1234"/>
      <c r="G27" s="1235"/>
      <c r="H27" s="1235"/>
      <c r="I27" s="1235"/>
      <c r="J27" s="1235"/>
      <c r="K27" s="1235"/>
      <c r="L27" s="1236"/>
      <c r="M27" s="1234"/>
      <c r="N27" s="1235"/>
      <c r="O27" s="1235"/>
      <c r="P27" s="1235"/>
      <c r="Q27" s="1235"/>
      <c r="R27" s="1235"/>
      <c r="S27" s="1236"/>
      <c r="V27" s="354">
        <f>V25</f>
        <v>46235</v>
      </c>
    </row>
    <row r="28" spans="1:27" ht="20.149999999999999" customHeight="1">
      <c r="A28" s="1118"/>
      <c r="B28" s="1227" t="s">
        <v>505</v>
      </c>
      <c r="C28" s="1228"/>
      <c r="D28" s="1228"/>
      <c r="E28" s="1229"/>
      <c r="F28" s="1139"/>
      <c r="G28" s="1140"/>
      <c r="H28" s="1140"/>
      <c r="I28" s="1140"/>
      <c r="J28" s="1140"/>
      <c r="K28" s="1140"/>
      <c r="L28" s="1141"/>
      <c r="M28" s="1237"/>
      <c r="N28" s="1140"/>
      <c r="O28" s="1140"/>
      <c r="P28" s="1140"/>
      <c r="Q28" s="1140"/>
      <c r="R28" s="1140"/>
      <c r="S28" s="1141"/>
    </row>
    <row r="29" spans="1:27" ht="15.75" customHeight="1">
      <c r="A29" s="1238" t="s">
        <v>642</v>
      </c>
      <c r="B29" s="1124"/>
      <c r="C29" s="1124"/>
      <c r="D29" s="1124"/>
      <c r="E29" s="1124"/>
      <c r="F29" s="1230"/>
      <c r="G29" s="1231"/>
      <c r="H29" s="1231"/>
      <c r="I29" s="1231"/>
      <c r="J29" s="1231"/>
      <c r="K29" s="1231"/>
      <c r="L29" s="1125" t="s">
        <v>94</v>
      </c>
      <c r="M29" s="1230"/>
      <c r="N29" s="1231"/>
      <c r="O29" s="1231"/>
      <c r="P29" s="1231"/>
      <c r="Q29" s="1231"/>
      <c r="R29" s="1231"/>
      <c r="S29" s="1125" t="s">
        <v>94</v>
      </c>
    </row>
    <row r="30" spans="1:27" ht="15.75" customHeight="1">
      <c r="A30" s="1126"/>
      <c r="B30" s="1089"/>
      <c r="C30" s="1089"/>
      <c r="D30" s="1089"/>
      <c r="E30" s="1089"/>
      <c r="F30" s="1232"/>
      <c r="G30" s="1233"/>
      <c r="H30" s="1233"/>
      <c r="I30" s="1233"/>
      <c r="J30" s="1233"/>
      <c r="K30" s="1233"/>
      <c r="L30" s="1127"/>
      <c r="M30" s="1232"/>
      <c r="N30" s="1233"/>
      <c r="O30" s="1233"/>
      <c r="P30" s="1233"/>
      <c r="Q30" s="1233"/>
      <c r="R30" s="1233"/>
      <c r="S30" s="1127"/>
    </row>
    <row r="31" spans="1:27" ht="20.149999999999999" customHeight="1">
      <c r="A31" s="1114" t="s">
        <v>21</v>
      </c>
      <c r="B31" s="1252" t="s">
        <v>1197</v>
      </c>
      <c r="C31" s="1253"/>
      <c r="D31" s="1253"/>
      <c r="E31" s="1254"/>
      <c r="F31" s="1146"/>
      <c r="G31" s="1147"/>
      <c r="H31" s="1147"/>
      <c r="I31" s="1147"/>
      <c r="J31" s="1147"/>
      <c r="K31" s="1147"/>
      <c r="L31" s="1148"/>
      <c r="M31" s="1146"/>
      <c r="N31" s="1147"/>
      <c r="O31" s="1147"/>
      <c r="P31" s="1147"/>
      <c r="Q31" s="1147"/>
      <c r="R31" s="1147"/>
      <c r="S31" s="1148"/>
    </row>
    <row r="32" spans="1:27" ht="20.149999999999999" customHeight="1">
      <c r="A32" s="1115"/>
      <c r="B32" s="1255"/>
      <c r="C32" s="1256"/>
      <c r="D32" s="1256"/>
      <c r="E32" s="1257"/>
      <c r="F32" s="1149"/>
      <c r="G32" s="1150"/>
      <c r="H32" s="1150"/>
      <c r="I32" s="1150"/>
      <c r="J32" s="1150"/>
      <c r="K32" s="1150"/>
      <c r="L32" s="1151"/>
      <c r="M32" s="1149"/>
      <c r="N32" s="1150"/>
      <c r="O32" s="1150"/>
      <c r="P32" s="1150"/>
      <c r="Q32" s="1150"/>
      <c r="R32" s="1150"/>
      <c r="S32" s="1151"/>
    </row>
    <row r="33" spans="1:27" ht="15.75" customHeight="1">
      <c r="A33" s="1115"/>
      <c r="B33" s="1123"/>
      <c r="C33" s="1124"/>
      <c r="D33" s="1124"/>
      <c r="E33" s="1125"/>
      <c r="F33" s="1146"/>
      <c r="G33" s="1147"/>
      <c r="H33" s="1147"/>
      <c r="I33" s="1147"/>
      <c r="J33" s="1147"/>
      <c r="K33" s="1147"/>
      <c r="L33" s="1148"/>
      <c r="M33" s="1146"/>
      <c r="N33" s="1147"/>
      <c r="O33" s="1147"/>
      <c r="P33" s="1147"/>
      <c r="Q33" s="1147"/>
      <c r="R33" s="1147"/>
      <c r="S33" s="1148"/>
    </row>
    <row r="34" spans="1:27" ht="15.75" customHeight="1">
      <c r="A34" s="1115"/>
      <c r="B34" s="1126"/>
      <c r="C34" s="1089"/>
      <c r="D34" s="1089"/>
      <c r="E34" s="1127"/>
      <c r="F34" s="1149"/>
      <c r="G34" s="1150"/>
      <c r="H34" s="1150"/>
      <c r="I34" s="1150"/>
      <c r="J34" s="1150"/>
      <c r="K34" s="1150"/>
      <c r="L34" s="1151"/>
      <c r="M34" s="1149"/>
      <c r="N34" s="1150"/>
      <c r="O34" s="1150"/>
      <c r="P34" s="1150"/>
      <c r="Q34" s="1150"/>
      <c r="R34" s="1150"/>
      <c r="S34" s="1151"/>
    </row>
    <row r="35" spans="1:27" ht="15.75" customHeight="1">
      <c r="A35" s="1115"/>
      <c r="B35" s="1123"/>
      <c r="C35" s="1124"/>
      <c r="D35" s="1124"/>
      <c r="E35" s="1125"/>
      <c r="F35" s="1146"/>
      <c r="G35" s="1147"/>
      <c r="H35" s="1147"/>
      <c r="I35" s="1147"/>
      <c r="J35" s="1147"/>
      <c r="K35" s="1147"/>
      <c r="L35" s="1148"/>
      <c r="M35" s="1146"/>
      <c r="N35" s="1147"/>
      <c r="O35" s="1147"/>
      <c r="P35" s="1147"/>
      <c r="Q35" s="1147"/>
      <c r="R35" s="1147"/>
      <c r="S35" s="1148"/>
    </row>
    <row r="36" spans="1:27" ht="15.75" customHeight="1">
      <c r="A36" s="1115"/>
      <c r="B36" s="1126"/>
      <c r="C36" s="1089"/>
      <c r="D36" s="1089"/>
      <c r="E36" s="1127"/>
      <c r="F36" s="1149"/>
      <c r="G36" s="1150"/>
      <c r="H36" s="1150"/>
      <c r="I36" s="1150"/>
      <c r="J36" s="1150"/>
      <c r="K36" s="1150"/>
      <c r="L36" s="1151"/>
      <c r="M36" s="1149"/>
      <c r="N36" s="1150"/>
      <c r="O36" s="1150"/>
      <c r="P36" s="1150"/>
      <c r="Q36" s="1150"/>
      <c r="R36" s="1150"/>
      <c r="S36" s="1151"/>
    </row>
    <row r="37" spans="1:27" ht="15.75" customHeight="1">
      <c r="A37" s="1115"/>
      <c r="B37" s="1123"/>
      <c r="C37" s="1124"/>
      <c r="D37" s="1124"/>
      <c r="E37" s="1125"/>
      <c r="F37" s="1146"/>
      <c r="G37" s="1147"/>
      <c r="H37" s="1147"/>
      <c r="I37" s="1147"/>
      <c r="J37" s="1147"/>
      <c r="K37" s="1147"/>
      <c r="L37" s="1148"/>
      <c r="M37" s="1146"/>
      <c r="N37" s="1147"/>
      <c r="O37" s="1147"/>
      <c r="P37" s="1147"/>
      <c r="Q37" s="1147"/>
      <c r="R37" s="1147"/>
      <c r="S37" s="1148"/>
    </row>
    <row r="38" spans="1:27" ht="15.75" customHeight="1">
      <c r="A38" s="1115"/>
      <c r="B38" s="1126"/>
      <c r="C38" s="1089"/>
      <c r="D38" s="1089"/>
      <c r="E38" s="1127"/>
      <c r="F38" s="1149"/>
      <c r="G38" s="1150"/>
      <c r="H38" s="1150"/>
      <c r="I38" s="1150"/>
      <c r="J38" s="1150"/>
      <c r="K38" s="1150"/>
      <c r="L38" s="1151"/>
      <c r="M38" s="1149"/>
      <c r="N38" s="1150"/>
      <c r="O38" s="1150"/>
      <c r="P38" s="1150"/>
      <c r="Q38" s="1150"/>
      <c r="R38" s="1150"/>
      <c r="S38" s="1151"/>
    </row>
    <row r="39" spans="1:27" ht="15.75" customHeight="1">
      <c r="A39" s="1115"/>
      <c r="B39" s="1123"/>
      <c r="C39" s="1124"/>
      <c r="D39" s="1124"/>
      <c r="E39" s="1125"/>
      <c r="F39" s="1146"/>
      <c r="G39" s="1147"/>
      <c r="H39" s="1147"/>
      <c r="I39" s="1147"/>
      <c r="J39" s="1147"/>
      <c r="K39" s="1147"/>
      <c r="L39" s="1148"/>
      <c r="M39" s="1146"/>
      <c r="N39" s="1147"/>
      <c r="O39" s="1147"/>
      <c r="P39" s="1147"/>
      <c r="Q39" s="1147"/>
      <c r="R39" s="1147"/>
      <c r="S39" s="1148"/>
    </row>
    <row r="40" spans="1:27" ht="15.75" customHeight="1">
      <c r="A40" s="1116"/>
      <c r="B40" s="1126"/>
      <c r="C40" s="1089"/>
      <c r="D40" s="1089"/>
      <c r="E40" s="1127"/>
      <c r="F40" s="1149"/>
      <c r="G40" s="1150"/>
      <c r="H40" s="1150"/>
      <c r="I40" s="1150"/>
      <c r="J40" s="1150"/>
      <c r="K40" s="1150"/>
      <c r="L40" s="1151"/>
      <c r="M40" s="1149"/>
      <c r="N40" s="1150"/>
      <c r="O40" s="1150"/>
      <c r="P40" s="1150"/>
      <c r="Q40" s="1150"/>
      <c r="R40" s="1150"/>
      <c r="S40" s="1151"/>
    </row>
    <row r="41" spans="1:27">
      <c r="A41" s="330" t="s">
        <v>655</v>
      </c>
      <c r="B41" s="1061" t="s">
        <v>841</v>
      </c>
      <c r="C41" s="1061"/>
      <c r="D41" s="1061"/>
      <c r="E41" s="1061"/>
      <c r="F41" s="1061"/>
      <c r="G41" s="1061"/>
      <c r="H41" s="1061"/>
      <c r="I41" s="1061"/>
      <c r="J41" s="1061"/>
      <c r="K41" s="1061"/>
      <c r="L41" s="1061"/>
      <c r="M41" s="1061"/>
      <c r="N41" s="1061"/>
      <c r="O41" s="1061"/>
      <c r="P41" s="1061"/>
      <c r="Q41" s="1061"/>
      <c r="R41" s="1061"/>
      <c r="S41" s="1061"/>
      <c r="T41" s="1061"/>
    </row>
    <row r="42" spans="1:27">
      <c r="A42" s="103"/>
      <c r="B42" s="1061"/>
      <c r="C42" s="1061"/>
      <c r="D42" s="1061"/>
      <c r="E42" s="1061"/>
      <c r="F42" s="1061"/>
      <c r="G42" s="1061"/>
      <c r="H42" s="1061"/>
      <c r="I42" s="1061"/>
      <c r="J42" s="1061"/>
      <c r="K42" s="1061"/>
      <c r="L42" s="1061"/>
      <c r="M42" s="1061"/>
      <c r="N42" s="1061"/>
      <c r="O42" s="1061"/>
      <c r="P42" s="1061"/>
      <c r="Q42" s="1061"/>
      <c r="R42" s="1061"/>
      <c r="S42" s="1061"/>
      <c r="T42" s="1061"/>
    </row>
    <row r="43" spans="1:27">
      <c r="A43" s="103"/>
      <c r="B43" s="335" t="s">
        <v>646</v>
      </c>
      <c r="C43" s="131"/>
      <c r="D43" s="131"/>
      <c r="E43" s="131"/>
      <c r="F43" s="131"/>
      <c r="G43" s="131"/>
      <c r="H43" s="131"/>
      <c r="I43" s="131"/>
      <c r="J43" s="131"/>
      <c r="K43" s="131"/>
      <c r="L43" s="131"/>
      <c r="M43" s="131"/>
      <c r="N43" s="131"/>
      <c r="O43" s="131"/>
      <c r="P43" s="131"/>
      <c r="Q43" s="131"/>
      <c r="R43" s="131"/>
      <c r="S43" s="131"/>
      <c r="T43" s="131"/>
    </row>
    <row r="44" spans="1:27" ht="13.5" customHeight="1">
      <c r="A44" s="104"/>
      <c r="B44" s="181" t="s">
        <v>656</v>
      </c>
      <c r="C44" s="1061" t="s">
        <v>764</v>
      </c>
      <c r="D44" s="1061"/>
      <c r="E44" s="1061"/>
      <c r="F44" s="1061"/>
      <c r="G44" s="1061"/>
      <c r="H44" s="1061"/>
      <c r="I44" s="1061"/>
      <c r="J44" s="1061"/>
      <c r="K44" s="1061"/>
      <c r="L44" s="1061"/>
      <c r="M44" s="1061"/>
      <c r="N44" s="1061"/>
      <c r="O44" s="1061"/>
      <c r="P44" s="1061"/>
      <c r="Q44" s="1061"/>
      <c r="R44" s="1061"/>
      <c r="S44" s="1061"/>
      <c r="T44" s="1061"/>
    </row>
    <row r="45" spans="1:27">
      <c r="A45" s="104"/>
      <c r="B45" s="181"/>
      <c r="C45" s="1061"/>
      <c r="D45" s="1061"/>
      <c r="E45" s="1061"/>
      <c r="F45" s="1061"/>
      <c r="G45" s="1061"/>
      <c r="H45" s="1061"/>
      <c r="I45" s="1061"/>
      <c r="J45" s="1061"/>
      <c r="K45" s="1061"/>
      <c r="L45" s="1061"/>
      <c r="M45" s="1061"/>
      <c r="N45" s="1061"/>
      <c r="O45" s="1061"/>
      <c r="P45" s="1061"/>
      <c r="Q45" s="1061"/>
      <c r="R45" s="1061"/>
      <c r="S45" s="1061"/>
      <c r="T45" s="1061"/>
      <c r="V45" s="107"/>
      <c r="W45" s="107"/>
      <c r="X45" s="107"/>
      <c r="Y45" s="107"/>
      <c r="Z45" s="107"/>
      <c r="AA45" s="107"/>
    </row>
    <row r="46" spans="1:27">
      <c r="A46" s="104"/>
      <c r="B46" s="181"/>
      <c r="C46" s="1061"/>
      <c r="D46" s="1061"/>
      <c r="E46" s="1061"/>
      <c r="F46" s="1061"/>
      <c r="G46" s="1061"/>
      <c r="H46" s="1061"/>
      <c r="I46" s="1061"/>
      <c r="J46" s="1061"/>
      <c r="K46" s="1061"/>
      <c r="L46" s="1061"/>
      <c r="M46" s="1061"/>
      <c r="N46" s="1061"/>
      <c r="O46" s="1061"/>
      <c r="P46" s="1061"/>
      <c r="Q46" s="1061"/>
      <c r="R46" s="1061"/>
      <c r="S46" s="1061"/>
      <c r="T46" s="1061"/>
      <c r="V46" s="107"/>
      <c r="W46" s="107"/>
      <c r="X46" s="107"/>
      <c r="Y46" s="107"/>
      <c r="Z46" s="107"/>
      <c r="AA46" s="107"/>
    </row>
    <row r="47" spans="1:27">
      <c r="A47" s="104"/>
      <c r="B47" s="181" t="s">
        <v>657</v>
      </c>
      <c r="C47" s="1061" t="s">
        <v>658</v>
      </c>
      <c r="D47" s="1061"/>
      <c r="E47" s="1061"/>
      <c r="F47" s="1061"/>
      <c r="G47" s="1061"/>
      <c r="H47" s="1061"/>
      <c r="I47" s="1061"/>
      <c r="J47" s="1061"/>
      <c r="K47" s="1061"/>
      <c r="L47" s="1061"/>
      <c r="M47" s="1061"/>
      <c r="N47" s="1061"/>
      <c r="O47" s="1061"/>
      <c r="P47" s="1061"/>
      <c r="Q47" s="1061"/>
      <c r="R47" s="1061"/>
      <c r="S47" s="1061"/>
      <c r="T47" s="1061"/>
      <c r="V47" s="107"/>
      <c r="W47" s="107"/>
      <c r="X47" s="107"/>
      <c r="Y47" s="107"/>
      <c r="Z47" s="107"/>
      <c r="AA47" s="107"/>
    </row>
    <row r="48" spans="1:27">
      <c r="A48" s="104"/>
      <c r="B48" s="181"/>
      <c r="C48" s="1061"/>
      <c r="D48" s="1061"/>
      <c r="E48" s="1061"/>
      <c r="F48" s="1061"/>
      <c r="G48" s="1061"/>
      <c r="H48" s="1061"/>
      <c r="I48" s="1061"/>
      <c r="J48" s="1061"/>
      <c r="K48" s="1061"/>
      <c r="L48" s="1061"/>
      <c r="M48" s="1061"/>
      <c r="N48" s="1061"/>
      <c r="O48" s="1061"/>
      <c r="P48" s="1061"/>
      <c r="Q48" s="1061"/>
      <c r="R48" s="1061"/>
      <c r="S48" s="1061"/>
      <c r="T48" s="1061"/>
      <c r="V48" s="107"/>
      <c r="W48" s="107"/>
      <c r="X48" s="107"/>
      <c r="Y48" s="107"/>
      <c r="Z48" s="107"/>
      <c r="AA48" s="107"/>
    </row>
    <row r="49" spans="1:27">
      <c r="A49" s="104"/>
      <c r="B49" s="181"/>
      <c r="C49" s="1061"/>
      <c r="D49" s="1061"/>
      <c r="E49" s="1061"/>
      <c r="F49" s="1061"/>
      <c r="G49" s="1061"/>
      <c r="H49" s="1061"/>
      <c r="I49" s="1061"/>
      <c r="J49" s="1061"/>
      <c r="K49" s="1061"/>
      <c r="L49" s="1061"/>
      <c r="M49" s="1061"/>
      <c r="N49" s="1061"/>
      <c r="O49" s="1061"/>
      <c r="P49" s="1061"/>
      <c r="Q49" s="1061"/>
      <c r="R49" s="1061"/>
      <c r="S49" s="1061"/>
      <c r="T49" s="1061"/>
      <c r="V49" s="107"/>
      <c r="W49" s="107"/>
      <c r="X49" s="107"/>
      <c r="Y49" s="107"/>
      <c r="Z49" s="107"/>
      <c r="AA49" s="107"/>
    </row>
    <row r="50" spans="1:27">
      <c r="A50" s="104"/>
      <c r="B50" s="181" t="s">
        <v>659</v>
      </c>
      <c r="C50" s="1154" t="s">
        <v>660</v>
      </c>
      <c r="D50" s="1154"/>
      <c r="E50" s="1154"/>
      <c r="F50" s="1154"/>
      <c r="G50" s="1154"/>
      <c r="H50" s="1154"/>
      <c r="I50" s="1154"/>
      <c r="J50" s="1154"/>
      <c r="K50" s="1154"/>
      <c r="L50" s="1154"/>
      <c r="M50" s="1154"/>
      <c r="N50" s="1154"/>
      <c r="O50" s="1154"/>
      <c r="P50" s="1154"/>
      <c r="Q50" s="1154"/>
      <c r="R50" s="1154"/>
      <c r="S50" s="1154"/>
      <c r="T50" s="1154"/>
    </row>
    <row r="51" spans="1:27">
      <c r="A51" s="104"/>
      <c r="B51" s="181" t="s">
        <v>661</v>
      </c>
      <c r="C51" s="135" t="s">
        <v>662</v>
      </c>
      <c r="D51" s="135"/>
      <c r="E51" s="135"/>
      <c r="F51" s="135"/>
      <c r="G51" s="135"/>
      <c r="H51" s="135"/>
      <c r="I51" s="135"/>
      <c r="J51" s="135"/>
      <c r="K51" s="135"/>
      <c r="L51" s="135"/>
      <c r="M51" s="135"/>
      <c r="N51" s="135"/>
      <c r="O51" s="135"/>
      <c r="P51" s="135"/>
      <c r="Q51" s="135"/>
      <c r="R51" s="135"/>
      <c r="S51" s="135"/>
      <c r="T51" s="135"/>
    </row>
    <row r="52" spans="1:27">
      <c r="A52" s="104"/>
      <c r="B52" s="181" t="s">
        <v>663</v>
      </c>
      <c r="C52" s="1245" t="s">
        <v>664</v>
      </c>
      <c r="D52" s="1245"/>
      <c r="E52" s="1245"/>
      <c r="F52" s="1245"/>
      <c r="G52" s="1245"/>
      <c r="H52" s="1245"/>
      <c r="I52" s="1245"/>
      <c r="J52" s="1245"/>
      <c r="K52" s="1245"/>
      <c r="L52" s="1245"/>
      <c r="M52" s="1245"/>
      <c r="N52" s="1245"/>
      <c r="O52" s="1245"/>
      <c r="P52" s="1245"/>
      <c r="Q52" s="1245"/>
      <c r="R52" s="1245"/>
      <c r="S52" s="1245"/>
      <c r="T52" s="1245"/>
    </row>
    <row r="53" spans="1:27">
      <c r="A53" s="104"/>
      <c r="B53" s="181" t="s">
        <v>665</v>
      </c>
      <c r="C53" s="1061" t="s">
        <v>666</v>
      </c>
      <c r="D53" s="1061"/>
      <c r="E53" s="1061"/>
      <c r="F53" s="1061"/>
      <c r="G53" s="1061"/>
      <c r="H53" s="1061"/>
      <c r="I53" s="1061"/>
      <c r="J53" s="1061"/>
      <c r="K53" s="1061"/>
      <c r="L53" s="1061"/>
      <c r="M53" s="1061"/>
      <c r="N53" s="1061"/>
      <c r="O53" s="1061"/>
      <c r="P53" s="1061"/>
      <c r="Q53" s="1061"/>
      <c r="R53" s="1061"/>
      <c r="S53" s="1061"/>
      <c r="T53" s="1061"/>
    </row>
    <row r="54" spans="1:27">
      <c r="A54" s="104"/>
      <c r="B54" s="181" t="s">
        <v>667</v>
      </c>
      <c r="C54" s="1061" t="s">
        <v>668</v>
      </c>
      <c r="D54" s="1061"/>
      <c r="E54" s="1061"/>
      <c r="F54" s="1061"/>
      <c r="G54" s="1061"/>
      <c r="H54" s="1061"/>
      <c r="I54" s="1061"/>
      <c r="J54" s="1061"/>
      <c r="K54" s="1061"/>
      <c r="L54" s="1061"/>
      <c r="M54" s="1061"/>
      <c r="N54" s="1061"/>
      <c r="O54" s="1061"/>
      <c r="P54" s="1061"/>
      <c r="Q54" s="1061"/>
      <c r="R54" s="1061"/>
      <c r="S54" s="1061"/>
      <c r="T54" s="1061"/>
    </row>
    <row r="55" spans="1:27">
      <c r="A55" s="104"/>
      <c r="B55" s="181"/>
      <c r="C55" s="1061"/>
      <c r="D55" s="1061"/>
      <c r="E55" s="1061"/>
      <c r="F55" s="1061"/>
      <c r="G55" s="1061"/>
      <c r="H55" s="1061"/>
      <c r="I55" s="1061"/>
      <c r="J55" s="1061"/>
      <c r="K55" s="1061"/>
      <c r="L55" s="1061"/>
      <c r="M55" s="1061"/>
      <c r="N55" s="1061"/>
      <c r="O55" s="1061"/>
      <c r="P55" s="1061"/>
      <c r="Q55" s="1061"/>
      <c r="R55" s="1061"/>
      <c r="S55" s="1061"/>
      <c r="T55" s="1061"/>
    </row>
    <row r="56" spans="1:27">
      <c r="A56" s="104"/>
      <c r="B56" s="181"/>
      <c r="C56" s="1061"/>
      <c r="D56" s="1061"/>
      <c r="E56" s="1061"/>
      <c r="F56" s="1061"/>
      <c r="G56" s="1061"/>
      <c r="H56" s="1061"/>
      <c r="I56" s="1061"/>
      <c r="J56" s="1061"/>
      <c r="K56" s="1061"/>
      <c r="L56" s="1061"/>
      <c r="M56" s="1061"/>
      <c r="N56" s="1061"/>
      <c r="O56" s="1061"/>
      <c r="P56" s="1061"/>
      <c r="Q56" s="1061"/>
      <c r="R56" s="1061"/>
      <c r="S56" s="1061"/>
      <c r="T56" s="1061"/>
    </row>
    <row r="57" spans="1:27">
      <c r="A57" s="104"/>
      <c r="B57" s="181" t="s">
        <v>669</v>
      </c>
      <c r="C57" s="1061" t="s">
        <v>670</v>
      </c>
      <c r="D57" s="1061"/>
      <c r="E57" s="1061"/>
      <c r="F57" s="1061"/>
      <c r="G57" s="1061"/>
      <c r="H57" s="1061"/>
      <c r="I57" s="1061"/>
      <c r="J57" s="1061"/>
      <c r="K57" s="1061"/>
      <c r="L57" s="1061"/>
      <c r="M57" s="1061"/>
      <c r="N57" s="1061"/>
      <c r="O57" s="1061"/>
      <c r="P57" s="1061"/>
      <c r="Q57" s="1061"/>
      <c r="R57" s="1061"/>
      <c r="S57" s="1061"/>
      <c r="T57" s="1061"/>
    </row>
    <row r="58" spans="1:27">
      <c r="A58" s="104"/>
      <c r="B58" s="181"/>
      <c r="C58" s="1061"/>
      <c r="D58" s="1061"/>
      <c r="E58" s="1061"/>
      <c r="F58" s="1061"/>
      <c r="G58" s="1061"/>
      <c r="H58" s="1061"/>
      <c r="I58" s="1061"/>
      <c r="J58" s="1061"/>
      <c r="K58" s="1061"/>
      <c r="L58" s="1061"/>
      <c r="M58" s="1061"/>
      <c r="N58" s="1061"/>
      <c r="O58" s="1061"/>
      <c r="P58" s="1061"/>
      <c r="Q58" s="1061"/>
      <c r="R58" s="1061"/>
      <c r="S58" s="1061"/>
      <c r="T58" s="1061"/>
    </row>
    <row r="59" spans="1:27">
      <c r="A59" s="539"/>
      <c r="B59" s="540" t="s">
        <v>800</v>
      </c>
      <c r="C59" s="541" t="s">
        <v>801</v>
      </c>
      <c r="D59" s="377"/>
      <c r="E59" s="377"/>
      <c r="F59" s="377"/>
      <c r="G59" s="377"/>
      <c r="H59" s="377"/>
      <c r="I59" s="377"/>
      <c r="J59" s="377"/>
      <c r="K59" s="377"/>
      <c r="L59" s="377"/>
      <c r="M59" s="377"/>
      <c r="N59" s="377"/>
      <c r="O59" s="377"/>
      <c r="P59" s="377"/>
      <c r="Q59" s="377"/>
      <c r="R59" s="377"/>
      <c r="S59" s="377"/>
      <c r="T59" s="377"/>
    </row>
    <row r="60" spans="1:27">
      <c r="A60" s="539"/>
      <c r="B60" s="541"/>
      <c r="C60" s="377"/>
      <c r="D60" s="377"/>
      <c r="E60" s="377"/>
      <c r="F60" s="377"/>
      <c r="G60" s="377"/>
      <c r="H60" s="377"/>
      <c r="I60" s="377"/>
      <c r="J60" s="377"/>
      <c r="K60" s="377"/>
      <c r="L60" s="377"/>
      <c r="M60" s="377"/>
      <c r="N60" s="377"/>
      <c r="O60" s="377"/>
      <c r="P60" s="377"/>
      <c r="Q60" s="377"/>
      <c r="R60" s="377"/>
      <c r="S60" s="377"/>
      <c r="T60" s="377"/>
    </row>
    <row r="61" spans="1:27">
      <c r="A61" s="542" t="s">
        <v>815</v>
      </c>
      <c r="B61" s="541"/>
      <c r="C61" s="541"/>
      <c r="D61" s="541"/>
      <c r="E61" s="541"/>
      <c r="F61" s="541"/>
      <c r="G61" s="541"/>
      <c r="H61" s="541"/>
      <c r="I61" s="541"/>
      <c r="J61" s="541"/>
      <c r="K61" s="541"/>
      <c r="L61" s="541"/>
      <c r="M61" s="541"/>
      <c r="N61" s="541"/>
      <c r="O61" s="541"/>
      <c r="P61" s="541"/>
      <c r="Q61" s="541"/>
      <c r="R61" s="541"/>
      <c r="S61" s="541"/>
      <c r="T61" s="543"/>
    </row>
    <row r="62" spans="1:27">
      <c r="A62" s="1217" t="s">
        <v>170</v>
      </c>
      <c r="B62" s="1217"/>
      <c r="C62" s="1217"/>
      <c r="D62" s="1217"/>
      <c r="E62" s="1217"/>
      <c r="F62" s="1217"/>
      <c r="G62" s="1217"/>
      <c r="H62" s="1220" t="s">
        <v>635</v>
      </c>
      <c r="I62" s="1221"/>
      <c r="J62" s="1221"/>
      <c r="K62" s="1221"/>
      <c r="L62" s="1221"/>
      <c r="M62" s="1221"/>
      <c r="N62" s="1221"/>
      <c r="O62" s="1221"/>
      <c r="P62" s="1222"/>
      <c r="Q62" s="1239" t="s">
        <v>671</v>
      </c>
      <c r="R62" s="1240"/>
      <c r="S62" s="1240"/>
      <c r="T62" s="1241"/>
    </row>
    <row r="63" spans="1:27">
      <c r="A63" s="1217"/>
      <c r="B63" s="1217"/>
      <c r="C63" s="1217"/>
      <c r="D63" s="1217"/>
      <c r="E63" s="1217"/>
      <c r="F63" s="1217"/>
      <c r="G63" s="1217"/>
      <c r="H63" s="544" t="s">
        <v>672</v>
      </c>
      <c r="I63" s="544" t="s">
        <v>673</v>
      </c>
      <c r="J63" s="544" t="s">
        <v>674</v>
      </c>
      <c r="K63" s="544" t="s">
        <v>675</v>
      </c>
      <c r="L63" s="544" t="s">
        <v>676</v>
      </c>
      <c r="M63" s="544" t="s">
        <v>677</v>
      </c>
      <c r="N63" s="544" t="s">
        <v>667</v>
      </c>
      <c r="O63" s="545" t="s">
        <v>669</v>
      </c>
      <c r="P63" s="546" t="s">
        <v>802</v>
      </c>
      <c r="Q63" s="1242"/>
      <c r="R63" s="1243"/>
      <c r="S63" s="1243"/>
      <c r="T63" s="1244"/>
    </row>
    <row r="64" spans="1:27" ht="13.5" customHeight="1">
      <c r="A64" s="1209" t="s">
        <v>625</v>
      </c>
      <c r="B64" s="1218" t="s">
        <v>72</v>
      </c>
      <c r="C64" s="1219"/>
      <c r="D64" s="1219"/>
      <c r="E64" s="1219"/>
      <c r="F64" s="1219"/>
      <c r="G64" s="1219"/>
      <c r="H64" s="547" t="s">
        <v>678</v>
      </c>
      <c r="I64" s="547" t="s">
        <v>678</v>
      </c>
      <c r="J64" s="547" t="s">
        <v>678</v>
      </c>
      <c r="K64" s="547" t="s">
        <v>678</v>
      </c>
      <c r="L64" s="547" t="s">
        <v>678</v>
      </c>
      <c r="M64" s="547" t="s">
        <v>678</v>
      </c>
      <c r="N64" s="547" t="s">
        <v>678</v>
      </c>
      <c r="O64" s="548" t="s">
        <v>678</v>
      </c>
      <c r="P64" s="547" t="s">
        <v>678</v>
      </c>
      <c r="Q64" s="1214"/>
      <c r="R64" s="1215"/>
      <c r="S64" s="1215"/>
      <c r="T64" s="1216"/>
    </row>
    <row r="65" spans="1:20">
      <c r="A65" s="1210"/>
      <c r="B65" s="1218" t="s">
        <v>626</v>
      </c>
      <c r="C65" s="1219"/>
      <c r="D65" s="1219"/>
      <c r="E65" s="1219"/>
      <c r="F65" s="1219"/>
      <c r="G65" s="1219"/>
      <c r="H65" s="547" t="s">
        <v>678</v>
      </c>
      <c r="I65" s="547"/>
      <c r="J65" s="547"/>
      <c r="K65" s="547"/>
      <c r="L65" s="547"/>
      <c r="M65" s="547"/>
      <c r="N65" s="547"/>
      <c r="O65" s="549"/>
      <c r="P65" s="547"/>
      <c r="Q65" s="1214"/>
      <c r="R65" s="1215"/>
      <c r="S65" s="1215"/>
      <c r="T65" s="1216"/>
    </row>
    <row r="66" spans="1:20">
      <c r="A66" s="1210"/>
      <c r="B66" s="1218" t="s">
        <v>627</v>
      </c>
      <c r="C66" s="1219"/>
      <c r="D66" s="1219"/>
      <c r="E66" s="1219"/>
      <c r="F66" s="1219"/>
      <c r="G66" s="1219"/>
      <c r="H66" s="547" t="s">
        <v>678</v>
      </c>
      <c r="I66" s="547" t="s">
        <v>678</v>
      </c>
      <c r="J66" s="547" t="s">
        <v>678</v>
      </c>
      <c r="K66" s="547" t="s">
        <v>678</v>
      </c>
      <c r="L66" s="547" t="s">
        <v>678</v>
      </c>
      <c r="M66" s="547"/>
      <c r="N66" s="547"/>
      <c r="O66" s="548" t="s">
        <v>678</v>
      </c>
      <c r="P66" s="547" t="s">
        <v>678</v>
      </c>
      <c r="Q66" s="1214"/>
      <c r="R66" s="1215"/>
      <c r="S66" s="1215"/>
      <c r="T66" s="1216"/>
    </row>
    <row r="67" spans="1:20">
      <c r="A67" s="1210"/>
      <c r="B67" s="1212" t="s">
        <v>803</v>
      </c>
      <c r="C67" s="1212"/>
      <c r="D67" s="1212"/>
      <c r="E67" s="1212"/>
      <c r="F67" s="1212"/>
      <c r="G67" s="1213"/>
      <c r="H67" s="562" t="s">
        <v>678</v>
      </c>
      <c r="I67" s="562"/>
      <c r="J67" s="562"/>
      <c r="K67" s="562"/>
      <c r="L67" s="562"/>
      <c r="M67" s="562"/>
      <c r="N67" s="562"/>
      <c r="O67" s="576" t="s">
        <v>851</v>
      </c>
      <c r="P67" s="562" t="s">
        <v>678</v>
      </c>
      <c r="Q67" s="1214"/>
      <c r="R67" s="1215"/>
      <c r="S67" s="1215"/>
      <c r="T67" s="1216"/>
    </row>
    <row r="68" spans="1:20">
      <c r="A68" s="1210"/>
      <c r="B68" s="1218" t="s">
        <v>84</v>
      </c>
      <c r="C68" s="1219"/>
      <c r="D68" s="1219"/>
      <c r="E68" s="1219"/>
      <c r="F68" s="1219"/>
      <c r="G68" s="1219"/>
      <c r="H68" s="547" t="s">
        <v>678</v>
      </c>
      <c r="I68" s="547" t="s">
        <v>678</v>
      </c>
      <c r="J68" s="547"/>
      <c r="K68" s="547" t="s">
        <v>678</v>
      </c>
      <c r="L68" s="547"/>
      <c r="M68" s="547"/>
      <c r="N68" s="547"/>
      <c r="O68" s="548" t="s">
        <v>678</v>
      </c>
      <c r="P68" s="547" t="s">
        <v>678</v>
      </c>
      <c r="Q68" s="1214"/>
      <c r="R68" s="1215"/>
      <c r="S68" s="1215"/>
      <c r="T68" s="1216"/>
    </row>
    <row r="69" spans="1:20" ht="13.5" customHeight="1">
      <c r="A69" s="1210"/>
      <c r="B69" s="1246" t="s">
        <v>628</v>
      </c>
      <c r="C69" s="1246"/>
      <c r="D69" s="1246"/>
      <c r="E69" s="1246"/>
      <c r="F69" s="1246"/>
      <c r="G69" s="1247"/>
      <c r="H69" s="1193" t="s">
        <v>679</v>
      </c>
      <c r="I69" s="1193" t="s">
        <v>679</v>
      </c>
      <c r="J69" s="1193" t="s">
        <v>679</v>
      </c>
      <c r="K69" s="1193" t="s">
        <v>679</v>
      </c>
      <c r="L69" s="1193"/>
      <c r="M69" s="1190"/>
      <c r="N69" s="1190" t="s">
        <v>678</v>
      </c>
      <c r="O69" s="1193" t="s">
        <v>678</v>
      </c>
      <c r="P69" s="1193"/>
      <c r="Q69" s="1181"/>
      <c r="R69" s="1182"/>
      <c r="S69" s="1182"/>
      <c r="T69" s="1183"/>
    </row>
    <row r="70" spans="1:20" ht="13.5" customHeight="1">
      <c r="A70" s="1210"/>
      <c r="B70" s="1248"/>
      <c r="C70" s="1248"/>
      <c r="D70" s="1248"/>
      <c r="E70" s="1248"/>
      <c r="F70" s="1248"/>
      <c r="G70" s="1249"/>
      <c r="H70" s="1207"/>
      <c r="I70" s="1207"/>
      <c r="J70" s="1207"/>
      <c r="K70" s="1207"/>
      <c r="L70" s="1191"/>
      <c r="M70" s="1191"/>
      <c r="N70" s="1191"/>
      <c r="O70" s="1194"/>
      <c r="P70" s="1207"/>
      <c r="Q70" s="1184"/>
      <c r="R70" s="1185"/>
      <c r="S70" s="1185"/>
      <c r="T70" s="1186"/>
    </row>
    <row r="71" spans="1:20" ht="13.5" customHeight="1">
      <c r="A71" s="1210"/>
      <c r="B71" s="1250"/>
      <c r="C71" s="1250"/>
      <c r="D71" s="1250"/>
      <c r="E71" s="1250"/>
      <c r="F71" s="1250"/>
      <c r="G71" s="1251"/>
      <c r="H71" s="1208"/>
      <c r="I71" s="1208"/>
      <c r="J71" s="1208"/>
      <c r="K71" s="1208"/>
      <c r="L71" s="1192"/>
      <c r="M71" s="1192"/>
      <c r="N71" s="1192"/>
      <c r="O71" s="1195"/>
      <c r="P71" s="1208"/>
      <c r="Q71" s="1187"/>
      <c r="R71" s="1188"/>
      <c r="S71" s="1188"/>
      <c r="T71" s="1189"/>
    </row>
    <row r="72" spans="1:20">
      <c r="A72" s="1210"/>
      <c r="B72" s="1218" t="s">
        <v>763</v>
      </c>
      <c r="C72" s="1219"/>
      <c r="D72" s="1219"/>
      <c r="E72" s="1219"/>
      <c r="F72" s="1219"/>
      <c r="G72" s="1219"/>
      <c r="H72" s="547" t="s">
        <v>680</v>
      </c>
      <c r="I72" s="547" t="s">
        <v>680</v>
      </c>
      <c r="J72" s="547" t="s">
        <v>680</v>
      </c>
      <c r="K72" s="547" t="s">
        <v>680</v>
      </c>
      <c r="L72" s="547" t="s">
        <v>680</v>
      </c>
      <c r="M72" s="547"/>
      <c r="N72" s="547"/>
      <c r="O72" s="548" t="s">
        <v>680</v>
      </c>
      <c r="P72" s="550"/>
      <c r="Q72" s="1214"/>
      <c r="R72" s="1215"/>
      <c r="S72" s="1215"/>
      <c r="T72" s="1216"/>
    </row>
    <row r="73" spans="1:20">
      <c r="A73" s="1210"/>
      <c r="B73" s="1218" t="s">
        <v>629</v>
      </c>
      <c r="C73" s="1219"/>
      <c r="D73" s="1219"/>
      <c r="E73" s="1219"/>
      <c r="F73" s="1219"/>
      <c r="G73" s="1219"/>
      <c r="H73" s="547" t="s">
        <v>680</v>
      </c>
      <c r="I73" s="547" t="s">
        <v>680</v>
      </c>
      <c r="J73" s="547" t="s">
        <v>680</v>
      </c>
      <c r="K73" s="547" t="s">
        <v>680</v>
      </c>
      <c r="L73" s="547" t="s">
        <v>680</v>
      </c>
      <c r="M73" s="547"/>
      <c r="N73" s="547"/>
      <c r="O73" s="548" t="s">
        <v>680</v>
      </c>
      <c r="P73" s="550"/>
      <c r="Q73" s="1214"/>
      <c r="R73" s="1215"/>
      <c r="S73" s="1215"/>
      <c r="T73" s="1216"/>
    </row>
    <row r="74" spans="1:20" ht="13.5" customHeight="1">
      <c r="A74" s="1211"/>
      <c r="B74" s="1196" t="s">
        <v>630</v>
      </c>
      <c r="C74" s="1197"/>
      <c r="D74" s="1197"/>
      <c r="E74" s="1197"/>
      <c r="F74" s="1197"/>
      <c r="G74" s="1197"/>
      <c r="H74" s="547" t="s">
        <v>680</v>
      </c>
      <c r="I74" s="547"/>
      <c r="J74" s="547"/>
      <c r="K74" s="547"/>
      <c r="L74" s="547"/>
      <c r="M74" s="547"/>
      <c r="N74" s="547"/>
      <c r="O74" s="548" t="s">
        <v>680</v>
      </c>
      <c r="P74" s="550"/>
      <c r="Q74" s="1214" t="s">
        <v>681</v>
      </c>
      <c r="R74" s="1215"/>
      <c r="S74" s="1215"/>
      <c r="T74" s="1216"/>
    </row>
    <row r="75" spans="1:20" ht="13.5" customHeight="1">
      <c r="A75" s="1217" t="s">
        <v>14</v>
      </c>
      <c r="B75" s="1217"/>
      <c r="C75" s="1217"/>
      <c r="D75" s="1217"/>
      <c r="E75" s="1217"/>
      <c r="F75" s="1217"/>
      <c r="G75" s="1217"/>
      <c r="H75" s="547"/>
      <c r="I75" s="547"/>
      <c r="J75" s="547" t="s">
        <v>678</v>
      </c>
      <c r="K75" s="547"/>
      <c r="L75" s="547" t="s">
        <v>678</v>
      </c>
      <c r="M75" s="547"/>
      <c r="N75" s="547"/>
      <c r="O75" s="548" t="s">
        <v>678</v>
      </c>
      <c r="P75" s="550"/>
      <c r="Q75" s="1214" t="s">
        <v>683</v>
      </c>
      <c r="R75" s="1215"/>
      <c r="S75" s="1215"/>
      <c r="T75" s="1216"/>
    </row>
    <row r="76" spans="1:20" ht="13.5" customHeight="1">
      <c r="A76" s="1198" t="s">
        <v>631</v>
      </c>
      <c r="B76" s="1199"/>
      <c r="C76" s="1199"/>
      <c r="D76" s="1199"/>
      <c r="E76" s="1199"/>
      <c r="F76" s="1199"/>
      <c r="G76" s="1200"/>
      <c r="H76" s="1193" t="s">
        <v>682</v>
      </c>
      <c r="I76" s="1193"/>
      <c r="J76" s="1190"/>
      <c r="K76" s="1190"/>
      <c r="L76" s="1190"/>
      <c r="M76" s="1193" t="s">
        <v>682</v>
      </c>
      <c r="N76" s="1193"/>
      <c r="O76" s="1193" t="s">
        <v>680</v>
      </c>
      <c r="P76" s="1190"/>
      <c r="Q76" s="1181"/>
      <c r="R76" s="1182"/>
      <c r="S76" s="1182"/>
      <c r="T76" s="1183"/>
    </row>
    <row r="77" spans="1:20">
      <c r="A77" s="1201"/>
      <c r="B77" s="1202"/>
      <c r="C77" s="1202"/>
      <c r="D77" s="1202"/>
      <c r="E77" s="1202"/>
      <c r="F77" s="1202"/>
      <c r="G77" s="1203"/>
      <c r="H77" s="1207"/>
      <c r="I77" s="1207"/>
      <c r="J77" s="1191"/>
      <c r="K77" s="1191"/>
      <c r="L77" s="1191"/>
      <c r="M77" s="1191"/>
      <c r="N77" s="1191"/>
      <c r="O77" s="1194"/>
      <c r="P77" s="1191"/>
      <c r="Q77" s="1184"/>
      <c r="R77" s="1185"/>
      <c r="S77" s="1185"/>
      <c r="T77" s="1186"/>
    </row>
    <row r="78" spans="1:20">
      <c r="A78" s="1204"/>
      <c r="B78" s="1205"/>
      <c r="C78" s="1205"/>
      <c r="D78" s="1205"/>
      <c r="E78" s="1205"/>
      <c r="F78" s="1205"/>
      <c r="G78" s="1206"/>
      <c r="H78" s="1208"/>
      <c r="I78" s="1208"/>
      <c r="J78" s="1192"/>
      <c r="K78" s="1192"/>
      <c r="L78" s="1192"/>
      <c r="M78" s="1192"/>
      <c r="N78" s="1192"/>
      <c r="O78" s="1195"/>
      <c r="P78" s="1192"/>
      <c r="Q78" s="1187"/>
      <c r="R78" s="1188"/>
      <c r="S78" s="1188"/>
      <c r="T78" s="1189"/>
    </row>
    <row r="79" spans="1:20">
      <c r="A79" s="3" t="s">
        <v>684</v>
      </c>
    </row>
    <row r="80" spans="1:20">
      <c r="A80" s="3" t="s">
        <v>685</v>
      </c>
    </row>
    <row r="82" spans="1:20">
      <c r="A82" s="336" t="s">
        <v>686</v>
      </c>
    </row>
    <row r="83" spans="1:20">
      <c r="A83" s="1156" t="s">
        <v>637</v>
      </c>
      <c r="B83" s="1157"/>
      <c r="C83" s="1073" t="s">
        <v>638</v>
      </c>
      <c r="D83" s="1158"/>
      <c r="E83" s="1158"/>
      <c r="F83" s="1158"/>
      <c r="G83" s="1159"/>
      <c r="H83" s="1074" t="s">
        <v>687</v>
      </c>
      <c r="I83" s="1158"/>
      <c r="J83" s="1158"/>
      <c r="K83" s="1158"/>
      <c r="L83" s="1158"/>
      <c r="M83" s="1158"/>
      <c r="N83" s="1158"/>
      <c r="O83" s="1159"/>
      <c r="P83" s="1090" t="s">
        <v>639</v>
      </c>
      <c r="Q83" s="1090"/>
      <c r="R83" s="1090"/>
      <c r="S83" s="1090"/>
      <c r="T83" s="1090"/>
    </row>
    <row r="84" spans="1:20" ht="13.5" customHeight="1">
      <c r="A84" s="1090" t="s">
        <v>688</v>
      </c>
      <c r="B84" s="1090"/>
      <c r="C84" s="1160" t="s">
        <v>849</v>
      </c>
      <c r="D84" s="1161"/>
      <c r="E84" s="1161"/>
      <c r="F84" s="1161"/>
      <c r="G84" s="1162"/>
      <c r="H84" s="1169" t="s">
        <v>647</v>
      </c>
      <c r="I84" s="1170"/>
      <c r="J84" s="1170"/>
      <c r="K84" s="1170"/>
      <c r="L84" s="1170"/>
      <c r="M84" s="1170"/>
      <c r="N84" s="1170"/>
      <c r="O84" s="1171"/>
      <c r="P84" s="1076" t="s">
        <v>689</v>
      </c>
      <c r="Q84" s="1076"/>
      <c r="R84" s="1076"/>
      <c r="S84" s="1076"/>
      <c r="T84" s="1076"/>
    </row>
    <row r="85" spans="1:20">
      <c r="A85" s="1090"/>
      <c r="B85" s="1090"/>
      <c r="C85" s="1163"/>
      <c r="D85" s="1164"/>
      <c r="E85" s="1164"/>
      <c r="F85" s="1164"/>
      <c r="G85" s="1165"/>
      <c r="H85" s="1172"/>
      <c r="I85" s="1170"/>
      <c r="J85" s="1170"/>
      <c r="K85" s="1170"/>
      <c r="L85" s="1170"/>
      <c r="M85" s="1170"/>
      <c r="N85" s="1170"/>
      <c r="O85" s="1171"/>
      <c r="P85" s="1153" t="s">
        <v>690</v>
      </c>
      <c r="Q85" s="1153"/>
      <c r="R85" s="1153"/>
      <c r="S85" s="1153"/>
      <c r="T85" s="1153"/>
    </row>
    <row r="86" spans="1:20" ht="13.5" customHeight="1">
      <c r="A86" s="1090" t="s">
        <v>691</v>
      </c>
      <c r="B86" s="1090"/>
      <c r="C86" s="1163"/>
      <c r="D86" s="1164"/>
      <c r="E86" s="1164"/>
      <c r="F86" s="1164"/>
      <c r="G86" s="1165"/>
      <c r="H86" s="1169" t="s">
        <v>692</v>
      </c>
      <c r="I86" s="1170"/>
      <c r="J86" s="1170"/>
      <c r="K86" s="1170"/>
      <c r="L86" s="1170"/>
      <c r="M86" s="1170"/>
      <c r="N86" s="1170"/>
      <c r="O86" s="1171"/>
      <c r="P86" s="1076" t="s">
        <v>693</v>
      </c>
      <c r="Q86" s="1076"/>
      <c r="R86" s="1076"/>
      <c r="S86" s="1076"/>
      <c r="T86" s="1076"/>
    </row>
    <row r="87" spans="1:20" ht="13.5" customHeight="1">
      <c r="A87" s="1090"/>
      <c r="B87" s="1090"/>
      <c r="C87" s="1166"/>
      <c r="D87" s="1167"/>
      <c r="E87" s="1167"/>
      <c r="F87" s="1167"/>
      <c r="G87" s="1168"/>
      <c r="H87" s="1172"/>
      <c r="I87" s="1170"/>
      <c r="J87" s="1170"/>
      <c r="K87" s="1170"/>
      <c r="L87" s="1170"/>
      <c r="M87" s="1170"/>
      <c r="N87" s="1170"/>
      <c r="O87" s="1171"/>
      <c r="P87" s="1080" t="s">
        <v>694</v>
      </c>
      <c r="Q87" s="1080"/>
      <c r="R87" s="1080"/>
      <c r="S87" s="1080"/>
      <c r="T87" s="1080"/>
    </row>
    <row r="88" spans="1:20" ht="13.5" customHeight="1">
      <c r="A88" s="1090" t="s">
        <v>695</v>
      </c>
      <c r="B88" s="1090"/>
      <c r="C88" s="1160" t="s">
        <v>850</v>
      </c>
      <c r="D88" s="1161"/>
      <c r="E88" s="1161"/>
      <c r="F88" s="1161"/>
      <c r="G88" s="1162"/>
      <c r="H88" s="1175" t="s">
        <v>696</v>
      </c>
      <c r="I88" s="812"/>
      <c r="J88" s="812"/>
      <c r="K88" s="812"/>
      <c r="L88" s="812"/>
      <c r="M88" s="812"/>
      <c r="N88" s="812"/>
      <c r="O88" s="813"/>
      <c r="P88" s="1177" t="s">
        <v>816</v>
      </c>
      <c r="Q88" s="1177"/>
      <c r="R88" s="1177"/>
      <c r="S88" s="1177"/>
      <c r="T88" s="1177"/>
    </row>
    <row r="89" spans="1:20">
      <c r="A89" s="1090"/>
      <c r="B89" s="1090"/>
      <c r="C89" s="1163"/>
      <c r="D89" s="1164"/>
      <c r="E89" s="1164"/>
      <c r="F89" s="1164"/>
      <c r="G89" s="1165"/>
      <c r="H89" s="1176"/>
      <c r="I89" s="812"/>
      <c r="J89" s="812"/>
      <c r="K89" s="812"/>
      <c r="L89" s="812"/>
      <c r="M89" s="812"/>
      <c r="N89" s="812"/>
      <c r="O89" s="813"/>
      <c r="P89" s="1155" t="s">
        <v>817</v>
      </c>
      <c r="Q89" s="1155"/>
      <c r="R89" s="1155"/>
      <c r="S89" s="1155"/>
      <c r="T89" s="1155"/>
    </row>
    <row r="90" spans="1:20">
      <c r="A90" s="1090" t="s">
        <v>697</v>
      </c>
      <c r="B90" s="1090"/>
      <c r="C90" s="1163"/>
      <c r="D90" s="1164"/>
      <c r="E90" s="1164"/>
      <c r="F90" s="1164"/>
      <c r="G90" s="1165"/>
      <c r="H90" s="1175" t="s">
        <v>698</v>
      </c>
      <c r="I90" s="812"/>
      <c r="J90" s="812"/>
      <c r="K90" s="812"/>
      <c r="L90" s="812"/>
      <c r="M90" s="812"/>
      <c r="N90" s="812"/>
      <c r="O90" s="813"/>
      <c r="P90" s="1177" t="s">
        <v>699</v>
      </c>
      <c r="Q90" s="1177"/>
      <c r="R90" s="1177"/>
      <c r="S90" s="1177"/>
      <c r="T90" s="1177"/>
    </row>
    <row r="91" spans="1:20">
      <c r="A91" s="1090"/>
      <c r="B91" s="1090"/>
      <c r="C91" s="1166"/>
      <c r="D91" s="1167"/>
      <c r="E91" s="1167"/>
      <c r="F91" s="1167"/>
      <c r="G91" s="1168"/>
      <c r="H91" s="1176"/>
      <c r="I91" s="812"/>
      <c r="J91" s="812"/>
      <c r="K91" s="812"/>
      <c r="L91" s="812"/>
      <c r="M91" s="812"/>
      <c r="N91" s="812"/>
      <c r="O91" s="813"/>
      <c r="P91" s="1155" t="s">
        <v>818</v>
      </c>
      <c r="Q91" s="1155"/>
      <c r="R91" s="1155"/>
      <c r="S91" s="1155"/>
      <c r="T91" s="1155"/>
    </row>
    <row r="92" spans="1:20">
      <c r="A92" s="1178" t="s">
        <v>700</v>
      </c>
      <c r="B92" s="1179"/>
      <c r="C92" s="1179"/>
      <c r="D92" s="1179"/>
      <c r="E92" s="1179"/>
      <c r="F92" s="1179"/>
      <c r="G92" s="1179"/>
      <c r="H92" s="1179"/>
      <c r="I92" s="1179"/>
      <c r="J92" s="1179"/>
      <c r="K92" s="1179"/>
      <c r="L92" s="1179"/>
      <c r="M92" s="1179"/>
      <c r="N92" s="1179"/>
      <c r="O92" s="1179"/>
      <c r="P92" s="1179"/>
      <c r="Q92" s="1179"/>
      <c r="R92" s="1179"/>
      <c r="S92" s="1179"/>
      <c r="T92" s="1179"/>
    </row>
    <row r="93" spans="1:20">
      <c r="A93" s="1180"/>
      <c r="B93" s="1180"/>
      <c r="C93" s="1180"/>
      <c r="D93" s="1180"/>
      <c r="E93" s="1180"/>
      <c r="F93" s="1180"/>
      <c r="G93" s="1180"/>
      <c r="H93" s="1180"/>
      <c r="I93" s="1180"/>
      <c r="J93" s="1180"/>
      <c r="K93" s="1180"/>
      <c r="L93" s="1180"/>
      <c r="M93" s="1180"/>
      <c r="N93" s="1180"/>
      <c r="O93" s="1180"/>
      <c r="P93" s="1180"/>
      <c r="Q93" s="1180"/>
      <c r="R93" s="1180"/>
      <c r="S93" s="1180"/>
      <c r="T93" s="1180"/>
    </row>
    <row r="94" spans="1:20">
      <c r="A94" s="336"/>
    </row>
    <row r="95" spans="1:20">
      <c r="A95" s="104"/>
      <c r="B95" s="335" t="s">
        <v>701</v>
      </c>
      <c r="C95" s="131"/>
      <c r="D95" s="131"/>
      <c r="E95" s="131"/>
      <c r="F95" s="131"/>
      <c r="G95" s="131"/>
      <c r="H95" s="131"/>
      <c r="I95" s="131"/>
      <c r="J95" s="131"/>
      <c r="K95" s="131"/>
      <c r="L95" s="131"/>
      <c r="M95" s="131"/>
      <c r="N95" s="131"/>
      <c r="O95" s="131"/>
      <c r="P95" s="131"/>
      <c r="Q95" s="131"/>
      <c r="R95" s="131"/>
      <c r="S95" s="131"/>
      <c r="T95" s="131"/>
    </row>
    <row r="96" spans="1:20">
      <c r="A96" s="104"/>
      <c r="B96" s="181" t="s">
        <v>702</v>
      </c>
      <c r="C96" s="135" t="s">
        <v>703</v>
      </c>
      <c r="D96" s="131"/>
      <c r="E96" s="131"/>
      <c r="F96" s="131"/>
      <c r="G96" s="131"/>
      <c r="H96" s="131"/>
      <c r="I96" s="131"/>
      <c r="J96" s="131"/>
      <c r="K96" s="131"/>
      <c r="L96" s="131"/>
      <c r="M96" s="131"/>
      <c r="N96" s="131"/>
      <c r="O96" s="131"/>
      <c r="P96" s="131"/>
      <c r="Q96" s="131"/>
      <c r="R96" s="131"/>
      <c r="S96" s="131"/>
      <c r="T96" s="131"/>
    </row>
    <row r="97" spans="1:20">
      <c r="A97" s="104"/>
      <c r="B97" s="181" t="s">
        <v>704</v>
      </c>
      <c r="C97" s="1061" t="s">
        <v>666</v>
      </c>
      <c r="D97" s="1061"/>
      <c r="E97" s="1061"/>
      <c r="F97" s="1061"/>
      <c r="G97" s="1061"/>
      <c r="H97" s="1061"/>
      <c r="I97" s="1061"/>
      <c r="J97" s="1061"/>
      <c r="K97" s="1061"/>
      <c r="L97" s="1061"/>
      <c r="M97" s="1061"/>
      <c r="N97" s="1061"/>
      <c r="O97" s="1061"/>
      <c r="P97" s="1061"/>
      <c r="Q97" s="1061"/>
      <c r="R97" s="1061"/>
      <c r="S97" s="1061"/>
      <c r="T97" s="1061"/>
    </row>
    <row r="98" spans="1:20" ht="13.5" customHeight="1">
      <c r="A98" s="104"/>
      <c r="B98" s="181" t="s">
        <v>705</v>
      </c>
      <c r="C98" s="1061" t="s">
        <v>706</v>
      </c>
      <c r="D98" s="1061"/>
      <c r="E98" s="1061"/>
      <c r="F98" s="1061"/>
      <c r="G98" s="1061"/>
      <c r="H98" s="1061"/>
      <c r="I98" s="1061"/>
      <c r="J98" s="1061"/>
      <c r="K98" s="1061"/>
      <c r="L98" s="1061"/>
      <c r="M98" s="1061"/>
      <c r="N98" s="1061"/>
      <c r="O98" s="1061"/>
      <c r="P98" s="1061"/>
      <c r="Q98" s="1061"/>
      <c r="R98" s="1061"/>
      <c r="S98" s="1061"/>
      <c r="T98" s="1061"/>
    </row>
    <row r="99" spans="1:20" ht="13.5" customHeight="1">
      <c r="A99" s="104"/>
      <c r="B99" s="181"/>
      <c r="C99" s="1061"/>
      <c r="D99" s="1061"/>
      <c r="E99" s="1061"/>
      <c r="F99" s="1061"/>
      <c r="G99" s="1061"/>
      <c r="H99" s="1061"/>
      <c r="I99" s="1061"/>
      <c r="J99" s="1061"/>
      <c r="K99" s="1061"/>
      <c r="L99" s="1061"/>
      <c r="M99" s="1061"/>
      <c r="N99" s="1061"/>
      <c r="O99" s="1061"/>
      <c r="P99" s="1061"/>
      <c r="Q99" s="1061"/>
      <c r="R99" s="1061"/>
      <c r="S99" s="1061"/>
      <c r="T99" s="1061"/>
    </row>
    <row r="100" spans="1:20">
      <c r="A100" s="104"/>
      <c r="B100" s="135"/>
      <c r="C100" s="1061"/>
      <c r="D100" s="1061"/>
      <c r="E100" s="1061"/>
      <c r="F100" s="1061"/>
      <c r="G100" s="1061"/>
      <c r="H100" s="1061"/>
      <c r="I100" s="1061"/>
      <c r="J100" s="1061"/>
      <c r="K100" s="1061"/>
      <c r="L100" s="1061"/>
      <c r="M100" s="1061"/>
      <c r="N100" s="1061"/>
      <c r="O100" s="1061"/>
      <c r="P100" s="1061"/>
      <c r="Q100" s="1061"/>
      <c r="R100" s="1061"/>
      <c r="S100" s="1061"/>
      <c r="T100" s="1061"/>
    </row>
    <row r="101" spans="1:20">
      <c r="A101" s="104"/>
      <c r="B101" s="135"/>
      <c r="C101" s="131"/>
      <c r="D101" s="131"/>
      <c r="E101" s="131"/>
      <c r="F101" s="131"/>
      <c r="G101" s="131"/>
      <c r="H101" s="131"/>
      <c r="I101" s="131"/>
      <c r="J101" s="131"/>
      <c r="K101" s="131"/>
      <c r="L101" s="131"/>
      <c r="M101" s="131"/>
      <c r="N101" s="131"/>
      <c r="O101" s="131"/>
      <c r="P101" s="131"/>
      <c r="Q101" s="131"/>
      <c r="R101" s="131"/>
      <c r="S101" s="131"/>
      <c r="T101" s="131"/>
    </row>
    <row r="102" spans="1:20">
      <c r="A102" s="336" t="s">
        <v>707</v>
      </c>
    </row>
    <row r="103" spans="1:20">
      <c r="A103" s="1073" t="s">
        <v>637</v>
      </c>
      <c r="B103" s="1075"/>
      <c r="C103" s="1090" t="s">
        <v>638</v>
      </c>
      <c r="D103" s="1090"/>
      <c r="E103" s="1090"/>
      <c r="F103" s="1090"/>
      <c r="G103" s="1073" t="s">
        <v>687</v>
      </c>
      <c r="H103" s="1074"/>
      <c r="I103" s="1074"/>
      <c r="J103" s="1074"/>
      <c r="K103" s="1074"/>
      <c r="L103" s="1074"/>
      <c r="M103" s="1074"/>
      <c r="N103" s="1074"/>
      <c r="O103" s="1075"/>
      <c r="P103" s="1090" t="s">
        <v>639</v>
      </c>
      <c r="Q103" s="1090"/>
      <c r="R103" s="1090"/>
      <c r="S103" s="1090"/>
      <c r="T103" s="1090"/>
    </row>
    <row r="104" spans="1:20">
      <c r="A104" s="1073" t="s">
        <v>718</v>
      </c>
      <c r="B104" s="1159"/>
      <c r="C104" s="1152" t="s">
        <v>708</v>
      </c>
      <c r="D104" s="1152"/>
      <c r="E104" s="1152"/>
      <c r="F104" s="1152"/>
      <c r="G104" s="1173" t="s">
        <v>709</v>
      </c>
      <c r="H104" s="1173"/>
      <c r="I104" s="1173"/>
      <c r="J104" s="1173"/>
      <c r="K104" s="1173"/>
      <c r="L104" s="1173"/>
      <c r="M104" s="1173"/>
      <c r="N104" s="1173"/>
      <c r="O104" s="1173"/>
      <c r="P104" s="1076" t="s">
        <v>710</v>
      </c>
      <c r="Q104" s="1076"/>
      <c r="R104" s="1076"/>
      <c r="S104" s="1076"/>
      <c r="T104" s="1076"/>
    </row>
    <row r="105" spans="1:20">
      <c r="A105" s="1073" t="s">
        <v>640</v>
      </c>
      <c r="B105" s="1159"/>
      <c r="C105" s="1152"/>
      <c r="D105" s="1152"/>
      <c r="E105" s="1152"/>
      <c r="F105" s="1152"/>
      <c r="G105" s="1173" t="s">
        <v>711</v>
      </c>
      <c r="H105" s="1173"/>
      <c r="I105" s="1173"/>
      <c r="J105" s="1173"/>
      <c r="K105" s="1173"/>
      <c r="L105" s="1173"/>
      <c r="M105" s="1173"/>
      <c r="N105" s="1173"/>
      <c r="O105" s="1173"/>
      <c r="P105" s="1174" t="s">
        <v>712</v>
      </c>
      <c r="Q105" s="1174"/>
      <c r="R105" s="1174"/>
      <c r="S105" s="1174"/>
      <c r="T105" s="1174"/>
    </row>
    <row r="106" spans="1:20">
      <c r="A106" s="1090" t="s">
        <v>695</v>
      </c>
      <c r="B106" s="1090"/>
      <c r="C106" s="1152" t="s">
        <v>713</v>
      </c>
      <c r="D106" s="1152"/>
      <c r="E106" s="1152"/>
      <c r="F106" s="1152"/>
      <c r="G106" s="1064"/>
      <c r="H106" s="1065"/>
      <c r="I106" s="1065"/>
      <c r="J106" s="1065"/>
      <c r="K106" s="1065"/>
      <c r="L106" s="1065"/>
      <c r="M106" s="1065"/>
      <c r="N106" s="1065"/>
      <c r="O106" s="1066"/>
      <c r="P106" s="1076" t="s">
        <v>710</v>
      </c>
      <c r="Q106" s="1076"/>
      <c r="R106" s="1076"/>
      <c r="S106" s="1076"/>
      <c r="T106" s="1076"/>
    </row>
    <row r="107" spans="1:20">
      <c r="A107" s="1090"/>
      <c r="B107" s="1090"/>
      <c r="C107" s="1152"/>
      <c r="D107" s="1152"/>
      <c r="E107" s="1152"/>
      <c r="F107" s="1152"/>
      <c r="G107" s="1070"/>
      <c r="H107" s="1071"/>
      <c r="I107" s="1071"/>
      <c r="J107" s="1071"/>
      <c r="K107" s="1071"/>
      <c r="L107" s="1071"/>
      <c r="M107" s="1071"/>
      <c r="N107" s="1071"/>
      <c r="O107" s="1072"/>
      <c r="P107" s="1153"/>
      <c r="Q107" s="1153"/>
      <c r="R107" s="1153"/>
      <c r="S107" s="1153"/>
      <c r="T107" s="1153"/>
    </row>
    <row r="109" spans="1:20">
      <c r="A109" s="103" t="s">
        <v>714</v>
      </c>
      <c r="B109" s="1154" t="s">
        <v>632</v>
      </c>
      <c r="C109" s="1154"/>
      <c r="D109" s="1154"/>
      <c r="E109" s="1154"/>
      <c r="F109" s="1154"/>
      <c r="G109" s="1154"/>
      <c r="H109" s="1154"/>
      <c r="I109" s="1154"/>
      <c r="J109" s="1154"/>
      <c r="K109" s="1154"/>
      <c r="L109" s="1154"/>
      <c r="M109" s="1154"/>
      <c r="N109" s="1154"/>
      <c r="O109" s="1154"/>
      <c r="P109" s="1154"/>
      <c r="Q109" s="1154"/>
      <c r="R109" s="1154"/>
      <c r="S109" s="1154"/>
      <c r="T109" s="1154"/>
    </row>
    <row r="110" spans="1:20" ht="13.5" customHeight="1">
      <c r="A110" s="103" t="s">
        <v>715</v>
      </c>
      <c r="B110" s="1061" t="s">
        <v>506</v>
      </c>
      <c r="C110" s="1061"/>
      <c r="D110" s="1061"/>
      <c r="E110" s="1061"/>
      <c r="F110" s="1061"/>
      <c r="G110" s="1061"/>
      <c r="H110" s="1061"/>
      <c r="I110" s="1061"/>
      <c r="J110" s="1061"/>
      <c r="K110" s="1061"/>
      <c r="L110" s="1061"/>
      <c r="M110" s="1061"/>
      <c r="N110" s="1061"/>
      <c r="O110" s="1061"/>
      <c r="P110" s="1061"/>
      <c r="Q110" s="1061"/>
      <c r="R110" s="1061"/>
      <c r="S110" s="1061"/>
      <c r="T110" s="1061"/>
    </row>
    <row r="111" spans="1:20">
      <c r="A111" s="103" t="s">
        <v>716</v>
      </c>
      <c r="B111" s="104" t="s">
        <v>59</v>
      </c>
      <c r="C111" s="104"/>
      <c r="D111" s="104"/>
      <c r="E111" s="104"/>
      <c r="F111" s="104"/>
      <c r="G111" s="104"/>
      <c r="H111" s="104"/>
      <c r="I111" s="104"/>
      <c r="J111" s="104"/>
      <c r="K111" s="104"/>
      <c r="L111" s="104"/>
      <c r="M111" s="104"/>
      <c r="N111" s="104"/>
      <c r="O111" s="104"/>
      <c r="P111" s="104"/>
      <c r="Q111" s="104"/>
      <c r="R111" s="104"/>
      <c r="S111" s="104"/>
      <c r="T111" s="104"/>
    </row>
    <row r="112" spans="1:20">
      <c r="A112" s="103"/>
      <c r="B112" s="104"/>
      <c r="C112" s="104"/>
      <c r="D112" s="104"/>
      <c r="E112" s="104"/>
      <c r="F112" s="104"/>
      <c r="G112" s="104"/>
      <c r="H112" s="104"/>
      <c r="I112" s="104"/>
      <c r="J112" s="104"/>
      <c r="K112" s="104"/>
      <c r="L112" s="104"/>
      <c r="M112" s="104"/>
      <c r="N112" s="104"/>
      <c r="O112" s="104"/>
      <c r="P112" s="104"/>
      <c r="Q112" s="104"/>
      <c r="R112" s="104"/>
      <c r="S112" s="104"/>
      <c r="T112" s="104"/>
    </row>
  </sheetData>
  <mergeCells count="163">
    <mergeCell ref="B31:E32"/>
    <mergeCell ref="A6:A11"/>
    <mergeCell ref="B6:E7"/>
    <mergeCell ref="F6:S7"/>
    <mergeCell ref="B8:E8"/>
    <mergeCell ref="F8:S8"/>
    <mergeCell ref="B9:E9"/>
    <mergeCell ref="F9:S9"/>
    <mergeCell ref="B10:E11"/>
    <mergeCell ref="F10:S11"/>
    <mergeCell ref="B20:E20"/>
    <mergeCell ref="B21:E21"/>
    <mergeCell ref="F20:L20"/>
    <mergeCell ref="M20:S20"/>
    <mergeCell ref="F21:L21"/>
    <mergeCell ref="M21:S21"/>
    <mergeCell ref="M24:R24"/>
    <mergeCell ref="M22:S23"/>
    <mergeCell ref="M19:S19"/>
    <mergeCell ref="M14:S17"/>
    <mergeCell ref="M18:S18"/>
    <mergeCell ref="F24:K24"/>
    <mergeCell ref="F19:L19"/>
    <mergeCell ref="M13:S13"/>
    <mergeCell ref="C44:T46"/>
    <mergeCell ref="C47:T49"/>
    <mergeCell ref="C50:T50"/>
    <mergeCell ref="C52:T52"/>
    <mergeCell ref="C53:T53"/>
    <mergeCell ref="C54:T56"/>
    <mergeCell ref="F39:L40"/>
    <mergeCell ref="B73:G73"/>
    <mergeCell ref="Q66:T66"/>
    <mergeCell ref="Q68:T68"/>
    <mergeCell ref="Q64:T64"/>
    <mergeCell ref="Q65:T65"/>
    <mergeCell ref="N69:N71"/>
    <mergeCell ref="O69:O71"/>
    <mergeCell ref="H69:H71"/>
    <mergeCell ref="I69:I71"/>
    <mergeCell ref="K69:K71"/>
    <mergeCell ref="B66:G66"/>
    <mergeCell ref="J69:J71"/>
    <mergeCell ref="B68:G68"/>
    <mergeCell ref="B69:G71"/>
    <mergeCell ref="Q72:T72"/>
    <mergeCell ref="Q73:T73"/>
    <mergeCell ref="B72:G72"/>
    <mergeCell ref="M35:S36"/>
    <mergeCell ref="M37:S38"/>
    <mergeCell ref="M39:S40"/>
    <mergeCell ref="F35:L36"/>
    <mergeCell ref="H62:P62"/>
    <mergeCell ref="C57:T58"/>
    <mergeCell ref="A62:G63"/>
    <mergeCell ref="B25:D26"/>
    <mergeCell ref="B27:E27"/>
    <mergeCell ref="B28:E28"/>
    <mergeCell ref="M29:R30"/>
    <mergeCell ref="S29:S30"/>
    <mergeCell ref="F27:L27"/>
    <mergeCell ref="M27:S27"/>
    <mergeCell ref="F28:L28"/>
    <mergeCell ref="M28:S28"/>
    <mergeCell ref="A29:E30"/>
    <mergeCell ref="L29:L30"/>
    <mergeCell ref="F29:K30"/>
    <mergeCell ref="F31:L32"/>
    <mergeCell ref="F33:L34"/>
    <mergeCell ref="M31:S32"/>
    <mergeCell ref="Q62:T63"/>
    <mergeCell ref="B41:T42"/>
    <mergeCell ref="Q76:T78"/>
    <mergeCell ref="L76:L78"/>
    <mergeCell ref="M76:M78"/>
    <mergeCell ref="N76:N78"/>
    <mergeCell ref="O76:O78"/>
    <mergeCell ref="B74:G74"/>
    <mergeCell ref="A76:G78"/>
    <mergeCell ref="H76:H78"/>
    <mergeCell ref="P69:P71"/>
    <mergeCell ref="L69:L71"/>
    <mergeCell ref="M69:M71"/>
    <mergeCell ref="I76:I78"/>
    <mergeCell ref="J76:J78"/>
    <mergeCell ref="K76:K78"/>
    <mergeCell ref="P76:P78"/>
    <mergeCell ref="A64:A74"/>
    <mergeCell ref="B67:G67"/>
    <mergeCell ref="Q67:T67"/>
    <mergeCell ref="A75:G75"/>
    <mergeCell ref="B64:G64"/>
    <mergeCell ref="B65:G65"/>
    <mergeCell ref="Q75:T75"/>
    <mergeCell ref="Q69:T71"/>
    <mergeCell ref="Q74:T74"/>
    <mergeCell ref="P104:T104"/>
    <mergeCell ref="A105:B105"/>
    <mergeCell ref="G105:O105"/>
    <mergeCell ref="P105:T105"/>
    <mergeCell ref="A88:B89"/>
    <mergeCell ref="C88:G91"/>
    <mergeCell ref="H88:O89"/>
    <mergeCell ref="P88:T88"/>
    <mergeCell ref="P89:T89"/>
    <mergeCell ref="A90:B91"/>
    <mergeCell ref="H90:O91"/>
    <mergeCell ref="P90:T90"/>
    <mergeCell ref="G103:O103"/>
    <mergeCell ref="A92:T93"/>
    <mergeCell ref="C97:T97"/>
    <mergeCell ref="C98:T100"/>
    <mergeCell ref="A103:B103"/>
    <mergeCell ref="C103:F103"/>
    <mergeCell ref="P103:T103"/>
    <mergeCell ref="B110:T110"/>
    <mergeCell ref="A106:B107"/>
    <mergeCell ref="C106:F107"/>
    <mergeCell ref="G106:O107"/>
    <mergeCell ref="P106:T106"/>
    <mergeCell ref="P107:T107"/>
    <mergeCell ref="B109:T109"/>
    <mergeCell ref="P91:T91"/>
    <mergeCell ref="A83:B83"/>
    <mergeCell ref="C83:G83"/>
    <mergeCell ref="H83:O83"/>
    <mergeCell ref="P83:T83"/>
    <mergeCell ref="A84:B85"/>
    <mergeCell ref="C84:G87"/>
    <mergeCell ref="H84:O85"/>
    <mergeCell ref="P84:T84"/>
    <mergeCell ref="P85:T85"/>
    <mergeCell ref="A86:B87"/>
    <mergeCell ref="H86:O87"/>
    <mergeCell ref="P86:T86"/>
    <mergeCell ref="P87:T87"/>
    <mergeCell ref="A104:B104"/>
    <mergeCell ref="C104:F105"/>
    <mergeCell ref="G104:O104"/>
    <mergeCell ref="A1:F1"/>
    <mergeCell ref="A2:E2"/>
    <mergeCell ref="A31:A40"/>
    <mergeCell ref="A14:A28"/>
    <mergeCell ref="F22:L23"/>
    <mergeCell ref="B33:E34"/>
    <mergeCell ref="B19:E19"/>
    <mergeCell ref="B22:E23"/>
    <mergeCell ref="B14:E17"/>
    <mergeCell ref="F14:L17"/>
    <mergeCell ref="F18:L18"/>
    <mergeCell ref="B35:E36"/>
    <mergeCell ref="B37:E38"/>
    <mergeCell ref="H4:K4"/>
    <mergeCell ref="F13:L13"/>
    <mergeCell ref="L4:T4"/>
    <mergeCell ref="Q1:T1"/>
    <mergeCell ref="A3:T3"/>
    <mergeCell ref="B18:E18"/>
    <mergeCell ref="B24:E24"/>
    <mergeCell ref="B39:E40"/>
    <mergeCell ref="F37:L38"/>
    <mergeCell ref="A13:E13"/>
    <mergeCell ref="M33:S34"/>
  </mergeCells>
  <phoneticPr fontId="2"/>
  <dataValidations count="3">
    <dataValidation type="list" showInputMessage="1" showErrorMessage="1" sqref="F21 M21" xr:uid="{00000000-0002-0000-0900-000000000000}">
      <formula1>建設工事の種類</formula1>
    </dataValidation>
    <dataValidation type="list" showInputMessage="1" showErrorMessage="1" sqref="F20 M20" xr:uid="{00000000-0002-0000-0900-000001000000}">
      <formula1>工事種別</formula1>
    </dataValidation>
    <dataValidation type="list" allowBlank="1" showInputMessage="1" showErrorMessage="1" sqref="F25:F26 M25:M26" xr:uid="{00000000-0002-0000-0900-000002000000}">
      <formula1>$AA$25:$AA$27</formula1>
    </dataValidation>
  </dataValidations>
  <printOptions horizontalCentered="1"/>
  <pageMargins left="0.70866141732283472" right="0.70866141732283472" top="0.74803149606299213" bottom="0.55118110236220474" header="0.31496062992125984" footer="0.31496062992125984"/>
  <pageSetup paperSize="9" scale="81" fitToHeight="3" orientation="portrait" r:id="rId1"/>
  <rowBreaks count="1" manualBreakCount="1">
    <brk id="60" max="19"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66FF"/>
    <pageSetUpPr fitToPage="1"/>
  </sheetPr>
  <dimension ref="A1:T53"/>
  <sheetViews>
    <sheetView view="pageBreakPreview" zoomScaleNormal="100" zoomScaleSheetLayoutView="100" workbookViewId="0">
      <selection activeCell="Y15" sqref="Y15"/>
    </sheetView>
  </sheetViews>
  <sheetFormatPr defaultColWidth="9" defaultRowHeight="13"/>
  <cols>
    <col min="1" max="18" width="5.08984375" style="3" customWidth="1"/>
    <col min="19" max="16384" width="9" style="3"/>
  </cols>
  <sheetData>
    <row r="1" spans="1:20" ht="15.75" customHeight="1">
      <c r="A1" s="775" t="str">
        <f>CONCATENATE("（様式-",INDEX(発注者入力シート!$B$20:$G$24,MATCH(発注者入力シート!L8,発注者入力シート!$C$20:$C$24,0),4),"）")</f>
        <v>（様式-４）</v>
      </c>
      <c r="B1" s="775"/>
      <c r="C1" s="775"/>
      <c r="D1" s="775"/>
      <c r="E1" s="775"/>
      <c r="F1" s="775"/>
      <c r="S1" s="3" t="s">
        <v>276</v>
      </c>
    </row>
    <row r="2" spans="1:20" ht="15.75" customHeight="1">
      <c r="A2" s="775" t="str">
        <f>CONCATENATE("評価項目",INDEX(発注者入力シート!$B$20:$G$24,MATCH(発注者入力シート!L8,発注者入力シート!$C$20:$C$24,0),5),"-",INDEX(発注者入力シート!$B$20:$G$24,MATCH(発注者入力シート!L8,発注者入力シート!$C$20:$C$24,0),6))</f>
        <v>評価項目（１）-③</v>
      </c>
      <c r="B2" s="775"/>
      <c r="C2" s="775"/>
      <c r="D2" s="775"/>
      <c r="E2" s="775"/>
      <c r="S2" s="3" t="s">
        <v>277</v>
      </c>
    </row>
    <row r="3" spans="1:20" ht="15.75" customHeight="1">
      <c r="A3" s="1087" t="s">
        <v>415</v>
      </c>
      <c r="B3" s="1087"/>
      <c r="C3" s="1087"/>
      <c r="D3" s="1087"/>
      <c r="E3" s="1087"/>
      <c r="F3" s="1087"/>
      <c r="G3" s="1087"/>
      <c r="H3" s="1087"/>
      <c r="I3" s="1087"/>
      <c r="J3" s="1087"/>
      <c r="K3" s="1087"/>
      <c r="L3" s="1087"/>
      <c r="M3" s="1087"/>
      <c r="N3" s="1087"/>
      <c r="O3" s="1087"/>
      <c r="P3" s="1087"/>
      <c r="Q3" s="1087"/>
      <c r="R3" s="105"/>
      <c r="S3" s="89"/>
      <c r="T3" s="3" t="s">
        <v>284</v>
      </c>
    </row>
    <row r="4" spans="1:20" ht="15.75" customHeight="1">
      <c r="G4" s="1104" t="s">
        <v>201</v>
      </c>
      <c r="H4" s="1104"/>
      <c r="I4" s="1104"/>
      <c r="J4" s="1104"/>
      <c r="K4" s="1088" t="str">
        <f>IF(企業入力シート!C7="","",企業入力シート!C7)</f>
        <v>○○建設</v>
      </c>
      <c r="L4" s="1088"/>
      <c r="M4" s="1088"/>
      <c r="N4" s="1088"/>
      <c r="O4" s="1088"/>
      <c r="P4" s="1088"/>
      <c r="Q4" s="1088"/>
      <c r="R4" s="2"/>
      <c r="S4" s="83"/>
      <c r="T4" s="3" t="s">
        <v>389</v>
      </c>
    </row>
    <row r="5" spans="1:20" ht="15.75" customHeight="1">
      <c r="G5" s="6"/>
      <c r="H5" s="6"/>
      <c r="I5" s="6"/>
      <c r="J5" s="6"/>
      <c r="K5" s="2"/>
      <c r="L5" s="2"/>
      <c r="M5" s="2"/>
      <c r="N5" s="2"/>
      <c r="O5" s="2"/>
      <c r="P5" s="2"/>
      <c r="Q5" s="2"/>
      <c r="R5" s="2"/>
      <c r="S5" s="83"/>
    </row>
    <row r="6" spans="1:20" ht="15.75" customHeight="1">
      <c r="A6" s="1305" t="s">
        <v>870</v>
      </c>
      <c r="B6" s="1306" t="s">
        <v>871</v>
      </c>
      <c r="C6" s="1306"/>
      <c r="D6" s="1306"/>
      <c r="E6" s="1308" t="s">
        <v>1128</v>
      </c>
      <c r="F6" s="1309"/>
      <c r="G6" s="1309"/>
      <c r="H6" s="1309"/>
      <c r="I6" s="1309"/>
      <c r="J6" s="1309"/>
      <c r="K6" s="1309"/>
      <c r="L6" s="1309"/>
      <c r="M6" s="1309"/>
      <c r="N6" s="1309"/>
      <c r="O6" s="1309"/>
      <c r="P6" s="1309"/>
      <c r="Q6" s="1310"/>
    </row>
    <row r="7" spans="1:20" ht="15.75" customHeight="1">
      <c r="A7" s="1305"/>
      <c r="B7" s="1306"/>
      <c r="C7" s="1306"/>
      <c r="D7" s="1306"/>
      <c r="E7" s="1311"/>
      <c r="F7" s="1312"/>
      <c r="G7" s="1312"/>
      <c r="H7" s="1312"/>
      <c r="I7" s="1312"/>
      <c r="J7" s="1312"/>
      <c r="K7" s="1312"/>
      <c r="L7" s="1312"/>
      <c r="M7" s="1312"/>
      <c r="N7" s="1312"/>
      <c r="O7" s="1312"/>
      <c r="P7" s="1312"/>
      <c r="Q7" s="1313"/>
      <c r="R7" s="107"/>
      <c r="S7" s="3" t="s">
        <v>280</v>
      </c>
    </row>
    <row r="8" spans="1:20" ht="15.75" customHeight="1">
      <c r="A8" s="1305"/>
      <c r="B8" s="1306"/>
      <c r="C8" s="1306"/>
      <c r="D8" s="1306"/>
      <c r="E8" s="1314"/>
      <c r="F8" s="1315"/>
      <c r="G8" s="1315"/>
      <c r="H8" s="1315"/>
      <c r="I8" s="1315"/>
      <c r="J8" s="1315"/>
      <c r="K8" s="1315"/>
      <c r="L8" s="1315"/>
      <c r="M8" s="1315"/>
      <c r="N8" s="1315"/>
      <c r="O8" s="1315"/>
      <c r="P8" s="1315"/>
      <c r="Q8" s="1316"/>
      <c r="R8" s="107"/>
      <c r="S8" s="85"/>
      <c r="T8" s="3" t="s">
        <v>281</v>
      </c>
    </row>
    <row r="9" spans="1:20" ht="15.75" customHeight="1">
      <c r="A9" s="1305"/>
      <c r="B9" s="1307" t="s">
        <v>82</v>
      </c>
      <c r="C9" s="1307"/>
      <c r="D9" s="1307"/>
      <c r="E9" s="1298" t="str">
        <f>INDEX(発注者入力シート!$AV$3:$BA$9,MATCH(発注者入力シート!$AW$2,発注者入力シート!$AX$3:$AX$9,0),4)</f>
        <v>建築物に係る冷暖房衛生設備工事</v>
      </c>
      <c r="F9" s="1298"/>
      <c r="G9" s="1298"/>
      <c r="H9" s="1298"/>
      <c r="I9" s="1298"/>
      <c r="J9" s="1298"/>
      <c r="K9" s="1298"/>
      <c r="L9" s="1298"/>
      <c r="M9" s="1298"/>
      <c r="N9" s="1298"/>
      <c r="O9" s="1298"/>
      <c r="P9" s="1298"/>
      <c r="Q9" s="1298"/>
      <c r="R9" s="107"/>
      <c r="S9" s="85"/>
      <c r="T9" s="3" t="s">
        <v>279</v>
      </c>
    </row>
    <row r="10" spans="1:20" ht="15.75" customHeight="1">
      <c r="A10" s="1305"/>
      <c r="B10" s="1307" t="s">
        <v>139</v>
      </c>
      <c r="C10" s="1307"/>
      <c r="D10" s="1307"/>
      <c r="E10" s="1298" t="str">
        <f>INDEX(発注者入力シート!$AV$3:$BA$9,MATCH(発注者入力シート!$AW$2,発注者入力シート!$AX$3:$AX$9,0),5)</f>
        <v>管工事、熱絶縁工事、消防施設工事</v>
      </c>
      <c r="F10" s="1298"/>
      <c r="G10" s="1298"/>
      <c r="H10" s="1298"/>
      <c r="I10" s="1298"/>
      <c r="J10" s="1298"/>
      <c r="K10" s="1298"/>
      <c r="L10" s="1298"/>
      <c r="M10" s="1298"/>
      <c r="N10" s="1298"/>
      <c r="O10" s="1298"/>
      <c r="P10" s="1298"/>
      <c r="Q10" s="1298"/>
      <c r="R10" s="107"/>
      <c r="S10" s="85"/>
    </row>
    <row r="11" spans="1:20" ht="15.75" customHeight="1">
      <c r="A11" s="113"/>
      <c r="B11" s="113"/>
      <c r="C11" s="113"/>
      <c r="D11" s="113"/>
      <c r="E11" s="113"/>
      <c r="F11" s="113"/>
      <c r="G11" s="113"/>
      <c r="H11" s="113"/>
      <c r="I11" s="113"/>
      <c r="J11" s="113"/>
      <c r="K11" s="113"/>
      <c r="L11" s="113"/>
      <c r="M11" s="113"/>
      <c r="N11" s="113"/>
      <c r="O11" s="113"/>
      <c r="P11" s="113"/>
      <c r="Q11" s="113"/>
      <c r="R11" s="107"/>
      <c r="S11" s="85"/>
    </row>
    <row r="12" spans="1:20" ht="15.75" customHeight="1">
      <c r="A12" s="375"/>
      <c r="B12" s="375"/>
      <c r="C12" s="375"/>
      <c r="D12" s="375"/>
      <c r="E12" s="113"/>
      <c r="F12" s="113"/>
      <c r="G12" s="113"/>
      <c r="H12" s="113"/>
      <c r="I12" s="113"/>
      <c r="J12" s="113"/>
      <c r="K12" s="113"/>
      <c r="L12" s="113"/>
      <c r="M12" s="113"/>
      <c r="N12" s="113"/>
      <c r="O12" s="113"/>
      <c r="P12" s="113"/>
      <c r="Q12" s="113"/>
      <c r="R12" s="107"/>
      <c r="S12" s="91" t="s">
        <v>282</v>
      </c>
    </row>
    <row r="13" spans="1:20" ht="15.75" customHeight="1">
      <c r="A13" s="1073" t="s">
        <v>416</v>
      </c>
      <c r="B13" s="1074"/>
      <c r="C13" s="1074"/>
      <c r="D13" s="1075"/>
      <c r="E13" s="1302"/>
      <c r="F13" s="1303"/>
      <c r="G13" s="1303"/>
      <c r="H13" s="1303"/>
      <c r="I13" s="1303"/>
      <c r="J13" s="1303"/>
      <c r="K13" s="1304"/>
      <c r="L13" s="94"/>
      <c r="S13" s="91" t="s">
        <v>283</v>
      </c>
    </row>
    <row r="14" spans="1:20" ht="15.75" customHeight="1">
      <c r="A14" s="1073" t="s">
        <v>604</v>
      </c>
      <c r="B14" s="1074"/>
      <c r="C14" s="1074"/>
      <c r="D14" s="1075"/>
      <c r="E14" s="1302"/>
      <c r="F14" s="1303"/>
      <c r="G14" s="1303"/>
      <c r="H14" s="1303"/>
      <c r="I14" s="1303"/>
      <c r="J14" s="1303"/>
      <c r="K14" s="1304"/>
      <c r="L14" s="551" t="s">
        <v>812</v>
      </c>
      <c r="M14" s="68"/>
      <c r="N14" s="68"/>
      <c r="O14" s="68"/>
      <c r="P14" s="68"/>
      <c r="S14" s="91" t="s">
        <v>578</v>
      </c>
    </row>
    <row r="15" spans="1:20" ht="15.75" customHeight="1">
      <c r="A15" s="1123" t="s">
        <v>425</v>
      </c>
      <c r="B15" s="1124"/>
      <c r="C15" s="1124"/>
      <c r="D15" s="1125"/>
      <c r="E15" s="1130"/>
      <c r="F15" s="1131"/>
      <c r="G15" s="1131"/>
      <c r="H15" s="1131"/>
      <c r="I15" s="1131"/>
      <c r="J15" s="1131"/>
      <c r="K15" s="1131"/>
      <c r="L15" s="1131"/>
      <c r="M15" s="1131"/>
      <c r="N15" s="1131"/>
      <c r="O15" s="1131"/>
      <c r="P15" s="1131"/>
      <c r="Q15" s="1132"/>
      <c r="R15" s="131"/>
    </row>
    <row r="16" spans="1:20" ht="15.75" customHeight="1">
      <c r="A16" s="1126"/>
      <c r="B16" s="1089"/>
      <c r="C16" s="1089"/>
      <c r="D16" s="1127"/>
      <c r="E16" s="1317"/>
      <c r="F16" s="1318"/>
      <c r="G16" s="1318"/>
      <c r="H16" s="1318"/>
      <c r="I16" s="1318"/>
      <c r="J16" s="1318"/>
      <c r="K16" s="1318"/>
      <c r="L16" s="1318"/>
      <c r="M16" s="1318"/>
      <c r="N16" s="1318"/>
      <c r="O16" s="1318"/>
      <c r="P16" s="1318"/>
      <c r="Q16" s="1319"/>
      <c r="R16" s="131"/>
    </row>
    <row r="17" spans="1:19" ht="15.75" customHeight="1">
      <c r="A17" s="1273" t="s">
        <v>82</v>
      </c>
      <c r="B17" s="1274"/>
      <c r="C17" s="1274"/>
      <c r="D17" s="1275"/>
      <c r="E17" s="1299"/>
      <c r="F17" s="1300"/>
      <c r="G17" s="1300"/>
      <c r="H17" s="1300"/>
      <c r="I17" s="1300"/>
      <c r="J17" s="1300"/>
      <c r="K17" s="1300"/>
      <c r="L17" s="1300"/>
      <c r="M17" s="1300"/>
      <c r="N17" s="1300"/>
      <c r="O17" s="1300"/>
      <c r="P17" s="1300"/>
      <c r="Q17" s="1301"/>
      <c r="R17" s="131"/>
      <c r="S17" s="91"/>
    </row>
    <row r="18" spans="1:19" ht="15.75" customHeight="1">
      <c r="A18" s="1292" t="s">
        <v>139</v>
      </c>
      <c r="B18" s="1293"/>
      <c r="C18" s="1293"/>
      <c r="D18" s="1294"/>
      <c r="E18" s="1295"/>
      <c r="F18" s="1296"/>
      <c r="G18" s="1296"/>
      <c r="H18" s="1296"/>
      <c r="I18" s="1296"/>
      <c r="J18" s="1296"/>
      <c r="K18" s="1296"/>
      <c r="L18" s="1296"/>
      <c r="M18" s="1296"/>
      <c r="N18" s="1296"/>
      <c r="O18" s="1296"/>
      <c r="P18" s="1296"/>
      <c r="Q18" s="1296"/>
      <c r="R18" s="131"/>
      <c r="S18" s="91"/>
    </row>
    <row r="19" spans="1:19" s="104" customFormat="1" ht="13.5" customHeight="1">
      <c r="A19" s="552"/>
      <c r="B19" s="570"/>
      <c r="C19" s="570"/>
      <c r="D19" s="570"/>
      <c r="E19" s="570"/>
      <c r="F19" s="570"/>
      <c r="G19" s="570"/>
      <c r="H19" s="570"/>
      <c r="I19" s="570"/>
      <c r="J19" s="570"/>
      <c r="K19" s="570"/>
      <c r="L19" s="570"/>
      <c r="M19" s="570"/>
      <c r="N19" s="570"/>
      <c r="O19" s="570"/>
      <c r="P19" s="570"/>
      <c r="Q19" s="570"/>
      <c r="R19" s="113"/>
    </row>
    <row r="20" spans="1:19" s="104" customFormat="1" ht="13" customHeight="1">
      <c r="A20" s="552" t="s">
        <v>51</v>
      </c>
      <c r="B20" s="1245" t="s">
        <v>1047</v>
      </c>
      <c r="C20" s="1245"/>
      <c r="D20" s="1245"/>
      <c r="E20" s="1245"/>
      <c r="F20" s="1245"/>
      <c r="G20" s="1245"/>
      <c r="H20" s="1245"/>
      <c r="I20" s="1245"/>
      <c r="J20" s="1245"/>
      <c r="K20" s="1245"/>
      <c r="L20" s="1245"/>
      <c r="M20" s="1245"/>
      <c r="N20" s="1245"/>
      <c r="O20" s="1245"/>
      <c r="P20" s="1245"/>
      <c r="Q20" s="1245"/>
      <c r="R20" s="113"/>
    </row>
    <row r="21" spans="1:19" s="104" customFormat="1" ht="13.5" customHeight="1">
      <c r="A21" s="552" t="s">
        <v>793</v>
      </c>
      <c r="B21" s="1297" t="s">
        <v>1107</v>
      </c>
      <c r="C21" s="1297"/>
      <c r="D21" s="1297"/>
      <c r="E21" s="1297"/>
      <c r="F21" s="1297"/>
      <c r="G21" s="1297"/>
      <c r="H21" s="1297"/>
      <c r="I21" s="1297"/>
      <c r="J21" s="1297"/>
      <c r="K21" s="1297"/>
      <c r="L21" s="1297"/>
      <c r="M21" s="1297"/>
      <c r="N21" s="1297"/>
      <c r="O21" s="1297"/>
      <c r="P21" s="1297"/>
      <c r="Q21" s="1297"/>
      <c r="R21" s="131"/>
    </row>
    <row r="22" spans="1:19" s="104" customFormat="1">
      <c r="A22" s="552"/>
      <c r="B22" s="1297"/>
      <c r="C22" s="1297"/>
      <c r="D22" s="1297"/>
      <c r="E22" s="1297"/>
      <c r="F22" s="1297"/>
      <c r="G22" s="1297"/>
      <c r="H22" s="1297"/>
      <c r="I22" s="1297"/>
      <c r="J22" s="1297"/>
      <c r="K22" s="1297"/>
      <c r="L22" s="1297"/>
      <c r="M22" s="1297"/>
      <c r="N22" s="1297"/>
      <c r="O22" s="1297"/>
      <c r="P22" s="1297"/>
      <c r="Q22" s="1297"/>
    </row>
    <row r="23" spans="1:19" s="104" customFormat="1">
      <c r="A23" s="552" t="s">
        <v>53</v>
      </c>
      <c r="B23" s="1248" t="s">
        <v>606</v>
      </c>
      <c r="C23" s="1248"/>
      <c r="D23" s="1248"/>
      <c r="E23" s="1248"/>
      <c r="F23" s="1248"/>
      <c r="G23" s="1248"/>
      <c r="H23" s="1248"/>
      <c r="I23" s="1248"/>
      <c r="J23" s="1248"/>
      <c r="K23" s="1248"/>
      <c r="L23" s="1248"/>
      <c r="M23" s="1248"/>
      <c r="N23" s="1248"/>
      <c r="O23" s="1248"/>
      <c r="P23" s="1248"/>
      <c r="Q23" s="1248"/>
    </row>
    <row r="24" spans="1:19" s="104" customFormat="1">
      <c r="A24" s="552" t="s">
        <v>56</v>
      </c>
      <c r="B24" s="539" t="s">
        <v>1048</v>
      </c>
      <c r="C24" s="543"/>
      <c r="D24" s="543"/>
      <c r="E24" s="543"/>
      <c r="F24" s="543"/>
      <c r="G24" s="543"/>
      <c r="H24" s="543"/>
      <c r="I24" s="543"/>
      <c r="J24" s="543"/>
      <c r="K24" s="543"/>
      <c r="L24" s="543"/>
      <c r="M24" s="543"/>
      <c r="N24" s="543"/>
      <c r="O24" s="543"/>
      <c r="P24" s="543"/>
      <c r="Q24" s="543"/>
    </row>
    <row r="25" spans="1:19" s="104" customFormat="1" ht="13.5" customHeight="1">
      <c r="A25" s="552" t="s">
        <v>552</v>
      </c>
      <c r="B25" s="539" t="s">
        <v>57</v>
      </c>
      <c r="C25" s="539"/>
      <c r="D25" s="539"/>
      <c r="E25" s="539"/>
      <c r="F25" s="539"/>
      <c r="G25" s="539"/>
      <c r="H25" s="539"/>
      <c r="I25" s="539"/>
      <c r="J25" s="539"/>
      <c r="K25" s="539"/>
      <c r="L25" s="539"/>
      <c r="M25" s="539"/>
      <c r="N25" s="539"/>
      <c r="O25" s="539"/>
      <c r="P25" s="539"/>
      <c r="Q25" s="539"/>
    </row>
    <row r="26" spans="1:19" s="104" customFormat="1">
      <c r="A26" s="326"/>
      <c r="B26" s="324"/>
      <c r="C26" s="324"/>
      <c r="D26" s="324"/>
      <c r="E26" s="324"/>
      <c r="F26" s="324"/>
      <c r="G26" s="324"/>
      <c r="H26" s="324"/>
      <c r="I26" s="324"/>
      <c r="J26" s="324"/>
      <c r="K26" s="324"/>
      <c r="L26" s="324"/>
      <c r="M26" s="324"/>
      <c r="N26" s="324"/>
      <c r="O26" s="324"/>
      <c r="P26" s="324"/>
      <c r="Q26" s="324"/>
    </row>
    <row r="27" spans="1:19" ht="14.25" customHeight="1">
      <c r="A27" s="87"/>
      <c r="B27" s="87"/>
      <c r="C27" s="87"/>
      <c r="D27" s="87"/>
      <c r="E27" s="87"/>
      <c r="F27" s="87"/>
      <c r="G27" s="87"/>
      <c r="H27" s="87"/>
      <c r="I27" s="87"/>
      <c r="J27" s="87"/>
      <c r="K27" s="87"/>
      <c r="L27" s="87"/>
      <c r="M27" s="87"/>
      <c r="N27" s="87"/>
      <c r="O27" s="87"/>
      <c r="P27" s="87"/>
      <c r="Q27" s="87"/>
    </row>
    <row r="28" spans="1:19" ht="14.25" customHeight="1">
      <c r="A28" s="1059" t="s">
        <v>91</v>
      </c>
      <c r="B28" s="1059"/>
      <c r="C28" s="1059"/>
      <c r="D28" s="1059"/>
      <c r="E28" s="1062" t="str">
        <f>IF(発注者入力シート!$C$10="","",発注者入力シート!$C$10)</f>
        <v>隠岐高等学校長寿命化（受水槽改修外）工事</v>
      </c>
      <c r="F28" s="1062"/>
      <c r="G28" s="1062"/>
      <c r="H28" s="1062"/>
      <c r="I28" s="1062"/>
      <c r="J28" s="1062"/>
      <c r="K28" s="1062"/>
      <c r="L28" s="1062"/>
      <c r="M28" s="1062"/>
      <c r="N28" s="1062"/>
      <c r="O28" s="1062"/>
      <c r="P28" s="1062"/>
      <c r="Q28" s="1062"/>
    </row>
    <row r="29" spans="1:19" ht="14.25" customHeight="1"/>
    <row r="30" spans="1:19" ht="14.25" customHeight="1">
      <c r="A30" s="1063" t="s">
        <v>92</v>
      </c>
      <c r="B30" s="1059"/>
      <c r="C30" s="1059"/>
      <c r="D30" s="1059"/>
      <c r="E30" s="1062" t="str">
        <f>IF(発注者入力シート!$C$6="","",発注者入力シート!$C$6)</f>
        <v>総務部営繕課</v>
      </c>
      <c r="F30" s="1062"/>
      <c r="G30" s="1062"/>
      <c r="H30" s="1062"/>
      <c r="I30" s="1062"/>
      <c r="J30" s="1062"/>
      <c r="K30" s="1062"/>
      <c r="L30" s="1062"/>
      <c r="M30" s="1062"/>
      <c r="N30" s="1062"/>
      <c r="O30" s="1062"/>
      <c r="P30" s="1062"/>
      <c r="Q30" s="1062"/>
    </row>
    <row r="31" spans="1:19" ht="14.25" customHeight="1"/>
    <row r="32" spans="1:19" ht="14.25" customHeight="1">
      <c r="A32" s="1059" t="s">
        <v>93</v>
      </c>
      <c r="B32" s="1059"/>
      <c r="C32" s="1059"/>
      <c r="D32" s="1059"/>
      <c r="E32" s="1103" t="str">
        <f>発注者入力シート!$C$11</f>
        <v>令和9年7月31日までに入札公告された工事　　</v>
      </c>
      <c r="F32" s="1103"/>
      <c r="G32" s="1103"/>
      <c r="H32" s="1103"/>
      <c r="I32" s="1103"/>
      <c r="J32" s="1103"/>
      <c r="K32" s="1103"/>
      <c r="L32" s="1103"/>
      <c r="M32" s="1103"/>
      <c r="N32" s="1103"/>
      <c r="O32" s="1103"/>
      <c r="P32" s="1103"/>
      <c r="Q32" s="1103"/>
    </row>
    <row r="33" spans="1:17" ht="14.25" customHeight="1"/>
    <row r="34" spans="1:17" ht="15.75" customHeight="1">
      <c r="A34" s="1060" t="str">
        <f>CONCATENATE("　今後、",発注者入力シート!$C$6,"が発注する工事においては、本書の写し（※）をもって「企業の優良工事表彰（優良工事施工団体表彰）」の貴社技術資料とみなし、その他添付資料の提出は不要とする。
※本書の写しとは、収受印欄に収受の押印がある資料をいう。")</f>
        <v>　今後、総務部営繕課が発注する工事においては、本書の写し（※）をもって「企業の優良工事表彰（優良工事施工団体表彰）」の貴社技術資料とみなし、その他添付資料の提出は不要とする。
※本書の写しとは、収受印欄に収受の押印がある資料をいう。</v>
      </c>
      <c r="B34" s="1060"/>
      <c r="C34" s="1060"/>
      <c r="D34" s="1060"/>
      <c r="E34" s="1060"/>
      <c r="F34" s="1060"/>
      <c r="G34" s="1060"/>
      <c r="H34" s="1060"/>
      <c r="I34" s="1060"/>
      <c r="J34" s="1060"/>
      <c r="K34" s="1060"/>
      <c r="L34" s="1060"/>
      <c r="M34" s="1060"/>
      <c r="N34" s="1060"/>
      <c r="O34" s="1060"/>
      <c r="P34" s="1060"/>
      <c r="Q34" s="1060"/>
    </row>
    <row r="35" spans="1:17" ht="31.75" customHeight="1">
      <c r="A35" s="1060"/>
      <c r="B35" s="1060"/>
      <c r="C35" s="1060"/>
      <c r="D35" s="1060"/>
      <c r="E35" s="1060"/>
      <c r="F35" s="1060"/>
      <c r="G35" s="1060"/>
      <c r="H35" s="1060"/>
      <c r="I35" s="1060"/>
      <c r="J35" s="1060"/>
      <c r="K35" s="1060"/>
      <c r="L35" s="1060"/>
      <c r="M35" s="1060"/>
      <c r="N35" s="1060"/>
      <c r="O35" s="1060"/>
      <c r="P35" s="1060"/>
      <c r="Q35" s="1060"/>
    </row>
    <row r="36" spans="1:17" ht="10.5" customHeight="1"/>
    <row r="37" spans="1:17" ht="15.75" customHeight="1">
      <c r="N37" s="778" t="s">
        <v>786</v>
      </c>
      <c r="O37" s="778"/>
    </row>
    <row r="38" spans="1:17" ht="15.75" customHeight="1">
      <c r="B38" s="3" t="s">
        <v>601</v>
      </c>
      <c r="M38" s="319"/>
      <c r="N38" s="320"/>
      <c r="O38" s="320"/>
      <c r="P38" s="179"/>
    </row>
    <row r="39" spans="1:17" ht="15.75" customHeight="1">
      <c r="B39" s="1050" t="str">
        <f>IF(INDEX(発注者入力シート!$B$20:$J$24,MATCH(発注者入力シート!L8,発注者入力シート!$C$20:$C$24,0),7)="未記入",発注者入力シート!$AJ$8,IF(INDEX(発注者入力シート!$B$20:$J$24,MATCH(発注者入力シート!L8,発注者入力シート!$C$20:$C$24,0),7)="無",発注者入力シート!$AJ$9,IF(INDEX(発注者入力シート!$B$20:$J$24,MATCH(発注者入力シート!L8,発注者入力シート!$C$20:$C$24,0),7)="有",発注者入力シート!$AJ$10)))</f>
        <v>「企業入力シート」の「押印済資料での提出」欄が未記入ですので、リストから「有」、「無」どちらかを選択してください</v>
      </c>
      <c r="C39" s="1051"/>
      <c r="D39" s="1051"/>
      <c r="E39" s="1051"/>
      <c r="F39" s="1051"/>
      <c r="G39" s="1051"/>
      <c r="H39" s="1051"/>
      <c r="I39" s="1052"/>
      <c r="M39" s="94"/>
      <c r="P39" s="364"/>
    </row>
    <row r="40" spans="1:17" ht="15.75" customHeight="1">
      <c r="B40" s="1053"/>
      <c r="C40" s="1054"/>
      <c r="D40" s="1054"/>
      <c r="E40" s="1054"/>
      <c r="F40" s="1054"/>
      <c r="G40" s="1054"/>
      <c r="H40" s="1054"/>
      <c r="I40" s="1055"/>
      <c r="M40" s="94"/>
      <c r="P40" s="364"/>
    </row>
    <row r="41" spans="1:17" ht="15.75" customHeight="1">
      <c r="B41" s="1053"/>
      <c r="C41" s="1054"/>
      <c r="D41" s="1054"/>
      <c r="E41" s="1054"/>
      <c r="F41" s="1054"/>
      <c r="G41" s="1054"/>
      <c r="H41" s="1054"/>
      <c r="I41" s="1055"/>
      <c r="M41" s="94"/>
      <c r="P41" s="364"/>
    </row>
    <row r="42" spans="1:17" ht="15.75" customHeight="1">
      <c r="B42" s="1053"/>
      <c r="C42" s="1054"/>
      <c r="D42" s="1054"/>
      <c r="E42" s="1054"/>
      <c r="F42" s="1054"/>
      <c r="G42" s="1054"/>
      <c r="H42" s="1054"/>
      <c r="I42" s="1055"/>
      <c r="M42" s="94"/>
      <c r="P42" s="364"/>
    </row>
    <row r="43" spans="1:17" ht="15.75" customHeight="1">
      <c r="B43" s="1056"/>
      <c r="C43" s="1057"/>
      <c r="D43" s="1057"/>
      <c r="E43" s="1057"/>
      <c r="F43" s="1057"/>
      <c r="G43" s="1057"/>
      <c r="H43" s="1057"/>
      <c r="I43" s="1058"/>
      <c r="M43" s="94"/>
      <c r="P43" s="364"/>
    </row>
    <row r="44" spans="1:17" ht="15.75" customHeight="1">
      <c r="A44" s="181"/>
      <c r="B44" s="565"/>
      <c r="C44" s="565"/>
      <c r="D44" s="565"/>
      <c r="E44" s="565"/>
      <c r="F44" s="565"/>
      <c r="G44" s="565"/>
      <c r="H44" s="565"/>
      <c r="I44" s="565"/>
      <c r="M44" s="94"/>
      <c r="P44" s="364"/>
    </row>
    <row r="45" spans="1:17" ht="15.75" customHeight="1">
      <c r="A45" s="104"/>
      <c r="B45" s="113"/>
      <c r="C45" s="113"/>
      <c r="D45" s="113"/>
      <c r="E45" s="113"/>
      <c r="F45" s="113"/>
      <c r="G45" s="113"/>
      <c r="H45" s="113"/>
      <c r="I45" s="113"/>
      <c r="M45" s="95"/>
      <c r="N45" s="96"/>
      <c r="O45" s="96"/>
      <c r="P45" s="93"/>
    </row>
    <row r="46" spans="1:17" ht="15.75" customHeight="1">
      <c r="A46" s="6" t="s">
        <v>865</v>
      </c>
    </row>
    <row r="47" spans="1:17" ht="15.75" customHeight="1">
      <c r="B47" s="3" t="s">
        <v>864</v>
      </c>
      <c r="C47" s="107"/>
      <c r="D47" s="107"/>
      <c r="E47" s="107"/>
      <c r="F47" s="107"/>
      <c r="G47" s="107"/>
      <c r="H47" s="107"/>
      <c r="I47" s="107"/>
      <c r="J47" s="107"/>
      <c r="K47" s="107"/>
      <c r="L47" s="107"/>
      <c r="M47" s="107"/>
      <c r="N47" s="107"/>
      <c r="O47" s="107"/>
      <c r="P47" s="107"/>
      <c r="Q47" s="107"/>
    </row>
    <row r="48" spans="1:17" ht="15.75" customHeight="1">
      <c r="B48" s="3" t="s">
        <v>866</v>
      </c>
      <c r="C48" s="107"/>
      <c r="D48" s="107"/>
      <c r="E48" s="107"/>
      <c r="F48" s="107"/>
      <c r="G48" s="107"/>
      <c r="H48" s="107"/>
      <c r="I48" s="107"/>
      <c r="J48" s="107"/>
      <c r="K48" s="107"/>
      <c r="L48" s="107"/>
      <c r="M48" s="107"/>
      <c r="N48" s="107"/>
      <c r="O48" s="107"/>
      <c r="P48" s="107"/>
      <c r="Q48" s="107"/>
    </row>
    <row r="49" spans="1:17" ht="15.75" customHeight="1">
      <c r="B49" s="1061"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49" s="1061"/>
      <c r="D49" s="1061"/>
      <c r="E49" s="1061"/>
      <c r="F49" s="1061"/>
      <c r="G49" s="1061"/>
      <c r="H49" s="1061"/>
      <c r="I49" s="1061"/>
      <c r="J49" s="1061"/>
      <c r="K49" s="1061"/>
      <c r="L49" s="1061"/>
      <c r="M49" s="1061"/>
      <c r="N49" s="1061"/>
      <c r="O49" s="1061"/>
      <c r="P49" s="1061"/>
      <c r="Q49" s="1061"/>
    </row>
    <row r="50" spans="1:17" ht="15.75" customHeight="1">
      <c r="A50" s="113"/>
      <c r="B50" s="1061"/>
      <c r="C50" s="1061"/>
      <c r="D50" s="1061"/>
      <c r="E50" s="1061"/>
      <c r="F50" s="1061"/>
      <c r="G50" s="1061"/>
      <c r="H50" s="1061"/>
      <c r="I50" s="1061"/>
      <c r="J50" s="1061"/>
      <c r="K50" s="1061"/>
      <c r="L50" s="1061"/>
      <c r="M50" s="1061"/>
      <c r="N50" s="1061"/>
      <c r="O50" s="1061"/>
      <c r="P50" s="1061"/>
      <c r="Q50" s="1061"/>
    </row>
    <row r="51" spans="1:17" ht="15.75" customHeight="1">
      <c r="A51" s="113"/>
      <c r="B51" s="1061"/>
      <c r="C51" s="1061"/>
      <c r="D51" s="1061"/>
      <c r="E51" s="1061"/>
      <c r="F51" s="1061"/>
      <c r="G51" s="1061"/>
      <c r="H51" s="1061"/>
      <c r="I51" s="1061"/>
      <c r="J51" s="1061"/>
      <c r="K51" s="1061"/>
      <c r="L51" s="1061"/>
      <c r="M51" s="1061"/>
      <c r="N51" s="1061"/>
      <c r="O51" s="1061"/>
      <c r="P51" s="1061"/>
      <c r="Q51" s="1061"/>
    </row>
    <row r="52" spans="1:17" ht="15.75" customHeight="1">
      <c r="A52" s="113"/>
      <c r="B52" s="113"/>
      <c r="C52" s="113"/>
      <c r="D52" s="113"/>
      <c r="E52" s="113"/>
      <c r="F52" s="113"/>
      <c r="G52" s="113"/>
      <c r="H52" s="113"/>
      <c r="I52" s="113"/>
      <c r="J52" s="113"/>
      <c r="K52" s="113"/>
      <c r="L52" s="113"/>
      <c r="M52" s="113"/>
      <c r="N52" s="113"/>
      <c r="O52" s="113"/>
      <c r="P52" s="113"/>
      <c r="Q52" s="113"/>
    </row>
    <row r="53" spans="1:17" ht="15.75" customHeight="1"/>
  </sheetData>
  <mergeCells count="35">
    <mergeCell ref="B49:Q51"/>
    <mergeCell ref="E9:Q9"/>
    <mergeCell ref="E10:Q10"/>
    <mergeCell ref="A17:D17"/>
    <mergeCell ref="E17:Q17"/>
    <mergeCell ref="E14:K14"/>
    <mergeCell ref="E13:K13"/>
    <mergeCell ref="A15:D16"/>
    <mergeCell ref="A6:A10"/>
    <mergeCell ref="B6:D8"/>
    <mergeCell ref="B9:D9"/>
    <mergeCell ref="B10:D10"/>
    <mergeCell ref="E6:Q8"/>
    <mergeCell ref="E15:Q16"/>
    <mergeCell ref="A14:D14"/>
    <mergeCell ref="A13:D13"/>
    <mergeCell ref="A1:F1"/>
    <mergeCell ref="A2:E2"/>
    <mergeCell ref="K4:Q4"/>
    <mergeCell ref="A3:Q3"/>
    <mergeCell ref="G4:J4"/>
    <mergeCell ref="A18:D18"/>
    <mergeCell ref="E18:Q18"/>
    <mergeCell ref="B39:I43"/>
    <mergeCell ref="A28:D28"/>
    <mergeCell ref="A30:D30"/>
    <mergeCell ref="A32:D32"/>
    <mergeCell ref="E28:Q28"/>
    <mergeCell ref="E30:Q30"/>
    <mergeCell ref="E32:Q32"/>
    <mergeCell ref="B20:Q20"/>
    <mergeCell ref="B21:Q22"/>
    <mergeCell ref="B23:Q23"/>
    <mergeCell ref="A34:Q35"/>
    <mergeCell ref="N37:O37"/>
  </mergeCells>
  <phoneticPr fontId="2"/>
  <dataValidations count="3">
    <dataValidation type="list" showInputMessage="1" showErrorMessage="1" sqref="E13" xr:uid="{00000000-0002-0000-0A00-000000000000}">
      <formula1>企業回答2</formula1>
    </dataValidation>
    <dataValidation type="list" showInputMessage="1" showErrorMessage="1" sqref="E17" xr:uid="{00000000-0002-0000-0A00-000001000000}">
      <formula1>工事種別</formula1>
    </dataValidation>
    <dataValidation type="list" showInputMessage="1" showErrorMessage="1" sqref="E18" xr:uid="{00000000-0002-0000-0A00-000002000000}">
      <formula1>建設工事の種類</formula1>
    </dataValidation>
  </dataValidations>
  <printOptions horizontalCentered="1"/>
  <pageMargins left="0.70866141732283472" right="0.70866141732283472" top="0.74803149606299213" bottom="0.55118110236220474" header="0.31496062992125984" footer="0.31496062992125984"/>
  <pageSetup paperSize="9" scale="9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sheetPr>
  <dimension ref="A1:T181"/>
  <sheetViews>
    <sheetView view="pageBreakPreview" zoomScaleNormal="100" zoomScaleSheetLayoutView="100" workbookViewId="0">
      <selection activeCell="Y15" sqref="Y15"/>
    </sheetView>
  </sheetViews>
  <sheetFormatPr defaultColWidth="9" defaultRowHeight="13.5" customHeight="1"/>
  <cols>
    <col min="1" max="18" width="5.08984375" style="3" customWidth="1"/>
    <col min="19" max="16384" width="9" style="3"/>
  </cols>
  <sheetData>
    <row r="1" spans="1:20" ht="13.5" customHeight="1">
      <c r="A1" s="775" t="str">
        <f>CONCATENATE("（様式-",INDEX(発注者入力シート!$B$25:$G$28,MATCH(発注者入力シート!M10,発注者入力シート!$C$25:$C$28,0),4),"-１）")</f>
        <v>（様式-５-１）</v>
      </c>
      <c r="B1" s="775"/>
      <c r="C1" s="775"/>
      <c r="D1" s="775"/>
      <c r="E1" s="775"/>
      <c r="F1" s="775"/>
      <c r="Q1" s="613" t="s">
        <v>960</v>
      </c>
      <c r="R1" s="6"/>
      <c r="S1" s="3" t="s">
        <v>276</v>
      </c>
    </row>
    <row r="2" spans="1:20" ht="13.5" customHeight="1">
      <c r="A2" s="775" t="str">
        <f>CONCATENATE("評価項目",INDEX(発注者入力シート!$B$25:$G$28,MATCH(発注者入力シート!M10,発注者入力シート!$C$25:$C$28,0),5),"-",INDEX(発注者入力シート!$B$25:$G$28,MATCH(発注者入力シート!M10,発注者入力シート!$C$25:$C$28,0),6))</f>
        <v>評価項目（２）-①</v>
      </c>
      <c r="B2" s="775"/>
      <c r="C2" s="775"/>
      <c r="D2" s="775"/>
      <c r="E2" s="775"/>
      <c r="S2" s="3" t="s">
        <v>277</v>
      </c>
    </row>
    <row r="3" spans="1:20" ht="13.5" customHeight="1">
      <c r="A3" s="1087" t="s">
        <v>191</v>
      </c>
      <c r="B3" s="1087"/>
      <c r="C3" s="1087"/>
      <c r="D3" s="1087"/>
      <c r="E3" s="1087"/>
      <c r="F3" s="1087"/>
      <c r="G3" s="1087"/>
      <c r="H3" s="1087"/>
      <c r="I3" s="1087"/>
      <c r="J3" s="1087"/>
      <c r="K3" s="1087"/>
      <c r="L3" s="1087"/>
      <c r="M3" s="1087"/>
      <c r="N3" s="1087"/>
      <c r="O3" s="1087"/>
      <c r="P3" s="1087"/>
      <c r="Q3" s="1087"/>
      <c r="R3" s="105"/>
      <c r="S3" s="89"/>
      <c r="T3" s="3" t="s">
        <v>287</v>
      </c>
    </row>
    <row r="4" spans="1:20" ht="13.5" customHeight="1">
      <c r="G4" s="1104" t="s">
        <v>201</v>
      </c>
      <c r="H4" s="1104"/>
      <c r="I4" s="1104"/>
      <c r="J4" s="1104"/>
      <c r="K4" s="1088" t="str">
        <f>IF(企業入力シート!C7="","",企業入力シート!C7)</f>
        <v>○○建設</v>
      </c>
      <c r="L4" s="1088"/>
      <c r="M4" s="1088"/>
      <c r="N4" s="1088"/>
      <c r="O4" s="1088"/>
      <c r="P4" s="1088"/>
      <c r="Q4" s="1088"/>
      <c r="R4" s="2"/>
      <c r="S4" s="83"/>
      <c r="T4" s="3" t="s">
        <v>389</v>
      </c>
    </row>
    <row r="5" spans="1:20" ht="13.5" customHeight="1">
      <c r="G5" s="6"/>
      <c r="H5" s="6"/>
      <c r="I5" s="6"/>
      <c r="J5" s="6"/>
      <c r="K5" s="2"/>
      <c r="L5" s="2"/>
      <c r="M5" s="2"/>
      <c r="N5" s="2"/>
      <c r="O5" s="2"/>
      <c r="P5" s="2"/>
      <c r="Q5" s="2"/>
      <c r="R5" s="2"/>
      <c r="S5" s="84"/>
      <c r="T5" s="3" t="s">
        <v>285</v>
      </c>
    </row>
    <row r="6" spans="1:20" ht="13.5" customHeight="1">
      <c r="H6" s="68"/>
      <c r="I6" s="68"/>
      <c r="J6" s="68"/>
      <c r="K6" s="2"/>
      <c r="L6" s="2"/>
      <c r="M6" s="2"/>
      <c r="N6" s="2"/>
      <c r="O6" s="2"/>
      <c r="P6" s="2"/>
      <c r="Q6" s="2"/>
    </row>
    <row r="7" spans="1:20" ht="13.5" customHeight="1">
      <c r="A7" s="104" t="s">
        <v>207</v>
      </c>
      <c r="R7" s="2"/>
      <c r="S7" s="3" t="s">
        <v>280</v>
      </c>
    </row>
    <row r="8" spans="1:20" ht="13.5" customHeight="1">
      <c r="A8" s="1123" t="s">
        <v>192</v>
      </c>
      <c r="B8" s="1124"/>
      <c r="C8" s="1124"/>
      <c r="D8" s="1124"/>
      <c r="E8" s="1125"/>
      <c r="F8" s="180" t="s">
        <v>512</v>
      </c>
      <c r="G8" s="1335" t="str">
        <f>IF(企業入力シート!C18="","",企業入力シート!C18)</f>
        <v/>
      </c>
      <c r="H8" s="1335"/>
      <c r="I8" s="1335"/>
      <c r="J8" s="1336"/>
      <c r="K8" s="94"/>
      <c r="R8" s="90"/>
      <c r="S8" s="85"/>
      <c r="T8" s="3" t="s">
        <v>281</v>
      </c>
    </row>
    <row r="9" spans="1:20" ht="13.5" customHeight="1">
      <c r="A9" s="1123" t="s">
        <v>165</v>
      </c>
      <c r="B9" s="1124"/>
      <c r="C9" s="1076" t="s">
        <v>81</v>
      </c>
      <c r="D9" s="1076"/>
      <c r="E9" s="1076"/>
      <c r="F9" s="1077" t="s">
        <v>1129</v>
      </c>
      <c r="G9" s="1078"/>
      <c r="H9" s="1078"/>
      <c r="I9" s="1078"/>
      <c r="J9" s="1078"/>
      <c r="K9" s="1078"/>
      <c r="L9" s="1078"/>
      <c r="M9" s="1078"/>
      <c r="N9" s="1078"/>
      <c r="O9" s="1078"/>
      <c r="P9" s="1078"/>
      <c r="Q9" s="1079"/>
      <c r="R9" s="90"/>
      <c r="S9" s="86"/>
      <c r="T9" s="3" t="s">
        <v>279</v>
      </c>
    </row>
    <row r="10" spans="1:20" ht="13.5" customHeight="1">
      <c r="A10" s="1128"/>
      <c r="B10" s="778"/>
      <c r="C10" s="1080" t="s">
        <v>122</v>
      </c>
      <c r="D10" s="1080"/>
      <c r="E10" s="1080"/>
      <c r="F10" s="1337" t="s">
        <v>1262</v>
      </c>
      <c r="G10" s="1338"/>
      <c r="H10" s="1338"/>
      <c r="I10" s="1338"/>
      <c r="J10" s="1338"/>
      <c r="K10" s="1338"/>
      <c r="L10" s="1338"/>
      <c r="M10" s="1338"/>
      <c r="N10" s="1338"/>
      <c r="O10" s="1338"/>
      <c r="P10" s="1338"/>
      <c r="Q10" s="1339"/>
      <c r="R10" s="90"/>
      <c r="S10" s="106"/>
      <c r="T10" s="3" t="s">
        <v>286</v>
      </c>
    </row>
    <row r="11" spans="1:20" ht="13.5" customHeight="1">
      <c r="A11" s="1128"/>
      <c r="B11" s="778"/>
      <c r="C11" s="1080" t="s">
        <v>82</v>
      </c>
      <c r="D11" s="1080"/>
      <c r="E11" s="1080"/>
      <c r="F11" s="1084" t="str">
        <f>INDEX(発注者入力シート!$AV$3:$BA$9,MATCH(発注者入力シート!$AW$2,発注者入力シート!$AX$3:$AX$9,0),4)</f>
        <v>建築物に係る冷暖房衛生設備工事</v>
      </c>
      <c r="G11" s="1085"/>
      <c r="H11" s="1085"/>
      <c r="I11" s="1085"/>
      <c r="J11" s="1085"/>
      <c r="K11" s="1085"/>
      <c r="L11" s="1085"/>
      <c r="M11" s="1085"/>
      <c r="N11" s="1085"/>
      <c r="O11" s="1085"/>
      <c r="P11" s="1085"/>
      <c r="Q11" s="1086"/>
      <c r="R11" s="90"/>
    </row>
    <row r="12" spans="1:20" ht="13.5" customHeight="1">
      <c r="A12" s="1126"/>
      <c r="B12" s="1089"/>
      <c r="C12" s="1045" t="s">
        <v>123</v>
      </c>
      <c r="D12" s="1045"/>
      <c r="E12" s="1045"/>
      <c r="F12" s="1046" t="str">
        <f>INDEX(発注者入力シート!$AV$3:$BA$9,MATCH(発注者入力シート!$AW$2,発注者入力シート!$AX$3:$AX$9,0),5)</f>
        <v>管工事、熱絶縁工事、消防施設工事</v>
      </c>
      <c r="G12" s="1047"/>
      <c r="H12" s="1047"/>
      <c r="I12" s="1047"/>
      <c r="J12" s="1047"/>
      <c r="K12" s="1047"/>
      <c r="L12" s="1047"/>
      <c r="M12" s="1047"/>
      <c r="N12" s="1047"/>
      <c r="O12" s="1047"/>
      <c r="P12" s="1047"/>
      <c r="Q12" s="1048"/>
    </row>
    <row r="13" spans="1:20" ht="13" hidden="1">
      <c r="A13" s="1123" t="s">
        <v>193</v>
      </c>
      <c r="B13" s="1124"/>
      <c r="C13" s="1124"/>
      <c r="D13" s="1124"/>
      <c r="E13" s="1125"/>
      <c r="F13" s="108" t="str">
        <f>IF(【建築】技術者評定点一覧表!O10="","",【建築】技術者評定点一覧表!O10)</f>
        <v/>
      </c>
      <c r="G13" s="109" t="str">
        <f>IF(【建築】技術者評定点一覧表!O11="","",【建築】技術者評定点一覧表!O11)</f>
        <v/>
      </c>
      <c r="H13" s="109" t="str">
        <f>IF(【建築】技術者評定点一覧表!O12="","",【建築】技術者評定点一覧表!O12)</f>
        <v/>
      </c>
      <c r="I13" s="109" t="str">
        <f>IF(【建築】技術者評定点一覧表!O13="","",【建築】技術者評定点一覧表!O13)</f>
        <v/>
      </c>
      <c r="J13" s="109" t="str">
        <f>IF(【建築】技術者評定点一覧表!O14="","",【建築】技術者評定点一覧表!O14)</f>
        <v/>
      </c>
      <c r="K13" s="109" t="str">
        <f>IF(【建築】技術者評定点一覧表!O15="","",【建築】技術者評定点一覧表!O15)</f>
        <v/>
      </c>
      <c r="L13" s="109" t="str">
        <f>IF(【建築】技術者評定点一覧表!O16="","",【建築】技術者評定点一覧表!O16)</f>
        <v/>
      </c>
      <c r="M13" s="109" t="str">
        <f>IF(【建築】技術者評定点一覧表!O17="","",【建築】技術者評定点一覧表!O17)</f>
        <v/>
      </c>
      <c r="N13" s="109" t="str">
        <f>IF(【建築】技術者評定点一覧表!O18="","",【建築】技術者評定点一覧表!O18)</f>
        <v/>
      </c>
      <c r="O13" s="109" t="str">
        <f>IF(【建築】技術者評定点一覧表!O19="","",【建築】技術者評定点一覧表!O19)</f>
        <v/>
      </c>
      <c r="P13" s="109" t="str">
        <f>IF(【建築】技術者評定点一覧表!O20="","",【建築】技術者評定点一覧表!O20)</f>
        <v/>
      </c>
      <c r="Q13" s="110" t="str">
        <f>IF(【建築】技術者評定点一覧表!O21="","",【建築】技術者評定点一覧表!O21)</f>
        <v/>
      </c>
      <c r="R13" s="2"/>
    </row>
    <row r="14" spans="1:20" ht="13.5" customHeight="1">
      <c r="A14" s="1123" t="s">
        <v>194</v>
      </c>
      <c r="B14" s="1124"/>
      <c r="C14" s="1124"/>
      <c r="D14" s="1124"/>
      <c r="E14" s="1125"/>
      <c r="F14" s="1340" t="str">
        <f>IF((COUNTA(F13:Q13)-COUNTBLANK(F13:Q13))=0,"",COUNTA(F13:Q13)-COUNTBLANK(F13:Q13))</f>
        <v/>
      </c>
      <c r="G14" s="1341"/>
      <c r="H14" s="1099" t="s">
        <v>129</v>
      </c>
      <c r="I14" s="1100"/>
      <c r="J14" s="1344" t="str">
        <f>IF(OR(F14=0,F14=""),"",ROUND(AVERAGE(F13:Q13),1))</f>
        <v/>
      </c>
      <c r="K14" s="1097"/>
      <c r="L14" s="1097"/>
      <c r="M14" s="1345"/>
      <c r="N14" s="1099" t="s">
        <v>203</v>
      </c>
      <c r="O14" s="1099"/>
      <c r="P14" s="1099"/>
      <c r="Q14" s="1100"/>
      <c r="R14" s="2"/>
      <c r="S14" s="91" t="s">
        <v>282</v>
      </c>
    </row>
    <row r="15" spans="1:20" ht="13.5" customHeight="1">
      <c r="A15" s="1126" t="s">
        <v>195</v>
      </c>
      <c r="B15" s="1089"/>
      <c r="C15" s="1089"/>
      <c r="D15" s="1089"/>
      <c r="E15" s="1127"/>
      <c r="F15" s="1342"/>
      <c r="G15" s="1343"/>
      <c r="H15" s="1101"/>
      <c r="I15" s="1102"/>
      <c r="J15" s="1346"/>
      <c r="K15" s="1098"/>
      <c r="L15" s="1098"/>
      <c r="M15" s="1347"/>
      <c r="N15" s="1101"/>
      <c r="O15" s="1101"/>
      <c r="P15" s="1101"/>
      <c r="Q15" s="1102"/>
      <c r="R15" s="2"/>
      <c r="S15" s="91" t="s">
        <v>283</v>
      </c>
    </row>
    <row r="16" spans="1:20" ht="13.5" customHeight="1">
      <c r="A16" s="68"/>
      <c r="B16" s="68"/>
      <c r="C16" s="68"/>
      <c r="D16" s="68"/>
      <c r="E16" s="68"/>
      <c r="F16" s="6"/>
      <c r="G16" s="6"/>
      <c r="H16" s="2"/>
      <c r="I16" s="2"/>
      <c r="J16" s="571"/>
      <c r="K16" s="571"/>
      <c r="L16" s="571"/>
      <c r="M16" s="571"/>
      <c r="N16" s="2"/>
      <c r="O16" s="2"/>
      <c r="P16" s="2"/>
      <c r="Q16" s="2"/>
      <c r="R16" s="2"/>
      <c r="S16" s="91"/>
    </row>
    <row r="17" spans="1:19" s="104" customFormat="1" ht="13.5" customHeight="1">
      <c r="A17" s="103" t="s">
        <v>395</v>
      </c>
      <c r="B17" s="1061" t="s">
        <v>620</v>
      </c>
      <c r="C17" s="1061"/>
      <c r="D17" s="1061"/>
      <c r="E17" s="1061"/>
      <c r="F17" s="1061"/>
      <c r="G17" s="1061"/>
      <c r="H17" s="1061"/>
      <c r="I17" s="1061"/>
      <c r="J17" s="1061"/>
      <c r="K17" s="1061"/>
      <c r="L17" s="1061"/>
      <c r="M17" s="1061"/>
      <c r="N17" s="1061"/>
      <c r="O17" s="1061"/>
      <c r="P17" s="1061"/>
      <c r="Q17" s="1061"/>
      <c r="R17" s="113"/>
      <c r="S17" s="91" t="s">
        <v>578</v>
      </c>
    </row>
    <row r="18" spans="1:19" s="104" customFormat="1" ht="13.5" customHeight="1">
      <c r="A18" s="103" t="s">
        <v>607</v>
      </c>
      <c r="B18" s="1061" t="s">
        <v>758</v>
      </c>
      <c r="C18" s="1061"/>
      <c r="D18" s="1061"/>
      <c r="E18" s="1061"/>
      <c r="F18" s="1061"/>
      <c r="G18" s="1061"/>
      <c r="H18" s="1061"/>
      <c r="I18" s="1061"/>
      <c r="J18" s="1061"/>
      <c r="K18" s="1061"/>
      <c r="L18" s="1061"/>
      <c r="M18" s="1061"/>
      <c r="N18" s="1061"/>
      <c r="O18" s="1061"/>
      <c r="P18" s="1061"/>
      <c r="Q18" s="1061"/>
      <c r="R18" s="135"/>
    </row>
    <row r="19" spans="1:19" s="104" customFormat="1" ht="13.5" customHeight="1">
      <c r="A19" s="103" t="s">
        <v>853</v>
      </c>
      <c r="B19" s="1061" t="s">
        <v>623</v>
      </c>
      <c r="C19" s="1061"/>
      <c r="D19" s="1061"/>
      <c r="E19" s="1061"/>
      <c r="F19" s="1061"/>
      <c r="G19" s="1061"/>
      <c r="H19" s="1061"/>
      <c r="I19" s="1061"/>
      <c r="J19" s="1061"/>
      <c r="K19" s="1061"/>
      <c r="L19" s="1061"/>
      <c r="M19" s="1061"/>
      <c r="N19" s="1061"/>
      <c r="O19" s="1061"/>
      <c r="P19" s="1061"/>
      <c r="Q19" s="1061"/>
      <c r="R19" s="131"/>
    </row>
    <row r="20" spans="1:19" s="104" customFormat="1" ht="13.5" customHeight="1">
      <c r="B20" s="1061"/>
      <c r="C20" s="1061"/>
      <c r="D20" s="1061"/>
      <c r="E20" s="1061"/>
      <c r="F20" s="1061"/>
      <c r="G20" s="1061"/>
      <c r="H20" s="1061"/>
      <c r="I20" s="1061"/>
      <c r="J20" s="1061"/>
      <c r="K20" s="1061"/>
      <c r="L20" s="1061"/>
      <c r="M20" s="1061"/>
      <c r="N20" s="1061"/>
      <c r="O20" s="1061"/>
      <c r="P20" s="1061"/>
      <c r="Q20" s="1061"/>
      <c r="R20" s="135"/>
    </row>
    <row r="21" spans="1:19" s="104" customFormat="1" ht="13.5" customHeight="1">
      <c r="A21" s="103" t="s">
        <v>854</v>
      </c>
      <c r="B21" s="1061" t="s">
        <v>513</v>
      </c>
      <c r="C21" s="1061"/>
      <c r="D21" s="1061"/>
      <c r="E21" s="1061"/>
      <c r="F21" s="1061"/>
      <c r="G21" s="1061"/>
      <c r="H21" s="1061"/>
      <c r="I21" s="1061"/>
      <c r="J21" s="1061"/>
      <c r="K21" s="1061"/>
      <c r="L21" s="1061"/>
      <c r="M21" s="1061"/>
      <c r="N21" s="1061"/>
      <c r="O21" s="1061"/>
      <c r="P21" s="1061"/>
      <c r="Q21" s="1061"/>
      <c r="R21" s="135"/>
    </row>
    <row r="22" spans="1:19" s="104" customFormat="1" ht="13.5" customHeight="1">
      <c r="A22" s="103"/>
      <c r="B22" s="1061"/>
      <c r="C22" s="1061"/>
      <c r="D22" s="1061"/>
      <c r="E22" s="1061"/>
      <c r="F22" s="1061"/>
      <c r="G22" s="1061"/>
      <c r="H22" s="1061"/>
      <c r="I22" s="1061"/>
      <c r="J22" s="1061"/>
      <c r="K22" s="1061"/>
      <c r="L22" s="1061"/>
      <c r="M22" s="1061"/>
      <c r="N22" s="1061"/>
      <c r="O22" s="1061"/>
      <c r="P22" s="1061"/>
      <c r="Q22" s="1061"/>
      <c r="R22" s="135"/>
    </row>
    <row r="23" spans="1:19" s="104" customFormat="1" ht="13.5" customHeight="1">
      <c r="A23" s="729" t="s">
        <v>855</v>
      </c>
      <c r="B23" s="1351" t="s">
        <v>1198</v>
      </c>
      <c r="C23" s="1351"/>
      <c r="D23" s="1351"/>
      <c r="E23" s="1351"/>
      <c r="F23" s="1351"/>
      <c r="G23" s="1351"/>
      <c r="H23" s="1351"/>
      <c r="I23" s="1351"/>
      <c r="J23" s="1351"/>
      <c r="K23" s="1351"/>
      <c r="L23" s="1351"/>
      <c r="M23" s="1351"/>
      <c r="N23" s="1351"/>
      <c r="O23" s="1351"/>
      <c r="P23" s="1351"/>
      <c r="Q23" s="1351"/>
      <c r="R23" s="135"/>
    </row>
    <row r="24" spans="1:19" s="104" customFormat="1" ht="13.5" customHeight="1">
      <c r="A24" s="729"/>
      <c r="B24" s="1351"/>
      <c r="C24" s="1351"/>
      <c r="D24" s="1351"/>
      <c r="E24" s="1351"/>
      <c r="F24" s="1351"/>
      <c r="G24" s="1351"/>
      <c r="H24" s="1351"/>
      <c r="I24" s="1351"/>
      <c r="J24" s="1351"/>
      <c r="K24" s="1351"/>
      <c r="L24" s="1351"/>
      <c r="M24" s="1351"/>
      <c r="N24" s="1351"/>
      <c r="O24" s="1351"/>
      <c r="P24" s="1351"/>
      <c r="Q24" s="1351"/>
      <c r="R24" s="135"/>
    </row>
    <row r="25" spans="1:19" s="104" customFormat="1" ht="13.5" customHeight="1">
      <c r="A25" s="729" t="s">
        <v>1199</v>
      </c>
      <c r="B25" s="1154" t="s">
        <v>59</v>
      </c>
      <c r="C25" s="1154"/>
      <c r="D25" s="1154"/>
      <c r="E25" s="1154"/>
      <c r="F25" s="1154"/>
      <c r="G25" s="1154"/>
      <c r="H25" s="1154"/>
      <c r="I25" s="1154"/>
      <c r="J25" s="1154"/>
      <c r="K25" s="1154"/>
      <c r="L25" s="1154"/>
      <c r="M25" s="1154"/>
      <c r="N25" s="1154"/>
      <c r="O25" s="1154"/>
      <c r="P25" s="1154"/>
      <c r="Q25" s="1154"/>
      <c r="R25" s="135"/>
    </row>
    <row r="26" spans="1:19" s="104" customFormat="1" ht="13.5" customHeight="1">
      <c r="A26" s="103"/>
      <c r="B26" s="135"/>
      <c r="C26" s="135"/>
      <c r="D26" s="135"/>
      <c r="E26" s="135"/>
      <c r="F26" s="135"/>
      <c r="G26" s="135"/>
      <c r="H26" s="135"/>
      <c r="I26" s="135"/>
      <c r="J26" s="135"/>
      <c r="K26" s="135"/>
      <c r="L26" s="135"/>
      <c r="M26" s="135"/>
      <c r="N26" s="135"/>
      <c r="O26" s="135"/>
      <c r="P26" s="135"/>
      <c r="Q26" s="135"/>
      <c r="R26" s="135"/>
    </row>
    <row r="27" spans="1:19" s="104" customFormat="1" ht="13.5" customHeight="1">
      <c r="A27" s="323"/>
      <c r="B27" s="324"/>
      <c r="C27" s="324"/>
      <c r="D27" s="324"/>
      <c r="E27" s="324"/>
      <c r="F27" s="324"/>
      <c r="G27" s="324"/>
      <c r="H27" s="324"/>
      <c r="I27" s="324"/>
      <c r="J27" s="324"/>
      <c r="K27" s="324"/>
      <c r="L27" s="324"/>
      <c r="M27" s="324"/>
      <c r="N27" s="324"/>
      <c r="O27" s="324"/>
      <c r="P27" s="324"/>
      <c r="Q27" s="324"/>
      <c r="R27" s="135"/>
    </row>
    <row r="28" spans="1:19" s="104" customFormat="1" ht="13.5" customHeight="1">
      <c r="A28" s="3"/>
      <c r="B28" s="3"/>
      <c r="C28" s="3"/>
      <c r="D28" s="3"/>
      <c r="E28" s="3"/>
      <c r="F28" s="3"/>
      <c r="G28" s="3"/>
      <c r="H28" s="3"/>
      <c r="I28" s="3"/>
      <c r="J28" s="3"/>
      <c r="K28" s="3"/>
      <c r="L28" s="3"/>
      <c r="M28" s="3"/>
      <c r="N28" s="3"/>
      <c r="O28" s="3"/>
      <c r="P28" s="3"/>
      <c r="Q28" s="3"/>
      <c r="R28" s="135"/>
    </row>
    <row r="29" spans="1:19" s="104" customFormat="1" ht="13.5" customHeight="1">
      <c r="A29" s="1059" t="s">
        <v>559</v>
      </c>
      <c r="B29" s="1059"/>
      <c r="C29" s="1059"/>
      <c r="D29" s="1059"/>
      <c r="E29" s="1062" t="str">
        <f>IF(発注者入力シート!$C$10="","",発注者入力シート!$C$10)</f>
        <v>隠岐高等学校長寿命化（受水槽改修外）工事</v>
      </c>
      <c r="F29" s="1062"/>
      <c r="G29" s="1062"/>
      <c r="H29" s="1062"/>
      <c r="I29" s="1062"/>
      <c r="J29" s="1062"/>
      <c r="K29" s="1062"/>
      <c r="L29" s="1062"/>
      <c r="M29" s="1062"/>
      <c r="N29" s="1062"/>
      <c r="O29" s="1062"/>
      <c r="P29" s="1062"/>
      <c r="Q29" s="1062"/>
      <c r="R29" s="135"/>
    </row>
    <row r="30" spans="1:19" s="104" customFormat="1" ht="13.5" customHeight="1">
      <c r="A30" s="3"/>
      <c r="B30" s="3"/>
      <c r="C30" s="3"/>
      <c r="D30" s="3"/>
      <c r="E30" s="3"/>
      <c r="F30" s="3"/>
      <c r="G30" s="3"/>
      <c r="H30" s="3"/>
      <c r="I30" s="3"/>
      <c r="J30" s="3"/>
      <c r="K30" s="3"/>
      <c r="L30" s="3"/>
      <c r="M30" s="3"/>
      <c r="N30" s="3"/>
      <c r="O30" s="3"/>
      <c r="P30" s="3"/>
      <c r="Q30" s="3"/>
      <c r="R30" s="135"/>
    </row>
    <row r="31" spans="1:19" s="104" customFormat="1" ht="13.5" customHeight="1">
      <c r="A31" s="1059" t="s">
        <v>560</v>
      </c>
      <c r="B31" s="1059"/>
      <c r="C31" s="1059"/>
      <c r="D31" s="1059"/>
      <c r="E31" s="1062" t="str">
        <f>IF(発注者入力シート!$C$6="","",発注者入力シート!$C$6)</f>
        <v>総務部営繕課</v>
      </c>
      <c r="F31" s="1062"/>
      <c r="G31" s="1062"/>
      <c r="H31" s="1062"/>
      <c r="I31" s="1062"/>
      <c r="J31" s="1062"/>
      <c r="K31" s="1062"/>
      <c r="L31" s="1062"/>
      <c r="M31" s="1062"/>
      <c r="N31" s="1062"/>
      <c r="O31" s="1062"/>
      <c r="P31" s="1062"/>
      <c r="Q31" s="1062"/>
      <c r="R31" s="135"/>
    </row>
    <row r="32" spans="1:19" s="104" customFormat="1" ht="13.5" customHeight="1">
      <c r="A32" s="3"/>
      <c r="B32" s="3"/>
      <c r="C32" s="3"/>
      <c r="D32" s="3"/>
      <c r="E32" s="3"/>
      <c r="F32" s="3"/>
      <c r="G32" s="3"/>
      <c r="H32" s="3"/>
      <c r="I32" s="3"/>
      <c r="J32" s="3"/>
      <c r="K32" s="3"/>
      <c r="L32" s="3"/>
      <c r="M32" s="3"/>
      <c r="N32" s="3"/>
      <c r="O32" s="3"/>
      <c r="P32" s="3"/>
      <c r="Q32" s="3"/>
      <c r="R32" s="135"/>
    </row>
    <row r="33" spans="1:18" s="104" customFormat="1" ht="13.5" customHeight="1">
      <c r="A33" s="1059" t="s">
        <v>561</v>
      </c>
      <c r="B33" s="1059"/>
      <c r="C33" s="1059"/>
      <c r="D33" s="1059"/>
      <c r="E33" s="1103" t="str">
        <f>発注者入力シート!$C$11</f>
        <v>令和9年7月31日までに入札公告された工事　　</v>
      </c>
      <c r="F33" s="1103"/>
      <c r="G33" s="1103"/>
      <c r="H33" s="1103"/>
      <c r="I33" s="1103"/>
      <c r="J33" s="1103"/>
      <c r="K33" s="1103"/>
      <c r="L33" s="1103"/>
      <c r="M33" s="1103"/>
      <c r="N33" s="1103"/>
      <c r="O33" s="1103"/>
      <c r="P33" s="1103"/>
      <c r="Q33" s="1103"/>
      <c r="R33" s="135"/>
    </row>
    <row r="34" spans="1:18" s="104" customFormat="1" ht="13.5" customHeight="1">
      <c r="A34" s="181"/>
      <c r="B34" s="135"/>
      <c r="C34" s="135"/>
      <c r="D34" s="135"/>
      <c r="E34" s="135"/>
      <c r="F34" s="135"/>
      <c r="G34" s="135"/>
      <c r="H34" s="135"/>
      <c r="I34" s="135"/>
      <c r="J34" s="135"/>
      <c r="K34" s="135"/>
      <c r="L34" s="135"/>
      <c r="M34" s="135"/>
      <c r="N34" s="135"/>
      <c r="O34" s="135"/>
      <c r="P34" s="135"/>
      <c r="Q34" s="135"/>
      <c r="R34" s="135"/>
    </row>
    <row r="35" spans="1:18" s="104" customFormat="1" ht="13.5" customHeight="1">
      <c r="A35" s="1348" t="str">
        <f>CONCATENATE("　今後、",発注者入力シート!C6,"が発注する工事においては、本書の写し（※）をもって「配置予定技術者の工事成績評定点」の貴社技術資料とみなし、その他添付資料の提出は不要とする。
※本書の写しとは、収受印欄に収受の押印がある資料をいう。")</f>
        <v>　今後、総務部営繕課が発注する工事においては、本書の写し（※）をもって「配置予定技術者の工事成績評定点」の貴社技術資料とみなし、その他添付資料の提出は不要とする。
※本書の写しとは、収受印欄に収受の押印がある資料をいう。</v>
      </c>
      <c r="B35" s="1348"/>
      <c r="C35" s="1348"/>
      <c r="D35" s="1348"/>
      <c r="E35" s="1348"/>
      <c r="F35" s="1348"/>
      <c r="G35" s="1348"/>
      <c r="H35" s="1348"/>
      <c r="I35" s="1348"/>
      <c r="J35" s="1348"/>
      <c r="K35" s="1348"/>
      <c r="L35" s="1348"/>
      <c r="M35" s="1348"/>
      <c r="N35" s="1348"/>
      <c r="O35" s="1348"/>
      <c r="P35" s="1348"/>
      <c r="Q35" s="1348"/>
      <c r="R35" s="135"/>
    </row>
    <row r="36" spans="1:18" s="104" customFormat="1" ht="27" customHeight="1">
      <c r="A36" s="1348"/>
      <c r="B36" s="1348"/>
      <c r="C36" s="1348"/>
      <c r="D36" s="1348"/>
      <c r="E36" s="1348"/>
      <c r="F36" s="1348"/>
      <c r="G36" s="1348"/>
      <c r="H36" s="1348"/>
      <c r="I36" s="1348"/>
      <c r="J36" s="1348"/>
      <c r="K36" s="1348"/>
      <c r="L36" s="1348"/>
      <c r="M36" s="1348"/>
      <c r="N36" s="1348"/>
      <c r="O36" s="1348"/>
      <c r="P36" s="1348"/>
      <c r="Q36" s="1348"/>
      <c r="R36" s="135"/>
    </row>
    <row r="37" spans="1:18" s="104" customFormat="1" ht="13.5" customHeight="1">
      <c r="A37" s="131"/>
      <c r="B37" s="131"/>
      <c r="C37" s="131"/>
      <c r="D37" s="131"/>
      <c r="E37" s="131"/>
      <c r="F37" s="131"/>
      <c r="G37" s="131"/>
      <c r="H37" s="131"/>
      <c r="I37" s="131"/>
      <c r="J37" s="131"/>
      <c r="K37" s="131"/>
      <c r="L37" s="131"/>
      <c r="M37" s="131"/>
      <c r="N37" s="131"/>
      <c r="O37" s="131"/>
      <c r="P37" s="131"/>
      <c r="Q37" s="131"/>
      <c r="R37" s="135"/>
    </row>
    <row r="38" spans="1:18" s="104" customFormat="1" ht="13.5" customHeight="1">
      <c r="A38" s="181"/>
      <c r="B38" s="135"/>
      <c r="C38" s="135"/>
      <c r="D38" s="135"/>
      <c r="E38" s="135"/>
      <c r="F38" s="135"/>
      <c r="G38" s="135"/>
      <c r="H38" s="135"/>
      <c r="I38" s="135"/>
      <c r="J38" s="135"/>
      <c r="K38" s="135"/>
      <c r="L38" s="135"/>
      <c r="M38" s="135"/>
      <c r="N38" s="778" t="s">
        <v>786</v>
      </c>
      <c r="O38" s="778"/>
      <c r="P38" s="135"/>
      <c r="Q38" s="135"/>
      <c r="R38" s="135"/>
    </row>
    <row r="39" spans="1:18" s="104" customFormat="1" ht="13.5" customHeight="1">
      <c r="A39" s="181"/>
      <c r="B39" s="3" t="s">
        <v>601</v>
      </c>
      <c r="C39" s="3"/>
      <c r="D39" s="3"/>
      <c r="E39" s="3"/>
      <c r="F39" s="3"/>
      <c r="G39" s="3"/>
      <c r="H39" s="3"/>
      <c r="I39" s="3"/>
      <c r="J39" s="135"/>
      <c r="K39" s="135"/>
      <c r="L39" s="135"/>
      <c r="M39" s="368"/>
      <c r="N39" s="363"/>
      <c r="O39" s="363"/>
      <c r="P39" s="369"/>
      <c r="Q39" s="135"/>
      <c r="R39" s="135"/>
    </row>
    <row r="40" spans="1:18" s="104" customFormat="1" ht="13.5" customHeight="1">
      <c r="A40" s="181"/>
      <c r="B40" s="1050" t="str">
        <f>IF(G8="",発注者入力シート!$AJ$11,IF(INDEX(発注者入力シート!$B$25:$J$28,MATCH(発注者入力シート!M10,発注者入力シート!$C$25:$C$28,0),7)="未記入",発注者入力シート!$AJ$8,IF(INDEX(発注者入力シート!$B$25:$J$28,MATCH(発注者入力シート!M10,発注者入力シート!$C$25:$C$28,0),7)="無",発注者入力シート!$AJ$9,IF(INDEX(発注者入力シート!$B$25:$J$28,MATCH(発注者入力シート!M10,発注者入力シート!$C$25:$C$28,0),7)="有",発注者入力シート!$AJ$10))))</f>
        <v>申請する場合は、「企業入力シート」の「押印済資料での提出」欄で「有」を選択してください</v>
      </c>
      <c r="C40" s="1051"/>
      <c r="D40" s="1051"/>
      <c r="E40" s="1051"/>
      <c r="F40" s="1051"/>
      <c r="G40" s="1051"/>
      <c r="H40" s="1051"/>
      <c r="I40" s="1052"/>
      <c r="J40" s="135"/>
      <c r="K40" s="135"/>
      <c r="L40" s="135"/>
      <c r="M40" s="370"/>
      <c r="N40" s="135"/>
      <c r="O40" s="135"/>
      <c r="P40" s="371"/>
      <c r="Q40" s="135"/>
      <c r="R40" s="135"/>
    </row>
    <row r="41" spans="1:18" s="104" customFormat="1" ht="13.5" customHeight="1">
      <c r="A41" s="181"/>
      <c r="B41" s="1053"/>
      <c r="C41" s="1054"/>
      <c r="D41" s="1054"/>
      <c r="E41" s="1054"/>
      <c r="F41" s="1054"/>
      <c r="G41" s="1054"/>
      <c r="H41" s="1054"/>
      <c r="I41" s="1055"/>
      <c r="J41" s="135"/>
      <c r="K41" s="135"/>
      <c r="L41" s="135"/>
      <c r="M41" s="370"/>
      <c r="N41" s="135"/>
      <c r="O41" s="135"/>
      <c r="P41" s="371"/>
      <c r="Q41" s="135"/>
      <c r="R41" s="135"/>
    </row>
    <row r="42" spans="1:18" s="104" customFormat="1" ht="13.5" customHeight="1">
      <c r="A42" s="181"/>
      <c r="B42" s="1053"/>
      <c r="C42" s="1054"/>
      <c r="D42" s="1054"/>
      <c r="E42" s="1054"/>
      <c r="F42" s="1054"/>
      <c r="G42" s="1054"/>
      <c r="H42" s="1054"/>
      <c r="I42" s="1055"/>
      <c r="J42" s="135"/>
      <c r="K42" s="135"/>
      <c r="L42" s="135"/>
      <c r="M42" s="370"/>
      <c r="N42" s="135"/>
      <c r="O42" s="135"/>
      <c r="P42" s="371"/>
      <c r="Q42" s="135"/>
      <c r="R42" s="135"/>
    </row>
    <row r="43" spans="1:18" s="104" customFormat="1" ht="13.5" customHeight="1">
      <c r="A43" s="181"/>
      <c r="B43" s="1053"/>
      <c r="C43" s="1054"/>
      <c r="D43" s="1054"/>
      <c r="E43" s="1054"/>
      <c r="F43" s="1054"/>
      <c r="G43" s="1054"/>
      <c r="H43" s="1054"/>
      <c r="I43" s="1055"/>
      <c r="J43" s="135"/>
      <c r="K43" s="135"/>
      <c r="L43" s="135"/>
      <c r="M43" s="370"/>
      <c r="N43" s="135"/>
      <c r="O43" s="135"/>
      <c r="P43" s="371"/>
      <c r="Q43" s="135"/>
      <c r="R43" s="135"/>
    </row>
    <row r="44" spans="1:18" s="104" customFormat="1" ht="13.5" customHeight="1">
      <c r="A44" s="181"/>
      <c r="B44" s="1056"/>
      <c r="C44" s="1057"/>
      <c r="D44" s="1057"/>
      <c r="E44" s="1057"/>
      <c r="F44" s="1057"/>
      <c r="G44" s="1057"/>
      <c r="H44" s="1057"/>
      <c r="I44" s="1058"/>
      <c r="J44" s="135"/>
      <c r="K44" s="135"/>
      <c r="L44" s="135"/>
      <c r="M44" s="370"/>
      <c r="N44" s="135"/>
      <c r="O44" s="135"/>
      <c r="P44" s="371"/>
      <c r="Q44" s="135"/>
      <c r="R44" s="135"/>
    </row>
    <row r="45" spans="1:18" s="104" customFormat="1" ht="13.5" customHeight="1">
      <c r="A45" s="181"/>
      <c r="B45" s="565"/>
      <c r="C45" s="565"/>
      <c r="D45" s="565"/>
      <c r="E45" s="565"/>
      <c r="F45" s="565"/>
      <c r="G45" s="565"/>
      <c r="H45" s="565"/>
      <c r="I45" s="565"/>
      <c r="J45" s="135"/>
      <c r="K45" s="135"/>
      <c r="L45" s="135"/>
      <c r="M45" s="370"/>
      <c r="N45" s="135"/>
      <c r="O45" s="135"/>
      <c r="P45" s="371"/>
      <c r="Q45" s="135"/>
      <c r="R45" s="135"/>
    </row>
    <row r="46" spans="1:18" ht="13.5" customHeight="1">
      <c r="A46" s="104"/>
      <c r="B46" s="113"/>
      <c r="C46" s="113"/>
      <c r="D46" s="113"/>
      <c r="E46" s="113"/>
      <c r="F46" s="113"/>
      <c r="G46" s="113"/>
      <c r="H46" s="113"/>
      <c r="I46" s="113"/>
      <c r="J46" s="135"/>
      <c r="K46" s="135"/>
      <c r="L46" s="135"/>
      <c r="M46" s="372"/>
      <c r="N46" s="373"/>
      <c r="O46" s="373"/>
      <c r="P46" s="374"/>
      <c r="Q46" s="135"/>
      <c r="R46" s="135"/>
    </row>
    <row r="47" spans="1:18" ht="13.5" customHeight="1">
      <c r="A47" s="6"/>
      <c r="B47" s="135"/>
      <c r="C47" s="135"/>
      <c r="D47" s="135"/>
      <c r="E47" s="135"/>
      <c r="F47" s="135"/>
      <c r="G47" s="135"/>
      <c r="H47" s="135"/>
      <c r="I47" s="135"/>
      <c r="J47" s="135"/>
      <c r="K47" s="135"/>
      <c r="L47" s="135"/>
      <c r="M47" s="135"/>
      <c r="N47" s="135"/>
      <c r="O47" s="135"/>
      <c r="P47" s="135"/>
      <c r="Q47" s="135"/>
      <c r="R47" s="135"/>
    </row>
    <row r="48" spans="1:18" ht="16.5" customHeight="1">
      <c r="A48" s="6" t="s">
        <v>865</v>
      </c>
      <c r="R48" s="135"/>
    </row>
    <row r="49" spans="1:20" ht="16.5" customHeight="1">
      <c r="B49" s="3" t="s">
        <v>864</v>
      </c>
      <c r="C49" s="107"/>
      <c r="D49" s="107"/>
      <c r="E49" s="107"/>
      <c r="F49" s="107"/>
      <c r="G49" s="107"/>
      <c r="H49" s="107"/>
      <c r="I49" s="107"/>
      <c r="J49" s="107"/>
      <c r="K49" s="107"/>
      <c r="L49" s="107"/>
      <c r="M49" s="107"/>
      <c r="N49" s="107"/>
      <c r="O49" s="107"/>
      <c r="P49" s="107"/>
      <c r="Q49" s="107"/>
      <c r="R49" s="135"/>
    </row>
    <row r="50" spans="1:20" ht="16.5" customHeight="1">
      <c r="B50" s="3" t="s">
        <v>866</v>
      </c>
      <c r="C50" s="107"/>
      <c r="D50" s="107"/>
      <c r="E50" s="107"/>
      <c r="F50" s="107"/>
      <c r="G50" s="107"/>
      <c r="H50" s="107"/>
      <c r="I50" s="107"/>
      <c r="J50" s="107"/>
      <c r="K50" s="107"/>
      <c r="L50" s="107"/>
      <c r="M50" s="107"/>
      <c r="N50" s="107"/>
      <c r="O50" s="107"/>
      <c r="P50" s="107"/>
      <c r="Q50" s="107"/>
      <c r="R50" s="135"/>
    </row>
    <row r="51" spans="1:20" ht="16.5" customHeight="1">
      <c r="B51" s="1061"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51" s="1061"/>
      <c r="D51" s="1061"/>
      <c r="E51" s="1061"/>
      <c r="F51" s="1061"/>
      <c r="G51" s="1061"/>
      <c r="H51" s="1061"/>
      <c r="I51" s="1061"/>
      <c r="J51" s="1061"/>
      <c r="K51" s="1061"/>
      <c r="L51" s="1061"/>
      <c r="M51" s="1061"/>
      <c r="N51" s="1061"/>
      <c r="O51" s="1061"/>
      <c r="P51" s="1061"/>
      <c r="Q51" s="1061"/>
      <c r="R51" s="135"/>
    </row>
    <row r="52" spans="1:20" ht="16.5" customHeight="1">
      <c r="A52" s="113"/>
      <c r="B52" s="1061"/>
      <c r="C52" s="1061"/>
      <c r="D52" s="1061"/>
      <c r="E52" s="1061"/>
      <c r="F52" s="1061"/>
      <c r="G52" s="1061"/>
      <c r="H52" s="1061"/>
      <c r="I52" s="1061"/>
      <c r="J52" s="1061"/>
      <c r="K52" s="1061"/>
      <c r="L52" s="1061"/>
      <c r="M52" s="1061"/>
      <c r="N52" s="1061"/>
      <c r="O52" s="1061"/>
      <c r="P52" s="1061"/>
      <c r="Q52" s="1061"/>
      <c r="R52" s="135"/>
    </row>
    <row r="53" spans="1:20" ht="15" customHeight="1">
      <c r="A53" s="113"/>
      <c r="B53" s="1061"/>
      <c r="C53" s="1061"/>
      <c r="D53" s="1061"/>
      <c r="E53" s="1061"/>
      <c r="F53" s="1061"/>
      <c r="G53" s="1061"/>
      <c r="H53" s="1061"/>
      <c r="I53" s="1061"/>
      <c r="J53" s="1061"/>
      <c r="K53" s="1061"/>
      <c r="L53" s="1061"/>
      <c r="M53" s="1061"/>
      <c r="N53" s="1061"/>
      <c r="O53" s="1061"/>
      <c r="P53" s="1061"/>
      <c r="Q53" s="1061"/>
      <c r="R53" s="135"/>
    </row>
    <row r="54" spans="1:20" ht="13.5" customHeight="1">
      <c r="A54" s="6"/>
      <c r="B54" s="135"/>
      <c r="C54" s="135"/>
      <c r="D54" s="135"/>
      <c r="E54" s="135"/>
      <c r="F54" s="135"/>
      <c r="G54" s="135"/>
      <c r="H54" s="135"/>
      <c r="I54" s="135"/>
      <c r="J54" s="135"/>
      <c r="K54" s="135"/>
      <c r="L54" s="135"/>
      <c r="M54" s="135"/>
      <c r="N54" s="135"/>
      <c r="O54" s="135"/>
      <c r="P54" s="135"/>
      <c r="Q54" s="135"/>
      <c r="R54" s="135"/>
    </row>
    <row r="55" spans="1:20" ht="13.5" customHeight="1">
      <c r="A55" s="6"/>
      <c r="B55" s="135"/>
      <c r="C55" s="135"/>
      <c r="D55" s="135"/>
      <c r="E55" s="135"/>
      <c r="F55" s="135"/>
      <c r="G55" s="135"/>
      <c r="H55" s="135"/>
      <c r="I55" s="135"/>
      <c r="J55" s="135"/>
      <c r="K55" s="135"/>
      <c r="L55" s="135"/>
      <c r="M55" s="135"/>
      <c r="N55" s="135"/>
      <c r="O55" s="135"/>
      <c r="P55" s="135"/>
      <c r="Q55" s="135"/>
      <c r="R55" s="135"/>
    </row>
    <row r="56" spans="1:20" ht="13.5" customHeight="1">
      <c r="A56" s="6"/>
      <c r="B56" s="135"/>
      <c r="C56" s="135"/>
      <c r="D56" s="135"/>
      <c r="E56" s="135"/>
      <c r="F56" s="135"/>
      <c r="G56" s="135"/>
      <c r="H56" s="135"/>
      <c r="I56" s="135"/>
      <c r="J56" s="135"/>
      <c r="K56" s="135"/>
      <c r="L56" s="135"/>
      <c r="M56" s="135"/>
      <c r="N56" s="135"/>
      <c r="O56" s="135"/>
      <c r="P56" s="135"/>
      <c r="Q56" s="135"/>
      <c r="R56" s="135"/>
    </row>
    <row r="57" spans="1:20" ht="13.5" customHeight="1">
      <c r="A57" s="6"/>
      <c r="B57" s="135"/>
      <c r="C57" s="135"/>
      <c r="D57" s="135"/>
      <c r="E57" s="135"/>
      <c r="F57" s="135"/>
      <c r="G57" s="135"/>
      <c r="H57" s="135"/>
      <c r="I57" s="135"/>
      <c r="J57" s="135"/>
      <c r="K57" s="135"/>
      <c r="L57" s="135"/>
      <c r="M57" s="135"/>
      <c r="N57" s="135"/>
      <c r="O57" s="135"/>
      <c r="P57" s="135"/>
      <c r="Q57" s="135"/>
      <c r="R57" s="135"/>
    </row>
    <row r="58" spans="1:20" ht="13.5" customHeight="1">
      <c r="A58" s="6"/>
      <c r="B58" s="135"/>
      <c r="C58" s="135"/>
      <c r="D58" s="135"/>
      <c r="E58" s="135"/>
      <c r="F58" s="135"/>
      <c r="G58" s="135"/>
      <c r="H58" s="135"/>
      <c r="I58" s="135"/>
      <c r="J58" s="135"/>
      <c r="K58" s="135"/>
      <c r="L58" s="135"/>
      <c r="M58" s="135"/>
      <c r="N58" s="135"/>
      <c r="O58" s="135"/>
      <c r="P58" s="135"/>
      <c r="Q58" s="135"/>
      <c r="R58" s="135"/>
    </row>
    <row r="59" spans="1:20" ht="13.5" customHeight="1">
      <c r="A59" s="6"/>
      <c r="B59" s="135"/>
      <c r="C59" s="135"/>
      <c r="D59" s="135"/>
      <c r="E59" s="135"/>
      <c r="F59" s="135"/>
      <c r="G59" s="135"/>
      <c r="H59" s="135"/>
      <c r="I59" s="135"/>
      <c r="J59" s="135"/>
      <c r="K59" s="135"/>
      <c r="L59" s="135"/>
      <c r="M59" s="135"/>
      <c r="N59" s="135"/>
      <c r="O59" s="135"/>
      <c r="P59" s="135"/>
      <c r="Q59" s="135"/>
      <c r="R59" s="6"/>
    </row>
    <row r="60" spans="1:20" ht="13.5" customHeight="1">
      <c r="A60" s="775" t="str">
        <f>CONCATENATE("（様式-",INDEX(発注者入力シート!$B$25:$G$28,MATCH(発注者入力シート!M10,発注者入力シート!$C$25:$C$28,0),4),"-１）")</f>
        <v>（様式-５-１）</v>
      </c>
      <c r="B60" s="775"/>
      <c r="C60" s="775"/>
      <c r="D60" s="775"/>
      <c r="E60" s="775"/>
      <c r="F60" s="775"/>
      <c r="Q60" s="613" t="s">
        <v>961</v>
      </c>
      <c r="S60" s="3" t="s">
        <v>276</v>
      </c>
    </row>
    <row r="61" spans="1:20" ht="13.5" customHeight="1">
      <c r="A61" s="775" t="str">
        <f>CONCATENATE("評価項目",INDEX(発注者入力シート!$B$25:$G$28,MATCH(発注者入力シート!M10,発注者入力シート!$C$25:$C$28,0),5),"-",INDEX(発注者入力シート!$B$25:$G$28,MATCH(発注者入力シート!M10,発注者入力シート!$C$25:$C$28,0),6))</f>
        <v>評価項目（２）-①</v>
      </c>
      <c r="B61" s="775"/>
      <c r="C61" s="775"/>
      <c r="D61" s="775"/>
      <c r="E61" s="775"/>
      <c r="R61" s="105"/>
      <c r="S61" s="3" t="s">
        <v>277</v>
      </c>
    </row>
    <row r="62" spans="1:20" ht="13.5" customHeight="1">
      <c r="A62" s="1087" t="s">
        <v>191</v>
      </c>
      <c r="B62" s="1087"/>
      <c r="C62" s="1087"/>
      <c r="D62" s="1087"/>
      <c r="E62" s="1087"/>
      <c r="F62" s="1087"/>
      <c r="G62" s="1087"/>
      <c r="H62" s="1087"/>
      <c r="I62" s="1087"/>
      <c r="J62" s="1087"/>
      <c r="K62" s="1087"/>
      <c r="L62" s="1087"/>
      <c r="M62" s="1087"/>
      <c r="N62" s="1087"/>
      <c r="O62" s="1087"/>
      <c r="P62" s="1087"/>
      <c r="Q62" s="1087"/>
      <c r="R62" s="2"/>
      <c r="S62" s="89"/>
      <c r="T62" s="3" t="s">
        <v>287</v>
      </c>
    </row>
    <row r="63" spans="1:20" ht="13.5" customHeight="1">
      <c r="G63" s="1104" t="s">
        <v>201</v>
      </c>
      <c r="H63" s="1104"/>
      <c r="I63" s="1104"/>
      <c r="J63" s="1104"/>
      <c r="K63" s="1088" t="str">
        <f>IF(企業入力シート!C7="","",企業入力シート!C7)</f>
        <v>○○建設</v>
      </c>
      <c r="L63" s="1088"/>
      <c r="M63" s="1088"/>
      <c r="N63" s="1088"/>
      <c r="O63" s="1088"/>
      <c r="P63" s="1088"/>
      <c r="Q63" s="1088"/>
      <c r="R63" s="2"/>
      <c r="S63" s="83"/>
      <c r="T63" s="3" t="s">
        <v>389</v>
      </c>
    </row>
    <row r="64" spans="1:20" ht="13.5" customHeight="1">
      <c r="G64" s="6"/>
      <c r="H64" s="6"/>
      <c r="I64" s="6"/>
      <c r="J64" s="6"/>
      <c r="K64" s="2"/>
      <c r="L64" s="2"/>
      <c r="M64" s="2"/>
      <c r="N64" s="2"/>
      <c r="O64" s="2"/>
      <c r="P64" s="2"/>
      <c r="Q64" s="2"/>
      <c r="S64" s="84"/>
      <c r="T64" s="3" t="s">
        <v>285</v>
      </c>
    </row>
    <row r="65" spans="1:20" ht="13.5" customHeight="1">
      <c r="H65" s="68"/>
      <c r="I65" s="68"/>
      <c r="J65" s="68"/>
      <c r="K65" s="2"/>
      <c r="L65" s="2"/>
      <c r="M65" s="2"/>
      <c r="N65" s="2"/>
      <c r="O65" s="2"/>
      <c r="P65" s="2"/>
      <c r="Q65" s="2"/>
      <c r="R65" s="2"/>
    </row>
    <row r="66" spans="1:20" ht="13.5" customHeight="1">
      <c r="A66" s="104" t="s">
        <v>207</v>
      </c>
      <c r="R66" s="138"/>
      <c r="S66" s="3" t="s">
        <v>280</v>
      </c>
    </row>
    <row r="67" spans="1:20" ht="13.5" customHeight="1">
      <c r="A67" s="1123" t="s">
        <v>192</v>
      </c>
      <c r="B67" s="1124"/>
      <c r="C67" s="1124"/>
      <c r="D67" s="1124"/>
      <c r="E67" s="1125"/>
      <c r="F67" s="180" t="s">
        <v>510</v>
      </c>
      <c r="G67" s="1335" t="str">
        <f>IF(企業入力シート!C19="","",企業入力シート!C19)</f>
        <v/>
      </c>
      <c r="H67" s="1335"/>
      <c r="I67" s="1335"/>
      <c r="J67" s="1336"/>
      <c r="K67" s="94"/>
      <c r="R67" s="138"/>
      <c r="S67" s="85"/>
      <c r="T67" s="3" t="s">
        <v>281</v>
      </c>
    </row>
    <row r="68" spans="1:20" ht="13.5" customHeight="1">
      <c r="A68" s="1123" t="s">
        <v>165</v>
      </c>
      <c r="B68" s="1124"/>
      <c r="C68" s="1076" t="s">
        <v>81</v>
      </c>
      <c r="D68" s="1076"/>
      <c r="E68" s="1076"/>
      <c r="F68" s="1326" t="str">
        <f>IF(F9="","",F9)</f>
        <v>令和３年度から令和７年度（完成及び引き渡しが完了）</v>
      </c>
      <c r="G68" s="1327"/>
      <c r="H68" s="1327"/>
      <c r="I68" s="1327"/>
      <c r="J68" s="1327"/>
      <c r="K68" s="1327"/>
      <c r="L68" s="1327"/>
      <c r="M68" s="1327"/>
      <c r="N68" s="1327"/>
      <c r="O68" s="1327"/>
      <c r="P68" s="1327"/>
      <c r="Q68" s="1328"/>
      <c r="R68" s="138"/>
      <c r="S68" s="86"/>
      <c r="T68" s="3" t="s">
        <v>279</v>
      </c>
    </row>
    <row r="69" spans="1:20" ht="13.5" customHeight="1">
      <c r="A69" s="1128"/>
      <c r="B69" s="778"/>
      <c r="C69" s="1080" t="s">
        <v>122</v>
      </c>
      <c r="D69" s="1080"/>
      <c r="E69" s="1080"/>
      <c r="F69" s="1329" t="str">
        <f>IF(F10="","",F10)</f>
        <v>島根県（総務部（企業局及び病院局契約を含み、企業局及び病院局発注工事は除く。）、農林水産部、土木部）</v>
      </c>
      <c r="G69" s="1330"/>
      <c r="H69" s="1330"/>
      <c r="I69" s="1330"/>
      <c r="J69" s="1330"/>
      <c r="K69" s="1330"/>
      <c r="L69" s="1330"/>
      <c r="M69" s="1330"/>
      <c r="N69" s="1330"/>
      <c r="O69" s="1330"/>
      <c r="P69" s="1330"/>
      <c r="Q69" s="1331"/>
      <c r="R69" s="138"/>
      <c r="S69" s="106"/>
      <c r="T69" s="3" t="s">
        <v>286</v>
      </c>
    </row>
    <row r="70" spans="1:20" ht="13.5" customHeight="1">
      <c r="A70" s="1128"/>
      <c r="B70" s="778"/>
      <c r="C70" s="1080" t="s">
        <v>82</v>
      </c>
      <c r="D70" s="1080"/>
      <c r="E70" s="1080"/>
      <c r="F70" s="1329" t="str">
        <f>IF(F11="","",F11)</f>
        <v>建築物に係る冷暖房衛生設備工事</v>
      </c>
      <c r="G70" s="1330"/>
      <c r="H70" s="1330"/>
      <c r="I70" s="1330"/>
      <c r="J70" s="1330"/>
      <c r="K70" s="1330"/>
      <c r="L70" s="1330"/>
      <c r="M70" s="1330"/>
      <c r="N70" s="1330"/>
      <c r="O70" s="1330"/>
      <c r="P70" s="1330"/>
      <c r="Q70" s="1331"/>
    </row>
    <row r="71" spans="1:20" ht="13.5" customHeight="1">
      <c r="A71" s="1126"/>
      <c r="B71" s="1089"/>
      <c r="C71" s="1045" t="s">
        <v>123</v>
      </c>
      <c r="D71" s="1045"/>
      <c r="E71" s="1045"/>
      <c r="F71" s="1332" t="str">
        <f>IF(F12="","",F12)</f>
        <v>管工事、熱絶縁工事、消防施設工事</v>
      </c>
      <c r="G71" s="1333"/>
      <c r="H71" s="1333"/>
      <c r="I71" s="1333"/>
      <c r="J71" s="1333"/>
      <c r="K71" s="1333"/>
      <c r="L71" s="1333"/>
      <c r="M71" s="1333"/>
      <c r="N71" s="1333"/>
      <c r="O71" s="1333"/>
      <c r="P71" s="1333"/>
      <c r="Q71" s="1334"/>
      <c r="R71" s="2"/>
    </row>
    <row r="72" spans="1:20" ht="13" hidden="1">
      <c r="A72" s="1123" t="s">
        <v>193</v>
      </c>
      <c r="B72" s="1124"/>
      <c r="C72" s="1124"/>
      <c r="D72" s="1124"/>
      <c r="E72" s="1125"/>
      <c r="F72" s="108" t="str">
        <f>IF(【建築】技術者評定点一覧表!O27="","",【建築】技術者評定点一覧表!O27)</f>
        <v/>
      </c>
      <c r="G72" s="109" t="str">
        <f>IF(【建築】技術者評定点一覧表!O28="","",【建築】技術者評定点一覧表!O28)</f>
        <v/>
      </c>
      <c r="H72" s="109" t="str">
        <f>IF(【建築】技術者評定点一覧表!O29="","",【建築】技術者評定点一覧表!O29)</f>
        <v/>
      </c>
      <c r="I72" s="109" t="str">
        <f>IF(【建築】技術者評定点一覧表!O30="","",【建築】技術者評定点一覧表!O30)</f>
        <v/>
      </c>
      <c r="J72" s="109" t="str">
        <f>IF(【建築】技術者評定点一覧表!O31="","",【建築】技術者評定点一覧表!O31)</f>
        <v/>
      </c>
      <c r="K72" s="109" t="str">
        <f>IF(【建築】技術者評定点一覧表!O32="","",【建築】技術者評定点一覧表!O32)</f>
        <v/>
      </c>
      <c r="L72" s="109" t="str">
        <f>IF(【建築】技術者評定点一覧表!O33="","",【建築】技術者評定点一覧表!O33)</f>
        <v/>
      </c>
      <c r="M72" s="109" t="str">
        <f>IF(【建築】技術者評定点一覧表!O34="","",【建築】技術者評定点一覧表!O34)</f>
        <v/>
      </c>
      <c r="N72" s="109" t="str">
        <f>IF(【建築】技術者評定点一覧表!O35="","",【建築】技術者評定点一覧表!O35)</f>
        <v/>
      </c>
      <c r="O72" s="109" t="str">
        <f>IF(【建築】技術者評定点一覧表!O36="","",【建築】技術者評定点一覧表!O36)</f>
        <v/>
      </c>
      <c r="P72" s="109" t="str">
        <f>IF(【建築】技術者評定点一覧表!O37="","",【建築】技術者評定点一覧表!O37)</f>
        <v/>
      </c>
      <c r="Q72" s="110" t="str">
        <f>IF(【建築】技術者評定点一覧表!O38="","",【建築】技術者評定点一覧表!O38)</f>
        <v/>
      </c>
      <c r="R72" s="2"/>
    </row>
    <row r="73" spans="1:20" ht="13.5" customHeight="1">
      <c r="A73" s="1123" t="s">
        <v>194</v>
      </c>
      <c r="B73" s="1124"/>
      <c r="C73" s="1124"/>
      <c r="D73" s="1124"/>
      <c r="E73" s="1125"/>
      <c r="F73" s="1340" t="str">
        <f>IF((COUNTA(F72:Q72)-COUNTBLANK(F72:Q72))=0,"",COUNTA(F72:Q72)-COUNTBLANK(F72:Q72))</f>
        <v/>
      </c>
      <c r="G73" s="1341"/>
      <c r="H73" s="1099" t="s">
        <v>129</v>
      </c>
      <c r="I73" s="1100"/>
      <c r="J73" s="1320" t="str">
        <f>IF(OR(F73=0,F73=""),"",ROUND(AVERAGE(F72:Q72),1))</f>
        <v/>
      </c>
      <c r="K73" s="1321"/>
      <c r="L73" s="1321"/>
      <c r="M73" s="1322"/>
      <c r="N73" s="1099" t="s">
        <v>203</v>
      </c>
      <c r="O73" s="1099"/>
      <c r="P73" s="1099"/>
      <c r="Q73" s="1100"/>
      <c r="R73" s="2"/>
      <c r="S73" s="91" t="s">
        <v>282</v>
      </c>
    </row>
    <row r="74" spans="1:20" ht="13.5" customHeight="1">
      <c r="A74" s="1126" t="s">
        <v>195</v>
      </c>
      <c r="B74" s="1089"/>
      <c r="C74" s="1089"/>
      <c r="D74" s="1089"/>
      <c r="E74" s="1127"/>
      <c r="F74" s="1342"/>
      <c r="G74" s="1343"/>
      <c r="H74" s="1101"/>
      <c r="I74" s="1102"/>
      <c r="J74" s="1323"/>
      <c r="K74" s="1324"/>
      <c r="L74" s="1324"/>
      <c r="M74" s="1325"/>
      <c r="N74" s="1101"/>
      <c r="O74" s="1101"/>
      <c r="P74" s="1101"/>
      <c r="Q74" s="1102"/>
      <c r="R74" s="113"/>
      <c r="S74" s="91" t="s">
        <v>283</v>
      </c>
    </row>
    <row r="75" spans="1:20" ht="13.5" customHeight="1">
      <c r="A75" s="103"/>
      <c r="B75" s="1061"/>
      <c r="C75" s="1061"/>
      <c r="D75" s="1061"/>
      <c r="E75" s="1061"/>
      <c r="F75" s="1061"/>
      <c r="G75" s="1061"/>
      <c r="H75" s="1061"/>
      <c r="I75" s="1061"/>
      <c r="J75" s="1061"/>
      <c r="K75" s="1061"/>
      <c r="L75" s="1061"/>
      <c r="M75" s="1061"/>
      <c r="N75" s="1061"/>
      <c r="O75" s="1061"/>
      <c r="P75" s="1061"/>
      <c r="Q75" s="1061"/>
      <c r="R75" s="135"/>
      <c r="S75" s="91" t="s">
        <v>578</v>
      </c>
    </row>
    <row r="76" spans="1:20" ht="13.5" customHeight="1">
      <c r="A76" s="103" t="s">
        <v>395</v>
      </c>
      <c r="B76" s="1061" t="s">
        <v>620</v>
      </c>
      <c r="C76" s="1061"/>
      <c r="D76" s="1061"/>
      <c r="E76" s="1061"/>
      <c r="F76" s="1061"/>
      <c r="G76" s="1061"/>
      <c r="H76" s="1061"/>
      <c r="I76" s="1061"/>
      <c r="J76" s="1061"/>
      <c r="K76" s="1061"/>
      <c r="L76" s="1061"/>
      <c r="M76" s="1061"/>
      <c r="N76" s="1061"/>
      <c r="O76" s="1061"/>
      <c r="P76" s="1061"/>
      <c r="Q76" s="1061"/>
      <c r="R76" s="131"/>
    </row>
    <row r="77" spans="1:20" ht="13.5" customHeight="1">
      <c r="A77" s="103" t="s">
        <v>607</v>
      </c>
      <c r="B77" s="1061" t="s">
        <v>758</v>
      </c>
      <c r="C77" s="1061"/>
      <c r="D77" s="1061"/>
      <c r="E77" s="1061"/>
      <c r="F77" s="1061"/>
      <c r="G77" s="1061"/>
      <c r="H77" s="1061"/>
      <c r="I77" s="1061"/>
      <c r="J77" s="1061"/>
      <c r="K77" s="1061"/>
      <c r="L77" s="1061"/>
      <c r="M77" s="1061"/>
      <c r="N77" s="1061"/>
      <c r="O77" s="1061"/>
      <c r="P77" s="1061"/>
      <c r="Q77" s="1061"/>
      <c r="R77" s="131"/>
    </row>
    <row r="78" spans="1:20" ht="13.5" customHeight="1">
      <c r="A78" s="103" t="s">
        <v>853</v>
      </c>
      <c r="B78" s="1061" t="s">
        <v>623</v>
      </c>
      <c r="C78" s="1061"/>
      <c r="D78" s="1061"/>
      <c r="E78" s="1061"/>
      <c r="F78" s="1061"/>
      <c r="G78" s="1061"/>
      <c r="H78" s="1061"/>
      <c r="I78" s="1061"/>
      <c r="J78" s="1061"/>
      <c r="K78" s="1061"/>
      <c r="L78" s="1061"/>
      <c r="M78" s="1061"/>
      <c r="N78" s="1061"/>
      <c r="O78" s="1061"/>
      <c r="P78" s="1061"/>
      <c r="Q78" s="1061"/>
      <c r="R78" s="135"/>
    </row>
    <row r="79" spans="1:20" ht="13.5" customHeight="1">
      <c r="A79" s="104"/>
      <c r="B79" s="1061"/>
      <c r="C79" s="1061"/>
      <c r="D79" s="1061"/>
      <c r="E79" s="1061"/>
      <c r="F79" s="1061"/>
      <c r="G79" s="1061"/>
      <c r="H79" s="1061"/>
      <c r="I79" s="1061"/>
      <c r="J79" s="1061"/>
      <c r="K79" s="1061"/>
      <c r="L79" s="1061"/>
      <c r="M79" s="1061"/>
      <c r="N79" s="1061"/>
      <c r="O79" s="1061"/>
      <c r="P79" s="1061"/>
      <c r="Q79" s="1061"/>
      <c r="R79" s="131"/>
    </row>
    <row r="80" spans="1:20" ht="13.5" customHeight="1">
      <c r="A80" s="103" t="s">
        <v>854</v>
      </c>
      <c r="B80" s="1061" t="s">
        <v>513</v>
      </c>
      <c r="C80" s="1061"/>
      <c r="D80" s="1061"/>
      <c r="E80" s="1061"/>
      <c r="F80" s="1061"/>
      <c r="G80" s="1061"/>
      <c r="H80" s="1061"/>
      <c r="I80" s="1061"/>
      <c r="J80" s="1061"/>
      <c r="K80" s="1061"/>
      <c r="L80" s="1061"/>
      <c r="M80" s="1061"/>
      <c r="N80" s="1061"/>
      <c r="O80" s="1061"/>
      <c r="P80" s="1061"/>
      <c r="Q80" s="1061"/>
    </row>
    <row r="81" spans="1:18" ht="13.5" customHeight="1">
      <c r="A81" s="103"/>
      <c r="B81" s="1061"/>
      <c r="C81" s="1061"/>
      <c r="D81" s="1061"/>
      <c r="E81" s="1061"/>
      <c r="F81" s="1061"/>
      <c r="G81" s="1061"/>
      <c r="H81" s="1061"/>
      <c r="I81" s="1061"/>
      <c r="J81" s="1061"/>
      <c r="K81" s="1061"/>
      <c r="L81" s="1061"/>
      <c r="M81" s="1061"/>
      <c r="N81" s="1061"/>
      <c r="O81" s="1061"/>
      <c r="P81" s="1061"/>
      <c r="Q81" s="1061"/>
      <c r="R81" s="135"/>
    </row>
    <row r="82" spans="1:18" ht="13.5" customHeight="1">
      <c r="A82" s="729" t="s">
        <v>855</v>
      </c>
      <c r="B82" s="1351" t="s">
        <v>1198</v>
      </c>
      <c r="C82" s="1351"/>
      <c r="D82" s="1351"/>
      <c r="E82" s="1351"/>
      <c r="F82" s="1351"/>
      <c r="G82" s="1351"/>
      <c r="H82" s="1351"/>
      <c r="I82" s="1351"/>
      <c r="J82" s="1351"/>
      <c r="K82" s="1351"/>
      <c r="L82" s="1351"/>
      <c r="M82" s="1351"/>
      <c r="N82" s="1351"/>
      <c r="O82" s="1351"/>
      <c r="P82" s="1351"/>
      <c r="Q82" s="1351"/>
      <c r="R82" s="135"/>
    </row>
    <row r="83" spans="1:18" ht="13.5" customHeight="1">
      <c r="A83" s="729"/>
      <c r="B83" s="1351"/>
      <c r="C83" s="1351"/>
      <c r="D83" s="1351"/>
      <c r="E83" s="1351"/>
      <c r="F83" s="1351"/>
      <c r="G83" s="1351"/>
      <c r="H83" s="1351"/>
      <c r="I83" s="1351"/>
      <c r="J83" s="1351"/>
      <c r="K83" s="1351"/>
      <c r="L83" s="1351"/>
      <c r="M83" s="1351"/>
      <c r="N83" s="1351"/>
      <c r="O83" s="1351"/>
      <c r="P83" s="1351"/>
      <c r="Q83" s="1351"/>
      <c r="R83" s="135"/>
    </row>
    <row r="84" spans="1:18" s="104" customFormat="1" ht="13.5" customHeight="1">
      <c r="A84" s="729" t="s">
        <v>1199</v>
      </c>
      <c r="B84" s="1154" t="s">
        <v>59</v>
      </c>
      <c r="C84" s="1154"/>
      <c r="D84" s="1154"/>
      <c r="E84" s="1154"/>
      <c r="F84" s="1154"/>
      <c r="G84" s="1154"/>
      <c r="H84" s="1154"/>
      <c r="I84" s="1154"/>
      <c r="J84" s="1154"/>
      <c r="K84" s="1154"/>
      <c r="L84" s="1154"/>
      <c r="M84" s="1154"/>
      <c r="N84" s="1154"/>
      <c r="O84" s="1154"/>
      <c r="P84" s="1154"/>
      <c r="Q84" s="1154"/>
      <c r="R84" s="135"/>
    </row>
    <row r="85" spans="1:18" s="104" customFormat="1" ht="13.5" customHeight="1">
      <c r="A85" s="103"/>
      <c r="B85" s="135"/>
      <c r="C85" s="135"/>
      <c r="D85" s="135"/>
      <c r="E85" s="135"/>
      <c r="F85" s="135"/>
      <c r="G85" s="135"/>
      <c r="H85" s="135"/>
      <c r="I85" s="135"/>
      <c r="J85" s="135"/>
      <c r="K85" s="135"/>
      <c r="L85" s="135"/>
      <c r="M85" s="135"/>
      <c r="N85" s="135"/>
      <c r="O85" s="135"/>
      <c r="P85" s="135"/>
      <c r="Q85" s="135"/>
      <c r="R85" s="135"/>
    </row>
    <row r="86" spans="1:18" s="104" customFormat="1" ht="13.5" customHeight="1">
      <c r="A86" s="325"/>
      <c r="B86" s="324"/>
      <c r="C86" s="324"/>
      <c r="D86" s="324"/>
      <c r="E86" s="324"/>
      <c r="F86" s="324"/>
      <c r="G86" s="324"/>
      <c r="H86" s="324"/>
      <c r="I86" s="324"/>
      <c r="J86" s="324"/>
      <c r="K86" s="324"/>
      <c r="L86" s="324"/>
      <c r="M86" s="324"/>
      <c r="N86" s="324"/>
      <c r="O86" s="324"/>
      <c r="P86" s="324"/>
      <c r="Q86" s="324"/>
      <c r="R86" s="135"/>
    </row>
    <row r="87" spans="1:18" s="104" customFormat="1" ht="13.5" customHeight="1">
      <c r="A87" s="3"/>
      <c r="B87" s="3"/>
      <c r="C87" s="3"/>
      <c r="D87" s="3"/>
      <c r="E87" s="3"/>
      <c r="F87" s="3"/>
      <c r="G87" s="3"/>
      <c r="H87" s="3"/>
      <c r="I87" s="3"/>
      <c r="J87" s="3"/>
      <c r="K87" s="3"/>
      <c r="L87" s="3"/>
      <c r="M87" s="3"/>
      <c r="N87" s="3"/>
      <c r="O87" s="3"/>
      <c r="P87" s="3"/>
      <c r="Q87" s="3"/>
      <c r="R87" s="135"/>
    </row>
    <row r="88" spans="1:18" s="104" customFormat="1" ht="13.5" customHeight="1">
      <c r="A88" s="1059" t="s">
        <v>559</v>
      </c>
      <c r="B88" s="1059"/>
      <c r="C88" s="1059"/>
      <c r="D88" s="1059"/>
      <c r="E88" s="1349" t="str">
        <f>IF(E29="","",E29)</f>
        <v>隠岐高等学校長寿命化（受水槽改修外）工事</v>
      </c>
      <c r="F88" s="1349"/>
      <c r="G88" s="1349"/>
      <c r="H88" s="1349"/>
      <c r="I88" s="1349"/>
      <c r="J88" s="1349"/>
      <c r="K88" s="1349"/>
      <c r="L88" s="1349"/>
      <c r="M88" s="1349"/>
      <c r="N88" s="1349"/>
      <c r="O88" s="1349"/>
      <c r="P88" s="1349"/>
      <c r="Q88" s="1349"/>
      <c r="R88" s="135"/>
    </row>
    <row r="89" spans="1:18" s="104" customFormat="1" ht="13.5" customHeight="1">
      <c r="A89" s="3"/>
      <c r="B89" s="3"/>
      <c r="C89" s="3"/>
      <c r="D89" s="3"/>
      <c r="E89" s="3"/>
      <c r="F89" s="3"/>
      <c r="G89" s="3"/>
      <c r="H89" s="3"/>
      <c r="I89" s="3"/>
      <c r="J89" s="3"/>
      <c r="K89" s="3"/>
      <c r="L89" s="3"/>
      <c r="M89" s="3"/>
      <c r="N89" s="3"/>
      <c r="O89" s="3"/>
      <c r="P89" s="3"/>
      <c r="Q89" s="3"/>
      <c r="R89" s="135"/>
    </row>
    <row r="90" spans="1:18" s="104" customFormat="1" ht="13.5" customHeight="1">
      <c r="A90" s="1059" t="s">
        <v>560</v>
      </c>
      <c r="B90" s="1059"/>
      <c r="C90" s="1059"/>
      <c r="D90" s="1059"/>
      <c r="E90" s="1349" t="str">
        <f>IF(E31="","",E31)</f>
        <v>総務部営繕課</v>
      </c>
      <c r="F90" s="1349"/>
      <c r="G90" s="1349"/>
      <c r="H90" s="1349"/>
      <c r="I90" s="1349"/>
      <c r="J90" s="1349"/>
      <c r="K90" s="1349"/>
      <c r="L90" s="1349"/>
      <c r="M90" s="1349"/>
      <c r="N90" s="1349"/>
      <c r="O90" s="1349"/>
      <c r="P90" s="1349"/>
      <c r="Q90" s="1349"/>
      <c r="R90" s="135"/>
    </row>
    <row r="91" spans="1:18" s="104" customFormat="1" ht="13.5" customHeight="1">
      <c r="A91" s="3"/>
      <c r="B91" s="3"/>
      <c r="C91" s="3"/>
      <c r="D91" s="3"/>
      <c r="E91" s="3"/>
      <c r="F91" s="3"/>
      <c r="G91" s="3"/>
      <c r="H91" s="3"/>
      <c r="I91" s="3"/>
      <c r="J91" s="3"/>
      <c r="K91" s="3"/>
      <c r="L91" s="3"/>
      <c r="M91" s="3"/>
      <c r="N91" s="3"/>
      <c r="O91" s="3"/>
      <c r="P91" s="3"/>
      <c r="Q91" s="3"/>
      <c r="R91" s="135"/>
    </row>
    <row r="92" spans="1:18" s="104" customFormat="1" ht="13.5" customHeight="1">
      <c r="A92" s="1059" t="s">
        <v>561</v>
      </c>
      <c r="B92" s="1059"/>
      <c r="C92" s="1059"/>
      <c r="D92" s="1059"/>
      <c r="E92" s="574" t="str">
        <f>IF(E33="","",E33)</f>
        <v>令和9年7月31日までに入札公告された工事　　</v>
      </c>
      <c r="F92" s="574"/>
      <c r="G92" s="574"/>
      <c r="H92" s="574"/>
      <c r="I92" s="574"/>
      <c r="J92" s="574"/>
      <c r="K92" s="574"/>
      <c r="L92" s="574"/>
      <c r="M92" s="574"/>
      <c r="N92" s="574"/>
      <c r="O92" s="574"/>
      <c r="P92" s="574"/>
      <c r="Q92" s="574"/>
      <c r="R92" s="135"/>
    </row>
    <row r="93" spans="1:18" s="104" customFormat="1" ht="13.5" customHeight="1">
      <c r="A93" s="181"/>
      <c r="B93" s="135"/>
      <c r="C93" s="135"/>
      <c r="D93" s="135"/>
      <c r="E93" s="135"/>
      <c r="F93" s="135"/>
      <c r="G93" s="135"/>
      <c r="H93" s="135"/>
      <c r="I93" s="135"/>
      <c r="J93" s="135"/>
      <c r="K93" s="135"/>
      <c r="L93" s="135"/>
      <c r="M93" s="135"/>
      <c r="N93" s="135"/>
      <c r="O93" s="135"/>
      <c r="P93" s="135"/>
      <c r="Q93" s="135"/>
      <c r="R93" s="135"/>
    </row>
    <row r="94" spans="1:18" s="104" customFormat="1" ht="13.5" customHeight="1">
      <c r="A94" s="1350" t="str">
        <f>IF(A35="","",A35)</f>
        <v>　今後、総務部営繕課が発注する工事においては、本書の写し（※）をもって「配置予定技術者の工事成績評定点」の貴社技術資料とみなし、その他添付資料の提出は不要とする。
※本書の写しとは、収受印欄に収受の押印がある資料をいう。</v>
      </c>
      <c r="B94" s="1350"/>
      <c r="C94" s="1350"/>
      <c r="D94" s="1350"/>
      <c r="E94" s="1350"/>
      <c r="F94" s="1350"/>
      <c r="G94" s="1350"/>
      <c r="H94" s="1350"/>
      <c r="I94" s="1350"/>
      <c r="J94" s="1350"/>
      <c r="K94" s="1350"/>
      <c r="L94" s="1350"/>
      <c r="M94" s="1350"/>
      <c r="N94" s="1350"/>
      <c r="O94" s="1350"/>
      <c r="P94" s="1350"/>
      <c r="Q94" s="1350"/>
      <c r="R94" s="135"/>
    </row>
    <row r="95" spans="1:18" s="104" customFormat="1" ht="27" customHeight="1">
      <c r="A95" s="1350"/>
      <c r="B95" s="1350"/>
      <c r="C95" s="1350"/>
      <c r="D95" s="1350"/>
      <c r="E95" s="1350"/>
      <c r="F95" s="1350"/>
      <c r="G95" s="1350"/>
      <c r="H95" s="1350"/>
      <c r="I95" s="1350"/>
      <c r="J95" s="1350"/>
      <c r="K95" s="1350"/>
      <c r="L95" s="1350"/>
      <c r="M95" s="1350"/>
      <c r="N95" s="1350"/>
      <c r="O95" s="1350"/>
      <c r="P95" s="1350"/>
      <c r="Q95" s="1350"/>
      <c r="R95" s="135"/>
    </row>
    <row r="96" spans="1:18" s="104" customFormat="1" ht="13.5" customHeight="1">
      <c r="A96" s="131"/>
      <c r="B96" s="131"/>
      <c r="C96" s="131"/>
      <c r="D96" s="131"/>
      <c r="E96" s="131"/>
      <c r="F96" s="131"/>
      <c r="G96" s="131"/>
      <c r="H96" s="131"/>
      <c r="I96" s="131"/>
      <c r="J96" s="131"/>
      <c r="K96" s="131"/>
      <c r="L96" s="131"/>
      <c r="M96" s="131"/>
      <c r="N96" s="131"/>
      <c r="O96" s="131"/>
      <c r="P96" s="131"/>
      <c r="Q96" s="131"/>
      <c r="R96" s="135"/>
    </row>
    <row r="97" spans="1:18" s="104" customFormat="1" ht="13.5" customHeight="1">
      <c r="A97" s="181"/>
      <c r="B97" s="135"/>
      <c r="C97" s="135"/>
      <c r="D97" s="135"/>
      <c r="E97" s="135"/>
      <c r="F97" s="135"/>
      <c r="G97" s="135"/>
      <c r="H97" s="135"/>
      <c r="I97" s="135"/>
      <c r="J97" s="135"/>
      <c r="K97" s="135"/>
      <c r="L97" s="135"/>
      <c r="M97" s="135"/>
      <c r="N97" s="778" t="s">
        <v>562</v>
      </c>
      <c r="O97" s="778"/>
      <c r="P97" s="135"/>
      <c r="Q97" s="135"/>
      <c r="R97" s="135"/>
    </row>
    <row r="98" spans="1:18" s="104" customFormat="1" ht="13.5" customHeight="1">
      <c r="A98" s="181"/>
      <c r="B98" s="3" t="s">
        <v>601</v>
      </c>
      <c r="C98" s="3"/>
      <c r="D98" s="3"/>
      <c r="E98" s="3"/>
      <c r="F98" s="3"/>
      <c r="G98" s="3"/>
      <c r="H98" s="3"/>
      <c r="I98" s="3"/>
      <c r="J98" s="135"/>
      <c r="K98" s="135"/>
      <c r="L98" s="135"/>
      <c r="M98" s="368"/>
      <c r="N98" s="363"/>
      <c r="O98" s="363"/>
      <c r="P98" s="369"/>
      <c r="Q98" s="135"/>
      <c r="R98" s="135"/>
    </row>
    <row r="99" spans="1:18" s="104" customFormat="1" ht="13.5" customHeight="1">
      <c r="A99" s="181"/>
      <c r="B99" s="1050" t="str">
        <f>IF(G67="",発注者入力シート!$AJ$11,IF(INDEX(発注者入力シート!$B$25:$J$28,MATCH(発注者入力シート!M10,発注者入力シート!$C$25:$C$28,0),8)="未記入",発注者入力シート!$AJ$8,IF(INDEX(発注者入力シート!$B$25:$J$28,MATCH(発注者入力シート!M10,発注者入力シート!$C$25:$C$28,0),8)="無",発注者入力シート!$AJ$9,IF(INDEX(発注者入力シート!$B$25:$J$28,MATCH(発注者入力シート!M10,発注者入力シート!$C$25:$C$28,0),8)="有",発注者入力シート!$AJ$10))))</f>
        <v>申請する場合は、「企業入力シート」の「押印済資料での提出」欄で「有」を選択してください</v>
      </c>
      <c r="C99" s="1051"/>
      <c r="D99" s="1051"/>
      <c r="E99" s="1051"/>
      <c r="F99" s="1051"/>
      <c r="G99" s="1051"/>
      <c r="H99" s="1051"/>
      <c r="I99" s="1052"/>
      <c r="J99" s="135"/>
      <c r="K99" s="135"/>
      <c r="L99" s="135"/>
      <c r="M99" s="370"/>
      <c r="N99" s="135"/>
      <c r="O99" s="135"/>
      <c r="P99" s="371"/>
      <c r="Q99" s="135"/>
      <c r="R99" s="135"/>
    </row>
    <row r="100" spans="1:18" s="104" customFormat="1" ht="13.5" customHeight="1">
      <c r="A100" s="181"/>
      <c r="B100" s="1053"/>
      <c r="C100" s="1054"/>
      <c r="D100" s="1054"/>
      <c r="E100" s="1054"/>
      <c r="F100" s="1054"/>
      <c r="G100" s="1054"/>
      <c r="H100" s="1054"/>
      <c r="I100" s="1055"/>
      <c r="J100" s="135"/>
      <c r="K100" s="135"/>
      <c r="L100" s="135"/>
      <c r="M100" s="370"/>
      <c r="N100" s="135"/>
      <c r="O100" s="135"/>
      <c r="P100" s="371"/>
      <c r="Q100" s="135"/>
      <c r="R100" s="135"/>
    </row>
    <row r="101" spans="1:18" s="104" customFormat="1" ht="13.5" customHeight="1">
      <c r="A101" s="181"/>
      <c r="B101" s="1053"/>
      <c r="C101" s="1054"/>
      <c r="D101" s="1054"/>
      <c r="E101" s="1054"/>
      <c r="F101" s="1054"/>
      <c r="G101" s="1054"/>
      <c r="H101" s="1054"/>
      <c r="I101" s="1055"/>
      <c r="J101" s="135"/>
      <c r="K101" s="135"/>
      <c r="L101" s="135"/>
      <c r="M101" s="370"/>
      <c r="N101" s="135"/>
      <c r="O101" s="135"/>
      <c r="P101" s="371"/>
      <c r="Q101" s="135"/>
      <c r="R101" s="135"/>
    </row>
    <row r="102" spans="1:18" s="104" customFormat="1" ht="13.5" customHeight="1">
      <c r="A102" s="181"/>
      <c r="B102" s="1053"/>
      <c r="C102" s="1054"/>
      <c r="D102" s="1054"/>
      <c r="E102" s="1054"/>
      <c r="F102" s="1054"/>
      <c r="G102" s="1054"/>
      <c r="H102" s="1054"/>
      <c r="I102" s="1055"/>
      <c r="J102" s="135"/>
      <c r="K102" s="135"/>
      <c r="L102" s="135"/>
      <c r="M102" s="370"/>
      <c r="N102" s="135"/>
      <c r="O102" s="135"/>
      <c r="P102" s="371"/>
      <c r="Q102" s="135"/>
      <c r="R102" s="135"/>
    </row>
    <row r="103" spans="1:18" s="104" customFormat="1" ht="13.5" customHeight="1">
      <c r="A103" s="181"/>
      <c r="B103" s="1056"/>
      <c r="C103" s="1057"/>
      <c r="D103" s="1057"/>
      <c r="E103" s="1057"/>
      <c r="F103" s="1057"/>
      <c r="G103" s="1057"/>
      <c r="H103" s="1057"/>
      <c r="I103" s="1058"/>
      <c r="J103" s="135"/>
      <c r="K103" s="135"/>
      <c r="L103" s="135"/>
      <c r="M103" s="370"/>
      <c r="N103" s="135"/>
      <c r="O103" s="135"/>
      <c r="P103" s="371"/>
      <c r="Q103" s="135"/>
      <c r="R103" s="135"/>
    </row>
    <row r="104" spans="1:18" ht="13.5" customHeight="1">
      <c r="A104" s="181"/>
      <c r="B104" s="565"/>
      <c r="C104" s="565"/>
      <c r="D104" s="565"/>
      <c r="E104" s="565"/>
      <c r="F104" s="565"/>
      <c r="G104" s="565"/>
      <c r="H104" s="565"/>
      <c r="I104" s="565"/>
      <c r="J104" s="135"/>
      <c r="K104" s="135"/>
      <c r="L104" s="135"/>
      <c r="M104" s="370"/>
      <c r="N104" s="135"/>
      <c r="O104" s="135"/>
      <c r="P104" s="371"/>
      <c r="Q104" s="135"/>
      <c r="R104" s="135"/>
    </row>
    <row r="105" spans="1:18" ht="13.5" customHeight="1">
      <c r="A105" s="104"/>
      <c r="B105" s="113"/>
      <c r="C105" s="113"/>
      <c r="D105" s="113"/>
      <c r="E105" s="113"/>
      <c r="F105" s="113"/>
      <c r="G105" s="113"/>
      <c r="H105" s="113"/>
      <c r="I105" s="113"/>
      <c r="J105" s="135"/>
      <c r="K105" s="135"/>
      <c r="L105" s="135"/>
      <c r="M105" s="370"/>
      <c r="N105" s="135"/>
      <c r="O105" s="135"/>
      <c r="P105" s="371"/>
      <c r="Q105" s="135"/>
      <c r="R105" s="135"/>
    </row>
    <row r="106" spans="1:18" ht="13.5" customHeight="1">
      <c r="A106" s="6"/>
      <c r="B106" s="135"/>
      <c r="C106" s="135"/>
      <c r="D106" s="135"/>
      <c r="E106" s="135"/>
      <c r="F106" s="135"/>
      <c r="G106" s="135"/>
      <c r="H106" s="135"/>
      <c r="I106" s="135"/>
      <c r="J106" s="135"/>
      <c r="K106" s="135"/>
      <c r="L106" s="135"/>
      <c r="M106" s="370"/>
      <c r="N106" s="135"/>
      <c r="O106" s="135"/>
      <c r="P106" s="371"/>
      <c r="Q106" s="135"/>
      <c r="R106" s="135"/>
    </row>
    <row r="107" spans="1:18" ht="13.5" customHeight="1">
      <c r="A107" s="6"/>
      <c r="B107" s="135"/>
      <c r="C107" s="135"/>
      <c r="D107" s="135"/>
      <c r="E107" s="135"/>
      <c r="F107" s="135"/>
      <c r="G107" s="135"/>
      <c r="H107" s="135"/>
      <c r="I107" s="135"/>
      <c r="J107" s="135"/>
      <c r="K107" s="135"/>
      <c r="L107" s="135"/>
      <c r="M107" s="372"/>
      <c r="N107" s="373"/>
      <c r="O107" s="373"/>
      <c r="P107" s="374"/>
      <c r="Q107" s="135"/>
      <c r="R107" s="135"/>
    </row>
    <row r="108" spans="1:18" ht="15.75" customHeight="1">
      <c r="A108" s="6" t="s">
        <v>865</v>
      </c>
      <c r="R108" s="135"/>
    </row>
    <row r="109" spans="1:18" ht="15.75" customHeight="1">
      <c r="B109" s="3" t="s">
        <v>864</v>
      </c>
      <c r="C109" s="107"/>
      <c r="D109" s="107"/>
      <c r="E109" s="107"/>
      <c r="F109" s="107"/>
      <c r="G109" s="107"/>
      <c r="H109" s="107"/>
      <c r="I109" s="107"/>
      <c r="J109" s="107"/>
      <c r="K109" s="107"/>
      <c r="L109" s="107"/>
      <c r="M109" s="107"/>
      <c r="N109" s="107"/>
      <c r="O109" s="107"/>
      <c r="P109" s="107"/>
      <c r="Q109" s="107"/>
      <c r="R109" s="135"/>
    </row>
    <row r="110" spans="1:18" ht="15.75" customHeight="1">
      <c r="B110" s="3" t="s">
        <v>866</v>
      </c>
      <c r="C110" s="107"/>
      <c r="D110" s="107"/>
      <c r="E110" s="107"/>
      <c r="F110" s="107"/>
      <c r="G110" s="107"/>
      <c r="H110" s="107"/>
      <c r="I110" s="107"/>
      <c r="J110" s="107"/>
      <c r="K110" s="107"/>
      <c r="L110" s="107"/>
      <c r="M110" s="107"/>
      <c r="N110" s="107"/>
      <c r="O110" s="107"/>
      <c r="P110" s="107"/>
      <c r="Q110" s="107"/>
      <c r="R110" s="135"/>
    </row>
    <row r="111" spans="1:18" ht="15.75" customHeight="1">
      <c r="B111" s="1061"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111" s="1061"/>
      <c r="D111" s="1061"/>
      <c r="E111" s="1061"/>
      <c r="F111" s="1061"/>
      <c r="G111" s="1061"/>
      <c r="H111" s="1061"/>
      <c r="I111" s="1061"/>
      <c r="J111" s="1061"/>
      <c r="K111" s="1061"/>
      <c r="L111" s="1061"/>
      <c r="M111" s="1061"/>
      <c r="N111" s="1061"/>
      <c r="O111" s="1061"/>
      <c r="P111" s="1061"/>
      <c r="Q111" s="1061"/>
      <c r="R111" s="135"/>
    </row>
    <row r="112" spans="1:18" ht="15.75" customHeight="1">
      <c r="A112" s="113"/>
      <c r="B112" s="1061"/>
      <c r="C112" s="1061"/>
      <c r="D112" s="1061"/>
      <c r="E112" s="1061"/>
      <c r="F112" s="1061"/>
      <c r="G112" s="1061"/>
      <c r="H112" s="1061"/>
      <c r="I112" s="1061"/>
      <c r="J112" s="1061"/>
      <c r="K112" s="1061"/>
      <c r="L112" s="1061"/>
      <c r="M112" s="1061"/>
      <c r="N112" s="1061"/>
      <c r="O112" s="1061"/>
      <c r="P112" s="1061"/>
      <c r="Q112" s="1061"/>
      <c r="R112" s="135"/>
    </row>
    <row r="113" spans="1:20" ht="15.75" customHeight="1">
      <c r="A113" s="113"/>
      <c r="B113" s="1061"/>
      <c r="C113" s="1061"/>
      <c r="D113" s="1061"/>
      <c r="E113" s="1061"/>
      <c r="F113" s="1061"/>
      <c r="G113" s="1061"/>
      <c r="H113" s="1061"/>
      <c r="I113" s="1061"/>
      <c r="J113" s="1061"/>
      <c r="K113" s="1061"/>
      <c r="L113" s="1061"/>
      <c r="M113" s="1061"/>
      <c r="N113" s="1061"/>
      <c r="O113" s="1061"/>
      <c r="P113" s="1061"/>
      <c r="Q113" s="1061"/>
      <c r="R113" s="135"/>
    </row>
    <row r="114" spans="1:20" ht="13.5" customHeight="1">
      <c r="A114" s="6"/>
      <c r="B114" s="135"/>
      <c r="C114" s="135"/>
      <c r="D114" s="135"/>
      <c r="E114" s="135"/>
      <c r="F114" s="135"/>
      <c r="G114" s="135"/>
      <c r="H114" s="135"/>
      <c r="I114" s="135"/>
      <c r="J114" s="135"/>
      <c r="K114" s="135"/>
      <c r="L114" s="135"/>
      <c r="M114" s="135"/>
      <c r="N114" s="135"/>
      <c r="O114" s="135"/>
      <c r="P114" s="135"/>
      <c r="Q114" s="135"/>
      <c r="R114" s="135"/>
    </row>
    <row r="115" spans="1:20" ht="13.5" customHeight="1">
      <c r="A115" s="6"/>
      <c r="B115" s="135"/>
      <c r="C115" s="135"/>
      <c r="D115" s="135"/>
      <c r="E115" s="135"/>
      <c r="F115" s="135"/>
      <c r="G115" s="135"/>
      <c r="H115" s="135"/>
      <c r="I115" s="135"/>
      <c r="J115" s="135"/>
      <c r="K115" s="135"/>
      <c r="L115" s="135"/>
      <c r="M115" s="135"/>
      <c r="N115" s="135"/>
      <c r="O115" s="135"/>
      <c r="P115" s="135"/>
      <c r="Q115" s="135"/>
      <c r="R115" s="135"/>
    </row>
    <row r="116" spans="1:20" ht="13.5" customHeight="1">
      <c r="A116" s="6"/>
      <c r="B116" s="135"/>
      <c r="C116" s="135"/>
      <c r="D116" s="135"/>
      <c r="E116" s="135"/>
      <c r="F116" s="135"/>
      <c r="G116" s="135"/>
      <c r="H116" s="135"/>
      <c r="I116" s="135"/>
      <c r="J116" s="135"/>
      <c r="K116" s="135"/>
      <c r="L116" s="135"/>
      <c r="M116" s="135"/>
      <c r="N116" s="135"/>
      <c r="O116" s="135"/>
      <c r="P116" s="135"/>
      <c r="Q116" s="135"/>
      <c r="R116" s="135"/>
    </row>
    <row r="117" spans="1:20" ht="13.5" customHeight="1">
      <c r="A117" s="6"/>
      <c r="B117" s="135"/>
      <c r="C117" s="135"/>
      <c r="D117" s="135"/>
      <c r="E117" s="135"/>
      <c r="F117" s="135"/>
      <c r="G117" s="135"/>
      <c r="H117" s="135"/>
      <c r="I117" s="135"/>
      <c r="J117" s="135"/>
      <c r="K117" s="135"/>
      <c r="L117" s="135"/>
      <c r="M117" s="135"/>
      <c r="N117" s="135"/>
      <c r="O117" s="135"/>
      <c r="P117" s="135"/>
      <c r="Q117" s="135"/>
      <c r="R117" s="135"/>
    </row>
    <row r="118" spans="1:20" ht="13.5" customHeight="1">
      <c r="A118" s="6"/>
      <c r="B118" s="135"/>
      <c r="C118" s="135"/>
      <c r="D118" s="135"/>
      <c r="E118" s="135"/>
      <c r="F118" s="135"/>
      <c r="G118" s="135"/>
      <c r="H118" s="135"/>
      <c r="I118" s="135"/>
      <c r="J118" s="135"/>
      <c r="K118" s="135"/>
      <c r="L118" s="135"/>
      <c r="M118" s="135"/>
      <c r="N118" s="135"/>
      <c r="O118" s="135"/>
      <c r="P118" s="135"/>
      <c r="Q118" s="135"/>
      <c r="R118" s="135"/>
    </row>
    <row r="119" spans="1:20" ht="13.5" customHeight="1">
      <c r="A119" s="6"/>
      <c r="B119" s="135"/>
      <c r="C119" s="135"/>
      <c r="D119" s="135"/>
      <c r="E119" s="135"/>
      <c r="F119" s="135"/>
      <c r="G119" s="135"/>
      <c r="H119" s="135"/>
      <c r="I119" s="135"/>
      <c r="J119" s="135"/>
      <c r="K119" s="135"/>
      <c r="L119" s="135"/>
      <c r="M119" s="135"/>
      <c r="N119" s="135"/>
      <c r="O119" s="135"/>
      <c r="P119" s="135"/>
      <c r="Q119" s="135"/>
      <c r="R119" s="6"/>
    </row>
    <row r="120" spans="1:20" ht="13.5" customHeight="1">
      <c r="A120" s="775" t="str">
        <f>CONCATENATE("（様式-",INDEX(発注者入力シート!$B$25:$G$28,MATCH(発注者入力シート!M10,発注者入力シート!$C$25:$C$28,0),4),"-１）")</f>
        <v>（様式-５-１）</v>
      </c>
      <c r="B120" s="775"/>
      <c r="C120" s="775"/>
      <c r="D120" s="775"/>
      <c r="E120" s="775"/>
      <c r="F120" s="775"/>
      <c r="Q120" s="613" t="s">
        <v>962</v>
      </c>
      <c r="S120" s="3" t="s">
        <v>276</v>
      </c>
    </row>
    <row r="121" spans="1:20" ht="13.5" customHeight="1">
      <c r="A121" s="775" t="str">
        <f>CONCATENATE("評価項目",INDEX(発注者入力シート!$B$25:$G$28,MATCH(発注者入力シート!M10,発注者入力シート!$C$25:$C$28,0),5),"-",INDEX(発注者入力シート!$B$25:$G$28,MATCH(発注者入力シート!M10,発注者入力シート!$C$25:$C$28,0),6))</f>
        <v>評価項目（２）-①</v>
      </c>
      <c r="B121" s="775"/>
      <c r="C121" s="775"/>
      <c r="D121" s="775"/>
      <c r="E121" s="775"/>
      <c r="R121" s="105"/>
      <c r="S121" s="3" t="s">
        <v>277</v>
      </c>
    </row>
    <row r="122" spans="1:20" ht="13.5" customHeight="1">
      <c r="A122" s="1087" t="s">
        <v>191</v>
      </c>
      <c r="B122" s="1087"/>
      <c r="C122" s="1087"/>
      <c r="D122" s="1087"/>
      <c r="E122" s="1087"/>
      <c r="F122" s="1087"/>
      <c r="G122" s="1087"/>
      <c r="H122" s="1087"/>
      <c r="I122" s="1087"/>
      <c r="J122" s="1087"/>
      <c r="K122" s="1087"/>
      <c r="L122" s="1087"/>
      <c r="M122" s="1087"/>
      <c r="N122" s="1087"/>
      <c r="O122" s="1087"/>
      <c r="P122" s="1087"/>
      <c r="Q122" s="1087"/>
      <c r="R122" s="2"/>
      <c r="S122" s="89"/>
      <c r="T122" s="3" t="s">
        <v>287</v>
      </c>
    </row>
    <row r="123" spans="1:20" ht="13.5" customHeight="1">
      <c r="G123" s="1104" t="s">
        <v>201</v>
      </c>
      <c r="H123" s="1104"/>
      <c r="I123" s="1104"/>
      <c r="J123" s="1104"/>
      <c r="K123" s="1088" t="str">
        <f>IF(企業入力シート!C7="","",企業入力シート!C7)</f>
        <v>○○建設</v>
      </c>
      <c r="L123" s="1088"/>
      <c r="M123" s="1088"/>
      <c r="N123" s="1088"/>
      <c r="O123" s="1088"/>
      <c r="P123" s="1088"/>
      <c r="Q123" s="1088"/>
      <c r="R123" s="2"/>
      <c r="S123" s="83"/>
      <c r="T123" s="3" t="s">
        <v>389</v>
      </c>
    </row>
    <row r="124" spans="1:20" ht="13.5" customHeight="1">
      <c r="G124" s="6"/>
      <c r="H124" s="6"/>
      <c r="I124" s="6"/>
      <c r="J124" s="6"/>
      <c r="K124" s="2"/>
      <c r="L124" s="2"/>
      <c r="M124" s="2"/>
      <c r="N124" s="2"/>
      <c r="O124" s="2"/>
      <c r="P124" s="2"/>
      <c r="Q124" s="2"/>
      <c r="S124" s="84"/>
      <c r="T124" s="3" t="s">
        <v>285</v>
      </c>
    </row>
    <row r="125" spans="1:20" ht="13.5" customHeight="1">
      <c r="H125" s="68"/>
      <c r="I125" s="68"/>
      <c r="J125" s="68"/>
      <c r="K125" s="2"/>
      <c r="L125" s="2"/>
      <c r="M125" s="2"/>
      <c r="N125" s="2"/>
      <c r="O125" s="2"/>
      <c r="P125" s="2"/>
      <c r="Q125" s="2"/>
      <c r="R125" s="68"/>
    </row>
    <row r="126" spans="1:20" ht="13.5" customHeight="1">
      <c r="A126" s="104" t="s">
        <v>207</v>
      </c>
      <c r="R126" s="138"/>
      <c r="S126" s="3" t="s">
        <v>280</v>
      </c>
    </row>
    <row r="127" spans="1:20" ht="13.5" customHeight="1">
      <c r="A127" s="1123" t="s">
        <v>192</v>
      </c>
      <c r="B127" s="1124"/>
      <c r="C127" s="1124"/>
      <c r="D127" s="1124"/>
      <c r="E127" s="1125"/>
      <c r="F127" s="180" t="s">
        <v>511</v>
      </c>
      <c r="G127" s="1335" t="str">
        <f>IF(企業入力シート!C20="","",企業入力シート!C20)</f>
        <v/>
      </c>
      <c r="H127" s="1335"/>
      <c r="I127" s="1335"/>
      <c r="J127" s="1336"/>
      <c r="K127" s="94"/>
      <c r="R127" s="138"/>
      <c r="S127" s="85"/>
      <c r="T127" s="3" t="s">
        <v>281</v>
      </c>
    </row>
    <row r="128" spans="1:20" ht="13.5" customHeight="1">
      <c r="A128" s="1123" t="s">
        <v>165</v>
      </c>
      <c r="B128" s="1124"/>
      <c r="C128" s="1076" t="s">
        <v>81</v>
      </c>
      <c r="D128" s="1076"/>
      <c r="E128" s="1076"/>
      <c r="F128" s="1326" t="str">
        <f>IF(F9="","",F9)</f>
        <v>令和３年度から令和７年度（完成及び引き渡しが完了）</v>
      </c>
      <c r="G128" s="1327"/>
      <c r="H128" s="1327"/>
      <c r="I128" s="1327"/>
      <c r="J128" s="1327"/>
      <c r="K128" s="1327"/>
      <c r="L128" s="1327"/>
      <c r="M128" s="1327"/>
      <c r="N128" s="1327"/>
      <c r="O128" s="1327"/>
      <c r="P128" s="1327"/>
      <c r="Q128" s="1328"/>
      <c r="R128" s="138"/>
      <c r="S128" s="86"/>
      <c r="T128" s="3" t="s">
        <v>279</v>
      </c>
    </row>
    <row r="129" spans="1:20" ht="13.5" customHeight="1">
      <c r="A129" s="1128"/>
      <c r="B129" s="778"/>
      <c r="C129" s="1080" t="s">
        <v>122</v>
      </c>
      <c r="D129" s="1080"/>
      <c r="E129" s="1080"/>
      <c r="F129" s="1329" t="str">
        <f>IF(F10="","",F10)</f>
        <v>島根県（総務部（企業局及び病院局契約を含み、企業局及び病院局発注工事は除く。）、農林水産部、土木部）</v>
      </c>
      <c r="G129" s="1330"/>
      <c r="H129" s="1330"/>
      <c r="I129" s="1330"/>
      <c r="J129" s="1330"/>
      <c r="K129" s="1330"/>
      <c r="L129" s="1330"/>
      <c r="M129" s="1330"/>
      <c r="N129" s="1330"/>
      <c r="O129" s="1330"/>
      <c r="P129" s="1330"/>
      <c r="Q129" s="1331"/>
      <c r="R129" s="138"/>
      <c r="S129" s="106"/>
      <c r="T129" s="3" t="s">
        <v>286</v>
      </c>
    </row>
    <row r="130" spans="1:20" ht="13.5" customHeight="1">
      <c r="A130" s="1128"/>
      <c r="B130" s="778"/>
      <c r="C130" s="1080" t="s">
        <v>82</v>
      </c>
      <c r="D130" s="1080"/>
      <c r="E130" s="1080"/>
      <c r="F130" s="1329" t="str">
        <f>IF(F11="","",F11)</f>
        <v>建築物に係る冷暖房衛生設備工事</v>
      </c>
      <c r="G130" s="1330"/>
      <c r="H130" s="1330"/>
      <c r="I130" s="1330"/>
      <c r="J130" s="1330"/>
      <c r="K130" s="1330"/>
      <c r="L130" s="1330"/>
      <c r="M130" s="1330"/>
      <c r="N130" s="1330"/>
      <c r="O130" s="1330"/>
      <c r="P130" s="1330"/>
      <c r="Q130" s="1331"/>
    </row>
    <row r="131" spans="1:20" ht="13.5" customHeight="1">
      <c r="A131" s="1126"/>
      <c r="B131" s="1089"/>
      <c r="C131" s="1045" t="s">
        <v>123</v>
      </c>
      <c r="D131" s="1045"/>
      <c r="E131" s="1045"/>
      <c r="F131" s="1332" t="str">
        <f>IF(F12="","",F12)</f>
        <v>管工事、熱絶縁工事、消防施設工事</v>
      </c>
      <c r="G131" s="1333"/>
      <c r="H131" s="1333"/>
      <c r="I131" s="1333"/>
      <c r="J131" s="1333"/>
      <c r="K131" s="1333"/>
      <c r="L131" s="1333"/>
      <c r="M131" s="1333"/>
      <c r="N131" s="1333"/>
      <c r="O131" s="1333"/>
      <c r="P131" s="1333"/>
      <c r="Q131" s="1334"/>
      <c r="R131" s="2"/>
    </row>
    <row r="132" spans="1:20" ht="13" hidden="1" customHeight="1">
      <c r="A132" s="1123" t="s">
        <v>193</v>
      </c>
      <c r="B132" s="1124"/>
      <c r="C132" s="1124"/>
      <c r="D132" s="1124"/>
      <c r="E132" s="1125"/>
      <c r="F132" s="108" t="str">
        <f>IF(【建築】技術者評定点一覧表!O44="","",【建築】技術者評定点一覧表!O44)</f>
        <v/>
      </c>
      <c r="G132" s="109" t="str">
        <f>IF(【建築】技術者評定点一覧表!O45="","",【建築】技術者評定点一覧表!O45)</f>
        <v/>
      </c>
      <c r="H132" s="109" t="str">
        <f>IF(【建築】技術者評定点一覧表!O46="","",【建築】技術者評定点一覧表!O46)</f>
        <v/>
      </c>
      <c r="I132" s="109" t="str">
        <f>IF(【建築】技術者評定点一覧表!O47="","",【建築】技術者評定点一覧表!O47)</f>
        <v/>
      </c>
      <c r="J132" s="109" t="str">
        <f>IF(【建築】技術者評定点一覧表!O48="","",【建築】技術者評定点一覧表!O48)</f>
        <v/>
      </c>
      <c r="K132" s="109" t="str">
        <f>IF(【建築】技術者評定点一覧表!O49="","",【建築】技術者評定点一覧表!O49)</f>
        <v/>
      </c>
      <c r="L132" s="109" t="str">
        <f>IF(【建築】技術者評定点一覧表!O50="","",【建築】技術者評定点一覧表!O50)</f>
        <v/>
      </c>
      <c r="M132" s="109" t="str">
        <f>IF(【建築】技術者評定点一覧表!O51="","",【建築】技術者評定点一覧表!O51)</f>
        <v/>
      </c>
      <c r="N132" s="109" t="str">
        <f>IF(【建築】技術者評定点一覧表!O52="","",【建築】技術者評定点一覧表!O52)</f>
        <v/>
      </c>
      <c r="O132" s="109" t="str">
        <f>IF(【建築】技術者評定点一覧表!O53="","",【建築】技術者評定点一覧表!O53)</f>
        <v/>
      </c>
      <c r="P132" s="109" t="str">
        <f>IF(【建築】技術者評定点一覧表!O54="","",【建築】技術者評定点一覧表!O54)</f>
        <v/>
      </c>
      <c r="Q132" s="110" t="str">
        <f>IF(【建築】技術者評定点一覧表!O55="","",【建築】技術者評定点一覧表!O55)</f>
        <v/>
      </c>
      <c r="R132" s="2"/>
    </row>
    <row r="133" spans="1:20" ht="13.5" customHeight="1">
      <c r="A133" s="1123" t="s">
        <v>194</v>
      </c>
      <c r="B133" s="1124"/>
      <c r="C133" s="1124"/>
      <c r="D133" s="1124"/>
      <c r="E133" s="1125"/>
      <c r="F133" s="1340" t="str">
        <f>IF((COUNTA(F132:Q132)-COUNTBLANK(F132:Q132))=0,"",COUNTA(F132:Q132)-COUNTBLANK(F132:Q132))</f>
        <v/>
      </c>
      <c r="G133" s="1341"/>
      <c r="H133" s="1099" t="s">
        <v>129</v>
      </c>
      <c r="I133" s="1100"/>
      <c r="J133" s="1320" t="str">
        <f>IF(OR(F133=0,F133=""),"",ROUND(AVERAGE(F132:Q132),1))</f>
        <v/>
      </c>
      <c r="K133" s="1321"/>
      <c r="L133" s="1321"/>
      <c r="M133" s="1322"/>
      <c r="N133" s="1099" t="s">
        <v>203</v>
      </c>
      <c r="O133" s="1099"/>
      <c r="P133" s="1099"/>
      <c r="Q133" s="1100"/>
      <c r="R133" s="2"/>
      <c r="S133" s="91" t="s">
        <v>282</v>
      </c>
    </row>
    <row r="134" spans="1:20" s="104" customFormat="1" ht="13.5" customHeight="1">
      <c r="A134" s="1126" t="s">
        <v>195</v>
      </c>
      <c r="B134" s="1089"/>
      <c r="C134" s="1089"/>
      <c r="D134" s="1089"/>
      <c r="E134" s="1127"/>
      <c r="F134" s="1342"/>
      <c r="G134" s="1343"/>
      <c r="H134" s="1101"/>
      <c r="I134" s="1102"/>
      <c r="J134" s="1323"/>
      <c r="K134" s="1324"/>
      <c r="L134" s="1324"/>
      <c r="M134" s="1325"/>
      <c r="N134" s="1101"/>
      <c r="O134" s="1101"/>
      <c r="P134" s="1101"/>
      <c r="Q134" s="1102"/>
      <c r="S134" s="91" t="s">
        <v>283</v>
      </c>
    </row>
    <row r="135" spans="1:20" s="104" customFormat="1" ht="13.5" customHeight="1">
      <c r="A135" s="103"/>
      <c r="B135" s="1061"/>
      <c r="C135" s="1061"/>
      <c r="D135" s="1061"/>
      <c r="E135" s="1061"/>
      <c r="F135" s="1061"/>
      <c r="G135" s="1061"/>
      <c r="H135" s="1061"/>
      <c r="I135" s="1061"/>
      <c r="J135" s="1061"/>
      <c r="K135" s="1061"/>
      <c r="L135" s="1061"/>
      <c r="M135" s="1061"/>
      <c r="N135" s="1061"/>
      <c r="O135" s="1061"/>
      <c r="P135" s="1061"/>
      <c r="Q135" s="1061"/>
      <c r="R135" s="135"/>
      <c r="S135" s="91" t="s">
        <v>578</v>
      </c>
    </row>
    <row r="136" spans="1:20" s="104" customFormat="1" ht="13.5" customHeight="1">
      <c r="A136" s="103" t="s">
        <v>395</v>
      </c>
      <c r="B136" s="1061" t="s">
        <v>620</v>
      </c>
      <c r="C136" s="1061"/>
      <c r="D136" s="1061"/>
      <c r="E136" s="1061"/>
      <c r="F136" s="1061"/>
      <c r="G136" s="1061"/>
      <c r="H136" s="1061"/>
      <c r="I136" s="1061"/>
      <c r="J136" s="1061"/>
      <c r="K136" s="1061"/>
      <c r="L136" s="1061"/>
      <c r="M136" s="1061"/>
      <c r="N136" s="1061"/>
      <c r="O136" s="1061"/>
      <c r="P136" s="1061"/>
      <c r="Q136" s="1061"/>
      <c r="R136" s="131"/>
    </row>
    <row r="137" spans="1:20" s="104" customFormat="1" ht="13.5" customHeight="1">
      <c r="A137" s="103" t="s">
        <v>607</v>
      </c>
      <c r="B137" s="1061" t="s">
        <v>758</v>
      </c>
      <c r="C137" s="1061"/>
      <c r="D137" s="1061"/>
      <c r="E137" s="1061"/>
      <c r="F137" s="1061"/>
      <c r="G137" s="1061"/>
      <c r="H137" s="1061"/>
      <c r="I137" s="1061"/>
      <c r="J137" s="1061"/>
      <c r="K137" s="1061"/>
      <c r="L137" s="1061"/>
      <c r="M137" s="1061"/>
      <c r="N137" s="1061"/>
      <c r="O137" s="1061"/>
      <c r="P137" s="1061"/>
      <c r="Q137" s="1061"/>
      <c r="R137" s="131"/>
    </row>
    <row r="138" spans="1:20" s="104" customFormat="1" ht="13.5" customHeight="1">
      <c r="A138" s="103" t="s">
        <v>853</v>
      </c>
      <c r="B138" s="1061" t="s">
        <v>623</v>
      </c>
      <c r="C138" s="1061"/>
      <c r="D138" s="1061"/>
      <c r="E138" s="1061"/>
      <c r="F138" s="1061"/>
      <c r="G138" s="1061"/>
      <c r="H138" s="1061"/>
      <c r="I138" s="1061"/>
      <c r="J138" s="1061"/>
      <c r="K138" s="1061"/>
      <c r="L138" s="1061"/>
      <c r="M138" s="1061"/>
      <c r="N138" s="1061"/>
      <c r="O138" s="1061"/>
      <c r="P138" s="1061"/>
      <c r="Q138" s="1061"/>
      <c r="R138" s="135"/>
    </row>
    <row r="139" spans="1:20" s="104" customFormat="1" ht="13.5" customHeight="1">
      <c r="B139" s="1061"/>
      <c r="C139" s="1061"/>
      <c r="D139" s="1061"/>
      <c r="E139" s="1061"/>
      <c r="F139" s="1061"/>
      <c r="G139" s="1061"/>
      <c r="H139" s="1061"/>
      <c r="I139" s="1061"/>
      <c r="J139" s="1061"/>
      <c r="K139" s="1061"/>
      <c r="L139" s="1061"/>
      <c r="M139" s="1061"/>
      <c r="N139" s="1061"/>
      <c r="O139" s="1061"/>
      <c r="P139" s="1061"/>
      <c r="Q139" s="1061"/>
      <c r="R139" s="131"/>
    </row>
    <row r="140" spans="1:20" ht="13.5" customHeight="1">
      <c r="A140" s="103" t="s">
        <v>854</v>
      </c>
      <c r="B140" s="1061" t="s">
        <v>513</v>
      </c>
      <c r="C140" s="1061"/>
      <c r="D140" s="1061"/>
      <c r="E140" s="1061"/>
      <c r="F140" s="1061"/>
      <c r="G140" s="1061"/>
      <c r="H140" s="1061"/>
      <c r="I140" s="1061"/>
      <c r="J140" s="1061"/>
      <c r="K140" s="1061"/>
      <c r="L140" s="1061"/>
      <c r="M140" s="1061"/>
      <c r="N140" s="1061"/>
      <c r="O140" s="1061"/>
      <c r="P140" s="1061"/>
      <c r="Q140" s="1061"/>
      <c r="R140" s="68"/>
    </row>
    <row r="141" spans="1:20" s="104" customFormat="1" ht="13.5" customHeight="1">
      <c r="A141" s="103"/>
      <c r="B141" s="1061"/>
      <c r="C141" s="1061"/>
      <c r="D141" s="1061"/>
      <c r="E141" s="1061"/>
      <c r="F141" s="1061"/>
      <c r="G141" s="1061"/>
      <c r="H141" s="1061"/>
      <c r="I141" s="1061"/>
      <c r="J141" s="1061"/>
      <c r="K141" s="1061"/>
      <c r="L141" s="1061"/>
      <c r="M141" s="1061"/>
      <c r="N141" s="1061"/>
      <c r="O141" s="1061"/>
      <c r="P141" s="1061"/>
      <c r="Q141" s="1061"/>
      <c r="R141" s="135"/>
    </row>
    <row r="142" spans="1:20" s="104" customFormat="1" ht="13.5" customHeight="1">
      <c r="A142" s="729" t="s">
        <v>855</v>
      </c>
      <c r="B142" s="1351" t="s">
        <v>1198</v>
      </c>
      <c r="C142" s="1351"/>
      <c r="D142" s="1351"/>
      <c r="E142" s="1351"/>
      <c r="F142" s="1351"/>
      <c r="G142" s="1351"/>
      <c r="H142" s="1351"/>
      <c r="I142" s="1351"/>
      <c r="J142" s="1351"/>
      <c r="K142" s="1351"/>
      <c r="L142" s="1351"/>
      <c r="M142" s="1351"/>
      <c r="N142" s="1351"/>
      <c r="O142" s="1351"/>
      <c r="P142" s="1351"/>
      <c r="Q142" s="1351"/>
      <c r="R142" s="135"/>
    </row>
    <row r="143" spans="1:20" s="104" customFormat="1" ht="13.5" customHeight="1">
      <c r="A143" s="729"/>
      <c r="B143" s="1351"/>
      <c r="C143" s="1351"/>
      <c r="D143" s="1351"/>
      <c r="E143" s="1351"/>
      <c r="F143" s="1351"/>
      <c r="G143" s="1351"/>
      <c r="H143" s="1351"/>
      <c r="I143" s="1351"/>
      <c r="J143" s="1351"/>
      <c r="K143" s="1351"/>
      <c r="L143" s="1351"/>
      <c r="M143" s="1351"/>
      <c r="N143" s="1351"/>
      <c r="O143" s="1351"/>
      <c r="P143" s="1351"/>
      <c r="Q143" s="1351"/>
      <c r="R143" s="135"/>
    </row>
    <row r="144" spans="1:20" s="104" customFormat="1" ht="13.5" customHeight="1">
      <c r="A144" s="729" t="s">
        <v>1199</v>
      </c>
      <c r="B144" s="1154" t="s">
        <v>59</v>
      </c>
      <c r="C144" s="1154"/>
      <c r="D144" s="1154"/>
      <c r="E144" s="1154"/>
      <c r="F144" s="1154"/>
      <c r="G144" s="1154"/>
      <c r="H144" s="1154"/>
      <c r="I144" s="1154"/>
      <c r="J144" s="1154"/>
      <c r="K144" s="1154"/>
      <c r="L144" s="1154"/>
      <c r="M144" s="1154"/>
      <c r="N144" s="1154"/>
      <c r="O144" s="1154"/>
      <c r="P144" s="1154"/>
      <c r="Q144" s="1154"/>
      <c r="R144" s="135"/>
    </row>
    <row r="145" spans="1:18" s="104" customFormat="1" ht="13.5" customHeight="1">
      <c r="A145" s="103"/>
      <c r="B145" s="135"/>
      <c r="C145" s="135"/>
      <c r="D145" s="135"/>
      <c r="E145" s="135"/>
      <c r="F145" s="135"/>
      <c r="G145" s="135"/>
      <c r="H145" s="135"/>
      <c r="I145" s="135"/>
      <c r="J145" s="135"/>
      <c r="K145" s="135"/>
      <c r="L145" s="135"/>
      <c r="M145" s="135"/>
      <c r="N145" s="135"/>
      <c r="O145" s="135"/>
      <c r="P145" s="135"/>
      <c r="Q145" s="135"/>
      <c r="R145" s="135"/>
    </row>
    <row r="146" spans="1:18" s="104" customFormat="1" ht="13.5" customHeight="1">
      <c r="A146" s="326"/>
      <c r="B146" s="327"/>
      <c r="C146" s="327"/>
      <c r="D146" s="327"/>
      <c r="E146" s="327"/>
      <c r="F146" s="327"/>
      <c r="G146" s="327"/>
      <c r="H146" s="327"/>
      <c r="I146" s="327"/>
      <c r="J146" s="327"/>
      <c r="K146" s="327"/>
      <c r="L146" s="327"/>
      <c r="M146" s="327"/>
      <c r="N146" s="327"/>
      <c r="O146" s="327"/>
      <c r="P146" s="327"/>
      <c r="Q146" s="327"/>
      <c r="R146" s="135"/>
    </row>
    <row r="147" spans="1:18" s="104" customFormat="1" ht="13.5" customHeight="1">
      <c r="A147" s="3"/>
      <c r="B147" s="3"/>
      <c r="C147" s="3"/>
      <c r="D147" s="3"/>
      <c r="E147" s="3"/>
      <c r="F147" s="3"/>
      <c r="G147" s="3"/>
      <c r="H147" s="3"/>
      <c r="I147" s="3"/>
      <c r="J147" s="3"/>
      <c r="K147" s="3"/>
      <c r="L147" s="3"/>
      <c r="M147" s="3"/>
      <c r="N147" s="3"/>
      <c r="O147" s="3"/>
      <c r="P147" s="3"/>
      <c r="Q147" s="3"/>
      <c r="R147" s="135"/>
    </row>
    <row r="148" spans="1:18" s="104" customFormat="1" ht="13.5" customHeight="1">
      <c r="A148" s="1059" t="s">
        <v>559</v>
      </c>
      <c r="B148" s="1059"/>
      <c r="C148" s="1059"/>
      <c r="D148" s="1059"/>
      <c r="E148" s="1349" t="str">
        <f>IF(E29="","",E29)</f>
        <v>隠岐高等学校長寿命化（受水槽改修外）工事</v>
      </c>
      <c r="F148" s="1349"/>
      <c r="G148" s="1349"/>
      <c r="H148" s="1349"/>
      <c r="I148" s="1349"/>
      <c r="J148" s="1349"/>
      <c r="K148" s="1349"/>
      <c r="L148" s="1349"/>
      <c r="M148" s="1349"/>
      <c r="N148" s="1349"/>
      <c r="O148" s="1349"/>
      <c r="P148" s="1349"/>
      <c r="Q148" s="1349"/>
      <c r="R148" s="135"/>
    </row>
    <row r="149" spans="1:18" s="104" customFormat="1" ht="13.5" customHeight="1">
      <c r="A149" s="3"/>
      <c r="B149" s="3"/>
      <c r="C149" s="3"/>
      <c r="D149" s="3"/>
      <c r="E149" s="3"/>
      <c r="F149" s="3"/>
      <c r="G149" s="3"/>
      <c r="H149" s="3"/>
      <c r="I149" s="3"/>
      <c r="J149" s="3"/>
      <c r="K149" s="3"/>
      <c r="L149" s="3"/>
      <c r="M149" s="3"/>
      <c r="N149" s="3"/>
      <c r="O149" s="3"/>
      <c r="P149" s="3"/>
      <c r="Q149" s="3"/>
      <c r="R149" s="135"/>
    </row>
    <row r="150" spans="1:18" s="104" customFormat="1" ht="13.5" customHeight="1">
      <c r="A150" s="1059" t="s">
        <v>560</v>
      </c>
      <c r="B150" s="1059"/>
      <c r="C150" s="1059"/>
      <c r="D150" s="1059"/>
      <c r="E150" s="1349" t="str">
        <f>IF(E31="","",E31)</f>
        <v>総務部営繕課</v>
      </c>
      <c r="F150" s="1349"/>
      <c r="G150" s="1349"/>
      <c r="H150" s="1349"/>
      <c r="I150" s="1349"/>
      <c r="J150" s="1349"/>
      <c r="K150" s="1349"/>
      <c r="L150" s="1349"/>
      <c r="M150" s="1349"/>
      <c r="N150" s="1349"/>
      <c r="O150" s="1349"/>
      <c r="P150" s="1349"/>
      <c r="Q150" s="1349"/>
      <c r="R150" s="135"/>
    </row>
    <row r="151" spans="1:18" s="104" customFormat="1" ht="13.5" customHeight="1">
      <c r="A151" s="3"/>
      <c r="B151" s="3"/>
      <c r="C151" s="3"/>
      <c r="D151" s="3"/>
      <c r="E151" s="3"/>
      <c r="F151" s="3"/>
      <c r="G151" s="3"/>
      <c r="H151" s="3"/>
      <c r="I151" s="3"/>
      <c r="J151" s="3"/>
      <c r="K151" s="3"/>
      <c r="L151" s="3"/>
      <c r="M151" s="3"/>
      <c r="N151" s="3"/>
      <c r="O151" s="3"/>
      <c r="P151" s="3"/>
      <c r="Q151" s="3"/>
      <c r="R151" s="135"/>
    </row>
    <row r="152" spans="1:18" s="104" customFormat="1" ht="13.5" customHeight="1">
      <c r="A152" s="1059" t="s">
        <v>561</v>
      </c>
      <c r="B152" s="1059"/>
      <c r="C152" s="1059"/>
      <c r="D152" s="1059"/>
      <c r="E152" s="574" t="str">
        <f>IF(E33="","",E33)</f>
        <v>令和9年7月31日までに入札公告された工事　　</v>
      </c>
      <c r="F152" s="574"/>
      <c r="G152" s="574"/>
      <c r="H152" s="574"/>
      <c r="I152" s="574"/>
      <c r="J152" s="574"/>
      <c r="K152" s="574"/>
      <c r="L152" s="574"/>
      <c r="M152" s="574"/>
      <c r="N152" s="574"/>
      <c r="O152" s="574"/>
      <c r="P152" s="574"/>
      <c r="Q152" s="574"/>
      <c r="R152" s="135"/>
    </row>
    <row r="153" spans="1:18" s="104" customFormat="1" ht="13.5" customHeight="1">
      <c r="A153" s="181"/>
      <c r="B153" s="135"/>
      <c r="C153" s="135"/>
      <c r="D153" s="135"/>
      <c r="E153" s="135"/>
      <c r="F153" s="135"/>
      <c r="G153" s="135"/>
      <c r="H153" s="135"/>
      <c r="I153" s="135"/>
      <c r="J153" s="135"/>
      <c r="K153" s="135"/>
      <c r="L153" s="135"/>
      <c r="M153" s="135"/>
      <c r="N153" s="135"/>
      <c r="O153" s="135"/>
      <c r="P153" s="135"/>
      <c r="Q153" s="135"/>
      <c r="R153" s="135"/>
    </row>
    <row r="154" spans="1:18" s="104" customFormat="1" ht="13.5" customHeight="1">
      <c r="A154" s="1350" t="str">
        <f>IF(A35="","",A35)</f>
        <v>　今後、総務部営繕課が発注する工事においては、本書の写し（※）をもって「配置予定技術者の工事成績評定点」の貴社技術資料とみなし、その他添付資料の提出は不要とする。
※本書の写しとは、収受印欄に収受の押印がある資料をいう。</v>
      </c>
      <c r="B154" s="1350"/>
      <c r="C154" s="1350"/>
      <c r="D154" s="1350"/>
      <c r="E154" s="1350"/>
      <c r="F154" s="1350"/>
      <c r="G154" s="1350"/>
      <c r="H154" s="1350"/>
      <c r="I154" s="1350"/>
      <c r="J154" s="1350"/>
      <c r="K154" s="1350"/>
      <c r="L154" s="1350"/>
      <c r="M154" s="1350"/>
      <c r="N154" s="1350"/>
      <c r="O154" s="1350"/>
      <c r="P154" s="1350"/>
      <c r="Q154" s="1350"/>
      <c r="R154" s="135"/>
    </row>
    <row r="155" spans="1:18" s="104" customFormat="1" ht="27" customHeight="1">
      <c r="A155" s="1350"/>
      <c r="B155" s="1350"/>
      <c r="C155" s="1350"/>
      <c r="D155" s="1350"/>
      <c r="E155" s="1350"/>
      <c r="F155" s="1350"/>
      <c r="G155" s="1350"/>
      <c r="H155" s="1350"/>
      <c r="I155" s="1350"/>
      <c r="J155" s="1350"/>
      <c r="K155" s="1350"/>
      <c r="L155" s="1350"/>
      <c r="M155" s="1350"/>
      <c r="N155" s="1350"/>
      <c r="O155" s="1350"/>
      <c r="P155" s="1350"/>
      <c r="Q155" s="1350"/>
      <c r="R155" s="135"/>
    </row>
    <row r="156" spans="1:18" s="104" customFormat="1" ht="13.5" customHeight="1">
      <c r="A156" s="131"/>
      <c r="B156" s="131"/>
      <c r="C156" s="131"/>
      <c r="D156" s="131"/>
      <c r="E156" s="131"/>
      <c r="F156" s="131"/>
      <c r="G156" s="131"/>
      <c r="H156" s="131"/>
      <c r="I156" s="131"/>
      <c r="J156" s="131"/>
      <c r="K156" s="131"/>
      <c r="L156" s="131"/>
      <c r="M156" s="131"/>
      <c r="N156" s="131"/>
      <c r="O156" s="131"/>
      <c r="P156" s="131"/>
      <c r="Q156" s="131"/>
      <c r="R156" s="135"/>
    </row>
    <row r="157" spans="1:18" s="104" customFormat="1" ht="13.5" customHeight="1">
      <c r="A157" s="181"/>
      <c r="B157" s="135"/>
      <c r="C157" s="135"/>
      <c r="D157" s="135"/>
      <c r="E157" s="135"/>
      <c r="F157" s="135"/>
      <c r="G157" s="135"/>
      <c r="H157" s="135"/>
      <c r="I157" s="135"/>
      <c r="J157" s="135"/>
      <c r="K157" s="135"/>
      <c r="L157" s="135"/>
      <c r="M157" s="135"/>
      <c r="N157" s="778" t="s">
        <v>562</v>
      </c>
      <c r="O157" s="778"/>
      <c r="P157" s="135"/>
      <c r="Q157" s="135"/>
      <c r="R157" s="135"/>
    </row>
    <row r="158" spans="1:18" s="104" customFormat="1" ht="13.5" customHeight="1">
      <c r="A158" s="181"/>
      <c r="B158" s="3" t="s">
        <v>601</v>
      </c>
      <c r="C158" s="3"/>
      <c r="D158" s="3"/>
      <c r="E158" s="3"/>
      <c r="F158" s="3"/>
      <c r="G158" s="3"/>
      <c r="H158" s="3"/>
      <c r="I158" s="3"/>
      <c r="J158" s="135"/>
      <c r="K158" s="135"/>
      <c r="L158" s="135"/>
      <c r="M158" s="368"/>
      <c r="N158" s="363"/>
      <c r="O158" s="363"/>
      <c r="P158" s="369"/>
      <c r="Q158" s="135"/>
      <c r="R158" s="135"/>
    </row>
    <row r="159" spans="1:18" s="104" customFormat="1" ht="13.5" customHeight="1">
      <c r="A159" s="181"/>
      <c r="B159" s="1050" t="str">
        <f>IF(G127="",発注者入力シート!$AJ$11,IF(INDEX(発注者入力シート!$B$25:$J$28,MATCH(発注者入力シート!M10,発注者入力シート!$C$25:$C$28,0),9)="未記入",発注者入力シート!$AJ$8,IF(INDEX(発注者入力シート!$B$25:$J$28,MATCH(発注者入力シート!M10,発注者入力シート!$C$25:$C$28,0),9)="無",発注者入力シート!$AJ$9,IF(INDEX(発注者入力シート!$B$25:$J$28,MATCH(発注者入力シート!M10,発注者入力シート!$C$25:$C$28,0),9)="有",発注者入力シート!$AJ$10))))</f>
        <v>申請する場合は、「企業入力シート」の「押印済資料での提出」欄で「有」を選択してください</v>
      </c>
      <c r="C159" s="1051"/>
      <c r="D159" s="1051"/>
      <c r="E159" s="1051"/>
      <c r="F159" s="1051"/>
      <c r="G159" s="1051"/>
      <c r="H159" s="1051"/>
      <c r="I159" s="1052"/>
      <c r="J159" s="135"/>
      <c r="K159" s="135"/>
      <c r="L159" s="135"/>
      <c r="M159" s="370"/>
      <c r="N159" s="135"/>
      <c r="O159" s="135"/>
      <c r="P159" s="371"/>
      <c r="Q159" s="135"/>
      <c r="R159" s="135"/>
    </row>
    <row r="160" spans="1:18" s="104" customFormat="1" ht="13.5" customHeight="1">
      <c r="A160" s="181"/>
      <c r="B160" s="1053"/>
      <c r="C160" s="1054"/>
      <c r="D160" s="1054"/>
      <c r="E160" s="1054"/>
      <c r="F160" s="1054"/>
      <c r="G160" s="1054"/>
      <c r="H160" s="1054"/>
      <c r="I160" s="1055"/>
      <c r="J160" s="135"/>
      <c r="K160" s="135"/>
      <c r="L160" s="135"/>
      <c r="M160" s="370"/>
      <c r="N160" s="135"/>
      <c r="O160" s="135"/>
      <c r="P160" s="371"/>
      <c r="Q160" s="135"/>
      <c r="R160" s="135"/>
    </row>
    <row r="161" spans="1:18" s="104" customFormat="1" ht="13.5" customHeight="1">
      <c r="A161" s="181"/>
      <c r="B161" s="1053"/>
      <c r="C161" s="1054"/>
      <c r="D161" s="1054"/>
      <c r="E161" s="1054"/>
      <c r="F161" s="1054"/>
      <c r="G161" s="1054"/>
      <c r="H161" s="1054"/>
      <c r="I161" s="1055"/>
      <c r="J161" s="135"/>
      <c r="K161" s="135"/>
      <c r="L161" s="135"/>
      <c r="M161" s="370"/>
      <c r="N161" s="135"/>
      <c r="O161" s="135"/>
      <c r="P161" s="371"/>
      <c r="Q161" s="135"/>
      <c r="R161" s="135"/>
    </row>
    <row r="162" spans="1:18" s="104" customFormat="1" ht="13.5" customHeight="1">
      <c r="A162" s="181"/>
      <c r="B162" s="1053"/>
      <c r="C162" s="1054"/>
      <c r="D162" s="1054"/>
      <c r="E162" s="1054"/>
      <c r="F162" s="1054"/>
      <c r="G162" s="1054"/>
      <c r="H162" s="1054"/>
      <c r="I162" s="1055"/>
      <c r="J162" s="135"/>
      <c r="K162" s="135"/>
      <c r="L162" s="135"/>
      <c r="M162" s="370"/>
      <c r="N162" s="135"/>
      <c r="O162" s="135"/>
      <c r="P162" s="371"/>
      <c r="Q162" s="135"/>
      <c r="R162" s="135"/>
    </row>
    <row r="163" spans="1:18" s="104" customFormat="1" ht="13.5" customHeight="1">
      <c r="A163" s="181"/>
      <c r="B163" s="1056"/>
      <c r="C163" s="1057"/>
      <c r="D163" s="1057"/>
      <c r="E163" s="1057"/>
      <c r="F163" s="1057"/>
      <c r="G163" s="1057"/>
      <c r="H163" s="1057"/>
      <c r="I163" s="1058"/>
      <c r="J163" s="135"/>
      <c r="K163" s="135"/>
      <c r="L163" s="135"/>
      <c r="M163" s="370"/>
      <c r="N163" s="135"/>
      <c r="O163" s="135"/>
      <c r="P163" s="371"/>
      <c r="Q163" s="135"/>
      <c r="R163" s="135"/>
    </row>
    <row r="164" spans="1:18" s="104" customFormat="1" ht="13.5" customHeight="1">
      <c r="A164" s="181"/>
      <c r="B164" s="565"/>
      <c r="C164" s="565"/>
      <c r="D164" s="565"/>
      <c r="E164" s="565"/>
      <c r="F164" s="565"/>
      <c r="G164" s="565"/>
      <c r="H164" s="565"/>
      <c r="I164" s="565"/>
      <c r="J164" s="135"/>
      <c r="K164" s="135"/>
      <c r="L164" s="135"/>
      <c r="M164" s="370"/>
      <c r="N164" s="135"/>
      <c r="O164" s="135"/>
      <c r="P164" s="371"/>
      <c r="Q164" s="135"/>
      <c r="R164" s="135"/>
    </row>
    <row r="165" spans="1:18" s="104" customFormat="1" ht="13.5" customHeight="1">
      <c r="B165" s="113"/>
      <c r="C165" s="113"/>
      <c r="D165" s="113"/>
      <c r="E165" s="113"/>
      <c r="F165" s="113"/>
      <c r="G165" s="113"/>
      <c r="H165" s="113"/>
      <c r="I165" s="113"/>
      <c r="J165" s="135"/>
      <c r="K165" s="135"/>
      <c r="L165" s="135"/>
      <c r="M165" s="370"/>
      <c r="N165" s="135"/>
      <c r="O165" s="135"/>
      <c r="P165" s="371"/>
      <c r="Q165" s="135"/>
      <c r="R165" s="135"/>
    </row>
    <row r="166" spans="1:18" s="104" customFormat="1" ht="13.5" customHeight="1">
      <c r="A166" s="181"/>
      <c r="B166" s="135"/>
      <c r="C166" s="135"/>
      <c r="D166" s="135"/>
      <c r="E166" s="135"/>
      <c r="F166" s="135"/>
      <c r="G166" s="135"/>
      <c r="H166" s="135"/>
      <c r="I166" s="135"/>
      <c r="J166" s="135"/>
      <c r="K166" s="135"/>
      <c r="L166" s="135"/>
      <c r="M166" s="370"/>
      <c r="N166" s="135"/>
      <c r="O166" s="135"/>
      <c r="P166" s="371"/>
      <c r="Q166" s="135"/>
      <c r="R166" s="135"/>
    </row>
    <row r="167" spans="1:18" s="104" customFormat="1" ht="13.5" customHeight="1">
      <c r="A167" s="181"/>
      <c r="B167" s="135"/>
      <c r="C167" s="135"/>
      <c r="D167" s="135"/>
      <c r="E167" s="135"/>
      <c r="F167" s="135"/>
      <c r="G167" s="135"/>
      <c r="H167" s="135"/>
      <c r="I167" s="135"/>
      <c r="J167" s="135"/>
      <c r="K167" s="135"/>
      <c r="L167" s="135"/>
      <c r="M167" s="372"/>
      <c r="N167" s="373"/>
      <c r="O167" s="373"/>
      <c r="P167" s="374"/>
      <c r="Q167" s="135"/>
      <c r="R167" s="135"/>
    </row>
    <row r="168" spans="1:18" s="104" customFormat="1" ht="15.75" customHeight="1">
      <c r="A168" s="6" t="s">
        <v>865</v>
      </c>
      <c r="B168" s="3"/>
      <c r="C168" s="3"/>
      <c r="D168" s="3"/>
      <c r="E168" s="3"/>
      <c r="F168" s="3"/>
      <c r="G168" s="3"/>
      <c r="H168" s="3"/>
      <c r="I168" s="3"/>
      <c r="J168" s="3"/>
      <c r="K168" s="3"/>
      <c r="L168" s="3"/>
      <c r="M168" s="3"/>
      <c r="N168" s="3"/>
      <c r="O168" s="3"/>
      <c r="P168" s="3"/>
      <c r="Q168" s="3"/>
      <c r="R168" s="135"/>
    </row>
    <row r="169" spans="1:18" s="104" customFormat="1" ht="15.75" customHeight="1">
      <c r="A169" s="3"/>
      <c r="B169" s="3" t="s">
        <v>864</v>
      </c>
      <c r="C169" s="107"/>
      <c r="D169" s="107"/>
      <c r="E169" s="107"/>
      <c r="F169" s="107"/>
      <c r="G169" s="107"/>
      <c r="H169" s="107"/>
      <c r="I169" s="107"/>
      <c r="J169" s="107"/>
      <c r="K169" s="107"/>
      <c r="L169" s="107"/>
      <c r="M169" s="107"/>
      <c r="N169" s="107"/>
      <c r="O169" s="107"/>
      <c r="P169" s="107"/>
      <c r="Q169" s="107"/>
      <c r="R169" s="135"/>
    </row>
    <row r="170" spans="1:18" s="104" customFormat="1" ht="15.75" customHeight="1">
      <c r="A170" s="3"/>
      <c r="B170" s="3" t="s">
        <v>866</v>
      </c>
      <c r="C170" s="107"/>
      <c r="D170" s="107"/>
      <c r="E170" s="107"/>
      <c r="F170" s="107"/>
      <c r="G170" s="107"/>
      <c r="H170" s="107"/>
      <c r="I170" s="107"/>
      <c r="J170" s="107"/>
      <c r="K170" s="107"/>
      <c r="L170" s="107"/>
      <c r="M170" s="107"/>
      <c r="N170" s="107"/>
      <c r="O170" s="107"/>
      <c r="P170" s="107"/>
      <c r="Q170" s="107"/>
      <c r="R170" s="135"/>
    </row>
    <row r="171" spans="1:18" s="104" customFormat="1" ht="15.75" customHeight="1">
      <c r="A171" s="3"/>
      <c r="B171" s="1061"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171" s="1061"/>
      <c r="D171" s="1061"/>
      <c r="E171" s="1061"/>
      <c r="F171" s="1061"/>
      <c r="G171" s="1061"/>
      <c r="H171" s="1061"/>
      <c r="I171" s="1061"/>
      <c r="J171" s="1061"/>
      <c r="K171" s="1061"/>
      <c r="L171" s="1061"/>
      <c r="M171" s="1061"/>
      <c r="N171" s="1061"/>
      <c r="O171" s="1061"/>
      <c r="P171" s="1061"/>
      <c r="Q171" s="1061"/>
      <c r="R171" s="135"/>
    </row>
    <row r="172" spans="1:18" s="104" customFormat="1" ht="15.75" customHeight="1">
      <c r="A172" s="113"/>
      <c r="B172" s="1061"/>
      <c r="C172" s="1061"/>
      <c r="D172" s="1061"/>
      <c r="E172" s="1061"/>
      <c r="F172" s="1061"/>
      <c r="G172" s="1061"/>
      <c r="H172" s="1061"/>
      <c r="I172" s="1061"/>
      <c r="J172" s="1061"/>
      <c r="K172" s="1061"/>
      <c r="L172" s="1061"/>
      <c r="M172" s="1061"/>
      <c r="N172" s="1061"/>
      <c r="O172" s="1061"/>
      <c r="P172" s="1061"/>
      <c r="Q172" s="1061"/>
      <c r="R172" s="135"/>
    </row>
    <row r="173" spans="1:18" s="104" customFormat="1" ht="15.75" customHeight="1">
      <c r="A173" s="113"/>
      <c r="B173" s="1061"/>
      <c r="C173" s="1061"/>
      <c r="D173" s="1061"/>
      <c r="E173" s="1061"/>
      <c r="F173" s="1061"/>
      <c r="G173" s="1061"/>
      <c r="H173" s="1061"/>
      <c r="I173" s="1061"/>
      <c r="J173" s="1061"/>
      <c r="K173" s="1061"/>
      <c r="L173" s="1061"/>
      <c r="M173" s="1061"/>
      <c r="N173" s="1061"/>
      <c r="O173" s="1061"/>
      <c r="P173" s="1061"/>
      <c r="Q173" s="1061"/>
      <c r="R173" s="135"/>
    </row>
    <row r="174" spans="1:18" s="104" customFormat="1" ht="13.5" customHeight="1">
      <c r="A174" s="181"/>
      <c r="B174" s="135"/>
      <c r="C174" s="135"/>
      <c r="D174" s="135"/>
      <c r="E174" s="135"/>
      <c r="F174" s="135"/>
      <c r="G174" s="135"/>
      <c r="H174" s="135"/>
      <c r="I174" s="135"/>
      <c r="J174" s="135"/>
      <c r="K174" s="135"/>
      <c r="L174" s="135"/>
      <c r="M174" s="135"/>
      <c r="N174" s="135"/>
      <c r="O174" s="135"/>
      <c r="P174" s="135"/>
      <c r="Q174" s="135"/>
      <c r="R174" s="135"/>
    </row>
    <row r="175" spans="1:18" s="104" customFormat="1" ht="13.5" customHeight="1">
      <c r="A175" s="181"/>
      <c r="B175" s="135"/>
      <c r="C175" s="135"/>
      <c r="D175" s="135"/>
      <c r="E175" s="135"/>
      <c r="F175" s="135"/>
      <c r="G175" s="135"/>
      <c r="H175" s="135"/>
      <c r="I175" s="135"/>
      <c r="J175" s="135"/>
      <c r="K175" s="135"/>
      <c r="L175" s="135"/>
      <c r="M175" s="135"/>
      <c r="N175" s="135"/>
      <c r="O175" s="135"/>
      <c r="P175" s="135"/>
      <c r="Q175" s="135"/>
      <c r="R175" s="135"/>
    </row>
    <row r="176" spans="1:18" s="104" customFormat="1" ht="13.5" customHeight="1">
      <c r="A176" s="181"/>
      <c r="B176" s="135"/>
      <c r="C176" s="135"/>
      <c r="D176" s="135"/>
      <c r="E176" s="135"/>
      <c r="F176" s="135"/>
      <c r="G176" s="135"/>
      <c r="H176" s="135"/>
      <c r="I176" s="135"/>
      <c r="J176" s="135"/>
      <c r="K176" s="135"/>
      <c r="L176" s="135"/>
      <c r="M176" s="135"/>
      <c r="N176" s="135"/>
      <c r="O176" s="135"/>
      <c r="P176" s="135"/>
      <c r="Q176" s="135"/>
      <c r="R176" s="135"/>
    </row>
    <row r="177" spans="1:18" s="104" customFormat="1" ht="13.5" customHeight="1">
      <c r="A177" s="181"/>
      <c r="B177" s="135"/>
      <c r="C177" s="135"/>
      <c r="D177" s="135"/>
      <c r="E177" s="135"/>
      <c r="F177" s="135"/>
      <c r="G177" s="135"/>
      <c r="H177" s="135"/>
      <c r="I177" s="135"/>
      <c r="J177" s="135"/>
      <c r="K177" s="135"/>
      <c r="L177" s="135"/>
      <c r="M177" s="135"/>
      <c r="N177" s="135"/>
      <c r="O177" s="135"/>
      <c r="P177" s="135"/>
      <c r="Q177" s="135"/>
      <c r="R177" s="135"/>
    </row>
    <row r="178" spans="1:18" s="104" customFormat="1" ht="13.5" customHeight="1">
      <c r="A178" s="181"/>
      <c r="B178" s="135"/>
      <c r="C178" s="135"/>
      <c r="D178" s="135"/>
      <c r="E178" s="135"/>
      <c r="F178" s="135"/>
      <c r="G178" s="135"/>
      <c r="H178" s="135"/>
      <c r="I178" s="135"/>
      <c r="J178" s="135"/>
      <c r="K178" s="135"/>
      <c r="L178" s="135"/>
      <c r="M178" s="135"/>
      <c r="N178" s="135"/>
      <c r="O178" s="135"/>
      <c r="P178" s="135"/>
      <c r="Q178" s="135"/>
      <c r="R178" s="135"/>
    </row>
    <row r="179" spans="1:18" ht="13.5" customHeight="1">
      <c r="A179" s="181"/>
      <c r="B179" s="135"/>
      <c r="C179" s="135"/>
      <c r="D179" s="135"/>
      <c r="E179" s="135"/>
      <c r="F179" s="135"/>
      <c r="G179" s="135"/>
      <c r="H179" s="135"/>
      <c r="I179" s="135"/>
      <c r="J179" s="135"/>
      <c r="K179" s="135"/>
      <c r="L179" s="135"/>
      <c r="M179" s="135"/>
      <c r="N179" s="135"/>
      <c r="O179" s="135"/>
      <c r="P179" s="135"/>
      <c r="Q179" s="135"/>
      <c r="R179" s="137"/>
    </row>
    <row r="180" spans="1:18" ht="13.5" customHeight="1">
      <c r="A180" s="181"/>
      <c r="B180" s="135"/>
      <c r="C180" s="135"/>
      <c r="D180" s="135"/>
      <c r="E180" s="135"/>
      <c r="F180" s="135"/>
      <c r="G180" s="135"/>
      <c r="H180" s="135"/>
      <c r="I180" s="135"/>
      <c r="J180" s="135"/>
      <c r="K180" s="135"/>
      <c r="L180" s="135"/>
      <c r="M180" s="135"/>
      <c r="N180" s="135"/>
      <c r="O180" s="135"/>
      <c r="P180" s="135"/>
      <c r="Q180" s="135"/>
    </row>
    <row r="181" spans="1:18" ht="13.5" customHeight="1">
      <c r="A181" s="6"/>
      <c r="B181" s="135"/>
      <c r="C181" s="135"/>
      <c r="D181" s="135"/>
      <c r="E181" s="135"/>
      <c r="F181" s="135"/>
      <c r="G181" s="135"/>
      <c r="H181" s="135"/>
      <c r="I181" s="135"/>
      <c r="J181" s="135"/>
      <c r="K181" s="135"/>
      <c r="L181" s="135"/>
      <c r="M181" s="135"/>
      <c r="N181" s="135"/>
      <c r="O181" s="135"/>
      <c r="P181" s="135"/>
      <c r="Q181" s="135"/>
    </row>
  </sheetData>
  <mergeCells count="117">
    <mergeCell ref="B23:Q24"/>
    <mergeCell ref="B82:Q83"/>
    <mergeCell ref="B142:Q143"/>
    <mergeCell ref="A73:E73"/>
    <mergeCell ref="F73:G74"/>
    <mergeCell ref="B51:Q53"/>
    <mergeCell ref="B171:Q173"/>
    <mergeCell ref="A152:D152"/>
    <mergeCell ref="A154:Q155"/>
    <mergeCell ref="N157:O157"/>
    <mergeCell ref="A148:D148"/>
    <mergeCell ref="E148:Q148"/>
    <mergeCell ref="A150:D150"/>
    <mergeCell ref="E150:Q150"/>
    <mergeCell ref="B159:I163"/>
    <mergeCell ref="B140:Q141"/>
    <mergeCell ref="B138:Q139"/>
    <mergeCell ref="C131:E131"/>
    <mergeCell ref="F131:Q131"/>
    <mergeCell ref="A132:E132"/>
    <mergeCell ref="F128:Q128"/>
    <mergeCell ref="C129:E129"/>
    <mergeCell ref="F129:Q129"/>
    <mergeCell ref="C130:E130"/>
    <mergeCell ref="F130:Q130"/>
    <mergeCell ref="C128:E128"/>
    <mergeCell ref="F133:G134"/>
    <mergeCell ref="B76:Q76"/>
    <mergeCell ref="A134:E134"/>
    <mergeCell ref="A122:Q122"/>
    <mergeCell ref="K123:Q123"/>
    <mergeCell ref="A127:E127"/>
    <mergeCell ref="A128:B131"/>
    <mergeCell ref="A133:E133"/>
    <mergeCell ref="B99:I103"/>
    <mergeCell ref="A88:D88"/>
    <mergeCell ref="E88:Q88"/>
    <mergeCell ref="A90:D90"/>
    <mergeCell ref="E90:Q90"/>
    <mergeCell ref="G127:J127"/>
    <mergeCell ref="N97:O97"/>
    <mergeCell ref="A92:D92"/>
    <mergeCell ref="A94:Q95"/>
    <mergeCell ref="H133:I134"/>
    <mergeCell ref="J133:M134"/>
    <mergeCell ref="B136:Q136"/>
    <mergeCell ref="G8:J8"/>
    <mergeCell ref="G67:J67"/>
    <mergeCell ref="B21:Q22"/>
    <mergeCell ref="B80:Q81"/>
    <mergeCell ref="B78:Q79"/>
    <mergeCell ref="B84:Q84"/>
    <mergeCell ref="B25:Q25"/>
    <mergeCell ref="B19:Q20"/>
    <mergeCell ref="F10:Q10"/>
    <mergeCell ref="F9:Q9"/>
    <mergeCell ref="F14:G15"/>
    <mergeCell ref="J14:M15"/>
    <mergeCell ref="B77:Q77"/>
    <mergeCell ref="N38:O38"/>
    <mergeCell ref="A29:D29"/>
    <mergeCell ref="E29:Q29"/>
    <mergeCell ref="A31:D31"/>
    <mergeCell ref="E31:Q31"/>
    <mergeCell ref="A33:D33"/>
    <mergeCell ref="H14:I15"/>
    <mergeCell ref="B18:Q18"/>
    <mergeCell ref="A35:Q36"/>
    <mergeCell ref="B75:Q75"/>
    <mergeCell ref="B40:I44"/>
    <mergeCell ref="B144:Q144"/>
    <mergeCell ref="H73:I74"/>
    <mergeCell ref="J73:M74"/>
    <mergeCell ref="N73:Q74"/>
    <mergeCell ref="A74:E74"/>
    <mergeCell ref="C71:E71"/>
    <mergeCell ref="A62:Q62"/>
    <mergeCell ref="K63:Q63"/>
    <mergeCell ref="A67:E67"/>
    <mergeCell ref="A68:B71"/>
    <mergeCell ref="C68:E68"/>
    <mergeCell ref="F68:Q68"/>
    <mergeCell ref="C69:E69"/>
    <mergeCell ref="F69:Q69"/>
    <mergeCell ref="C70:E70"/>
    <mergeCell ref="F70:Q70"/>
    <mergeCell ref="F71:Q71"/>
    <mergeCell ref="B111:Q113"/>
    <mergeCell ref="A72:E72"/>
    <mergeCell ref="G123:J123"/>
    <mergeCell ref="N133:Q134"/>
    <mergeCell ref="B137:Q137"/>
    <mergeCell ref="B135:Q135"/>
    <mergeCell ref="E33:Q33"/>
    <mergeCell ref="A1:F1"/>
    <mergeCell ref="A2:E2"/>
    <mergeCell ref="A60:F60"/>
    <mergeCell ref="A61:E61"/>
    <mergeCell ref="A120:F120"/>
    <mergeCell ref="A121:E121"/>
    <mergeCell ref="A3:Q3"/>
    <mergeCell ref="K4:Q4"/>
    <mergeCell ref="A8:E8"/>
    <mergeCell ref="A13:E13"/>
    <mergeCell ref="F11:Q11"/>
    <mergeCell ref="A9:B12"/>
    <mergeCell ref="C9:E9"/>
    <mergeCell ref="C10:E10"/>
    <mergeCell ref="C11:E11"/>
    <mergeCell ref="C12:E12"/>
    <mergeCell ref="F12:Q12"/>
    <mergeCell ref="A14:E14"/>
    <mergeCell ref="A15:E15"/>
    <mergeCell ref="N14:Q15"/>
    <mergeCell ref="B17:Q17"/>
    <mergeCell ref="G4:J4"/>
    <mergeCell ref="G63:J63"/>
  </mergeCells>
  <phoneticPr fontId="2"/>
  <printOptions horizontalCentered="1"/>
  <pageMargins left="0.70866141732283472" right="0.70866141732283472" top="0.74803149606299213" bottom="0.55118110236220474" header="0.31496062992125984" footer="0.31496062992125984"/>
  <pageSetup paperSize="9" scale="94" orientation="portrait" r:id="rId1"/>
  <rowBreaks count="2" manualBreakCount="2">
    <brk id="59" max="16" man="1"/>
    <brk id="119" max="16"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pageSetUpPr fitToPage="1"/>
  </sheetPr>
  <dimension ref="A1:Y68"/>
  <sheetViews>
    <sheetView view="pageBreakPreview" topLeftCell="A31" zoomScaleNormal="100" zoomScaleSheetLayoutView="100" workbookViewId="0">
      <selection activeCell="Y15" sqref="Y15"/>
    </sheetView>
  </sheetViews>
  <sheetFormatPr defaultColWidth="9" defaultRowHeight="13.5" customHeight="1"/>
  <cols>
    <col min="1" max="18" width="5.08984375" style="3" customWidth="1"/>
    <col min="19" max="16384" width="9" style="3"/>
  </cols>
  <sheetData>
    <row r="1" spans="1:25" ht="13.5" customHeight="1">
      <c r="A1" s="775" t="str">
        <f>CONCATENATE("（様式-",INDEX(発注者入力シート!$B$25:$G$28,MATCH(発注者入力シート!M10,発注者入力シート!$C$25:$C$28,0),4),"-２）")</f>
        <v>（様式-５-２）</v>
      </c>
      <c r="B1" s="775"/>
      <c r="C1" s="775"/>
      <c r="D1" s="775"/>
      <c r="E1" s="775"/>
      <c r="F1" s="775"/>
      <c r="Q1" s="613" t="s">
        <v>963</v>
      </c>
      <c r="R1" s="6"/>
      <c r="S1" s="3" t="s">
        <v>276</v>
      </c>
    </row>
    <row r="2" spans="1:25" ht="13.5" customHeight="1">
      <c r="A2" s="775" t="str">
        <f>CONCATENATE("評価項目",INDEX(発注者入力シート!$B$25:$G$28,MATCH(発注者入力シート!M10,発注者入力シート!$C$25:$C$28,0),5),"-",INDEX(発注者入力シート!$B$25:$G$28,MATCH(発注者入力シート!M10,発注者入力シート!$C$25:$C$28,0),6))</f>
        <v>評価項目（２）-①</v>
      </c>
      <c r="B2" s="775"/>
      <c r="C2" s="775"/>
      <c r="D2" s="775"/>
      <c r="E2" s="775"/>
      <c r="S2" s="3" t="s">
        <v>277</v>
      </c>
    </row>
    <row r="3" spans="1:25" ht="13.5" customHeight="1">
      <c r="A3" s="778" t="s">
        <v>619</v>
      </c>
      <c r="B3" s="778"/>
      <c r="C3" s="778"/>
      <c r="D3" s="778"/>
      <c r="E3" s="778"/>
      <c r="F3" s="778"/>
      <c r="G3" s="778"/>
      <c r="H3" s="778"/>
      <c r="I3" s="778"/>
      <c r="J3" s="778"/>
      <c r="K3" s="778"/>
      <c r="L3" s="778"/>
      <c r="M3" s="778"/>
      <c r="N3" s="778"/>
      <c r="O3" s="778"/>
      <c r="P3" s="778"/>
      <c r="Q3" s="778"/>
      <c r="S3" s="89"/>
      <c r="T3" s="3" t="s">
        <v>287</v>
      </c>
    </row>
    <row r="4" spans="1:25" ht="13.5" customHeight="1">
      <c r="G4" s="1104" t="s">
        <v>201</v>
      </c>
      <c r="H4" s="1104"/>
      <c r="I4" s="1104"/>
      <c r="J4" s="1104"/>
      <c r="K4" s="1088" t="str">
        <f>IF(企業入力シート!C7="","",企業入力シート!C7)</f>
        <v>○○建設</v>
      </c>
      <c r="L4" s="1088"/>
      <c r="M4" s="1088"/>
      <c r="N4" s="1088"/>
      <c r="O4" s="1088"/>
      <c r="P4" s="1088"/>
      <c r="Q4" s="1088"/>
      <c r="R4" s="105"/>
      <c r="S4" s="83"/>
      <c r="T4" s="3" t="s">
        <v>389</v>
      </c>
    </row>
    <row r="5" spans="1:25" ht="13.5" customHeight="1">
      <c r="G5" s="328"/>
      <c r="H5" s="328"/>
      <c r="I5" s="328"/>
      <c r="J5" s="328"/>
      <c r="K5" s="321"/>
      <c r="L5" s="321"/>
      <c r="M5" s="321"/>
      <c r="N5" s="321"/>
      <c r="O5" s="321"/>
      <c r="P5" s="321"/>
      <c r="Q5" s="321"/>
      <c r="R5" s="2"/>
      <c r="S5" s="84"/>
      <c r="T5" s="3" t="s">
        <v>285</v>
      </c>
    </row>
    <row r="6" spans="1:25" ht="13.5" customHeight="1">
      <c r="A6" s="1073" t="s">
        <v>12</v>
      </c>
      <c r="B6" s="1074"/>
      <c r="C6" s="1075"/>
      <c r="D6" s="1352" t="str">
        <f>IF(【建築】技術者成績評定点!F11="","",【建築】技術者成績評定点!F11)</f>
        <v>建築物に係る冷暖房衛生設備工事</v>
      </c>
      <c r="E6" s="1353"/>
      <c r="F6" s="1353"/>
      <c r="G6" s="1353"/>
      <c r="H6" s="1354"/>
      <c r="I6" s="1073" t="s">
        <v>515</v>
      </c>
      <c r="J6" s="1074"/>
      <c r="K6" s="1075"/>
      <c r="L6" s="1352" t="str">
        <f>IF(【建築】技術者成績評定点!F12="","",【建築】技術者成績評定点!F12)</f>
        <v>管工事、熱絶縁工事、消防施設工事</v>
      </c>
      <c r="M6" s="1353"/>
      <c r="N6" s="1353"/>
      <c r="O6" s="1353"/>
      <c r="P6" s="1353"/>
      <c r="Q6" s="1354"/>
      <c r="R6" s="2"/>
    </row>
    <row r="7" spans="1:25" ht="13.5" customHeight="1">
      <c r="A7" s="104"/>
      <c r="S7" s="3" t="s">
        <v>280</v>
      </c>
    </row>
    <row r="8" spans="1:25" ht="13.5" customHeight="1">
      <c r="A8" s="1090" t="s">
        <v>192</v>
      </c>
      <c r="B8" s="1090"/>
      <c r="C8" s="1090"/>
      <c r="D8" s="1090"/>
      <c r="E8" s="1090"/>
      <c r="F8" s="180" t="s">
        <v>65</v>
      </c>
      <c r="G8" s="1335" t="str">
        <f>IF(企業入力シート!C18="","",企業入力シート!C18)</f>
        <v/>
      </c>
      <c r="H8" s="1335"/>
      <c r="I8" s="1335"/>
      <c r="J8" s="1336"/>
      <c r="K8" s="94"/>
      <c r="R8" s="2"/>
      <c r="S8" s="85"/>
      <c r="T8" s="3" t="s">
        <v>281</v>
      </c>
    </row>
    <row r="9" spans="1:25" ht="13.5" customHeight="1">
      <c r="A9" s="1073" t="s">
        <v>81</v>
      </c>
      <c r="B9" s="1075"/>
      <c r="C9" s="1074" t="s">
        <v>202</v>
      </c>
      <c r="D9" s="1074"/>
      <c r="E9" s="1074"/>
      <c r="F9" s="1074"/>
      <c r="G9" s="1074"/>
      <c r="H9" s="1074"/>
      <c r="I9" s="1074"/>
      <c r="J9" s="1074"/>
      <c r="K9" s="1074"/>
      <c r="L9" s="1074"/>
      <c r="M9" s="1074"/>
      <c r="N9" s="1075"/>
      <c r="O9" s="1123" t="s">
        <v>198</v>
      </c>
      <c r="P9" s="1124"/>
      <c r="Q9" s="1125"/>
      <c r="R9" s="90"/>
      <c r="S9" s="86"/>
      <c r="T9" s="3" t="s">
        <v>279</v>
      </c>
    </row>
    <row r="10" spans="1:25" ht="13.5" customHeight="1">
      <c r="A10" s="1355"/>
      <c r="B10" s="1355"/>
      <c r="C10" s="1109"/>
      <c r="D10" s="1109"/>
      <c r="E10" s="1109"/>
      <c r="F10" s="1109"/>
      <c r="G10" s="1109"/>
      <c r="H10" s="1109"/>
      <c r="I10" s="1109"/>
      <c r="J10" s="1109"/>
      <c r="K10" s="1109"/>
      <c r="L10" s="1109"/>
      <c r="M10" s="1109"/>
      <c r="N10" s="1109"/>
      <c r="O10" s="1230"/>
      <c r="P10" s="1356"/>
      <c r="Q10" s="317" t="s">
        <v>94</v>
      </c>
      <c r="R10" s="90"/>
      <c r="S10" s="106"/>
      <c r="T10" s="3" t="s">
        <v>624</v>
      </c>
    </row>
    <row r="11" spans="1:25" ht="13.5" customHeight="1">
      <c r="A11" s="1355"/>
      <c r="B11" s="1355"/>
      <c r="C11" s="1109"/>
      <c r="D11" s="1109"/>
      <c r="E11" s="1109"/>
      <c r="F11" s="1109"/>
      <c r="G11" s="1109"/>
      <c r="H11" s="1109"/>
      <c r="I11" s="1109"/>
      <c r="J11" s="1109"/>
      <c r="K11" s="1109"/>
      <c r="L11" s="1109"/>
      <c r="M11" s="1109"/>
      <c r="N11" s="1109"/>
      <c r="O11" s="1230"/>
      <c r="P11" s="1356"/>
      <c r="Q11" s="317" t="s">
        <v>94</v>
      </c>
      <c r="R11" s="90"/>
    </row>
    <row r="12" spans="1:25" ht="13.5" customHeight="1">
      <c r="A12" s="1355"/>
      <c r="B12" s="1355"/>
      <c r="C12" s="1109"/>
      <c r="D12" s="1109"/>
      <c r="E12" s="1109"/>
      <c r="F12" s="1109"/>
      <c r="G12" s="1109"/>
      <c r="H12" s="1109"/>
      <c r="I12" s="1109"/>
      <c r="J12" s="1109"/>
      <c r="K12" s="1109"/>
      <c r="L12" s="1109"/>
      <c r="M12" s="1109"/>
      <c r="N12" s="1109"/>
      <c r="O12" s="1230"/>
      <c r="P12" s="1356"/>
      <c r="Q12" s="317" t="s">
        <v>94</v>
      </c>
      <c r="R12" s="90"/>
      <c r="S12" s="91" t="s">
        <v>282</v>
      </c>
    </row>
    <row r="13" spans="1:25" ht="13.5" customHeight="1">
      <c r="A13" s="1355"/>
      <c r="B13" s="1355"/>
      <c r="C13" s="1109"/>
      <c r="D13" s="1109"/>
      <c r="E13" s="1109"/>
      <c r="F13" s="1109"/>
      <c r="G13" s="1109"/>
      <c r="H13" s="1109"/>
      <c r="I13" s="1109"/>
      <c r="J13" s="1109"/>
      <c r="K13" s="1109"/>
      <c r="L13" s="1109"/>
      <c r="M13" s="1109"/>
      <c r="N13" s="1109"/>
      <c r="O13" s="1230"/>
      <c r="P13" s="1356"/>
      <c r="Q13" s="317" t="s">
        <v>94</v>
      </c>
      <c r="S13" s="91" t="s">
        <v>283</v>
      </c>
    </row>
    <row r="14" spans="1:25" ht="13.5" customHeight="1">
      <c r="A14" s="1355"/>
      <c r="B14" s="1355"/>
      <c r="C14" s="1109"/>
      <c r="D14" s="1109"/>
      <c r="E14" s="1109"/>
      <c r="F14" s="1109"/>
      <c r="G14" s="1109"/>
      <c r="H14" s="1109"/>
      <c r="I14" s="1109"/>
      <c r="J14" s="1109"/>
      <c r="K14" s="1109"/>
      <c r="L14" s="1109"/>
      <c r="M14" s="1109"/>
      <c r="N14" s="1109"/>
      <c r="O14" s="1230"/>
      <c r="P14" s="1356"/>
      <c r="Q14" s="317" t="s">
        <v>94</v>
      </c>
      <c r="R14" s="2"/>
      <c r="S14" s="91" t="s">
        <v>578</v>
      </c>
      <c r="T14" s="104"/>
      <c r="U14" s="104"/>
    </row>
    <row r="15" spans="1:25" ht="13.5" customHeight="1">
      <c r="A15" s="1355"/>
      <c r="B15" s="1355"/>
      <c r="C15" s="1109"/>
      <c r="D15" s="1109"/>
      <c r="E15" s="1109"/>
      <c r="F15" s="1109"/>
      <c r="G15" s="1109"/>
      <c r="H15" s="1109"/>
      <c r="I15" s="1109"/>
      <c r="J15" s="1109"/>
      <c r="K15" s="1109"/>
      <c r="L15" s="1109"/>
      <c r="M15" s="1109"/>
      <c r="N15" s="1109"/>
      <c r="O15" s="1230"/>
      <c r="P15" s="1356"/>
      <c r="Q15" s="317" t="s">
        <v>94</v>
      </c>
      <c r="R15" s="2"/>
      <c r="V15" s="104"/>
      <c r="W15" s="104"/>
      <c r="X15" s="104"/>
      <c r="Y15" s="104"/>
    </row>
    <row r="16" spans="1:25" s="104" customFormat="1" ht="13.5" customHeight="1">
      <c r="A16" s="1355"/>
      <c r="B16" s="1355"/>
      <c r="C16" s="1109"/>
      <c r="D16" s="1109"/>
      <c r="E16" s="1109"/>
      <c r="F16" s="1109"/>
      <c r="G16" s="1109"/>
      <c r="H16" s="1109"/>
      <c r="I16" s="1109"/>
      <c r="J16" s="1109"/>
      <c r="K16" s="1109"/>
      <c r="L16" s="1109"/>
      <c r="M16" s="1109"/>
      <c r="N16" s="1109"/>
      <c r="O16" s="1230"/>
      <c r="P16" s="1356"/>
      <c r="Q16" s="317" t="s">
        <v>94</v>
      </c>
      <c r="R16" s="113"/>
    </row>
    <row r="17" spans="1:25" s="104" customFormat="1" ht="13.5" customHeight="1">
      <c r="A17" s="1355"/>
      <c r="B17" s="1355"/>
      <c r="C17" s="1109"/>
      <c r="D17" s="1109"/>
      <c r="E17" s="1109"/>
      <c r="F17" s="1109"/>
      <c r="G17" s="1109"/>
      <c r="H17" s="1109"/>
      <c r="I17" s="1109"/>
      <c r="J17" s="1109"/>
      <c r="K17" s="1109"/>
      <c r="L17" s="1109"/>
      <c r="M17" s="1109"/>
      <c r="N17" s="1109"/>
      <c r="O17" s="1230"/>
      <c r="P17" s="1356"/>
      <c r="Q17" s="317" t="s">
        <v>94</v>
      </c>
      <c r="R17" s="135"/>
    </row>
    <row r="18" spans="1:25" s="104" customFormat="1" ht="13.5" customHeight="1">
      <c r="A18" s="1355"/>
      <c r="B18" s="1355"/>
      <c r="C18" s="1109"/>
      <c r="D18" s="1109"/>
      <c r="E18" s="1109"/>
      <c r="F18" s="1109"/>
      <c r="G18" s="1109"/>
      <c r="H18" s="1109"/>
      <c r="I18" s="1109"/>
      <c r="J18" s="1109"/>
      <c r="K18" s="1109"/>
      <c r="L18" s="1109"/>
      <c r="M18" s="1109"/>
      <c r="N18" s="1109"/>
      <c r="O18" s="1230"/>
      <c r="P18" s="1356"/>
      <c r="Q18" s="317" t="s">
        <v>94</v>
      </c>
      <c r="R18" s="131"/>
    </row>
    <row r="19" spans="1:25" s="104" customFormat="1" ht="13.5" customHeight="1">
      <c r="A19" s="1355"/>
      <c r="B19" s="1355"/>
      <c r="C19" s="1109"/>
      <c r="D19" s="1109"/>
      <c r="E19" s="1109"/>
      <c r="F19" s="1109"/>
      <c r="G19" s="1109"/>
      <c r="H19" s="1109"/>
      <c r="I19" s="1109"/>
      <c r="J19" s="1109"/>
      <c r="K19" s="1109"/>
      <c r="L19" s="1109"/>
      <c r="M19" s="1109"/>
      <c r="N19" s="1109"/>
      <c r="O19" s="1230"/>
      <c r="P19" s="1356"/>
      <c r="Q19" s="317" t="s">
        <v>94</v>
      </c>
      <c r="S19" s="135" t="s">
        <v>622</v>
      </c>
    </row>
    <row r="20" spans="1:25" s="104" customFormat="1" ht="13.5" customHeight="1">
      <c r="A20" s="1355"/>
      <c r="B20" s="1355"/>
      <c r="C20" s="1109"/>
      <c r="D20" s="1109"/>
      <c r="E20" s="1109"/>
      <c r="F20" s="1109"/>
      <c r="G20" s="1109"/>
      <c r="H20" s="1109"/>
      <c r="I20" s="1109"/>
      <c r="J20" s="1109"/>
      <c r="K20" s="1109"/>
      <c r="L20" s="1109"/>
      <c r="M20" s="1109"/>
      <c r="N20" s="1109"/>
      <c r="O20" s="1230"/>
      <c r="P20" s="1356"/>
      <c r="Q20" s="317" t="s">
        <v>94</v>
      </c>
      <c r="S20" s="135" t="s">
        <v>621</v>
      </c>
      <c r="T20" s="104">
        <f>COUNTA(O10:O21)</f>
        <v>0</v>
      </c>
    </row>
    <row r="21" spans="1:25" s="104" customFormat="1" ht="13.5" customHeight="1">
      <c r="A21" s="1355"/>
      <c r="B21" s="1355"/>
      <c r="C21" s="1109"/>
      <c r="D21" s="1109"/>
      <c r="E21" s="1109"/>
      <c r="F21" s="1109"/>
      <c r="G21" s="1109"/>
      <c r="H21" s="1109"/>
      <c r="I21" s="1109"/>
      <c r="J21" s="1109"/>
      <c r="K21" s="1109"/>
      <c r="L21" s="1109"/>
      <c r="M21" s="1109"/>
      <c r="N21" s="1109"/>
      <c r="O21" s="1302"/>
      <c r="P21" s="1358"/>
      <c r="Q21" s="322" t="s">
        <v>94</v>
      </c>
      <c r="S21" s="135" t="s">
        <v>142</v>
      </c>
      <c r="T21" s="104" t="e">
        <f>ROUND(AVERAGE(O10:O21),1)</f>
        <v>#DIV/0!</v>
      </c>
    </row>
    <row r="22" spans="1:25" s="104" customFormat="1" ht="13.5" customHeight="1">
      <c r="A22" s="330" t="s">
        <v>51</v>
      </c>
      <c r="B22" s="1357" t="s">
        <v>205</v>
      </c>
      <c r="C22" s="1357"/>
      <c r="D22" s="1357"/>
      <c r="E22" s="1357"/>
      <c r="F22" s="1357"/>
      <c r="G22" s="1357"/>
      <c r="H22" s="1357"/>
      <c r="I22" s="1357"/>
      <c r="J22" s="1357"/>
      <c r="K22" s="1357"/>
      <c r="L22" s="1357"/>
      <c r="M22" s="1357"/>
      <c r="N22" s="1357"/>
      <c r="O22" s="1357"/>
      <c r="P22" s="1357"/>
      <c r="Q22" s="1357"/>
      <c r="R22" s="135"/>
      <c r="S22" s="3"/>
      <c r="T22" s="3"/>
      <c r="U22" s="3"/>
      <c r="V22" s="3"/>
      <c r="W22" s="3"/>
      <c r="X22" s="3"/>
      <c r="Y22" s="3"/>
    </row>
    <row r="23" spans="1:25" s="104" customFormat="1" ht="13.5" customHeight="1">
      <c r="A23" s="323"/>
      <c r="B23" s="329"/>
      <c r="C23" s="329"/>
      <c r="D23" s="329"/>
      <c r="E23" s="329"/>
      <c r="F23" s="329"/>
      <c r="G23" s="329"/>
      <c r="H23" s="329"/>
      <c r="I23" s="329"/>
      <c r="J23" s="329"/>
      <c r="K23" s="329"/>
      <c r="L23" s="329"/>
      <c r="M23" s="329"/>
      <c r="N23" s="329"/>
      <c r="O23" s="329"/>
      <c r="P23" s="329"/>
      <c r="Q23" s="329"/>
      <c r="R23" s="135"/>
      <c r="S23" s="3"/>
      <c r="T23" s="3"/>
      <c r="U23" s="3"/>
      <c r="V23" s="3"/>
      <c r="W23" s="3"/>
      <c r="X23" s="3"/>
      <c r="Y23" s="3"/>
    </row>
    <row r="24" spans="1:25" ht="13.5" customHeight="1">
      <c r="A24" s="181"/>
      <c r="B24" s="135"/>
      <c r="C24" s="135"/>
      <c r="D24" s="135"/>
      <c r="E24" s="135"/>
      <c r="F24" s="135"/>
      <c r="G24" s="135"/>
      <c r="H24" s="135"/>
      <c r="I24" s="135"/>
      <c r="J24" s="135"/>
      <c r="K24" s="135"/>
      <c r="L24" s="135"/>
      <c r="M24" s="135"/>
      <c r="N24" s="135"/>
      <c r="O24" s="135"/>
      <c r="P24" s="135"/>
      <c r="Q24" s="135"/>
      <c r="R24" s="131"/>
    </row>
    <row r="25" spans="1:25" ht="13.5" customHeight="1">
      <c r="A25" s="1123" t="s">
        <v>192</v>
      </c>
      <c r="B25" s="1124"/>
      <c r="C25" s="1124"/>
      <c r="D25" s="1124"/>
      <c r="E25" s="1125"/>
      <c r="F25" s="180" t="s">
        <v>66</v>
      </c>
      <c r="G25" s="1335" t="str">
        <f>IF(企業入力シート!C19="","",企業入力シート!C19)</f>
        <v/>
      </c>
      <c r="H25" s="1335"/>
      <c r="I25" s="1335"/>
      <c r="J25" s="1336"/>
      <c r="K25" s="94"/>
      <c r="R25" s="131"/>
      <c r="S25" s="104"/>
      <c r="T25" s="104"/>
      <c r="U25" s="104"/>
      <c r="V25" s="104"/>
      <c r="W25" s="104"/>
      <c r="X25" s="104"/>
      <c r="Y25" s="104"/>
    </row>
    <row r="26" spans="1:25" s="104" customFormat="1" ht="13.5" customHeight="1">
      <c r="A26" s="1073" t="s">
        <v>81</v>
      </c>
      <c r="B26" s="1075"/>
      <c r="C26" s="1074" t="s">
        <v>202</v>
      </c>
      <c r="D26" s="1074"/>
      <c r="E26" s="1074"/>
      <c r="F26" s="1074"/>
      <c r="G26" s="1074"/>
      <c r="H26" s="1074"/>
      <c r="I26" s="1074"/>
      <c r="J26" s="1074"/>
      <c r="K26" s="1074"/>
      <c r="L26" s="1074"/>
      <c r="M26" s="1074"/>
      <c r="N26" s="1075"/>
      <c r="O26" s="1123" t="s">
        <v>198</v>
      </c>
      <c r="P26" s="1124"/>
      <c r="Q26" s="1125"/>
      <c r="R26" s="135"/>
      <c r="S26" s="3"/>
      <c r="T26" s="3"/>
      <c r="U26" s="3"/>
      <c r="V26" s="3"/>
      <c r="W26" s="3"/>
      <c r="X26" s="3"/>
      <c r="Y26" s="3"/>
    </row>
    <row r="27" spans="1:25" ht="13.5" customHeight="1">
      <c r="A27" s="1355"/>
      <c r="B27" s="1355"/>
      <c r="C27" s="1109"/>
      <c r="D27" s="1109"/>
      <c r="E27" s="1109"/>
      <c r="F27" s="1109"/>
      <c r="G27" s="1109"/>
      <c r="H27" s="1109"/>
      <c r="I27" s="1109"/>
      <c r="J27" s="1109"/>
      <c r="K27" s="1109"/>
      <c r="L27" s="1109"/>
      <c r="M27" s="1109"/>
      <c r="N27" s="1109"/>
      <c r="O27" s="1230"/>
      <c r="P27" s="1356"/>
      <c r="Q27" s="317" t="s">
        <v>94</v>
      </c>
      <c r="R27" s="138"/>
    </row>
    <row r="28" spans="1:25" ht="13.5" customHeight="1">
      <c r="A28" s="1355"/>
      <c r="B28" s="1355"/>
      <c r="C28" s="1109"/>
      <c r="D28" s="1109"/>
      <c r="E28" s="1109"/>
      <c r="F28" s="1109"/>
      <c r="G28" s="1109"/>
      <c r="H28" s="1109"/>
      <c r="I28" s="1109"/>
      <c r="J28" s="1109"/>
      <c r="K28" s="1109"/>
      <c r="L28" s="1109"/>
      <c r="M28" s="1109"/>
      <c r="N28" s="1109"/>
      <c r="O28" s="1230"/>
      <c r="P28" s="1356"/>
      <c r="Q28" s="317" t="s">
        <v>94</v>
      </c>
      <c r="R28" s="138"/>
    </row>
    <row r="29" spans="1:25" ht="13.5" customHeight="1">
      <c r="A29" s="1355"/>
      <c r="B29" s="1355"/>
      <c r="C29" s="1109"/>
      <c r="D29" s="1109"/>
      <c r="E29" s="1109"/>
      <c r="F29" s="1109"/>
      <c r="G29" s="1109"/>
      <c r="H29" s="1109"/>
      <c r="I29" s="1109"/>
      <c r="J29" s="1109"/>
      <c r="K29" s="1109"/>
      <c r="L29" s="1109"/>
      <c r="M29" s="1109"/>
      <c r="N29" s="1109"/>
      <c r="O29" s="1230"/>
      <c r="P29" s="1356"/>
      <c r="Q29" s="317" t="s">
        <v>94</v>
      </c>
      <c r="R29" s="138"/>
    </row>
    <row r="30" spans="1:25" ht="13.5" customHeight="1">
      <c r="A30" s="1355"/>
      <c r="B30" s="1355"/>
      <c r="C30" s="1109"/>
      <c r="D30" s="1109"/>
      <c r="E30" s="1109"/>
      <c r="F30" s="1109"/>
      <c r="G30" s="1109"/>
      <c r="H30" s="1109"/>
      <c r="I30" s="1109"/>
      <c r="J30" s="1109"/>
      <c r="K30" s="1109"/>
      <c r="L30" s="1109"/>
      <c r="M30" s="1109"/>
      <c r="N30" s="1109"/>
      <c r="O30" s="1230"/>
      <c r="P30" s="1356"/>
      <c r="Q30" s="317" t="s">
        <v>94</v>
      </c>
    </row>
    <row r="31" spans="1:25" ht="13.5" customHeight="1">
      <c r="A31" s="1355"/>
      <c r="B31" s="1355"/>
      <c r="C31" s="1109"/>
      <c r="D31" s="1109"/>
      <c r="E31" s="1109"/>
      <c r="F31" s="1109"/>
      <c r="G31" s="1109"/>
      <c r="H31" s="1109"/>
      <c r="I31" s="1109"/>
      <c r="J31" s="1109"/>
      <c r="K31" s="1109"/>
      <c r="L31" s="1109"/>
      <c r="M31" s="1109"/>
      <c r="N31" s="1109"/>
      <c r="O31" s="1230"/>
      <c r="P31" s="1356"/>
      <c r="Q31" s="317" t="s">
        <v>94</v>
      </c>
      <c r="R31" s="2"/>
    </row>
    <row r="32" spans="1:25" ht="13.5" customHeight="1">
      <c r="A32" s="1355"/>
      <c r="B32" s="1355"/>
      <c r="C32" s="1109"/>
      <c r="D32" s="1109"/>
      <c r="E32" s="1109"/>
      <c r="F32" s="1109"/>
      <c r="G32" s="1109"/>
      <c r="H32" s="1109"/>
      <c r="I32" s="1109"/>
      <c r="J32" s="1109"/>
      <c r="K32" s="1109"/>
      <c r="L32" s="1109"/>
      <c r="M32" s="1109"/>
      <c r="N32" s="1109"/>
      <c r="O32" s="1230"/>
      <c r="P32" s="1356"/>
      <c r="Q32" s="317" t="s">
        <v>94</v>
      </c>
      <c r="R32" s="2"/>
    </row>
    <row r="33" spans="1:20" ht="13.5" customHeight="1">
      <c r="A33" s="1355"/>
      <c r="B33" s="1355"/>
      <c r="C33" s="1109"/>
      <c r="D33" s="1109"/>
      <c r="E33" s="1109"/>
      <c r="F33" s="1109"/>
      <c r="G33" s="1109"/>
      <c r="H33" s="1109"/>
      <c r="I33" s="1109"/>
      <c r="J33" s="1109"/>
      <c r="K33" s="1109"/>
      <c r="L33" s="1109"/>
      <c r="M33" s="1109"/>
      <c r="N33" s="1109"/>
      <c r="O33" s="1230"/>
      <c r="P33" s="1356"/>
      <c r="Q33" s="317" t="s">
        <v>94</v>
      </c>
      <c r="R33" s="113"/>
    </row>
    <row r="34" spans="1:20" ht="13.5" customHeight="1">
      <c r="A34" s="1355"/>
      <c r="B34" s="1355"/>
      <c r="C34" s="1109"/>
      <c r="D34" s="1109"/>
      <c r="E34" s="1109"/>
      <c r="F34" s="1109"/>
      <c r="G34" s="1109"/>
      <c r="H34" s="1109"/>
      <c r="I34" s="1109"/>
      <c r="J34" s="1109"/>
      <c r="K34" s="1109"/>
      <c r="L34" s="1109"/>
      <c r="M34" s="1109"/>
      <c r="N34" s="1109"/>
      <c r="O34" s="1230"/>
      <c r="P34" s="1356"/>
      <c r="Q34" s="317" t="s">
        <v>94</v>
      </c>
      <c r="R34" s="135"/>
    </row>
    <row r="35" spans="1:20" ht="13.5" customHeight="1">
      <c r="A35" s="1355"/>
      <c r="B35" s="1355"/>
      <c r="C35" s="1109"/>
      <c r="D35" s="1109"/>
      <c r="E35" s="1109"/>
      <c r="F35" s="1109"/>
      <c r="G35" s="1109"/>
      <c r="H35" s="1109"/>
      <c r="I35" s="1109"/>
      <c r="J35" s="1109"/>
      <c r="K35" s="1109"/>
      <c r="L35" s="1109"/>
      <c r="M35" s="1109"/>
      <c r="N35" s="1109"/>
      <c r="O35" s="1230"/>
      <c r="P35" s="1356"/>
      <c r="Q35" s="317" t="s">
        <v>94</v>
      </c>
      <c r="R35" s="131"/>
    </row>
    <row r="36" spans="1:20" ht="13.5" customHeight="1">
      <c r="A36" s="1355"/>
      <c r="B36" s="1355"/>
      <c r="C36" s="1109"/>
      <c r="D36" s="1109"/>
      <c r="E36" s="1109"/>
      <c r="F36" s="1109"/>
      <c r="G36" s="1109"/>
      <c r="H36" s="1109"/>
      <c r="I36" s="1109"/>
      <c r="J36" s="1109"/>
      <c r="K36" s="1109"/>
      <c r="L36" s="1109"/>
      <c r="M36" s="1109"/>
      <c r="N36" s="1109"/>
      <c r="O36" s="1230"/>
      <c r="P36" s="1356"/>
      <c r="Q36" s="317" t="s">
        <v>94</v>
      </c>
      <c r="R36" s="131"/>
      <c r="S36" s="135" t="s">
        <v>622</v>
      </c>
      <c r="T36" s="104"/>
    </row>
    <row r="37" spans="1:20" ht="13.5" customHeight="1">
      <c r="A37" s="1355"/>
      <c r="B37" s="1355"/>
      <c r="C37" s="1109"/>
      <c r="D37" s="1109"/>
      <c r="E37" s="1109"/>
      <c r="F37" s="1109"/>
      <c r="G37" s="1109"/>
      <c r="H37" s="1109"/>
      <c r="I37" s="1109"/>
      <c r="J37" s="1109"/>
      <c r="K37" s="1109"/>
      <c r="L37" s="1109"/>
      <c r="M37" s="1109"/>
      <c r="N37" s="1109"/>
      <c r="O37" s="1230"/>
      <c r="P37" s="1356"/>
      <c r="Q37" s="317" t="s">
        <v>94</v>
      </c>
      <c r="R37" s="135"/>
      <c r="S37" s="135" t="s">
        <v>621</v>
      </c>
      <c r="T37" s="104">
        <f>COUNTA(O27:O38)</f>
        <v>0</v>
      </c>
    </row>
    <row r="38" spans="1:20" ht="13.5" customHeight="1">
      <c r="A38" s="1355"/>
      <c r="B38" s="1355"/>
      <c r="C38" s="1109"/>
      <c r="D38" s="1109"/>
      <c r="E38" s="1109"/>
      <c r="F38" s="1109"/>
      <c r="G38" s="1109"/>
      <c r="H38" s="1109"/>
      <c r="I38" s="1109"/>
      <c r="J38" s="1109"/>
      <c r="K38" s="1109"/>
      <c r="L38" s="1109"/>
      <c r="M38" s="1109"/>
      <c r="N38" s="1109"/>
      <c r="O38" s="1302"/>
      <c r="P38" s="1358"/>
      <c r="Q38" s="322" t="s">
        <v>94</v>
      </c>
      <c r="R38" s="131"/>
      <c r="S38" s="135" t="s">
        <v>142</v>
      </c>
      <c r="T38" s="104" t="e">
        <f>ROUND(AVERAGE(O27:O38),1)</f>
        <v>#DIV/0!</v>
      </c>
    </row>
    <row r="39" spans="1:20" ht="13.5" customHeight="1">
      <c r="A39" s="330" t="s">
        <v>51</v>
      </c>
      <c r="B39" s="1357" t="s">
        <v>205</v>
      </c>
      <c r="C39" s="1357"/>
      <c r="D39" s="1357"/>
      <c r="E39" s="1357"/>
      <c r="F39" s="1357"/>
      <c r="G39" s="1357"/>
      <c r="H39" s="1357"/>
      <c r="I39" s="1357"/>
      <c r="J39" s="1357"/>
      <c r="K39" s="1357"/>
      <c r="L39" s="1357"/>
      <c r="M39" s="1357"/>
      <c r="N39" s="1357"/>
      <c r="O39" s="1357"/>
      <c r="P39" s="1357"/>
      <c r="Q39" s="1357"/>
      <c r="R39" s="131"/>
    </row>
    <row r="40" spans="1:20" ht="13.5" customHeight="1">
      <c r="A40" s="323"/>
      <c r="B40" s="329"/>
      <c r="C40" s="329"/>
      <c r="D40" s="329"/>
      <c r="E40" s="329"/>
      <c r="F40" s="329"/>
      <c r="G40" s="329"/>
      <c r="H40" s="329"/>
      <c r="I40" s="329"/>
      <c r="J40" s="329"/>
      <c r="K40" s="329"/>
      <c r="L40" s="329"/>
      <c r="M40" s="329"/>
      <c r="N40" s="329"/>
      <c r="O40" s="329"/>
      <c r="P40" s="329"/>
      <c r="Q40" s="329"/>
    </row>
    <row r="41" spans="1:20" ht="13.5" customHeight="1">
      <c r="A41" s="6"/>
      <c r="B41" s="135"/>
      <c r="C41" s="135"/>
      <c r="D41" s="135"/>
      <c r="E41" s="135"/>
      <c r="F41" s="135"/>
      <c r="G41" s="135"/>
      <c r="H41" s="135"/>
      <c r="I41" s="135"/>
      <c r="J41" s="135"/>
      <c r="K41" s="135"/>
      <c r="L41" s="135"/>
      <c r="M41" s="135"/>
      <c r="N41" s="135"/>
      <c r="O41" s="135"/>
      <c r="P41" s="135"/>
      <c r="Q41" s="135"/>
    </row>
    <row r="42" spans="1:20" ht="13.5" customHeight="1">
      <c r="A42" s="1123" t="s">
        <v>192</v>
      </c>
      <c r="B42" s="1124"/>
      <c r="C42" s="1124"/>
      <c r="D42" s="1124"/>
      <c r="E42" s="1125"/>
      <c r="F42" s="180" t="s">
        <v>67</v>
      </c>
      <c r="G42" s="1335" t="str">
        <f>IF(企業入力シート!C20="","",企業入力シート!C20)</f>
        <v/>
      </c>
      <c r="H42" s="1335"/>
      <c r="I42" s="1335"/>
      <c r="J42" s="1336"/>
      <c r="K42" s="94"/>
    </row>
    <row r="43" spans="1:20" ht="13.5" customHeight="1">
      <c r="A43" s="1073" t="s">
        <v>81</v>
      </c>
      <c r="B43" s="1075"/>
      <c r="C43" s="1074" t="s">
        <v>202</v>
      </c>
      <c r="D43" s="1074"/>
      <c r="E43" s="1074"/>
      <c r="F43" s="1074"/>
      <c r="G43" s="1074"/>
      <c r="H43" s="1074"/>
      <c r="I43" s="1074"/>
      <c r="J43" s="1074"/>
      <c r="K43" s="1074"/>
      <c r="L43" s="1074"/>
      <c r="M43" s="1074"/>
      <c r="N43" s="1075"/>
      <c r="O43" s="1123" t="s">
        <v>198</v>
      </c>
      <c r="P43" s="1124"/>
      <c r="Q43" s="1125"/>
      <c r="R43" s="68"/>
    </row>
    <row r="44" spans="1:20" ht="13.5" customHeight="1">
      <c r="A44" s="1355"/>
      <c r="B44" s="1355"/>
      <c r="C44" s="1109"/>
      <c r="D44" s="1109"/>
      <c r="E44" s="1109"/>
      <c r="F44" s="1109"/>
      <c r="G44" s="1109"/>
      <c r="H44" s="1109"/>
      <c r="I44" s="1109"/>
      <c r="J44" s="1109"/>
      <c r="K44" s="1109"/>
      <c r="L44" s="1109"/>
      <c r="M44" s="1109"/>
      <c r="N44" s="1109"/>
      <c r="O44" s="1230"/>
      <c r="P44" s="1356"/>
      <c r="Q44" s="317" t="s">
        <v>94</v>
      </c>
      <c r="R44" s="138"/>
    </row>
    <row r="45" spans="1:20" ht="13.5" customHeight="1">
      <c r="A45" s="1355"/>
      <c r="B45" s="1355"/>
      <c r="C45" s="1109"/>
      <c r="D45" s="1109"/>
      <c r="E45" s="1109"/>
      <c r="F45" s="1109"/>
      <c r="G45" s="1109"/>
      <c r="H45" s="1109"/>
      <c r="I45" s="1109"/>
      <c r="J45" s="1109"/>
      <c r="K45" s="1109"/>
      <c r="L45" s="1109"/>
      <c r="M45" s="1109"/>
      <c r="N45" s="1109"/>
      <c r="O45" s="1230"/>
      <c r="P45" s="1356"/>
      <c r="Q45" s="317" t="s">
        <v>94</v>
      </c>
      <c r="R45" s="138"/>
    </row>
    <row r="46" spans="1:20" ht="13.5" customHeight="1">
      <c r="A46" s="1355"/>
      <c r="B46" s="1355"/>
      <c r="C46" s="1109"/>
      <c r="D46" s="1109"/>
      <c r="E46" s="1109"/>
      <c r="F46" s="1109"/>
      <c r="G46" s="1109"/>
      <c r="H46" s="1109"/>
      <c r="I46" s="1109"/>
      <c r="J46" s="1109"/>
      <c r="K46" s="1109"/>
      <c r="L46" s="1109"/>
      <c r="M46" s="1109"/>
      <c r="N46" s="1109"/>
      <c r="O46" s="1230"/>
      <c r="P46" s="1356"/>
      <c r="Q46" s="317" t="s">
        <v>94</v>
      </c>
      <c r="R46" s="138"/>
    </row>
    <row r="47" spans="1:20" ht="13.5" customHeight="1">
      <c r="A47" s="1355"/>
      <c r="B47" s="1355"/>
      <c r="C47" s="1109"/>
      <c r="D47" s="1109"/>
      <c r="E47" s="1109"/>
      <c r="F47" s="1109"/>
      <c r="G47" s="1109"/>
      <c r="H47" s="1109"/>
      <c r="I47" s="1109"/>
      <c r="J47" s="1109"/>
      <c r="K47" s="1109"/>
      <c r="L47" s="1109"/>
      <c r="M47" s="1109"/>
      <c r="N47" s="1109"/>
      <c r="O47" s="1230"/>
      <c r="P47" s="1356"/>
      <c r="Q47" s="317" t="s">
        <v>94</v>
      </c>
      <c r="R47" s="138"/>
    </row>
    <row r="48" spans="1:20" ht="13.5" customHeight="1">
      <c r="A48" s="1355"/>
      <c r="B48" s="1355"/>
      <c r="C48" s="1109"/>
      <c r="D48" s="1109"/>
      <c r="E48" s="1109"/>
      <c r="F48" s="1109"/>
      <c r="G48" s="1109"/>
      <c r="H48" s="1109"/>
      <c r="I48" s="1109"/>
      <c r="J48" s="1109"/>
      <c r="K48" s="1109"/>
      <c r="L48" s="1109"/>
      <c r="M48" s="1109"/>
      <c r="N48" s="1109"/>
      <c r="O48" s="1230"/>
      <c r="P48" s="1356"/>
      <c r="Q48" s="317" t="s">
        <v>94</v>
      </c>
    </row>
    <row r="49" spans="1:25" ht="13.5" customHeight="1">
      <c r="A49" s="1355"/>
      <c r="B49" s="1355"/>
      <c r="C49" s="1109"/>
      <c r="D49" s="1109"/>
      <c r="E49" s="1109"/>
      <c r="F49" s="1109"/>
      <c r="G49" s="1109"/>
      <c r="H49" s="1109"/>
      <c r="I49" s="1109"/>
      <c r="J49" s="1109"/>
      <c r="K49" s="1109"/>
      <c r="L49" s="1109"/>
      <c r="M49" s="1109"/>
      <c r="N49" s="1109"/>
      <c r="O49" s="1230"/>
      <c r="P49" s="1356"/>
      <c r="Q49" s="317" t="s">
        <v>94</v>
      </c>
      <c r="R49" s="2"/>
    </row>
    <row r="50" spans="1:25" ht="13.5" customHeight="1">
      <c r="A50" s="1355"/>
      <c r="B50" s="1355"/>
      <c r="C50" s="1109"/>
      <c r="D50" s="1109"/>
      <c r="E50" s="1109"/>
      <c r="F50" s="1109"/>
      <c r="G50" s="1109"/>
      <c r="H50" s="1109"/>
      <c r="I50" s="1109"/>
      <c r="J50" s="1109"/>
      <c r="K50" s="1109"/>
      <c r="L50" s="1109"/>
      <c r="M50" s="1109"/>
      <c r="N50" s="1109"/>
      <c r="O50" s="1230"/>
      <c r="P50" s="1356"/>
      <c r="Q50" s="317" t="s">
        <v>94</v>
      </c>
      <c r="R50" s="2"/>
      <c r="S50" s="104"/>
      <c r="T50" s="104"/>
      <c r="U50" s="104"/>
      <c r="V50" s="104"/>
      <c r="W50" s="104"/>
      <c r="X50" s="104"/>
      <c r="Y50" s="104"/>
    </row>
    <row r="51" spans="1:25" s="104" customFormat="1" ht="13.5" customHeight="1">
      <c r="A51" s="1355"/>
      <c r="B51" s="1355"/>
      <c r="C51" s="1109"/>
      <c r="D51" s="1109"/>
      <c r="E51" s="1109"/>
      <c r="F51" s="1109"/>
      <c r="G51" s="1109"/>
      <c r="H51" s="1109"/>
      <c r="I51" s="1109"/>
      <c r="J51" s="1109"/>
      <c r="K51" s="1109"/>
      <c r="L51" s="1109"/>
      <c r="M51" s="1109"/>
      <c r="N51" s="1109"/>
      <c r="O51" s="1230"/>
      <c r="P51" s="1356"/>
      <c r="Q51" s="317" t="s">
        <v>94</v>
      </c>
    </row>
    <row r="52" spans="1:25" s="104" customFormat="1" ht="13.5" customHeight="1">
      <c r="A52" s="1355"/>
      <c r="B52" s="1355"/>
      <c r="C52" s="1109"/>
      <c r="D52" s="1109"/>
      <c r="E52" s="1109"/>
      <c r="F52" s="1109"/>
      <c r="G52" s="1109"/>
      <c r="H52" s="1109"/>
      <c r="I52" s="1109"/>
      <c r="J52" s="1109"/>
      <c r="K52" s="1109"/>
      <c r="L52" s="1109"/>
      <c r="M52" s="1109"/>
      <c r="N52" s="1109"/>
      <c r="O52" s="1230"/>
      <c r="P52" s="1356"/>
      <c r="Q52" s="317" t="s">
        <v>94</v>
      </c>
      <c r="R52" s="135"/>
    </row>
    <row r="53" spans="1:25" s="104" customFormat="1" ht="13.5" customHeight="1">
      <c r="A53" s="1355"/>
      <c r="B53" s="1355"/>
      <c r="C53" s="1109"/>
      <c r="D53" s="1109"/>
      <c r="E53" s="1109"/>
      <c r="F53" s="1109"/>
      <c r="G53" s="1109"/>
      <c r="H53" s="1109"/>
      <c r="I53" s="1109"/>
      <c r="J53" s="1109"/>
      <c r="K53" s="1109"/>
      <c r="L53" s="1109"/>
      <c r="M53" s="1109"/>
      <c r="N53" s="1109"/>
      <c r="O53" s="1230"/>
      <c r="P53" s="1356"/>
      <c r="Q53" s="317" t="s">
        <v>94</v>
      </c>
      <c r="R53" s="131"/>
      <c r="S53" s="135" t="s">
        <v>622</v>
      </c>
    </row>
    <row r="54" spans="1:25" s="104" customFormat="1" ht="13.5" customHeight="1">
      <c r="A54" s="1355"/>
      <c r="B54" s="1355"/>
      <c r="C54" s="1109"/>
      <c r="D54" s="1109"/>
      <c r="E54" s="1109"/>
      <c r="F54" s="1109"/>
      <c r="G54" s="1109"/>
      <c r="H54" s="1109"/>
      <c r="I54" s="1109"/>
      <c r="J54" s="1109"/>
      <c r="K54" s="1109"/>
      <c r="L54" s="1109"/>
      <c r="M54" s="1109"/>
      <c r="N54" s="1109"/>
      <c r="O54" s="1230"/>
      <c r="P54" s="1356"/>
      <c r="Q54" s="317" t="s">
        <v>94</v>
      </c>
      <c r="R54" s="131"/>
      <c r="S54" s="135" t="s">
        <v>621</v>
      </c>
      <c r="T54" s="104">
        <f>COUNTA(O44:O55)</f>
        <v>0</v>
      </c>
    </row>
    <row r="55" spans="1:25" s="104" customFormat="1" ht="13.5" customHeight="1">
      <c r="A55" s="1355"/>
      <c r="B55" s="1355"/>
      <c r="C55" s="1109"/>
      <c r="D55" s="1109"/>
      <c r="E55" s="1109"/>
      <c r="F55" s="1109"/>
      <c r="G55" s="1109"/>
      <c r="H55" s="1109"/>
      <c r="I55" s="1109"/>
      <c r="J55" s="1109"/>
      <c r="K55" s="1109"/>
      <c r="L55" s="1109"/>
      <c r="M55" s="1109"/>
      <c r="N55" s="1109"/>
      <c r="O55" s="1302"/>
      <c r="P55" s="1358"/>
      <c r="Q55" s="322" t="s">
        <v>94</v>
      </c>
      <c r="R55" s="135"/>
      <c r="S55" s="135" t="s">
        <v>142</v>
      </c>
      <c r="T55" s="104" t="e">
        <f>ROUND(AVERAGE(O44:O55),1)</f>
        <v>#DIV/0!</v>
      </c>
    </row>
    <row r="56" spans="1:25" s="104" customFormat="1" ht="13.5" customHeight="1">
      <c r="A56" s="330" t="s">
        <v>51</v>
      </c>
      <c r="B56" s="1357" t="s">
        <v>205</v>
      </c>
      <c r="C56" s="1357"/>
      <c r="D56" s="1357"/>
      <c r="E56" s="1357"/>
      <c r="F56" s="1357"/>
      <c r="G56" s="1357"/>
      <c r="H56" s="1357"/>
      <c r="I56" s="1357"/>
      <c r="J56" s="1357"/>
      <c r="K56" s="1357"/>
      <c r="L56" s="1357"/>
      <c r="M56" s="1357"/>
      <c r="N56" s="1357"/>
      <c r="O56" s="1357"/>
      <c r="P56" s="1357"/>
      <c r="Q56" s="1357"/>
      <c r="R56" s="135"/>
    </row>
    <row r="57" spans="1:25" s="104" customFormat="1" ht="13.5" customHeight="1">
      <c r="A57" s="181"/>
      <c r="B57" s="135"/>
      <c r="C57" s="135"/>
      <c r="D57" s="135"/>
      <c r="E57" s="135"/>
      <c r="F57" s="135"/>
      <c r="G57" s="135"/>
      <c r="H57" s="135"/>
      <c r="I57" s="135"/>
      <c r="J57" s="135"/>
      <c r="K57" s="135"/>
      <c r="L57" s="135"/>
      <c r="M57" s="135"/>
      <c r="N57" s="135"/>
      <c r="O57" s="135"/>
      <c r="P57" s="135"/>
      <c r="Q57" s="135"/>
      <c r="R57" s="135"/>
    </row>
    <row r="58" spans="1:25" s="104" customFormat="1" ht="13.5" customHeight="1">
      <c r="A58" s="277"/>
      <c r="B58" s="277"/>
      <c r="C58" s="331"/>
      <c r="D58" s="331"/>
      <c r="E58" s="331"/>
      <c r="F58" s="331"/>
      <c r="G58" s="331"/>
      <c r="H58" s="331"/>
      <c r="I58" s="331"/>
      <c r="J58" s="331"/>
      <c r="K58" s="331"/>
      <c r="L58" s="331"/>
      <c r="M58" s="331"/>
      <c r="N58" s="331"/>
      <c r="O58" s="68"/>
      <c r="P58" s="68"/>
      <c r="Q58" s="68"/>
      <c r="R58" s="135"/>
    </row>
    <row r="59" spans="1:25" s="104" customFormat="1" ht="13.5" customHeight="1">
      <c r="A59" s="103"/>
      <c r="B59" s="273"/>
      <c r="C59" s="273"/>
      <c r="D59" s="273"/>
      <c r="E59" s="273"/>
      <c r="F59" s="273"/>
      <c r="G59" s="273"/>
      <c r="H59" s="273"/>
      <c r="I59" s="273"/>
      <c r="J59" s="273"/>
      <c r="K59" s="273"/>
      <c r="L59" s="273"/>
      <c r="M59" s="273"/>
      <c r="N59" s="273"/>
      <c r="O59" s="273"/>
      <c r="P59" s="273"/>
      <c r="Q59" s="273"/>
      <c r="R59" s="131"/>
    </row>
    <row r="60" spans="1:25" s="104" customFormat="1" ht="13.5" customHeight="1">
      <c r="A60" s="3"/>
      <c r="B60" s="3"/>
      <c r="C60" s="3"/>
      <c r="D60" s="3"/>
      <c r="E60" s="3"/>
      <c r="F60" s="3"/>
      <c r="G60" s="3"/>
      <c r="H60" s="3"/>
      <c r="I60" s="3"/>
      <c r="J60" s="3"/>
      <c r="K60" s="3"/>
      <c r="L60" s="3"/>
      <c r="M60" s="3"/>
      <c r="N60" s="3"/>
      <c r="O60" s="3"/>
      <c r="P60" s="3"/>
      <c r="Q60" s="3"/>
      <c r="R60" s="135"/>
    </row>
    <row r="61" spans="1:25" s="104" customFormat="1" ht="13.5" customHeight="1">
      <c r="A61" s="3"/>
      <c r="B61" s="3"/>
      <c r="C61" s="3"/>
      <c r="D61" s="3"/>
      <c r="E61" s="3"/>
      <c r="F61" s="3"/>
      <c r="G61" s="3"/>
      <c r="H61" s="3"/>
      <c r="I61" s="3"/>
      <c r="J61" s="3"/>
      <c r="K61" s="3"/>
      <c r="L61" s="3"/>
      <c r="M61" s="3"/>
      <c r="N61" s="3"/>
      <c r="O61" s="3"/>
      <c r="P61" s="3"/>
      <c r="Q61" s="3"/>
      <c r="R61" s="135"/>
    </row>
    <row r="62" spans="1:25" s="104" customFormat="1" ht="13.5" customHeight="1">
      <c r="A62" s="3"/>
      <c r="B62" s="3"/>
      <c r="C62" s="3"/>
      <c r="D62" s="3"/>
      <c r="E62" s="3"/>
      <c r="F62" s="3"/>
      <c r="G62" s="3"/>
      <c r="H62" s="3"/>
      <c r="I62" s="3"/>
      <c r="J62" s="3"/>
      <c r="K62" s="3"/>
      <c r="L62" s="3"/>
      <c r="M62" s="3"/>
      <c r="N62" s="3"/>
      <c r="O62" s="3"/>
      <c r="P62" s="3"/>
      <c r="Q62" s="3"/>
      <c r="R62" s="135"/>
    </row>
    <row r="63" spans="1:25" s="104" customFormat="1" ht="13.5" customHeight="1">
      <c r="A63" s="3"/>
      <c r="B63" s="3"/>
      <c r="C63" s="3"/>
      <c r="D63" s="3"/>
      <c r="E63" s="3"/>
      <c r="F63" s="3"/>
      <c r="G63" s="3"/>
      <c r="H63" s="3"/>
      <c r="I63" s="3"/>
      <c r="J63" s="3"/>
      <c r="K63" s="3"/>
      <c r="L63" s="3"/>
      <c r="M63" s="3"/>
      <c r="N63" s="3"/>
      <c r="O63" s="3"/>
      <c r="P63" s="3"/>
      <c r="Q63" s="3"/>
      <c r="R63" s="135"/>
    </row>
    <row r="64" spans="1:25" s="104" customFormat="1" ht="13.5" customHeight="1">
      <c r="A64" s="3"/>
      <c r="B64" s="3"/>
      <c r="C64" s="3"/>
      <c r="D64" s="3"/>
      <c r="E64" s="3"/>
      <c r="F64" s="3"/>
      <c r="G64" s="3"/>
      <c r="H64" s="3"/>
      <c r="I64" s="3"/>
      <c r="J64" s="3"/>
      <c r="K64" s="3"/>
      <c r="L64" s="3"/>
      <c r="M64" s="3"/>
      <c r="N64" s="3"/>
      <c r="O64" s="3"/>
      <c r="P64" s="3"/>
      <c r="Q64" s="3"/>
      <c r="R64" s="135"/>
    </row>
    <row r="65" spans="1:25" s="104" customFormat="1" ht="13.5" customHeight="1">
      <c r="A65" s="3"/>
      <c r="B65" s="3"/>
      <c r="C65" s="3"/>
      <c r="D65" s="3"/>
      <c r="E65" s="3"/>
      <c r="F65" s="3"/>
      <c r="G65" s="3"/>
      <c r="H65" s="3"/>
      <c r="I65" s="3"/>
      <c r="J65" s="3"/>
      <c r="K65" s="3"/>
      <c r="L65" s="3"/>
      <c r="M65" s="3"/>
      <c r="N65" s="3"/>
      <c r="O65" s="3"/>
      <c r="P65" s="3"/>
      <c r="Q65" s="3"/>
      <c r="R65" s="135"/>
    </row>
    <row r="66" spans="1:25" s="104" customFormat="1" ht="13.5" customHeight="1">
      <c r="A66" s="3"/>
      <c r="B66" s="3"/>
      <c r="C66" s="3"/>
      <c r="D66" s="3"/>
      <c r="E66" s="3"/>
      <c r="F66" s="3"/>
      <c r="G66" s="3"/>
      <c r="H66" s="3"/>
      <c r="I66" s="3"/>
      <c r="J66" s="3"/>
      <c r="K66" s="3"/>
      <c r="L66" s="3"/>
      <c r="M66" s="3"/>
      <c r="N66" s="3"/>
      <c r="O66" s="3"/>
      <c r="P66" s="3"/>
      <c r="Q66" s="3"/>
      <c r="R66" s="135"/>
    </row>
    <row r="67" spans="1:25" s="104" customFormat="1" ht="13.5" customHeight="1">
      <c r="A67" s="3"/>
      <c r="B67" s="3"/>
      <c r="C67" s="3"/>
      <c r="D67" s="3"/>
      <c r="E67" s="3"/>
      <c r="F67" s="3"/>
      <c r="G67" s="3"/>
      <c r="H67" s="3"/>
      <c r="I67" s="3"/>
      <c r="J67" s="3"/>
      <c r="K67" s="3"/>
      <c r="L67" s="3"/>
      <c r="M67" s="3"/>
      <c r="N67" s="3"/>
      <c r="O67" s="3"/>
      <c r="P67" s="3"/>
      <c r="Q67" s="3"/>
      <c r="R67" s="135"/>
      <c r="S67" s="3"/>
      <c r="T67" s="3"/>
      <c r="U67" s="3"/>
      <c r="V67" s="3"/>
      <c r="W67" s="3"/>
      <c r="X67" s="3"/>
      <c r="Y67" s="3"/>
    </row>
    <row r="68" spans="1:25" ht="13.5" customHeight="1">
      <c r="R68" s="137"/>
    </row>
  </sheetData>
  <mergeCells count="135">
    <mergeCell ref="A50:B50"/>
    <mergeCell ref="C50:N50"/>
    <mergeCell ref="O50:P50"/>
    <mergeCell ref="A51:B51"/>
    <mergeCell ref="C51:N51"/>
    <mergeCell ref="O51:P51"/>
    <mergeCell ref="A48:B48"/>
    <mergeCell ref="B56:Q56"/>
    <mergeCell ref="A54:B54"/>
    <mergeCell ref="C54:N54"/>
    <mergeCell ref="O54:P54"/>
    <mergeCell ref="A55:B55"/>
    <mergeCell ref="C55:N55"/>
    <mergeCell ref="O55:P55"/>
    <mergeCell ref="A52:B52"/>
    <mergeCell ref="C52:N52"/>
    <mergeCell ref="O52:P52"/>
    <mergeCell ref="A53:B53"/>
    <mergeCell ref="C53:N53"/>
    <mergeCell ref="O53:P53"/>
    <mergeCell ref="C48:N48"/>
    <mergeCell ref="O48:P48"/>
    <mergeCell ref="A49:B49"/>
    <mergeCell ref="C49:N49"/>
    <mergeCell ref="O49:P49"/>
    <mergeCell ref="A46:B46"/>
    <mergeCell ref="C46:N46"/>
    <mergeCell ref="O46:P46"/>
    <mergeCell ref="A47:B47"/>
    <mergeCell ref="C47:N47"/>
    <mergeCell ref="O47:P47"/>
    <mergeCell ref="A44:B44"/>
    <mergeCell ref="C44:N44"/>
    <mergeCell ref="O44:P44"/>
    <mergeCell ref="A45:B45"/>
    <mergeCell ref="C45:N45"/>
    <mergeCell ref="O45:P45"/>
    <mergeCell ref="A43:B43"/>
    <mergeCell ref="C43:N43"/>
    <mergeCell ref="O43:Q43"/>
    <mergeCell ref="A42:E42"/>
    <mergeCell ref="G42:J42"/>
    <mergeCell ref="A38:B38"/>
    <mergeCell ref="C38:N38"/>
    <mergeCell ref="O38:P38"/>
    <mergeCell ref="A36:B36"/>
    <mergeCell ref="C36:N36"/>
    <mergeCell ref="O36:P36"/>
    <mergeCell ref="A37:B37"/>
    <mergeCell ref="C37:N37"/>
    <mergeCell ref="O37:P37"/>
    <mergeCell ref="A35:B35"/>
    <mergeCell ref="C35:N35"/>
    <mergeCell ref="O35:P35"/>
    <mergeCell ref="A32:B32"/>
    <mergeCell ref="C32:N32"/>
    <mergeCell ref="O32:P32"/>
    <mergeCell ref="A33:B33"/>
    <mergeCell ref="C33:N33"/>
    <mergeCell ref="O33:P33"/>
    <mergeCell ref="A26:B26"/>
    <mergeCell ref="C26:N26"/>
    <mergeCell ref="O26:Q26"/>
    <mergeCell ref="A27:B27"/>
    <mergeCell ref="C27:N27"/>
    <mergeCell ref="O27:P27"/>
    <mergeCell ref="B39:Q39"/>
    <mergeCell ref="A25:E25"/>
    <mergeCell ref="G25:J25"/>
    <mergeCell ref="A30:B30"/>
    <mergeCell ref="C30:N30"/>
    <mergeCell ref="O30:P30"/>
    <mergeCell ref="A31:B31"/>
    <mergeCell ref="C31:N31"/>
    <mergeCell ref="O31:P31"/>
    <mergeCell ref="A28:B28"/>
    <mergeCell ref="C28:N28"/>
    <mergeCell ref="O28:P28"/>
    <mergeCell ref="A29:B29"/>
    <mergeCell ref="C29:N29"/>
    <mergeCell ref="O29:P29"/>
    <mergeCell ref="A34:B34"/>
    <mergeCell ref="C34:N34"/>
    <mergeCell ref="O34:P34"/>
    <mergeCell ref="B22:Q22"/>
    <mergeCell ref="A20:B20"/>
    <mergeCell ref="C20:N20"/>
    <mergeCell ref="O20:P20"/>
    <mergeCell ref="A21:B21"/>
    <mergeCell ref="C21:N21"/>
    <mergeCell ref="O21:P21"/>
    <mergeCell ref="A18:B18"/>
    <mergeCell ref="C18:N18"/>
    <mergeCell ref="O18:P18"/>
    <mergeCell ref="A19:B19"/>
    <mergeCell ref="C19:N19"/>
    <mergeCell ref="O19:P19"/>
    <mergeCell ref="A16:B16"/>
    <mergeCell ref="C16:N16"/>
    <mergeCell ref="O16:P16"/>
    <mergeCell ref="A17:B17"/>
    <mergeCell ref="C17:N17"/>
    <mergeCell ref="O17:P17"/>
    <mergeCell ref="A14:B14"/>
    <mergeCell ref="C14:N14"/>
    <mergeCell ref="O14:P14"/>
    <mergeCell ref="A15:B15"/>
    <mergeCell ref="C15:N15"/>
    <mergeCell ref="O15:P15"/>
    <mergeCell ref="A12:B12"/>
    <mergeCell ref="C12:N12"/>
    <mergeCell ref="O12:P12"/>
    <mergeCell ref="A13:B13"/>
    <mergeCell ref="C13:N13"/>
    <mergeCell ref="O13:P13"/>
    <mergeCell ref="A10:B10"/>
    <mergeCell ref="C10:N10"/>
    <mergeCell ref="O10:P10"/>
    <mergeCell ref="A11:B11"/>
    <mergeCell ref="C11:N11"/>
    <mergeCell ref="O11:P11"/>
    <mergeCell ref="A9:B9"/>
    <mergeCell ref="C9:N9"/>
    <mergeCell ref="O9:Q9"/>
    <mergeCell ref="A1:F1"/>
    <mergeCell ref="A2:E2"/>
    <mergeCell ref="G4:J4"/>
    <mergeCell ref="K4:Q4"/>
    <mergeCell ref="A8:E8"/>
    <mergeCell ref="G8:J8"/>
    <mergeCell ref="A3:Q3"/>
    <mergeCell ref="A6:C6"/>
    <mergeCell ref="D6:H6"/>
    <mergeCell ref="I6:K6"/>
    <mergeCell ref="L6:Q6"/>
  </mergeCells>
  <phoneticPr fontId="2"/>
  <printOptions horizontalCentered="1"/>
  <pageMargins left="0.70866141732283472" right="0.70866141732283472" top="0.74803149606299213" bottom="0.55118110236220474" header="0.31496062992125984" footer="0.31496062992125984"/>
  <pageSetup paperSize="9" scale="9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sheetPr>
  <dimension ref="A1:Z214"/>
  <sheetViews>
    <sheetView view="pageBreakPreview" topLeftCell="A89" zoomScaleNormal="100" zoomScaleSheetLayoutView="100" workbookViewId="0">
      <selection activeCell="F11" sqref="F11:S11"/>
    </sheetView>
  </sheetViews>
  <sheetFormatPr defaultColWidth="9" defaultRowHeight="13"/>
  <cols>
    <col min="1" max="5" width="5.08984375" style="3" customWidth="1"/>
    <col min="6" max="20" width="4.453125" style="3" customWidth="1"/>
    <col min="21" max="21" width="12" style="3" customWidth="1"/>
    <col min="22" max="16384" width="9" style="3"/>
  </cols>
  <sheetData>
    <row r="1" spans="1:22">
      <c r="A1" s="775" t="str">
        <f>CONCATENATE("（様式-",INDEX(発注者入力シート!$B$25:$G$28,MATCH(発注者入力シート!M7,発注者入力シート!$C$25:$C$28,0),4),"）")</f>
        <v>（様式-６）</v>
      </c>
      <c r="B1" s="775"/>
      <c r="C1" s="775"/>
      <c r="D1" s="775"/>
      <c r="E1" s="775"/>
      <c r="F1" s="775"/>
      <c r="S1" s="613" t="s">
        <v>960</v>
      </c>
      <c r="T1" s="6"/>
      <c r="U1" s="3" t="s">
        <v>276</v>
      </c>
    </row>
    <row r="2" spans="1:22">
      <c r="A2" s="775" t="str">
        <f>CONCATENATE("評価項目",INDEX(発注者入力シート!$B$25:$G$28,MATCH(発注者入力シート!M7,発注者入力シート!$C$25:$C$28,0),5),"-",INDEX(発注者入力シート!$B$25:$G$28,MATCH(発注者入力シート!M7,発注者入力シート!$C$25:$C$28,0),6))</f>
        <v>評価項目（２）-②</v>
      </c>
      <c r="B2" s="775"/>
      <c r="C2" s="775"/>
      <c r="D2" s="775"/>
      <c r="E2" s="775"/>
      <c r="Q2" s="1142" t="str">
        <f>IF(INDEX(発注者入力シート!$B$20:$G$40,MATCH(発注者入力シート!M7,発注者入力シート!$C$20:$C$40,0),3)="","",INDEX(発注者入力シート!$B$20:$G$40,MATCH(発注者入力シート!M7,発注者入力シート!$C$20:$C$40,0),3))</f>
        <v/>
      </c>
      <c r="R2" s="1142"/>
      <c r="S2" s="1142"/>
      <c r="T2" s="68"/>
      <c r="U2" s="3" t="s">
        <v>277</v>
      </c>
    </row>
    <row r="3" spans="1:22" ht="14">
      <c r="A3" s="1087" t="s">
        <v>358</v>
      </c>
      <c r="B3" s="1087"/>
      <c r="C3" s="1087"/>
      <c r="D3" s="1087"/>
      <c r="E3" s="1087"/>
      <c r="F3" s="1087"/>
      <c r="G3" s="1087"/>
      <c r="H3" s="1087"/>
      <c r="I3" s="1087"/>
      <c r="J3" s="1087"/>
      <c r="K3" s="1087"/>
      <c r="L3" s="1087"/>
      <c r="M3" s="1087"/>
      <c r="N3" s="1087"/>
      <c r="O3" s="1087"/>
      <c r="P3" s="1087"/>
      <c r="Q3" s="1087"/>
      <c r="R3" s="1087"/>
      <c r="S3" s="1087"/>
      <c r="T3" s="105"/>
      <c r="U3" s="89"/>
      <c r="V3" s="3" t="s">
        <v>284</v>
      </c>
    </row>
    <row r="4" spans="1:22">
      <c r="A4" s="3" t="s">
        <v>85</v>
      </c>
      <c r="H4" s="1104" t="s">
        <v>201</v>
      </c>
      <c r="I4" s="1104"/>
      <c r="J4" s="1104"/>
      <c r="K4" s="1104"/>
      <c r="L4" s="1088" t="str">
        <f>IF(企業入力シート!C7="","",企業入力シート!C7)</f>
        <v>○○建設</v>
      </c>
      <c r="M4" s="1088"/>
      <c r="N4" s="1088"/>
      <c r="O4" s="1088"/>
      <c r="P4" s="1088"/>
      <c r="Q4" s="1088"/>
      <c r="R4" s="1088"/>
      <c r="S4" s="1088"/>
      <c r="T4" s="2"/>
      <c r="U4" s="83"/>
      <c r="V4" s="3" t="s">
        <v>389</v>
      </c>
    </row>
    <row r="6" spans="1:22" ht="13.5" customHeight="1">
      <c r="A6" s="1258" t="s">
        <v>870</v>
      </c>
      <c r="B6" s="1380" t="s">
        <v>872</v>
      </c>
      <c r="C6" s="1380"/>
      <c r="D6" s="1380"/>
      <c r="E6" s="1380"/>
      <c r="F6" s="1378" t="s">
        <v>1130</v>
      </c>
      <c r="G6" s="1378"/>
      <c r="H6" s="1378"/>
      <c r="I6" s="1378"/>
      <c r="J6" s="1378"/>
      <c r="K6" s="1378"/>
      <c r="L6" s="1378"/>
      <c r="M6" s="1378"/>
      <c r="N6" s="1378"/>
      <c r="O6" s="1378"/>
      <c r="P6" s="1378"/>
      <c r="Q6" s="1378"/>
      <c r="R6" s="1378"/>
      <c r="S6" s="1378"/>
      <c r="T6" s="2"/>
      <c r="U6" s="3" t="s">
        <v>280</v>
      </c>
    </row>
    <row r="7" spans="1:22" ht="27" customHeight="1">
      <c r="A7" s="1259"/>
      <c r="B7" s="1380"/>
      <c r="C7" s="1380"/>
      <c r="D7" s="1380"/>
      <c r="E7" s="1380"/>
      <c r="F7" s="1378"/>
      <c r="G7" s="1378"/>
      <c r="H7" s="1378"/>
      <c r="I7" s="1378"/>
      <c r="J7" s="1378"/>
      <c r="K7" s="1378"/>
      <c r="L7" s="1378"/>
      <c r="M7" s="1378"/>
      <c r="N7" s="1378"/>
      <c r="O7" s="1378"/>
      <c r="P7" s="1378"/>
      <c r="Q7" s="1378"/>
      <c r="R7" s="1378"/>
      <c r="S7" s="1378"/>
      <c r="T7" s="2"/>
      <c r="U7" s="85"/>
      <c r="V7" s="3" t="s">
        <v>281</v>
      </c>
    </row>
    <row r="8" spans="1:22" ht="13.5" customHeight="1">
      <c r="A8" s="1259"/>
      <c r="B8" s="1090" t="s">
        <v>873</v>
      </c>
      <c r="C8" s="1090"/>
      <c r="D8" s="1090"/>
      <c r="E8" s="1090"/>
      <c r="F8" s="1378" t="s">
        <v>1275</v>
      </c>
      <c r="G8" s="1378"/>
      <c r="H8" s="1378"/>
      <c r="I8" s="1378"/>
      <c r="J8" s="1378"/>
      <c r="K8" s="1378"/>
      <c r="L8" s="1378"/>
      <c r="M8" s="1378"/>
      <c r="N8" s="1378"/>
      <c r="O8" s="1378"/>
      <c r="P8" s="1378"/>
      <c r="Q8" s="1378"/>
      <c r="R8" s="1378"/>
      <c r="S8" s="1378"/>
      <c r="U8" s="86"/>
      <c r="V8" s="3" t="s">
        <v>279</v>
      </c>
    </row>
    <row r="9" spans="1:22">
      <c r="A9" s="1259"/>
      <c r="B9" s="1090"/>
      <c r="C9" s="1090"/>
      <c r="D9" s="1090"/>
      <c r="E9" s="1090"/>
      <c r="F9" s="1378"/>
      <c r="G9" s="1378"/>
      <c r="H9" s="1378"/>
      <c r="I9" s="1378"/>
      <c r="J9" s="1378"/>
      <c r="K9" s="1378"/>
      <c r="L9" s="1378"/>
      <c r="M9" s="1378"/>
      <c r="N9" s="1378"/>
      <c r="O9" s="1378"/>
      <c r="P9" s="1378"/>
      <c r="Q9" s="1378"/>
      <c r="R9" s="1378"/>
      <c r="S9" s="1378"/>
      <c r="U9" s="106"/>
      <c r="V9" s="3" t="s">
        <v>286</v>
      </c>
    </row>
    <row r="10" spans="1:22">
      <c r="A10" s="1259"/>
      <c r="B10" s="1090"/>
      <c r="C10" s="1090"/>
      <c r="D10" s="1090"/>
      <c r="E10" s="1090"/>
      <c r="F10" s="1378"/>
      <c r="G10" s="1378"/>
      <c r="H10" s="1378"/>
      <c r="I10" s="1378"/>
      <c r="J10" s="1378"/>
      <c r="K10" s="1378"/>
      <c r="L10" s="1378"/>
      <c r="M10" s="1378"/>
      <c r="N10" s="1378"/>
      <c r="O10" s="1378"/>
      <c r="P10" s="1378"/>
      <c r="Q10" s="1378"/>
      <c r="R10" s="1378"/>
      <c r="S10" s="1378"/>
      <c r="T10" s="68"/>
    </row>
    <row r="11" spans="1:22">
      <c r="A11" s="1259"/>
      <c r="B11" s="1217" t="s">
        <v>82</v>
      </c>
      <c r="C11" s="1217"/>
      <c r="D11" s="1217"/>
      <c r="E11" s="1217"/>
      <c r="F11" s="1379" t="str">
        <f>INDEX(発注者入力シート!$AV$3:$BA$9,MATCH(発注者入力シート!$AW$2,発注者入力シート!$AX$3:$AX$9,0),4)</f>
        <v>建築物に係る冷暖房衛生設備工事</v>
      </c>
      <c r="G11" s="1379"/>
      <c r="H11" s="1379"/>
      <c r="I11" s="1379"/>
      <c r="J11" s="1379"/>
      <c r="K11" s="1379"/>
      <c r="L11" s="1379"/>
      <c r="M11" s="1379"/>
      <c r="N11" s="1379"/>
      <c r="O11" s="1379"/>
      <c r="P11" s="1379"/>
      <c r="Q11" s="1379"/>
      <c r="R11" s="1379"/>
      <c r="S11" s="1379"/>
      <c r="T11" s="68"/>
    </row>
    <row r="12" spans="1:22">
      <c r="A12" s="1260"/>
      <c r="B12" s="1217" t="s">
        <v>139</v>
      </c>
      <c r="C12" s="1217"/>
      <c r="D12" s="1217"/>
      <c r="E12" s="1217"/>
      <c r="F12" s="1379" t="str">
        <f>INDEX(発注者入力シート!$AV$3:$BA$9,MATCH(発注者入力シート!$AW$2,発注者入力シート!$AX$3:$AX$9,0),5)</f>
        <v>管工事、熱絶縁工事、消防施設工事</v>
      </c>
      <c r="G12" s="1379"/>
      <c r="H12" s="1379"/>
      <c r="I12" s="1379"/>
      <c r="J12" s="1379"/>
      <c r="K12" s="1379"/>
      <c r="L12" s="1379"/>
      <c r="M12" s="1379"/>
      <c r="N12" s="1379"/>
      <c r="O12" s="1379"/>
      <c r="P12" s="1379"/>
      <c r="Q12" s="1379"/>
      <c r="R12" s="1379"/>
      <c r="S12" s="1379"/>
      <c r="T12" s="68"/>
    </row>
    <row r="13" spans="1:22">
      <c r="A13" s="1073" t="s">
        <v>23</v>
      </c>
      <c r="B13" s="1074"/>
      <c r="C13" s="1074"/>
      <c r="D13" s="1074"/>
      <c r="E13" s="1075"/>
      <c r="F13" s="575" t="s">
        <v>96</v>
      </c>
      <c r="G13" s="1407" t="str">
        <f>IF(企業入力シート!C18="","",企業入力シート!C18)</f>
        <v/>
      </c>
      <c r="H13" s="1088"/>
      <c r="I13" s="1088"/>
      <c r="J13" s="1088"/>
      <c r="K13" s="1088"/>
      <c r="L13" s="1408"/>
      <c r="M13" s="94"/>
      <c r="T13" s="68"/>
      <c r="U13" s="91" t="s">
        <v>282</v>
      </c>
    </row>
    <row r="14" spans="1:22">
      <c r="A14" s="1073" t="s">
        <v>612</v>
      </c>
      <c r="B14" s="1074"/>
      <c r="C14" s="1074"/>
      <c r="D14" s="1074"/>
      <c r="E14" s="1075"/>
      <c r="F14" s="1073" t="s">
        <v>615</v>
      </c>
      <c r="G14" s="1074"/>
      <c r="H14" s="1074"/>
      <c r="I14" s="1074"/>
      <c r="J14" s="1074"/>
      <c r="K14" s="1074"/>
      <c r="L14" s="1074"/>
      <c r="M14" s="1090" t="s">
        <v>616</v>
      </c>
      <c r="N14" s="1090"/>
      <c r="O14" s="1090"/>
      <c r="P14" s="1090"/>
      <c r="Q14" s="1090"/>
      <c r="R14" s="1090"/>
      <c r="S14" s="1090"/>
      <c r="T14" s="68"/>
      <c r="U14" s="91" t="s">
        <v>283</v>
      </c>
    </row>
    <row r="15" spans="1:22" ht="27" customHeight="1">
      <c r="A15" s="1258" t="s">
        <v>16</v>
      </c>
      <c r="B15" s="1123" t="s">
        <v>17</v>
      </c>
      <c r="C15" s="1124"/>
      <c r="D15" s="1124"/>
      <c r="E15" s="1125"/>
      <c r="F15" s="1130"/>
      <c r="G15" s="1131"/>
      <c r="H15" s="1131"/>
      <c r="I15" s="1131"/>
      <c r="J15" s="1131"/>
      <c r="K15" s="1131"/>
      <c r="L15" s="1132"/>
      <c r="M15" s="1130"/>
      <c r="N15" s="1131"/>
      <c r="O15" s="1131"/>
      <c r="P15" s="1131"/>
      <c r="Q15" s="1131"/>
      <c r="R15" s="1131"/>
      <c r="S15" s="1132"/>
      <c r="T15" s="68"/>
      <c r="U15" s="91" t="s">
        <v>578</v>
      </c>
    </row>
    <row r="16" spans="1:22">
      <c r="A16" s="1259"/>
      <c r="B16" s="1128"/>
      <c r="C16" s="778"/>
      <c r="D16" s="778"/>
      <c r="E16" s="1129"/>
      <c r="F16" s="1133"/>
      <c r="G16" s="1134"/>
      <c r="H16" s="1134"/>
      <c r="I16" s="1134"/>
      <c r="J16" s="1134"/>
      <c r="K16" s="1134"/>
      <c r="L16" s="1135"/>
      <c r="M16" s="1133"/>
      <c r="N16" s="1134"/>
      <c r="O16" s="1134"/>
      <c r="P16" s="1134"/>
      <c r="Q16" s="1134"/>
      <c r="R16" s="1134"/>
      <c r="S16" s="1135"/>
      <c r="T16" s="131"/>
    </row>
    <row r="17" spans="1:26">
      <c r="A17" s="1259"/>
      <c r="B17" s="1128"/>
      <c r="C17" s="778"/>
      <c r="D17" s="778"/>
      <c r="E17" s="1129"/>
      <c r="F17" s="1133"/>
      <c r="G17" s="1134"/>
      <c r="H17" s="1134"/>
      <c r="I17" s="1134"/>
      <c r="J17" s="1134"/>
      <c r="K17" s="1134"/>
      <c r="L17" s="1135"/>
      <c r="M17" s="1133"/>
      <c r="N17" s="1134"/>
      <c r="O17" s="1134"/>
      <c r="P17" s="1134"/>
      <c r="Q17" s="1134"/>
      <c r="R17" s="1134"/>
      <c r="S17" s="1135"/>
      <c r="T17" s="131"/>
    </row>
    <row r="18" spans="1:26">
      <c r="A18" s="1259"/>
      <c r="B18" s="1128"/>
      <c r="C18" s="778"/>
      <c r="D18" s="778"/>
      <c r="E18" s="1129"/>
      <c r="F18" s="1133"/>
      <c r="G18" s="1134"/>
      <c r="H18" s="1134"/>
      <c r="I18" s="1134"/>
      <c r="J18" s="1134"/>
      <c r="K18" s="1134"/>
      <c r="L18" s="1135"/>
      <c r="M18" s="1133"/>
      <c r="N18" s="1134"/>
      <c r="O18" s="1134"/>
      <c r="P18" s="1134"/>
      <c r="Q18" s="1134"/>
      <c r="R18" s="1134"/>
      <c r="S18" s="1135"/>
      <c r="T18" s="131"/>
    </row>
    <row r="19" spans="1:26" ht="20.149999999999999" customHeight="1">
      <c r="A19" s="1259"/>
      <c r="B19" s="1143" t="s">
        <v>18</v>
      </c>
      <c r="C19" s="1144"/>
      <c r="D19" s="1144"/>
      <c r="E19" s="1145"/>
      <c r="F19" s="1139"/>
      <c r="G19" s="1140"/>
      <c r="H19" s="1140"/>
      <c r="I19" s="1140"/>
      <c r="J19" s="1140"/>
      <c r="K19" s="1140"/>
      <c r="L19" s="1141"/>
      <c r="M19" s="1139"/>
      <c r="N19" s="1140"/>
      <c r="O19" s="1140"/>
      <c r="P19" s="1140"/>
      <c r="Q19" s="1140"/>
      <c r="R19" s="1140"/>
      <c r="S19" s="1141"/>
      <c r="T19" s="91" t="s">
        <v>839</v>
      </c>
      <c r="U19" s="91" t="s">
        <v>840</v>
      </c>
    </row>
    <row r="20" spans="1:26" ht="20.149999999999999" customHeight="1">
      <c r="A20" s="1259"/>
      <c r="B20" s="1073" t="s">
        <v>11</v>
      </c>
      <c r="C20" s="1074"/>
      <c r="D20" s="1074"/>
      <c r="E20" s="1075"/>
      <c r="F20" s="1414"/>
      <c r="G20" s="1415"/>
      <c r="H20" s="1415"/>
      <c r="I20" s="1415"/>
      <c r="J20" s="1415"/>
      <c r="K20" s="1415"/>
      <c r="L20" s="1418"/>
      <c r="M20" s="1414"/>
      <c r="N20" s="1415"/>
      <c r="O20" s="1415"/>
      <c r="P20" s="1415"/>
      <c r="Q20" s="1415"/>
      <c r="R20" s="1415"/>
      <c r="S20" s="1418"/>
      <c r="T20" s="3" t="s">
        <v>845</v>
      </c>
      <c r="U20" s="3" t="s">
        <v>842</v>
      </c>
    </row>
    <row r="21" spans="1:26">
      <c r="A21" s="1259"/>
      <c r="B21" s="1123" t="s">
        <v>19</v>
      </c>
      <c r="C21" s="1124"/>
      <c r="D21" s="1124"/>
      <c r="E21" s="1125"/>
      <c r="F21" s="1414"/>
      <c r="G21" s="1415"/>
      <c r="H21" s="1415"/>
      <c r="I21" s="1415"/>
      <c r="J21" s="1415"/>
      <c r="K21" s="1415"/>
      <c r="L21" s="1415"/>
      <c r="M21" s="1414"/>
      <c r="N21" s="1415"/>
      <c r="O21" s="1415"/>
      <c r="P21" s="1415"/>
      <c r="Q21" s="1415"/>
      <c r="R21" s="1415"/>
      <c r="S21" s="1418"/>
      <c r="T21" s="107"/>
    </row>
    <row r="22" spans="1:26">
      <c r="A22" s="1259"/>
      <c r="B22" s="1126"/>
      <c r="C22" s="1089"/>
      <c r="D22" s="1089"/>
      <c r="E22" s="1127"/>
      <c r="F22" s="1416"/>
      <c r="G22" s="1417"/>
      <c r="H22" s="1417"/>
      <c r="I22" s="1417"/>
      <c r="J22" s="1417"/>
      <c r="K22" s="1417"/>
      <c r="L22" s="1417"/>
      <c r="M22" s="1416"/>
      <c r="N22" s="1417"/>
      <c r="O22" s="1417"/>
      <c r="P22" s="1417"/>
      <c r="Q22" s="1417"/>
      <c r="R22" s="1417"/>
      <c r="S22" s="1419"/>
      <c r="T22" s="107"/>
      <c r="U22" s="351" t="s">
        <v>759</v>
      </c>
    </row>
    <row r="23" spans="1:26" ht="20.149999999999999" customHeight="1">
      <c r="A23" s="1259"/>
      <c r="B23" s="1064" t="s">
        <v>641</v>
      </c>
      <c r="C23" s="1065"/>
      <c r="D23" s="1065"/>
      <c r="E23" s="1066"/>
      <c r="F23" s="1376"/>
      <c r="G23" s="1377"/>
      <c r="H23" s="1377"/>
      <c r="I23" s="1377"/>
      <c r="J23" s="1377"/>
      <c r="K23" s="1377"/>
      <c r="L23" s="317" t="s">
        <v>95</v>
      </c>
      <c r="M23" s="1376"/>
      <c r="N23" s="1377"/>
      <c r="O23" s="1377"/>
      <c r="P23" s="1377"/>
      <c r="Q23" s="1377"/>
      <c r="R23" s="1377"/>
      <c r="S23" s="317" t="s">
        <v>95</v>
      </c>
      <c r="T23" s="68"/>
      <c r="U23" s="3" t="s">
        <v>760</v>
      </c>
    </row>
    <row r="24" spans="1:26" ht="20.149999999999999" customHeight="1">
      <c r="A24" s="1259"/>
      <c r="B24" s="1223" t="s">
        <v>763</v>
      </c>
      <c r="C24" s="1224"/>
      <c r="D24" s="1224"/>
      <c r="E24" s="101" t="s">
        <v>180</v>
      </c>
      <c r="F24" s="566"/>
      <c r="G24" s="184"/>
      <c r="H24" s="186" t="s">
        <v>382</v>
      </c>
      <c r="I24" s="184"/>
      <c r="J24" s="186" t="s">
        <v>385</v>
      </c>
      <c r="K24" s="184"/>
      <c r="L24" s="189" t="s">
        <v>383</v>
      </c>
      <c r="M24" s="566"/>
      <c r="N24" s="184"/>
      <c r="O24" s="186" t="s">
        <v>382</v>
      </c>
      <c r="P24" s="184"/>
      <c r="Q24" s="186" t="s">
        <v>385</v>
      </c>
      <c r="R24" s="184"/>
      <c r="S24" s="189" t="s">
        <v>383</v>
      </c>
      <c r="T24" s="132"/>
      <c r="U24" s="352">
        <v>46235</v>
      </c>
      <c r="V24" s="353" t="s">
        <v>761</v>
      </c>
      <c r="Z24" s="3" t="s">
        <v>381</v>
      </c>
    </row>
    <row r="25" spans="1:26" ht="20.149999999999999" customHeight="1">
      <c r="A25" s="1259"/>
      <c r="B25" s="1225"/>
      <c r="C25" s="1226"/>
      <c r="D25" s="1226"/>
      <c r="E25" s="102" t="s">
        <v>181</v>
      </c>
      <c r="F25" s="567"/>
      <c r="G25" s="185"/>
      <c r="H25" s="187" t="s">
        <v>382</v>
      </c>
      <c r="I25" s="185"/>
      <c r="J25" s="187" t="s">
        <v>386</v>
      </c>
      <c r="K25" s="185"/>
      <c r="L25" s="190" t="s">
        <v>383</v>
      </c>
      <c r="M25" s="567"/>
      <c r="N25" s="185"/>
      <c r="O25" s="187" t="s">
        <v>382</v>
      </c>
      <c r="P25" s="185"/>
      <c r="Q25" s="187" t="s">
        <v>386</v>
      </c>
      <c r="R25" s="185"/>
      <c r="S25" s="190" t="s">
        <v>383</v>
      </c>
      <c r="T25" s="132"/>
      <c r="U25" s="3" t="s">
        <v>762</v>
      </c>
      <c r="Z25" s="3" t="s">
        <v>832</v>
      </c>
    </row>
    <row r="26" spans="1:26" ht="20.149999999999999" customHeight="1">
      <c r="A26" s="1259"/>
      <c r="B26" s="1123" t="s">
        <v>24</v>
      </c>
      <c r="C26" s="1124"/>
      <c r="D26" s="1124"/>
      <c r="E26" s="101" t="s">
        <v>180</v>
      </c>
      <c r="F26" s="568"/>
      <c r="G26" s="184"/>
      <c r="H26" s="186" t="s">
        <v>382</v>
      </c>
      <c r="I26" s="184"/>
      <c r="J26" s="186" t="s">
        <v>385</v>
      </c>
      <c r="K26" s="184"/>
      <c r="L26" s="189" t="s">
        <v>383</v>
      </c>
      <c r="M26" s="568"/>
      <c r="N26" s="184"/>
      <c r="O26" s="186" t="s">
        <v>382</v>
      </c>
      <c r="P26" s="184"/>
      <c r="Q26" s="186" t="s">
        <v>385</v>
      </c>
      <c r="R26" s="184"/>
      <c r="S26" s="189" t="s">
        <v>383</v>
      </c>
      <c r="T26" s="132"/>
      <c r="U26" s="354">
        <f>U24</f>
        <v>46235</v>
      </c>
    </row>
    <row r="27" spans="1:26" ht="20.149999999999999" customHeight="1">
      <c r="A27" s="1259"/>
      <c r="B27" s="1126"/>
      <c r="C27" s="1089"/>
      <c r="D27" s="1089"/>
      <c r="E27" s="102" t="s">
        <v>181</v>
      </c>
      <c r="F27" s="569"/>
      <c r="G27" s="185"/>
      <c r="H27" s="187" t="s">
        <v>382</v>
      </c>
      <c r="I27" s="185"/>
      <c r="J27" s="187" t="s">
        <v>386</v>
      </c>
      <c r="K27" s="185"/>
      <c r="L27" s="190" t="s">
        <v>383</v>
      </c>
      <c r="M27" s="569"/>
      <c r="N27" s="185"/>
      <c r="O27" s="187" t="s">
        <v>382</v>
      </c>
      <c r="P27" s="185"/>
      <c r="Q27" s="187" t="s">
        <v>386</v>
      </c>
      <c r="R27" s="185"/>
      <c r="S27" s="190" t="s">
        <v>383</v>
      </c>
      <c r="T27" s="132"/>
    </row>
    <row r="28" spans="1:26" ht="20.149999999999999" customHeight="1">
      <c r="A28" s="1259"/>
      <c r="B28" s="1073" t="s">
        <v>25</v>
      </c>
      <c r="C28" s="1074"/>
      <c r="D28" s="1074"/>
      <c r="E28" s="1075"/>
      <c r="F28" s="1289"/>
      <c r="G28" s="1290"/>
      <c r="H28" s="1290"/>
      <c r="I28" s="1290"/>
      <c r="J28" s="1290"/>
      <c r="K28" s="1290"/>
      <c r="L28" s="1291"/>
      <c r="M28" s="1289"/>
      <c r="N28" s="1290"/>
      <c r="O28" s="1290"/>
      <c r="P28" s="1290"/>
      <c r="Q28" s="1290"/>
      <c r="R28" s="1290"/>
      <c r="S28" s="1291"/>
      <c r="T28" s="133"/>
      <c r="U28" s="354"/>
    </row>
    <row r="29" spans="1:26" ht="20.149999999999999" customHeight="1">
      <c r="A29" s="1259"/>
      <c r="B29" s="1123" t="s">
        <v>20</v>
      </c>
      <c r="C29" s="1124"/>
      <c r="D29" s="1124"/>
      <c r="E29" s="1125"/>
      <c r="F29" s="1234"/>
      <c r="G29" s="1235"/>
      <c r="H29" s="1235"/>
      <c r="I29" s="1235"/>
      <c r="J29" s="1235"/>
      <c r="K29" s="1235"/>
      <c r="L29" s="1236"/>
      <c r="M29" s="1234"/>
      <c r="N29" s="1235"/>
      <c r="O29" s="1235"/>
      <c r="P29" s="1235"/>
      <c r="Q29" s="1235"/>
      <c r="R29" s="1235"/>
      <c r="S29" s="1236"/>
      <c r="T29" s="68"/>
    </row>
    <row r="30" spans="1:26" ht="20.149999999999999" customHeight="1">
      <c r="A30" s="1259"/>
      <c r="B30" s="1227" t="s">
        <v>505</v>
      </c>
      <c r="C30" s="1228"/>
      <c r="D30" s="1228"/>
      <c r="E30" s="1229"/>
      <c r="F30" s="1139"/>
      <c r="G30" s="1140"/>
      <c r="H30" s="1140"/>
      <c r="I30" s="1140"/>
      <c r="J30" s="1140"/>
      <c r="K30" s="1140"/>
      <c r="L30" s="1141"/>
      <c r="M30" s="1139"/>
      <c r="N30" s="1140"/>
      <c r="O30" s="1140"/>
      <c r="P30" s="1140"/>
      <c r="Q30" s="1140"/>
      <c r="R30" s="1140"/>
      <c r="S30" s="1141"/>
      <c r="T30" s="68"/>
    </row>
    <row r="31" spans="1:26" ht="20.149999999999999" customHeight="1">
      <c r="A31" s="1259"/>
      <c r="B31" s="1369" t="s">
        <v>82</v>
      </c>
      <c r="C31" s="1369"/>
      <c r="D31" s="1369"/>
      <c r="E31" s="1369"/>
      <c r="F31" s="1411"/>
      <c r="G31" s="1412"/>
      <c r="H31" s="1412"/>
      <c r="I31" s="1412"/>
      <c r="J31" s="1412"/>
      <c r="K31" s="1412"/>
      <c r="L31" s="1413"/>
      <c r="M31" s="1411"/>
      <c r="N31" s="1412"/>
      <c r="O31" s="1412"/>
      <c r="P31" s="1412"/>
      <c r="Q31" s="1412"/>
      <c r="R31" s="1412"/>
      <c r="S31" s="1413"/>
      <c r="T31" s="68"/>
    </row>
    <row r="32" spans="1:26" ht="20.149999999999999" customHeight="1">
      <c r="A32" s="1260"/>
      <c r="B32" s="1369" t="s">
        <v>139</v>
      </c>
      <c r="C32" s="1369"/>
      <c r="D32" s="1369"/>
      <c r="E32" s="1369"/>
      <c r="F32" s="1396"/>
      <c r="G32" s="1397"/>
      <c r="H32" s="1397"/>
      <c r="I32" s="1397"/>
      <c r="J32" s="1397"/>
      <c r="K32" s="1397"/>
      <c r="L32" s="1398"/>
      <c r="M32" s="1396"/>
      <c r="N32" s="1397"/>
      <c r="O32" s="1397"/>
      <c r="P32" s="1397"/>
      <c r="Q32" s="1397"/>
      <c r="R32" s="1397"/>
      <c r="S32" s="1398"/>
      <c r="T32" s="68"/>
    </row>
    <row r="33" spans="1:20" ht="27" customHeight="1">
      <c r="A33" s="1381" t="s">
        <v>568</v>
      </c>
      <c r="B33" s="1074"/>
      <c r="C33" s="1074"/>
      <c r="D33" s="1074"/>
      <c r="E33" s="1075"/>
      <c r="F33" s="1302"/>
      <c r="G33" s="1303"/>
      <c r="H33" s="1303"/>
      <c r="I33" s="1303"/>
      <c r="J33" s="1303"/>
      <c r="K33" s="1303"/>
      <c r="L33" s="98" t="s">
        <v>94</v>
      </c>
      <c r="M33" s="1302"/>
      <c r="N33" s="1303"/>
      <c r="O33" s="1303"/>
      <c r="P33" s="1303"/>
      <c r="Q33" s="1303"/>
      <c r="R33" s="1303"/>
      <c r="S33" s="98" t="s">
        <v>94</v>
      </c>
    </row>
    <row r="34" spans="1:20" ht="20.149999999999999" customHeight="1">
      <c r="A34" s="1402" t="s">
        <v>21</v>
      </c>
      <c r="B34" s="1252" t="s">
        <v>1197</v>
      </c>
      <c r="C34" s="1253"/>
      <c r="D34" s="1253"/>
      <c r="E34" s="1254"/>
      <c r="F34" s="1146"/>
      <c r="G34" s="1147"/>
      <c r="H34" s="1147"/>
      <c r="I34" s="1147"/>
      <c r="J34" s="1147"/>
      <c r="K34" s="1147"/>
      <c r="L34" s="1148"/>
      <c r="M34" s="1146"/>
      <c r="N34" s="1147"/>
      <c r="O34" s="1147"/>
      <c r="P34" s="1147"/>
      <c r="Q34" s="1147"/>
      <c r="R34" s="1147"/>
      <c r="S34" s="1148"/>
      <c r="T34" s="133"/>
    </row>
    <row r="35" spans="1:20" ht="20.149999999999999" customHeight="1">
      <c r="A35" s="1403"/>
      <c r="B35" s="1255"/>
      <c r="C35" s="1256"/>
      <c r="D35" s="1256"/>
      <c r="E35" s="1257"/>
      <c r="F35" s="1149"/>
      <c r="G35" s="1150"/>
      <c r="H35" s="1150"/>
      <c r="I35" s="1150"/>
      <c r="J35" s="1150"/>
      <c r="K35" s="1150"/>
      <c r="L35" s="1151"/>
      <c r="M35" s="1149"/>
      <c r="N35" s="1150"/>
      <c r="O35" s="1150"/>
      <c r="P35" s="1150"/>
      <c r="Q35" s="1150"/>
      <c r="R35" s="1150"/>
      <c r="S35" s="1151"/>
      <c r="T35" s="133"/>
    </row>
    <row r="36" spans="1:20" ht="13.5" customHeight="1">
      <c r="A36" s="1403"/>
      <c r="B36" s="1123"/>
      <c r="C36" s="1124"/>
      <c r="D36" s="1124"/>
      <c r="E36" s="1125"/>
      <c r="F36" s="1146"/>
      <c r="G36" s="1147"/>
      <c r="H36" s="1147"/>
      <c r="I36" s="1147"/>
      <c r="J36" s="1147"/>
      <c r="K36" s="1147"/>
      <c r="L36" s="1148"/>
      <c r="M36" s="1146"/>
      <c r="N36" s="1147"/>
      <c r="O36" s="1147"/>
      <c r="P36" s="1147"/>
      <c r="Q36" s="1147"/>
      <c r="R36" s="1147"/>
      <c r="S36" s="1148"/>
      <c r="T36" s="133"/>
    </row>
    <row r="37" spans="1:20" ht="13.5" customHeight="1">
      <c r="A37" s="1403"/>
      <c r="B37" s="1126"/>
      <c r="C37" s="1089"/>
      <c r="D37" s="1089"/>
      <c r="E37" s="1127"/>
      <c r="F37" s="1149"/>
      <c r="G37" s="1150"/>
      <c r="H37" s="1150"/>
      <c r="I37" s="1150"/>
      <c r="J37" s="1150"/>
      <c r="K37" s="1150"/>
      <c r="L37" s="1151"/>
      <c r="M37" s="1149"/>
      <c r="N37" s="1150"/>
      <c r="O37" s="1150"/>
      <c r="P37" s="1150"/>
      <c r="Q37" s="1150"/>
      <c r="R37" s="1150"/>
      <c r="S37" s="1151"/>
      <c r="T37" s="133"/>
    </row>
    <row r="38" spans="1:20" ht="13.5" customHeight="1">
      <c r="A38" s="1403"/>
      <c r="B38" s="1123"/>
      <c r="C38" s="1124"/>
      <c r="D38" s="1124"/>
      <c r="E38" s="1125"/>
      <c r="F38" s="1146"/>
      <c r="G38" s="1147"/>
      <c r="H38" s="1147"/>
      <c r="I38" s="1147"/>
      <c r="J38" s="1147"/>
      <c r="K38" s="1147"/>
      <c r="L38" s="1148"/>
      <c r="M38" s="1146"/>
      <c r="N38" s="1147"/>
      <c r="O38" s="1147"/>
      <c r="P38" s="1147"/>
      <c r="Q38" s="1147"/>
      <c r="R38" s="1147"/>
      <c r="S38" s="1148"/>
      <c r="T38" s="133"/>
    </row>
    <row r="39" spans="1:20" ht="13.5" customHeight="1">
      <c r="A39" s="1403"/>
      <c r="B39" s="1126"/>
      <c r="C39" s="1089"/>
      <c r="D39" s="1089"/>
      <c r="E39" s="1127"/>
      <c r="F39" s="1149"/>
      <c r="G39" s="1150"/>
      <c r="H39" s="1150"/>
      <c r="I39" s="1150"/>
      <c r="J39" s="1150"/>
      <c r="K39" s="1150"/>
      <c r="L39" s="1151"/>
      <c r="M39" s="1149"/>
      <c r="N39" s="1150"/>
      <c r="O39" s="1150"/>
      <c r="P39" s="1150"/>
      <c r="Q39" s="1150"/>
      <c r="R39" s="1150"/>
      <c r="S39" s="1151"/>
      <c r="T39" s="133"/>
    </row>
    <row r="40" spans="1:20" ht="13.5" customHeight="1">
      <c r="A40" s="1403"/>
      <c r="B40" s="1123"/>
      <c r="C40" s="1124"/>
      <c r="D40" s="1124"/>
      <c r="E40" s="1125"/>
      <c r="F40" s="1146"/>
      <c r="G40" s="1147"/>
      <c r="H40" s="1147"/>
      <c r="I40" s="1147"/>
      <c r="J40" s="1147"/>
      <c r="K40" s="1147"/>
      <c r="L40" s="1148"/>
      <c r="M40" s="1146"/>
      <c r="N40" s="1147"/>
      <c r="O40" s="1147"/>
      <c r="P40" s="1147"/>
      <c r="Q40" s="1147"/>
      <c r="R40" s="1147"/>
      <c r="S40" s="1148"/>
      <c r="T40" s="133"/>
    </row>
    <row r="41" spans="1:20" ht="13.5" customHeight="1">
      <c r="A41" s="1404"/>
      <c r="B41" s="1126"/>
      <c r="C41" s="1089"/>
      <c r="D41" s="1089"/>
      <c r="E41" s="1127"/>
      <c r="F41" s="1149"/>
      <c r="G41" s="1150"/>
      <c r="H41" s="1150"/>
      <c r="I41" s="1150"/>
      <c r="J41" s="1150"/>
      <c r="K41" s="1150"/>
      <c r="L41" s="1151"/>
      <c r="M41" s="1149"/>
      <c r="N41" s="1150"/>
      <c r="O41" s="1150"/>
      <c r="P41" s="1150"/>
      <c r="Q41" s="1150"/>
      <c r="R41" s="1150"/>
      <c r="S41" s="1151"/>
      <c r="T41" s="133"/>
    </row>
    <row r="42" spans="1:20">
      <c r="A42" s="330" t="s">
        <v>719</v>
      </c>
      <c r="B42" s="1049" t="s">
        <v>841</v>
      </c>
      <c r="C42" s="1049"/>
      <c r="D42" s="1049"/>
      <c r="E42" s="1049"/>
      <c r="F42" s="1049"/>
      <c r="G42" s="1049"/>
      <c r="H42" s="1049"/>
      <c r="I42" s="1049"/>
      <c r="J42" s="1049"/>
      <c r="K42" s="1049"/>
      <c r="L42" s="1049"/>
      <c r="M42" s="1049"/>
      <c r="N42" s="1049"/>
      <c r="O42" s="1049"/>
      <c r="P42" s="1049"/>
      <c r="Q42" s="1049"/>
      <c r="R42" s="1049"/>
      <c r="S42" s="1049"/>
      <c r="T42" s="113"/>
    </row>
    <row r="43" spans="1:20">
      <c r="A43" s="103"/>
      <c r="B43" s="1061"/>
      <c r="C43" s="1061"/>
      <c r="D43" s="1061"/>
      <c r="E43" s="1061"/>
      <c r="F43" s="1061"/>
      <c r="G43" s="1061"/>
      <c r="H43" s="1061"/>
      <c r="I43" s="1061"/>
      <c r="J43" s="1061"/>
      <c r="K43" s="1061"/>
      <c r="L43" s="1061"/>
      <c r="M43" s="1061"/>
      <c r="N43" s="1061"/>
      <c r="O43" s="1061"/>
      <c r="P43" s="1061"/>
      <c r="Q43" s="1061"/>
      <c r="R43" s="1061"/>
      <c r="S43" s="1061"/>
      <c r="T43" s="113"/>
    </row>
    <row r="44" spans="1:20" ht="13.5" customHeight="1">
      <c r="A44" s="104"/>
      <c r="B44" s="181" t="s">
        <v>720</v>
      </c>
      <c r="C44" s="1061" t="s">
        <v>765</v>
      </c>
      <c r="D44" s="1061"/>
      <c r="E44" s="1061"/>
      <c r="F44" s="1061"/>
      <c r="G44" s="1061"/>
      <c r="H44" s="1061"/>
      <c r="I44" s="1061"/>
      <c r="J44" s="1061"/>
      <c r="K44" s="1061"/>
      <c r="L44" s="1061"/>
      <c r="M44" s="1061"/>
      <c r="N44" s="1061"/>
      <c r="O44" s="1061"/>
      <c r="P44" s="1061"/>
      <c r="Q44" s="1061"/>
      <c r="R44" s="1061"/>
      <c r="S44" s="1061"/>
      <c r="T44" s="333"/>
    </row>
    <row r="45" spans="1:20">
      <c r="A45" s="104"/>
      <c r="B45" s="181"/>
      <c r="C45" s="1061"/>
      <c r="D45" s="1061"/>
      <c r="E45" s="1061"/>
      <c r="F45" s="1061"/>
      <c r="G45" s="1061"/>
      <c r="H45" s="1061"/>
      <c r="I45" s="1061"/>
      <c r="J45" s="1061"/>
      <c r="K45" s="1061"/>
      <c r="L45" s="1061"/>
      <c r="M45" s="1061"/>
      <c r="N45" s="1061"/>
      <c r="O45" s="1061"/>
      <c r="P45" s="1061"/>
      <c r="Q45" s="1061"/>
      <c r="R45" s="1061"/>
      <c r="S45" s="1061"/>
      <c r="T45" s="333"/>
    </row>
    <row r="46" spans="1:20">
      <c r="A46" s="104"/>
      <c r="B46" s="181"/>
      <c r="C46" s="1061"/>
      <c r="D46" s="1061"/>
      <c r="E46" s="1061"/>
      <c r="F46" s="1061"/>
      <c r="G46" s="1061"/>
      <c r="H46" s="1061"/>
      <c r="I46" s="1061"/>
      <c r="J46" s="1061"/>
      <c r="K46" s="1061"/>
      <c r="L46" s="1061"/>
      <c r="M46" s="1061"/>
      <c r="N46" s="1061"/>
      <c r="O46" s="1061"/>
      <c r="P46" s="1061"/>
      <c r="Q46" s="1061"/>
      <c r="R46" s="1061"/>
      <c r="S46" s="1061"/>
      <c r="T46" s="333"/>
    </row>
    <row r="47" spans="1:20">
      <c r="A47" s="104"/>
      <c r="B47" s="181" t="s">
        <v>721</v>
      </c>
      <c r="C47" s="1154" t="s">
        <v>722</v>
      </c>
      <c r="D47" s="1154"/>
      <c r="E47" s="1154"/>
      <c r="F47" s="1154"/>
      <c r="G47" s="1154"/>
      <c r="H47" s="1154"/>
      <c r="I47" s="1154"/>
      <c r="J47" s="1154"/>
      <c r="K47" s="1154"/>
      <c r="L47" s="1154"/>
      <c r="M47" s="1154"/>
      <c r="N47" s="1154"/>
      <c r="O47" s="1154"/>
      <c r="P47" s="1154"/>
      <c r="Q47" s="1154"/>
      <c r="R47" s="1154"/>
      <c r="S47" s="1154"/>
      <c r="T47" s="104"/>
    </row>
    <row r="48" spans="1:20">
      <c r="A48" s="104"/>
      <c r="B48" s="181" t="s">
        <v>723</v>
      </c>
      <c r="C48" s="1061" t="s">
        <v>724</v>
      </c>
      <c r="D48" s="1061"/>
      <c r="E48" s="1061"/>
      <c r="F48" s="1061"/>
      <c r="G48" s="1061"/>
      <c r="H48" s="1061"/>
      <c r="I48" s="1061"/>
      <c r="J48" s="1061"/>
      <c r="K48" s="1061"/>
      <c r="L48" s="1061"/>
      <c r="M48" s="1061"/>
      <c r="N48" s="1061"/>
      <c r="O48" s="1061"/>
      <c r="P48" s="1061"/>
      <c r="Q48" s="1061"/>
      <c r="R48" s="1061"/>
      <c r="S48" s="1061"/>
      <c r="T48" s="113"/>
    </row>
    <row r="49" spans="1:20">
      <c r="A49" s="104"/>
      <c r="B49" s="181" t="s">
        <v>725</v>
      </c>
      <c r="C49" s="1061" t="s">
        <v>666</v>
      </c>
      <c r="D49" s="1061"/>
      <c r="E49" s="1061"/>
      <c r="F49" s="1061"/>
      <c r="G49" s="1061"/>
      <c r="H49" s="1061"/>
      <c r="I49" s="1061"/>
      <c r="J49" s="1061"/>
      <c r="K49" s="1061"/>
      <c r="L49" s="1061"/>
      <c r="M49" s="1061"/>
      <c r="N49" s="1061"/>
      <c r="O49" s="1061"/>
      <c r="P49" s="1061"/>
      <c r="Q49" s="1061"/>
      <c r="R49" s="1061"/>
      <c r="S49" s="1061"/>
      <c r="T49" s="113"/>
    </row>
    <row r="50" spans="1:20">
      <c r="A50" s="104"/>
      <c r="B50" s="181" t="s">
        <v>726</v>
      </c>
      <c r="C50" s="1061" t="s">
        <v>727</v>
      </c>
      <c r="D50" s="1061"/>
      <c r="E50" s="1061"/>
      <c r="F50" s="1061"/>
      <c r="G50" s="1061"/>
      <c r="H50" s="1061"/>
      <c r="I50" s="1061"/>
      <c r="J50" s="1061"/>
      <c r="K50" s="1061"/>
      <c r="L50" s="1061"/>
      <c r="M50" s="1061"/>
      <c r="N50" s="1061"/>
      <c r="O50" s="1061"/>
      <c r="P50" s="1061"/>
      <c r="Q50" s="1061"/>
      <c r="R50" s="1061"/>
      <c r="S50" s="1061"/>
      <c r="T50" s="113"/>
    </row>
    <row r="51" spans="1:20">
      <c r="A51" s="104"/>
      <c r="B51" s="181"/>
      <c r="C51" s="1061"/>
      <c r="D51" s="1061"/>
      <c r="E51" s="1061"/>
      <c r="F51" s="1061"/>
      <c r="G51" s="1061"/>
      <c r="H51" s="1061"/>
      <c r="I51" s="1061"/>
      <c r="J51" s="1061"/>
      <c r="K51" s="1061"/>
      <c r="L51" s="1061"/>
      <c r="M51" s="1061"/>
      <c r="N51" s="1061"/>
      <c r="O51" s="1061"/>
      <c r="P51" s="1061"/>
      <c r="Q51" s="1061"/>
      <c r="R51" s="1061"/>
      <c r="S51" s="1061"/>
      <c r="T51" s="113"/>
    </row>
    <row r="52" spans="1:20">
      <c r="A52" s="104"/>
      <c r="B52" s="181"/>
      <c r="C52" s="1061"/>
      <c r="D52" s="1061"/>
      <c r="E52" s="1061"/>
      <c r="F52" s="1061"/>
      <c r="G52" s="1061"/>
      <c r="H52" s="1061"/>
      <c r="I52" s="1061"/>
      <c r="J52" s="1061"/>
      <c r="K52" s="1061"/>
      <c r="L52" s="1061"/>
      <c r="M52" s="1061"/>
      <c r="N52" s="1061"/>
      <c r="O52" s="1061"/>
      <c r="P52" s="1061"/>
      <c r="Q52" s="1061"/>
      <c r="R52" s="1061"/>
      <c r="S52" s="1061"/>
      <c r="T52" s="113"/>
    </row>
    <row r="53" spans="1:20">
      <c r="A53" s="539"/>
      <c r="B53" s="730" t="s">
        <v>255</v>
      </c>
      <c r="C53" s="1351" t="s">
        <v>1200</v>
      </c>
      <c r="D53" s="1351"/>
      <c r="E53" s="1351"/>
      <c r="F53" s="1351"/>
      <c r="G53" s="1351"/>
      <c r="H53" s="1351"/>
      <c r="I53" s="1351"/>
      <c r="J53" s="1351"/>
      <c r="K53" s="1351"/>
      <c r="L53" s="1351"/>
      <c r="M53" s="1351"/>
      <c r="N53" s="1351"/>
      <c r="O53" s="1351"/>
      <c r="P53" s="1351"/>
      <c r="Q53" s="1351"/>
      <c r="R53" s="1351"/>
      <c r="S53" s="1351"/>
      <c r="T53" s="113"/>
    </row>
    <row r="54" spans="1:20">
      <c r="A54" s="539"/>
      <c r="B54" s="730"/>
      <c r="C54" s="1351"/>
      <c r="D54" s="1351"/>
      <c r="E54" s="1351"/>
      <c r="F54" s="1351"/>
      <c r="G54" s="1351"/>
      <c r="H54" s="1351"/>
      <c r="I54" s="1351"/>
      <c r="J54" s="1351"/>
      <c r="K54" s="1351"/>
      <c r="L54" s="1351"/>
      <c r="M54" s="1351"/>
      <c r="N54" s="1351"/>
      <c r="O54" s="1351"/>
      <c r="P54" s="1351"/>
      <c r="Q54" s="1351"/>
      <c r="R54" s="1351"/>
      <c r="S54" s="1351"/>
      <c r="T54" s="113"/>
    </row>
    <row r="55" spans="1:20">
      <c r="A55" s="539"/>
      <c r="B55" s="730" t="s">
        <v>256</v>
      </c>
      <c r="C55" s="1351" t="s">
        <v>1201</v>
      </c>
      <c r="D55" s="1351"/>
      <c r="E55" s="1351"/>
      <c r="F55" s="1351"/>
      <c r="G55" s="1351"/>
      <c r="H55" s="1351"/>
      <c r="I55" s="1351"/>
      <c r="J55" s="1351"/>
      <c r="K55" s="1351"/>
      <c r="L55" s="1351"/>
      <c r="M55" s="1351"/>
      <c r="N55" s="1351"/>
      <c r="O55" s="1351"/>
      <c r="P55" s="1351"/>
      <c r="Q55" s="1351"/>
      <c r="R55" s="1351"/>
      <c r="S55" s="1351"/>
      <c r="T55" s="113"/>
    </row>
    <row r="56" spans="1:20">
      <c r="A56" s="539"/>
      <c r="B56" s="730"/>
      <c r="C56" s="1351"/>
      <c r="D56" s="1351"/>
      <c r="E56" s="1351"/>
      <c r="F56" s="1351"/>
      <c r="G56" s="1351"/>
      <c r="H56" s="1351"/>
      <c r="I56" s="1351"/>
      <c r="J56" s="1351"/>
      <c r="K56" s="1351"/>
      <c r="L56" s="1351"/>
      <c r="M56" s="1351"/>
      <c r="N56" s="1351"/>
      <c r="O56" s="1351"/>
      <c r="P56" s="1351"/>
      <c r="Q56" s="1351"/>
      <c r="R56" s="1351"/>
      <c r="S56" s="1351"/>
      <c r="T56" s="113"/>
    </row>
    <row r="57" spans="1:20">
      <c r="A57" s="104"/>
      <c r="B57" s="730" t="s">
        <v>257</v>
      </c>
      <c r="C57" s="1061" t="s">
        <v>728</v>
      </c>
      <c r="D57" s="1061"/>
      <c r="E57" s="1061"/>
      <c r="F57" s="1061"/>
      <c r="G57" s="1061"/>
      <c r="H57" s="1061"/>
      <c r="I57" s="1061"/>
      <c r="J57" s="1061"/>
      <c r="K57" s="1061"/>
      <c r="L57" s="1061"/>
      <c r="M57" s="1061"/>
      <c r="N57" s="1061"/>
      <c r="O57" s="1061"/>
      <c r="P57" s="1061"/>
      <c r="Q57" s="1061"/>
      <c r="R57" s="1061"/>
      <c r="S57" s="1061"/>
      <c r="T57" s="113"/>
    </row>
    <row r="58" spans="1:20">
      <c r="A58" s="104"/>
      <c r="B58" s="730"/>
      <c r="C58" s="1061"/>
      <c r="D58" s="1061"/>
      <c r="E58" s="1061"/>
      <c r="F58" s="1061"/>
      <c r="G58" s="1061"/>
      <c r="H58" s="1061"/>
      <c r="I58" s="1061"/>
      <c r="J58" s="1061"/>
      <c r="K58" s="1061"/>
      <c r="L58" s="1061"/>
      <c r="M58" s="1061"/>
      <c r="N58" s="1061"/>
      <c r="O58" s="1061"/>
      <c r="P58" s="1061"/>
      <c r="Q58" s="1061"/>
      <c r="R58" s="1061"/>
      <c r="S58" s="1061"/>
      <c r="T58" s="113"/>
    </row>
    <row r="59" spans="1:20">
      <c r="A59" s="539"/>
      <c r="B59" s="730" t="s">
        <v>1202</v>
      </c>
      <c r="C59" s="1297" t="s">
        <v>804</v>
      </c>
      <c r="D59" s="1297"/>
      <c r="E59" s="1297"/>
      <c r="F59" s="1297"/>
      <c r="G59" s="1297"/>
      <c r="H59" s="1297"/>
      <c r="I59" s="1297"/>
      <c r="J59" s="1297"/>
      <c r="K59" s="1297"/>
      <c r="L59" s="1297"/>
      <c r="M59" s="1297"/>
      <c r="N59" s="1297"/>
      <c r="O59" s="1297"/>
      <c r="P59" s="1297"/>
      <c r="Q59" s="1297"/>
      <c r="R59" s="1297"/>
      <c r="S59" s="1297"/>
      <c r="T59" s="113"/>
    </row>
    <row r="60" spans="1:20" ht="0.75" customHeight="1">
      <c r="A60" s="539"/>
      <c r="B60" s="540"/>
      <c r="C60" s="1297"/>
      <c r="D60" s="1297"/>
      <c r="E60" s="1297"/>
      <c r="F60" s="1297"/>
      <c r="G60" s="1297"/>
      <c r="H60" s="1297"/>
      <c r="I60" s="1297"/>
      <c r="J60" s="1297"/>
      <c r="K60" s="1297"/>
      <c r="L60" s="1297"/>
      <c r="M60" s="1297"/>
      <c r="N60" s="1297"/>
      <c r="O60" s="1297"/>
      <c r="P60" s="1297"/>
      <c r="Q60" s="1297"/>
      <c r="R60" s="1297"/>
      <c r="S60" s="1297"/>
      <c r="T60" s="113"/>
    </row>
    <row r="61" spans="1:20">
      <c r="A61" s="539"/>
      <c r="B61" s="540"/>
      <c r="C61" s="377"/>
      <c r="D61" s="377"/>
      <c r="E61" s="377"/>
      <c r="F61" s="377"/>
      <c r="G61" s="377"/>
      <c r="H61" s="377"/>
      <c r="I61" s="377"/>
      <c r="J61" s="377"/>
      <c r="K61" s="377"/>
      <c r="L61" s="377"/>
      <c r="M61" s="377"/>
      <c r="N61" s="377"/>
      <c r="O61" s="377"/>
      <c r="P61" s="377"/>
      <c r="Q61" s="377"/>
      <c r="R61" s="377"/>
      <c r="S61" s="377"/>
      <c r="T61" s="113"/>
    </row>
    <row r="62" spans="1:20">
      <c r="A62" s="541" t="s">
        <v>1203</v>
      </c>
      <c r="B62" s="541"/>
      <c r="C62" s="541"/>
      <c r="D62" s="541"/>
      <c r="E62" s="541"/>
      <c r="F62" s="541"/>
      <c r="G62" s="541"/>
      <c r="H62" s="541"/>
      <c r="I62" s="541"/>
      <c r="J62" s="541"/>
      <c r="K62" s="541"/>
      <c r="L62" s="541"/>
      <c r="M62" s="541"/>
      <c r="N62" s="541"/>
      <c r="O62" s="541"/>
      <c r="P62" s="541"/>
      <c r="Q62" s="541"/>
      <c r="R62" s="541"/>
      <c r="S62" s="541"/>
    </row>
    <row r="63" spans="1:20" ht="13.5" customHeight="1">
      <c r="A63" s="1198" t="s">
        <v>170</v>
      </c>
      <c r="B63" s="1199"/>
      <c r="C63" s="1199"/>
      <c r="D63" s="1199"/>
      <c r="E63" s="1199"/>
      <c r="F63" s="1200"/>
      <c r="G63" s="1220" t="s">
        <v>635</v>
      </c>
      <c r="H63" s="1221"/>
      <c r="I63" s="1221"/>
      <c r="J63" s="1221"/>
      <c r="K63" s="1221"/>
      <c r="L63" s="1221"/>
      <c r="M63" s="1221"/>
      <c r="N63" s="1221"/>
      <c r="O63" s="1221"/>
      <c r="P63" s="1221"/>
      <c r="Q63" s="1222"/>
      <c r="R63" s="1239" t="s">
        <v>671</v>
      </c>
      <c r="S63" s="1241"/>
    </row>
    <row r="64" spans="1:20">
      <c r="A64" s="1204"/>
      <c r="B64" s="1205"/>
      <c r="C64" s="1205"/>
      <c r="D64" s="1205"/>
      <c r="E64" s="1205"/>
      <c r="F64" s="1206"/>
      <c r="G64" s="544" t="s">
        <v>65</v>
      </c>
      <c r="H64" s="544" t="s">
        <v>313</v>
      </c>
      <c r="I64" s="544" t="s">
        <v>67</v>
      </c>
      <c r="J64" s="544" t="s">
        <v>313</v>
      </c>
      <c r="K64" s="544" t="s">
        <v>252</v>
      </c>
      <c r="L64" s="544" t="s">
        <v>253</v>
      </c>
      <c r="M64" s="546" t="s">
        <v>254</v>
      </c>
      <c r="N64" s="731" t="s">
        <v>255</v>
      </c>
      <c r="O64" s="732" t="s">
        <v>256</v>
      </c>
      <c r="P64" s="697" t="s">
        <v>257</v>
      </c>
      <c r="Q64" s="697" t="s">
        <v>1202</v>
      </c>
      <c r="R64" s="1242"/>
      <c r="S64" s="1244"/>
    </row>
    <row r="65" spans="1:19" ht="13.5" customHeight="1">
      <c r="A65" s="1209" t="s">
        <v>625</v>
      </c>
      <c r="B65" s="1394" t="s">
        <v>72</v>
      </c>
      <c r="C65" s="1395"/>
      <c r="D65" s="1395"/>
      <c r="E65" s="1395"/>
      <c r="F65" s="1196"/>
      <c r="G65" s="547" t="s">
        <v>678</v>
      </c>
      <c r="H65" s="547"/>
      <c r="I65" s="547" t="s">
        <v>678</v>
      </c>
      <c r="J65" s="547"/>
      <c r="K65" s="547" t="s">
        <v>678</v>
      </c>
      <c r="L65" s="547" t="s">
        <v>678</v>
      </c>
      <c r="M65" s="696" t="s">
        <v>678</v>
      </c>
      <c r="N65" s="733" t="s">
        <v>678</v>
      </c>
      <c r="O65" s="733" t="s">
        <v>678</v>
      </c>
      <c r="P65" s="696" t="s">
        <v>678</v>
      </c>
      <c r="Q65" s="696" t="s">
        <v>678</v>
      </c>
      <c r="R65" s="1405"/>
      <c r="S65" s="1406"/>
    </row>
    <row r="66" spans="1:19" ht="13.5" customHeight="1">
      <c r="A66" s="1210"/>
      <c r="B66" s="1394" t="s">
        <v>626</v>
      </c>
      <c r="C66" s="1395"/>
      <c r="D66" s="1395"/>
      <c r="E66" s="1395"/>
      <c r="F66" s="1196"/>
      <c r="G66" s="547" t="s">
        <v>678</v>
      </c>
      <c r="H66" s="547"/>
      <c r="I66" s="547"/>
      <c r="J66" s="547"/>
      <c r="K66" s="547"/>
      <c r="L66" s="547"/>
      <c r="M66" s="696"/>
      <c r="N66" s="734"/>
      <c r="O66" s="734"/>
      <c r="P66" s="549"/>
      <c r="Q66" s="549"/>
      <c r="R66" s="1405"/>
      <c r="S66" s="1406"/>
    </row>
    <row r="67" spans="1:19">
      <c r="A67" s="1210"/>
      <c r="B67" s="1394" t="s">
        <v>627</v>
      </c>
      <c r="C67" s="1395"/>
      <c r="D67" s="1395"/>
      <c r="E67" s="1395"/>
      <c r="F67" s="1196"/>
      <c r="G67" s="547" t="s">
        <v>678</v>
      </c>
      <c r="H67" s="547"/>
      <c r="I67" s="547" t="s">
        <v>678</v>
      </c>
      <c r="J67" s="547"/>
      <c r="K67" s="547" t="s">
        <v>678</v>
      </c>
      <c r="L67" s="547"/>
      <c r="M67" s="696"/>
      <c r="N67" s="733"/>
      <c r="O67" s="733"/>
      <c r="P67" s="696" t="s">
        <v>678</v>
      </c>
      <c r="Q67" s="696" t="s">
        <v>678</v>
      </c>
      <c r="R67" s="1405"/>
      <c r="S67" s="1406"/>
    </row>
    <row r="68" spans="1:19">
      <c r="A68" s="1210"/>
      <c r="B68" s="1394" t="s">
        <v>84</v>
      </c>
      <c r="C68" s="1395"/>
      <c r="D68" s="1395"/>
      <c r="E68" s="1395"/>
      <c r="F68" s="1196"/>
      <c r="G68" s="547" t="s">
        <v>678</v>
      </c>
      <c r="H68" s="547"/>
      <c r="I68" s="547"/>
      <c r="J68" s="547"/>
      <c r="K68" s="547"/>
      <c r="L68" s="547"/>
      <c r="M68" s="696"/>
      <c r="N68" s="733"/>
      <c r="O68" s="733"/>
      <c r="P68" s="696" t="s">
        <v>678</v>
      </c>
      <c r="Q68" s="696" t="s">
        <v>678</v>
      </c>
      <c r="R68" s="1405"/>
      <c r="S68" s="1406"/>
    </row>
    <row r="69" spans="1:19" ht="13.5" customHeight="1">
      <c r="A69" s="1210"/>
      <c r="B69" s="1423" t="s">
        <v>628</v>
      </c>
      <c r="C69" s="1424"/>
      <c r="D69" s="1424"/>
      <c r="E69" s="1424"/>
      <c r="F69" s="1425"/>
      <c r="G69" s="1399" t="s">
        <v>679</v>
      </c>
      <c r="H69" s="1399"/>
      <c r="I69" s="1399" t="s">
        <v>679</v>
      </c>
      <c r="J69" s="1399"/>
      <c r="K69" s="1399"/>
      <c r="L69" s="1435"/>
      <c r="M69" s="1123" t="s">
        <v>678</v>
      </c>
      <c r="N69" s="1420"/>
      <c r="O69" s="1420"/>
      <c r="P69" s="1123" t="s">
        <v>678</v>
      </c>
      <c r="Q69" s="1435"/>
      <c r="R69" s="1238"/>
      <c r="S69" s="1438"/>
    </row>
    <row r="70" spans="1:19" ht="13.5" customHeight="1">
      <c r="A70" s="1210"/>
      <c r="B70" s="1426"/>
      <c r="C70" s="1427"/>
      <c r="D70" s="1427"/>
      <c r="E70" s="1427"/>
      <c r="F70" s="1428"/>
      <c r="G70" s="1400"/>
      <c r="H70" s="1400"/>
      <c r="I70" s="1400"/>
      <c r="J70" s="1400"/>
      <c r="K70" s="1400"/>
      <c r="L70" s="1437"/>
      <c r="M70" s="1128"/>
      <c r="N70" s="1421"/>
      <c r="O70" s="1421"/>
      <c r="P70" s="1128"/>
      <c r="Q70" s="1437"/>
      <c r="R70" s="1439"/>
      <c r="S70" s="1440"/>
    </row>
    <row r="71" spans="1:19" ht="13.5" customHeight="1">
      <c r="A71" s="1210"/>
      <c r="B71" s="1429"/>
      <c r="C71" s="1430"/>
      <c r="D71" s="1430"/>
      <c r="E71" s="1430"/>
      <c r="F71" s="1431"/>
      <c r="G71" s="1401"/>
      <c r="H71" s="1401"/>
      <c r="I71" s="1401"/>
      <c r="J71" s="1401"/>
      <c r="K71" s="1401"/>
      <c r="L71" s="1436"/>
      <c r="M71" s="1126"/>
      <c r="N71" s="1422"/>
      <c r="O71" s="1422"/>
      <c r="P71" s="1126"/>
      <c r="Q71" s="1436"/>
      <c r="R71" s="1441"/>
      <c r="S71" s="1442"/>
    </row>
    <row r="72" spans="1:19">
      <c r="A72" s="1210"/>
      <c r="B72" s="1385" t="s">
        <v>852</v>
      </c>
      <c r="C72" s="1386"/>
      <c r="D72" s="1386"/>
      <c r="E72" s="1386"/>
      <c r="F72" s="1387"/>
      <c r="G72" s="272" t="s">
        <v>678</v>
      </c>
      <c r="H72" s="272"/>
      <c r="I72" s="272" t="s">
        <v>678</v>
      </c>
      <c r="J72" s="272"/>
      <c r="K72" s="272" t="s">
        <v>678</v>
      </c>
      <c r="L72" s="272"/>
      <c r="M72" s="694"/>
      <c r="N72" s="733" t="s">
        <v>1204</v>
      </c>
      <c r="O72" s="733" t="s">
        <v>1204</v>
      </c>
      <c r="P72" s="694" t="s">
        <v>678</v>
      </c>
      <c r="Q72" s="694"/>
      <c r="R72" s="1381"/>
      <c r="S72" s="1443"/>
    </row>
    <row r="73" spans="1:19">
      <c r="A73" s="1210"/>
      <c r="B73" s="1385" t="s">
        <v>1205</v>
      </c>
      <c r="C73" s="1386"/>
      <c r="D73" s="1386"/>
      <c r="E73" s="1386"/>
      <c r="F73" s="1387"/>
      <c r="G73" s="272" t="s">
        <v>678</v>
      </c>
      <c r="H73" s="272"/>
      <c r="I73" s="272"/>
      <c r="J73" s="272"/>
      <c r="K73" s="272"/>
      <c r="L73" s="272"/>
      <c r="M73" s="694"/>
      <c r="N73" s="733" t="s">
        <v>1204</v>
      </c>
      <c r="O73" s="733" t="s">
        <v>1204</v>
      </c>
      <c r="P73" s="694" t="s">
        <v>678</v>
      </c>
      <c r="Q73" s="694"/>
      <c r="R73" s="1444" t="s">
        <v>1206</v>
      </c>
      <c r="S73" s="1445"/>
    </row>
    <row r="74" spans="1:19">
      <c r="A74" s="1210"/>
      <c r="B74" s="1385" t="s">
        <v>633</v>
      </c>
      <c r="C74" s="1386"/>
      <c r="D74" s="1386"/>
      <c r="E74" s="1386"/>
      <c r="F74" s="1387"/>
      <c r="G74" s="272" t="s">
        <v>678</v>
      </c>
      <c r="H74" s="272"/>
      <c r="I74" s="272"/>
      <c r="J74" s="272"/>
      <c r="K74" s="272"/>
      <c r="L74" s="272"/>
      <c r="M74" s="694"/>
      <c r="N74" s="733"/>
      <c r="O74" s="733" t="s">
        <v>1204</v>
      </c>
      <c r="P74" s="694" t="s">
        <v>678</v>
      </c>
      <c r="Q74" s="694"/>
      <c r="R74" s="1446"/>
      <c r="S74" s="1447"/>
    </row>
    <row r="75" spans="1:19" ht="13.5" customHeight="1">
      <c r="A75" s="1210"/>
      <c r="B75" s="1385" t="s">
        <v>629</v>
      </c>
      <c r="C75" s="1386"/>
      <c r="D75" s="1386"/>
      <c r="E75" s="1386"/>
      <c r="F75" s="1387"/>
      <c r="G75" s="272" t="s">
        <v>678</v>
      </c>
      <c r="H75" s="272"/>
      <c r="I75" s="272" t="s">
        <v>678</v>
      </c>
      <c r="J75" s="272"/>
      <c r="K75" s="272" t="s">
        <v>678</v>
      </c>
      <c r="L75" s="272"/>
      <c r="M75" s="694"/>
      <c r="N75" s="733"/>
      <c r="O75" s="733"/>
      <c r="P75" s="694" t="s">
        <v>678</v>
      </c>
      <c r="Q75" s="694"/>
      <c r="R75" s="1381"/>
      <c r="S75" s="1443"/>
    </row>
    <row r="76" spans="1:19" ht="13.5" customHeight="1">
      <c r="A76" s="1210"/>
      <c r="B76" s="1423" t="s">
        <v>630</v>
      </c>
      <c r="C76" s="1424"/>
      <c r="D76" s="1424"/>
      <c r="E76" s="1424"/>
      <c r="F76" s="1425"/>
      <c r="G76" s="1435" t="s">
        <v>678</v>
      </c>
      <c r="H76" s="1435"/>
      <c r="I76" s="1435"/>
      <c r="J76" s="1435"/>
      <c r="K76" s="1435"/>
      <c r="L76" s="1435"/>
      <c r="M76" s="1435"/>
      <c r="N76" s="1433"/>
      <c r="O76" s="1433"/>
      <c r="P76" s="1435" t="s">
        <v>678</v>
      </c>
      <c r="Q76" s="1435"/>
      <c r="R76" s="1261" t="s">
        <v>681</v>
      </c>
      <c r="S76" s="1263"/>
    </row>
    <row r="77" spans="1:19" ht="13.5" customHeight="1">
      <c r="A77" s="1210"/>
      <c r="B77" s="1429"/>
      <c r="C77" s="1430"/>
      <c r="D77" s="1430"/>
      <c r="E77" s="1430"/>
      <c r="F77" s="1431"/>
      <c r="G77" s="1436"/>
      <c r="H77" s="1436"/>
      <c r="I77" s="1436"/>
      <c r="J77" s="1436"/>
      <c r="K77" s="1436"/>
      <c r="L77" s="1436"/>
      <c r="M77" s="1436"/>
      <c r="N77" s="1434"/>
      <c r="O77" s="1434"/>
      <c r="P77" s="1436"/>
      <c r="Q77" s="1436"/>
      <c r="R77" s="1264"/>
      <c r="S77" s="1266"/>
    </row>
    <row r="78" spans="1:19" ht="13.5" customHeight="1">
      <c r="A78" s="1210"/>
      <c r="B78" s="1448" t="s">
        <v>805</v>
      </c>
      <c r="C78" s="1449"/>
      <c r="D78" s="1449"/>
      <c r="E78" s="1449"/>
      <c r="F78" s="1450"/>
      <c r="G78" s="272" t="s">
        <v>678</v>
      </c>
      <c r="H78" s="699"/>
      <c r="I78" s="699"/>
      <c r="J78" s="699"/>
      <c r="K78" s="699"/>
      <c r="L78" s="699"/>
      <c r="M78" s="695"/>
      <c r="N78" s="735"/>
      <c r="O78" s="735"/>
      <c r="P78" s="272" t="s">
        <v>678</v>
      </c>
      <c r="Q78" s="694" t="s">
        <v>678</v>
      </c>
      <c r="R78" s="1381"/>
      <c r="S78" s="1443"/>
    </row>
    <row r="79" spans="1:19" ht="13.5" customHeight="1">
      <c r="A79" s="1211"/>
      <c r="B79" s="1451" t="s">
        <v>806</v>
      </c>
      <c r="C79" s="1212"/>
      <c r="D79" s="1212"/>
      <c r="E79" s="1212"/>
      <c r="F79" s="1213"/>
      <c r="G79" s="547" t="s">
        <v>678</v>
      </c>
      <c r="H79" s="562"/>
      <c r="I79" s="562"/>
      <c r="J79" s="562"/>
      <c r="K79" s="562"/>
      <c r="L79" s="562"/>
      <c r="M79" s="698"/>
      <c r="N79" s="735"/>
      <c r="O79" s="735"/>
      <c r="P79" s="547" t="s">
        <v>678</v>
      </c>
      <c r="Q79" s="696" t="s">
        <v>678</v>
      </c>
      <c r="R79" s="1405"/>
      <c r="S79" s="1406"/>
    </row>
    <row r="80" spans="1:19">
      <c r="A80" s="1452" t="s">
        <v>14</v>
      </c>
      <c r="B80" s="1246"/>
      <c r="C80" s="1246"/>
      <c r="D80" s="1246"/>
      <c r="E80" s="1246"/>
      <c r="F80" s="1247"/>
      <c r="G80" s="1190"/>
      <c r="H80" s="1190"/>
      <c r="I80" s="1190" t="s">
        <v>678</v>
      </c>
      <c r="J80" s="1190"/>
      <c r="K80" s="1190" t="s">
        <v>678</v>
      </c>
      <c r="L80" s="1190"/>
      <c r="M80" s="1190"/>
      <c r="N80" s="1433"/>
      <c r="O80" s="1433"/>
      <c r="P80" s="1190" t="s">
        <v>678</v>
      </c>
      <c r="Q80" s="1190"/>
      <c r="R80" s="1454" t="s">
        <v>683</v>
      </c>
      <c r="S80" s="1455"/>
    </row>
    <row r="81" spans="1:19">
      <c r="A81" s="1453"/>
      <c r="B81" s="1250"/>
      <c r="C81" s="1250"/>
      <c r="D81" s="1250"/>
      <c r="E81" s="1250"/>
      <c r="F81" s="1251"/>
      <c r="G81" s="1192"/>
      <c r="H81" s="1192"/>
      <c r="I81" s="1192"/>
      <c r="J81" s="1192"/>
      <c r="K81" s="1192"/>
      <c r="L81" s="1192"/>
      <c r="M81" s="1192"/>
      <c r="N81" s="1434"/>
      <c r="O81" s="1434"/>
      <c r="P81" s="1192"/>
      <c r="Q81" s="1192"/>
      <c r="R81" s="1456"/>
      <c r="S81" s="1457"/>
    </row>
    <row r="82" spans="1:19">
      <c r="A82" s="1452" t="s">
        <v>631</v>
      </c>
      <c r="B82" s="1246"/>
      <c r="C82" s="1246"/>
      <c r="D82" s="1246"/>
      <c r="E82" s="1246"/>
      <c r="F82" s="1247"/>
      <c r="G82" s="1193" t="s">
        <v>679</v>
      </c>
      <c r="H82" s="1193"/>
      <c r="I82" s="1190"/>
      <c r="J82" s="1190"/>
      <c r="K82" s="1190"/>
      <c r="L82" s="1193" t="s">
        <v>679</v>
      </c>
      <c r="M82" s="1193"/>
      <c r="N82" s="1198"/>
      <c r="O82" s="1198"/>
      <c r="P82" s="1198" t="s">
        <v>678</v>
      </c>
      <c r="Q82" s="1190"/>
      <c r="R82" s="1239"/>
      <c r="S82" s="1241"/>
    </row>
    <row r="83" spans="1:19">
      <c r="A83" s="1460"/>
      <c r="B83" s="1248"/>
      <c r="C83" s="1248"/>
      <c r="D83" s="1248"/>
      <c r="E83" s="1248"/>
      <c r="F83" s="1249"/>
      <c r="G83" s="1207"/>
      <c r="H83" s="1207"/>
      <c r="I83" s="1191"/>
      <c r="J83" s="1191"/>
      <c r="K83" s="1191"/>
      <c r="L83" s="1207"/>
      <c r="M83" s="1207"/>
      <c r="N83" s="1201"/>
      <c r="O83" s="1201"/>
      <c r="P83" s="1201"/>
      <c r="Q83" s="1191"/>
      <c r="R83" s="1458"/>
      <c r="S83" s="1459"/>
    </row>
    <row r="84" spans="1:19">
      <c r="A84" s="1453"/>
      <c r="B84" s="1250"/>
      <c r="C84" s="1250"/>
      <c r="D84" s="1250"/>
      <c r="E84" s="1250"/>
      <c r="F84" s="1251"/>
      <c r="G84" s="1208"/>
      <c r="H84" s="1208"/>
      <c r="I84" s="1192"/>
      <c r="J84" s="1192"/>
      <c r="K84" s="1192"/>
      <c r="L84" s="1208"/>
      <c r="M84" s="1208"/>
      <c r="N84" s="1204"/>
      <c r="O84" s="1204"/>
      <c r="P84" s="1204"/>
      <c r="Q84" s="1192"/>
      <c r="R84" s="1242"/>
      <c r="S84" s="1244"/>
    </row>
    <row r="85" spans="1:19">
      <c r="A85" s="543" t="s">
        <v>684</v>
      </c>
      <c r="B85" s="543"/>
      <c r="C85" s="543"/>
      <c r="D85" s="543"/>
      <c r="E85" s="543"/>
      <c r="F85" s="543"/>
      <c r="G85" s="543"/>
      <c r="H85" s="543"/>
      <c r="I85" s="543"/>
      <c r="J85" s="543"/>
      <c r="K85" s="543"/>
      <c r="L85" s="543"/>
      <c r="M85" s="543"/>
      <c r="N85" s="543"/>
      <c r="O85" s="543"/>
      <c r="P85" s="543"/>
      <c r="Q85" s="543"/>
      <c r="R85" s="543"/>
      <c r="S85" s="543"/>
    </row>
    <row r="86" spans="1:19">
      <c r="A86" s="543" t="s">
        <v>736</v>
      </c>
      <c r="B86" s="543"/>
      <c r="C86" s="543"/>
      <c r="D86" s="543"/>
      <c r="E86" s="543"/>
      <c r="F86" s="543"/>
      <c r="G86" s="543"/>
      <c r="H86" s="543"/>
      <c r="I86" s="543"/>
      <c r="J86" s="543"/>
      <c r="K86" s="543"/>
      <c r="L86" s="543"/>
      <c r="M86" s="543"/>
      <c r="N86" s="543"/>
      <c r="O86" s="543"/>
      <c r="P86" s="543"/>
      <c r="Q86" s="543"/>
      <c r="R86" s="543"/>
      <c r="S86" s="543"/>
    </row>
    <row r="87" spans="1:19">
      <c r="A87" s="543"/>
      <c r="B87" s="543"/>
      <c r="C87" s="543"/>
      <c r="D87" s="543"/>
      <c r="E87" s="543"/>
      <c r="F87" s="543"/>
      <c r="G87" s="543"/>
      <c r="H87" s="543"/>
      <c r="I87" s="543"/>
      <c r="J87" s="543"/>
      <c r="K87" s="543"/>
      <c r="L87" s="543"/>
      <c r="M87" s="543"/>
      <c r="N87" s="543"/>
      <c r="O87" s="543"/>
      <c r="P87" s="543"/>
      <c r="Q87" s="543"/>
      <c r="R87" s="543"/>
      <c r="S87" s="543"/>
    </row>
    <row r="88" spans="1:19">
      <c r="A88" s="543" t="s">
        <v>636</v>
      </c>
      <c r="B88" s="543"/>
      <c r="C88" s="543"/>
      <c r="D88" s="543"/>
      <c r="E88" s="543"/>
      <c r="F88" s="543"/>
      <c r="G88" s="543"/>
      <c r="H88" s="543"/>
      <c r="I88" s="543"/>
      <c r="J88" s="543"/>
      <c r="K88" s="543"/>
      <c r="L88" s="543"/>
      <c r="M88" s="543"/>
      <c r="N88" s="543"/>
      <c r="O88" s="543"/>
      <c r="P88" s="543"/>
      <c r="Q88" s="543"/>
      <c r="R88" s="543"/>
      <c r="S88" s="543"/>
    </row>
    <row r="89" spans="1:19" ht="13" customHeight="1">
      <c r="A89" s="1409" t="s">
        <v>637</v>
      </c>
      <c r="B89" s="1410"/>
      <c r="C89" s="1405" t="s">
        <v>638</v>
      </c>
      <c r="D89" s="1461"/>
      <c r="E89" s="1220" t="s">
        <v>687</v>
      </c>
      <c r="F89" s="1221"/>
      <c r="G89" s="1221"/>
      <c r="H89" s="1221"/>
      <c r="I89" s="1221"/>
      <c r="J89" s="1222"/>
      <c r="K89" s="1220" t="s">
        <v>1207</v>
      </c>
      <c r="L89" s="1221"/>
      <c r="M89" s="1221"/>
      <c r="N89" s="1222"/>
      <c r="O89" s="1217" t="s">
        <v>639</v>
      </c>
      <c r="P89" s="1217"/>
      <c r="Q89" s="1217"/>
      <c r="R89" s="1217"/>
      <c r="S89" s="1217"/>
    </row>
    <row r="90" spans="1:19" ht="13.5" customHeight="1">
      <c r="A90" s="1090" t="s">
        <v>688</v>
      </c>
      <c r="B90" s="1090"/>
      <c r="C90" s="1238" t="s">
        <v>1208</v>
      </c>
      <c r="D90" s="1438"/>
      <c r="E90" s="1160" t="s">
        <v>647</v>
      </c>
      <c r="F90" s="1462"/>
      <c r="G90" s="1462"/>
      <c r="H90" s="1462"/>
      <c r="I90" s="1462"/>
      <c r="J90" s="1463"/>
      <c r="K90" s="1160" t="s">
        <v>1209</v>
      </c>
      <c r="L90" s="1462"/>
      <c r="M90" s="1462"/>
      <c r="N90" s="1463"/>
      <c r="O90" s="1076" t="s">
        <v>689</v>
      </c>
      <c r="P90" s="1076"/>
      <c r="Q90" s="1076"/>
      <c r="R90" s="1076"/>
      <c r="S90" s="1076"/>
    </row>
    <row r="91" spans="1:19">
      <c r="A91" s="1090"/>
      <c r="B91" s="1090"/>
      <c r="C91" s="1439"/>
      <c r="D91" s="1440"/>
      <c r="E91" s="1464"/>
      <c r="F91" s="1465"/>
      <c r="G91" s="1465"/>
      <c r="H91" s="1465"/>
      <c r="I91" s="1465"/>
      <c r="J91" s="1466"/>
      <c r="K91" s="1467"/>
      <c r="L91" s="1468"/>
      <c r="M91" s="1468"/>
      <c r="N91" s="1469"/>
      <c r="O91" s="1153" t="s">
        <v>690</v>
      </c>
      <c r="P91" s="1153"/>
      <c r="Q91" s="1153"/>
      <c r="R91" s="1153"/>
      <c r="S91" s="1153"/>
    </row>
    <row r="92" spans="1:19" ht="13.5" customHeight="1">
      <c r="A92" s="1090" t="s">
        <v>691</v>
      </c>
      <c r="B92" s="1090"/>
      <c r="C92" s="1439"/>
      <c r="D92" s="1440"/>
      <c r="E92" s="1467" t="s">
        <v>692</v>
      </c>
      <c r="F92" s="1468"/>
      <c r="G92" s="1468"/>
      <c r="H92" s="1468"/>
      <c r="I92" s="1468"/>
      <c r="J92" s="1469"/>
      <c r="K92" s="1467"/>
      <c r="L92" s="1468"/>
      <c r="M92" s="1468"/>
      <c r="N92" s="1469"/>
      <c r="O92" s="1076" t="s">
        <v>693</v>
      </c>
      <c r="P92" s="1076"/>
      <c r="Q92" s="1076"/>
      <c r="R92" s="1076"/>
      <c r="S92" s="1076"/>
    </row>
    <row r="93" spans="1:19" ht="13.5" customHeight="1">
      <c r="A93" s="1090"/>
      <c r="B93" s="1090"/>
      <c r="C93" s="1439"/>
      <c r="D93" s="1440"/>
      <c r="E93" s="1467"/>
      <c r="F93" s="1468"/>
      <c r="G93" s="1468"/>
      <c r="H93" s="1468"/>
      <c r="I93" s="1468"/>
      <c r="J93" s="1469"/>
      <c r="K93" s="1467"/>
      <c r="L93" s="1468"/>
      <c r="M93" s="1468"/>
      <c r="N93" s="1469"/>
      <c r="O93" s="1080" t="s">
        <v>694</v>
      </c>
      <c r="P93" s="1080"/>
      <c r="Q93" s="1080"/>
      <c r="R93" s="1080"/>
      <c r="S93" s="1080"/>
    </row>
    <row r="94" spans="1:19" ht="13.5" customHeight="1">
      <c r="A94" s="1090"/>
      <c r="B94" s="1090"/>
      <c r="C94" s="1439"/>
      <c r="D94" s="1440"/>
      <c r="E94" s="1464"/>
      <c r="F94" s="1465"/>
      <c r="G94" s="1465"/>
      <c r="H94" s="1465"/>
      <c r="I94" s="1465"/>
      <c r="J94" s="1466"/>
      <c r="K94" s="1464"/>
      <c r="L94" s="1465"/>
      <c r="M94" s="1465"/>
      <c r="N94" s="1466"/>
      <c r="O94" s="1080"/>
      <c r="P94" s="1080"/>
      <c r="Q94" s="1080"/>
      <c r="R94" s="1080"/>
      <c r="S94" s="1080"/>
    </row>
    <row r="95" spans="1:19" ht="13" customHeight="1">
      <c r="A95" s="1090" t="s">
        <v>695</v>
      </c>
      <c r="B95" s="1090"/>
      <c r="C95" s="1439"/>
      <c r="D95" s="1440"/>
      <c r="E95" s="1467" t="s">
        <v>1210</v>
      </c>
      <c r="F95" s="1468"/>
      <c r="G95" s="1468"/>
      <c r="H95" s="1468"/>
      <c r="I95" s="1468"/>
      <c r="J95" s="1469"/>
      <c r="K95" s="1476" t="s">
        <v>1211</v>
      </c>
      <c r="L95" s="1477"/>
      <c r="M95" s="1477"/>
      <c r="N95" s="1478"/>
      <c r="O95" s="1432" t="s">
        <v>1212</v>
      </c>
      <c r="P95" s="1432"/>
      <c r="Q95" s="1432"/>
      <c r="R95" s="1432"/>
      <c r="S95" s="1432"/>
    </row>
    <row r="96" spans="1:19" ht="13" customHeight="1">
      <c r="A96" s="1090"/>
      <c r="B96" s="1090"/>
      <c r="C96" s="1439"/>
      <c r="D96" s="1440"/>
      <c r="E96" s="1467"/>
      <c r="F96" s="1468"/>
      <c r="G96" s="1468"/>
      <c r="H96" s="1468"/>
      <c r="I96" s="1468"/>
      <c r="J96" s="1469"/>
      <c r="K96" s="1479"/>
      <c r="L96" s="1480"/>
      <c r="M96" s="1480"/>
      <c r="N96" s="1481"/>
      <c r="O96" s="1359" t="s">
        <v>1213</v>
      </c>
      <c r="P96" s="1359"/>
      <c r="Q96" s="1359"/>
      <c r="R96" s="1359"/>
      <c r="S96" s="1359"/>
    </row>
    <row r="97" spans="1:19">
      <c r="A97" s="1090"/>
      <c r="B97" s="1090"/>
      <c r="C97" s="1439"/>
      <c r="D97" s="1440"/>
      <c r="E97" s="1467"/>
      <c r="F97" s="1468"/>
      <c r="G97" s="1468"/>
      <c r="H97" s="1468"/>
      <c r="I97" s="1468"/>
      <c r="J97" s="1469"/>
      <c r="K97" s="1479"/>
      <c r="L97" s="1480"/>
      <c r="M97" s="1480"/>
      <c r="N97" s="1481"/>
      <c r="O97" s="1359"/>
      <c r="P97" s="1359"/>
      <c r="Q97" s="1359"/>
      <c r="R97" s="1359"/>
      <c r="S97" s="1359"/>
    </row>
    <row r="98" spans="1:19" ht="13" customHeight="1">
      <c r="A98" s="1090" t="s">
        <v>695</v>
      </c>
      <c r="B98" s="1090"/>
      <c r="C98" s="1160" t="s">
        <v>1214</v>
      </c>
      <c r="D98" s="1462"/>
      <c r="E98" s="1482"/>
      <c r="F98" s="1161"/>
      <c r="G98" s="1161"/>
      <c r="H98" s="1161"/>
      <c r="I98" s="1161"/>
      <c r="J98" s="1162"/>
      <c r="K98" s="1483"/>
      <c r="L98" s="1484"/>
      <c r="M98" s="1484"/>
      <c r="N98" s="1485"/>
      <c r="O98" s="1360" t="s">
        <v>257</v>
      </c>
      <c r="P98" s="1361"/>
      <c r="Q98" s="1361"/>
      <c r="R98" s="1361"/>
      <c r="S98" s="1362"/>
    </row>
    <row r="99" spans="1:19" ht="13" customHeight="1">
      <c r="A99" s="1090"/>
      <c r="B99" s="1090"/>
      <c r="C99" s="1467"/>
      <c r="D99" s="1468"/>
      <c r="E99" s="1163"/>
      <c r="F99" s="1164"/>
      <c r="G99" s="1164"/>
      <c r="H99" s="1164"/>
      <c r="I99" s="1164"/>
      <c r="J99" s="1165"/>
      <c r="K99" s="1486"/>
      <c r="L99" s="1487"/>
      <c r="M99" s="1487"/>
      <c r="N99" s="1488"/>
      <c r="O99" s="1363" t="s">
        <v>1215</v>
      </c>
      <c r="P99" s="1364"/>
      <c r="Q99" s="1364"/>
      <c r="R99" s="1364"/>
      <c r="S99" s="1365"/>
    </row>
    <row r="100" spans="1:19">
      <c r="A100" s="1090"/>
      <c r="B100" s="1090"/>
      <c r="C100" s="1464"/>
      <c r="D100" s="1465"/>
      <c r="E100" s="1166"/>
      <c r="F100" s="1167"/>
      <c r="G100" s="1167"/>
      <c r="H100" s="1167"/>
      <c r="I100" s="1167"/>
      <c r="J100" s="1168"/>
      <c r="K100" s="1489"/>
      <c r="L100" s="1490"/>
      <c r="M100" s="1490"/>
      <c r="N100" s="1491"/>
      <c r="O100" s="1366"/>
      <c r="P100" s="1367"/>
      <c r="Q100" s="1367"/>
      <c r="R100" s="1367"/>
      <c r="S100" s="1368"/>
    </row>
    <row r="101" spans="1:19" ht="13" customHeight="1">
      <c r="A101" s="1178" t="s">
        <v>729</v>
      </c>
      <c r="B101" s="1179"/>
      <c r="C101" s="1179"/>
      <c r="D101" s="1179"/>
      <c r="E101" s="1179"/>
      <c r="F101" s="1179"/>
      <c r="G101" s="1179"/>
      <c r="H101" s="1179"/>
      <c r="I101" s="1179"/>
      <c r="J101" s="1179"/>
      <c r="K101" s="1179"/>
      <c r="L101" s="1179"/>
      <c r="M101" s="1179"/>
      <c r="N101" s="1179"/>
      <c r="O101" s="1179"/>
      <c r="P101" s="1179"/>
      <c r="Q101" s="1179"/>
      <c r="R101" s="1179"/>
      <c r="S101" s="1179"/>
    </row>
    <row r="102" spans="1:19" ht="13" customHeight="1">
      <c r="A102" s="1180"/>
      <c r="B102" s="1180"/>
      <c r="C102" s="1180"/>
      <c r="D102" s="1180"/>
      <c r="E102" s="1180"/>
      <c r="F102" s="1180"/>
      <c r="G102" s="1180"/>
      <c r="H102" s="1180"/>
      <c r="I102" s="1180"/>
      <c r="J102" s="1180"/>
      <c r="K102" s="1180"/>
      <c r="L102" s="1180"/>
      <c r="M102" s="1180"/>
      <c r="N102" s="1180"/>
      <c r="O102" s="1180"/>
      <c r="P102" s="1180"/>
      <c r="Q102" s="1180"/>
      <c r="R102" s="1180"/>
      <c r="S102" s="1180"/>
    </row>
    <row r="103" spans="1:19">
      <c r="A103" s="336"/>
    </row>
    <row r="104" spans="1:19">
      <c r="A104" s="103" t="s">
        <v>714</v>
      </c>
      <c r="B104" s="104" t="s">
        <v>730</v>
      </c>
      <c r="C104" s="104"/>
      <c r="D104" s="104"/>
      <c r="E104" s="104"/>
      <c r="F104" s="104"/>
      <c r="G104" s="104"/>
      <c r="H104" s="104"/>
      <c r="I104" s="104"/>
      <c r="J104" s="104"/>
      <c r="K104" s="104"/>
      <c r="L104" s="104"/>
      <c r="M104" s="104"/>
      <c r="N104" s="104"/>
      <c r="O104" s="104"/>
      <c r="P104" s="104"/>
      <c r="Q104" s="104"/>
      <c r="R104" s="104"/>
      <c r="S104" s="104"/>
    </row>
    <row r="105" spans="1:19">
      <c r="A105" s="103" t="s">
        <v>715</v>
      </c>
      <c r="B105" s="1061" t="s">
        <v>634</v>
      </c>
      <c r="C105" s="1061"/>
      <c r="D105" s="1061"/>
      <c r="E105" s="1061"/>
      <c r="F105" s="1061"/>
      <c r="G105" s="1061"/>
      <c r="H105" s="1061"/>
      <c r="I105" s="1061"/>
      <c r="J105" s="1061"/>
      <c r="K105" s="1061"/>
      <c r="L105" s="1061"/>
      <c r="M105" s="1061"/>
      <c r="N105" s="1061"/>
      <c r="O105" s="1061"/>
      <c r="P105" s="1061"/>
      <c r="Q105" s="1061"/>
      <c r="R105" s="1061"/>
      <c r="S105" s="1061"/>
    </row>
    <row r="106" spans="1:19">
      <c r="A106" s="104"/>
      <c r="B106" s="1061"/>
      <c r="C106" s="1061"/>
      <c r="D106" s="1061"/>
      <c r="E106" s="1061"/>
      <c r="F106" s="1061"/>
      <c r="G106" s="1061"/>
      <c r="H106" s="1061"/>
      <c r="I106" s="1061"/>
      <c r="J106" s="1061"/>
      <c r="K106" s="1061"/>
      <c r="L106" s="1061"/>
      <c r="M106" s="1061"/>
      <c r="N106" s="1061"/>
      <c r="O106" s="1061"/>
      <c r="P106" s="1061"/>
      <c r="Q106" s="1061"/>
      <c r="R106" s="1061"/>
      <c r="S106" s="1061"/>
    </row>
    <row r="107" spans="1:19">
      <c r="A107" s="103" t="s">
        <v>716</v>
      </c>
      <c r="B107" s="182" t="s">
        <v>731</v>
      </c>
      <c r="C107" s="104"/>
      <c r="D107" s="104"/>
      <c r="E107" s="104"/>
      <c r="F107" s="104"/>
      <c r="G107" s="104"/>
      <c r="H107" s="104"/>
      <c r="I107" s="104"/>
      <c r="J107" s="104"/>
      <c r="K107" s="104"/>
      <c r="L107" s="104"/>
      <c r="M107" s="104"/>
      <c r="N107" s="104"/>
      <c r="O107" s="104"/>
      <c r="P107" s="104"/>
      <c r="Q107" s="104"/>
      <c r="R107" s="104"/>
      <c r="S107" s="104"/>
    </row>
    <row r="108" spans="1:19">
      <c r="A108" s="103" t="s">
        <v>717</v>
      </c>
      <c r="B108" s="1061" t="s">
        <v>506</v>
      </c>
      <c r="C108" s="1061"/>
      <c r="D108" s="1061"/>
      <c r="E108" s="1061"/>
      <c r="F108" s="1061"/>
      <c r="G108" s="1061"/>
      <c r="H108" s="1061"/>
      <c r="I108" s="1061"/>
      <c r="J108" s="1061"/>
      <c r="K108" s="1061"/>
      <c r="L108" s="1061"/>
      <c r="M108" s="1061"/>
      <c r="N108" s="1061"/>
      <c r="O108" s="1061"/>
      <c r="P108" s="1061"/>
      <c r="Q108" s="1061"/>
      <c r="R108" s="1061"/>
      <c r="S108" s="1061"/>
    </row>
    <row r="109" spans="1:19">
      <c r="A109" s="104"/>
      <c r="B109" s="1061"/>
      <c r="C109" s="1061"/>
      <c r="D109" s="1061"/>
      <c r="E109" s="1061"/>
      <c r="F109" s="1061"/>
      <c r="G109" s="1061"/>
      <c r="H109" s="1061"/>
      <c r="I109" s="1061"/>
      <c r="J109" s="1061"/>
      <c r="K109" s="1061"/>
      <c r="L109" s="1061"/>
      <c r="M109" s="1061"/>
      <c r="N109" s="1061"/>
      <c r="O109" s="1061"/>
      <c r="P109" s="1061"/>
      <c r="Q109" s="1061"/>
      <c r="R109" s="1061"/>
      <c r="S109" s="1061"/>
    </row>
    <row r="110" spans="1:19" ht="13.5" customHeight="1">
      <c r="A110" s="103" t="s">
        <v>732</v>
      </c>
      <c r="B110" s="1061" t="s">
        <v>735</v>
      </c>
      <c r="C110" s="1061"/>
      <c r="D110" s="1061"/>
      <c r="E110" s="1061"/>
      <c r="F110" s="1061"/>
      <c r="G110" s="1061"/>
      <c r="H110" s="1061"/>
      <c r="I110" s="1061"/>
      <c r="J110" s="1061"/>
      <c r="K110" s="1061"/>
      <c r="L110" s="1061"/>
      <c r="M110" s="1061"/>
      <c r="N110" s="1061"/>
      <c r="O110" s="1061"/>
      <c r="P110" s="1061"/>
      <c r="Q110" s="1061"/>
      <c r="R110" s="1061"/>
      <c r="S110" s="1061"/>
    </row>
    <row r="111" spans="1:19">
      <c r="A111" s="103"/>
      <c r="B111" s="1061"/>
      <c r="C111" s="1061"/>
      <c r="D111" s="1061"/>
      <c r="E111" s="1061"/>
      <c r="F111" s="1061"/>
      <c r="G111" s="1061"/>
      <c r="H111" s="1061"/>
      <c r="I111" s="1061"/>
      <c r="J111" s="1061"/>
      <c r="K111" s="1061"/>
      <c r="L111" s="1061"/>
      <c r="M111" s="1061"/>
      <c r="N111" s="1061"/>
      <c r="O111" s="1061"/>
      <c r="P111" s="1061"/>
      <c r="Q111" s="1061"/>
      <c r="R111" s="1061"/>
      <c r="S111" s="1061"/>
    </row>
    <row r="112" spans="1:19">
      <c r="B112" s="1061"/>
      <c r="C112" s="1061"/>
      <c r="D112" s="1061"/>
      <c r="E112" s="1061"/>
      <c r="F112" s="1061"/>
      <c r="G112" s="1061"/>
      <c r="H112" s="1061"/>
      <c r="I112" s="1061"/>
      <c r="J112" s="1061"/>
      <c r="K112" s="1061"/>
      <c r="L112" s="1061"/>
      <c r="M112" s="1061"/>
      <c r="N112" s="1061"/>
      <c r="O112" s="1061"/>
      <c r="P112" s="1061"/>
      <c r="Q112" s="1061"/>
      <c r="R112" s="1061"/>
      <c r="S112" s="1061"/>
    </row>
    <row r="113" spans="1:22">
      <c r="A113" s="103" t="s">
        <v>856</v>
      </c>
      <c r="B113" s="104" t="s">
        <v>733</v>
      </c>
      <c r="C113" s="104"/>
      <c r="D113" s="104"/>
      <c r="E113" s="104"/>
      <c r="F113" s="104"/>
      <c r="G113" s="104"/>
      <c r="H113" s="104"/>
      <c r="I113" s="104"/>
      <c r="J113" s="104"/>
      <c r="K113" s="104"/>
      <c r="L113" s="104"/>
      <c r="M113" s="104"/>
      <c r="N113" s="104"/>
      <c r="O113" s="104"/>
      <c r="P113" s="104"/>
      <c r="Q113" s="104"/>
      <c r="R113" s="104"/>
      <c r="S113" s="104"/>
    </row>
    <row r="114" spans="1:22">
      <c r="A114" s="103"/>
      <c r="B114" s="104"/>
      <c r="C114" s="104"/>
      <c r="D114" s="104"/>
      <c r="E114" s="104"/>
      <c r="F114" s="104"/>
      <c r="G114" s="104"/>
      <c r="H114" s="104"/>
      <c r="I114" s="104"/>
      <c r="J114" s="104"/>
      <c r="K114" s="104"/>
      <c r="L114" s="104"/>
      <c r="M114" s="104"/>
      <c r="N114" s="104"/>
      <c r="O114" s="104"/>
      <c r="P114" s="104"/>
      <c r="Q114" s="104"/>
      <c r="R114" s="104"/>
      <c r="S114" s="104"/>
    </row>
    <row r="115" spans="1:22">
      <c r="A115" s="103"/>
      <c r="B115" s="104"/>
      <c r="C115" s="104"/>
      <c r="D115" s="104"/>
      <c r="E115" s="104"/>
      <c r="F115" s="104"/>
      <c r="G115" s="104"/>
      <c r="H115" s="104"/>
      <c r="I115" s="104"/>
      <c r="J115" s="104"/>
      <c r="K115" s="104"/>
      <c r="L115" s="104"/>
      <c r="M115" s="104"/>
      <c r="N115" s="104"/>
      <c r="O115" s="104"/>
      <c r="P115" s="104"/>
      <c r="Q115" s="104"/>
      <c r="R115" s="104"/>
      <c r="S115" s="104"/>
    </row>
    <row r="116" spans="1:22">
      <c r="A116" s="103"/>
      <c r="B116" s="104"/>
      <c r="C116" s="104"/>
      <c r="D116" s="104"/>
      <c r="E116" s="104"/>
      <c r="F116" s="104"/>
      <c r="G116" s="104"/>
      <c r="H116" s="104"/>
      <c r="I116" s="104"/>
      <c r="J116" s="104"/>
      <c r="K116" s="104"/>
      <c r="L116" s="104"/>
      <c r="M116" s="104"/>
      <c r="N116" s="104"/>
      <c r="O116" s="104"/>
      <c r="P116" s="104"/>
      <c r="Q116" s="104"/>
      <c r="R116" s="104"/>
      <c r="S116" s="104"/>
    </row>
    <row r="117" spans="1:22">
      <c r="A117" s="103"/>
      <c r="B117" s="104"/>
      <c r="C117" s="104"/>
      <c r="D117" s="104"/>
      <c r="E117" s="104"/>
      <c r="F117" s="104"/>
      <c r="G117" s="104"/>
      <c r="H117" s="104"/>
      <c r="I117" s="104"/>
      <c r="J117" s="104"/>
      <c r="K117" s="104"/>
      <c r="L117" s="104"/>
      <c r="M117" s="104"/>
      <c r="N117" s="104"/>
      <c r="O117" s="104"/>
      <c r="P117" s="104"/>
      <c r="Q117" s="104"/>
      <c r="R117" s="104"/>
      <c r="S117" s="104"/>
    </row>
    <row r="118" spans="1:22">
      <c r="A118" s="103"/>
      <c r="B118" s="104"/>
      <c r="C118" s="104"/>
      <c r="D118" s="104"/>
      <c r="E118" s="104"/>
      <c r="F118" s="104"/>
      <c r="G118" s="104"/>
      <c r="H118" s="104"/>
      <c r="I118" s="104"/>
      <c r="J118" s="104"/>
      <c r="K118" s="104"/>
      <c r="L118" s="104"/>
      <c r="M118" s="104"/>
      <c r="N118" s="104"/>
      <c r="O118" s="104"/>
      <c r="P118" s="104"/>
      <c r="Q118" s="104"/>
      <c r="R118" s="104"/>
      <c r="S118" s="104"/>
    </row>
    <row r="119" spans="1:22">
      <c r="A119" s="103"/>
      <c r="B119" s="104"/>
      <c r="C119" s="104"/>
      <c r="D119" s="104"/>
      <c r="E119" s="104"/>
      <c r="F119" s="104"/>
      <c r="G119" s="104"/>
      <c r="H119" s="104"/>
      <c r="I119" s="104"/>
      <c r="J119" s="104"/>
      <c r="K119" s="104"/>
      <c r="L119" s="104"/>
      <c r="M119" s="104"/>
      <c r="N119" s="104"/>
      <c r="O119" s="104"/>
      <c r="P119" s="104"/>
      <c r="Q119" s="104"/>
      <c r="R119" s="104"/>
      <c r="S119" s="104"/>
    </row>
    <row r="120" spans="1:22" s="104" customFormat="1">
      <c r="A120" s="103"/>
    </row>
    <row r="121" spans="1:22" s="104" customFormat="1">
      <c r="A121" s="103"/>
    </row>
    <row r="122" spans="1:22">
      <c r="A122" s="775" t="str">
        <f>CONCATENATE("（様式-",INDEX(発注者入力シート!$B$25:$G$28,MATCH(発注者入力シート!M7,発注者入力シート!$C$25:$C$28,0),4),"）")</f>
        <v>（様式-６）</v>
      </c>
      <c r="B122" s="775"/>
      <c r="C122" s="775"/>
      <c r="D122" s="775"/>
      <c r="E122" s="775"/>
      <c r="F122" s="775"/>
      <c r="S122" s="613" t="s">
        <v>961</v>
      </c>
      <c r="T122" s="6"/>
      <c r="U122" s="3" t="s">
        <v>276</v>
      </c>
    </row>
    <row r="123" spans="1:22">
      <c r="A123" s="775" t="str">
        <f>CONCATENATE("評価項目",INDEX(発注者入力シート!$B$25:$G$28,MATCH(発注者入力シート!M7,発注者入力シート!$C$25:$C$28,0),5),"-",INDEX(発注者入力シート!$B$25:$G$28,MATCH(発注者入力シート!M7,発注者入力シート!$C$25:$C$28,0),6))</f>
        <v>評価項目（２）-②</v>
      </c>
      <c r="B123" s="775"/>
      <c r="C123" s="775"/>
      <c r="D123" s="775"/>
      <c r="E123" s="775"/>
      <c r="Q123" s="1142" t="str">
        <f>IF(INDEX(発注者入力シート!$B$20:$G$40,MATCH(発注者入力シート!M7,発注者入力シート!$C$20:$C$40,0),3)="","",INDEX(発注者入力シート!$B$20:$G$40,MATCH(発注者入力シート!M7,発注者入力シート!$C$20:$C$40,0),3))</f>
        <v/>
      </c>
      <c r="R123" s="1142"/>
      <c r="S123" s="1142"/>
      <c r="T123" s="68"/>
      <c r="U123" s="3" t="s">
        <v>277</v>
      </c>
    </row>
    <row r="124" spans="1:22" ht="14">
      <c r="A124" s="1087" t="s">
        <v>22</v>
      </c>
      <c r="B124" s="1087"/>
      <c r="C124" s="1087"/>
      <c r="D124" s="1087"/>
      <c r="E124" s="1087"/>
      <c r="F124" s="1087"/>
      <c r="G124" s="1087"/>
      <c r="H124" s="1087"/>
      <c r="I124" s="1087"/>
      <c r="J124" s="1087"/>
      <c r="K124" s="1087"/>
      <c r="L124" s="1087"/>
      <c r="M124" s="1087"/>
      <c r="N124" s="1087"/>
      <c r="O124" s="1087"/>
      <c r="P124" s="1087"/>
      <c r="Q124" s="1087"/>
      <c r="R124" s="1087"/>
      <c r="S124" s="1087"/>
      <c r="T124" s="105"/>
      <c r="U124" s="89"/>
      <c r="V124" s="3" t="s">
        <v>284</v>
      </c>
    </row>
    <row r="125" spans="1:22">
      <c r="A125" s="3" t="s">
        <v>85</v>
      </c>
      <c r="H125" s="1104" t="s">
        <v>201</v>
      </c>
      <c r="I125" s="1104"/>
      <c r="J125" s="1104"/>
      <c r="K125" s="1104"/>
      <c r="L125" s="1088" t="str">
        <f>IF(企業入力シート!C7="","",企業入力シート!C7)</f>
        <v>○○建設</v>
      </c>
      <c r="M125" s="1088"/>
      <c r="N125" s="1088"/>
      <c r="O125" s="1088"/>
      <c r="P125" s="1088"/>
      <c r="Q125" s="1088"/>
      <c r="R125" s="1088"/>
      <c r="S125" s="1088"/>
      <c r="T125" s="2"/>
      <c r="U125" s="83"/>
      <c r="V125" s="3" t="s">
        <v>389</v>
      </c>
    </row>
    <row r="127" spans="1:22" ht="13.5" customHeight="1">
      <c r="A127" s="1258" t="s">
        <v>870</v>
      </c>
      <c r="B127" s="1380" t="s">
        <v>872</v>
      </c>
      <c r="C127" s="1380"/>
      <c r="D127" s="1380"/>
      <c r="E127" s="1380"/>
      <c r="F127" s="1389" t="str">
        <f>$F$6</f>
        <v>平成２８年度から入札公告日前日までに完成及び引き渡しが完了した島根県、島根県内の市町村又は国の機関（独立行政法人等を含みコリンズ登録があるものに限る。）発注工事</v>
      </c>
      <c r="G127" s="1389"/>
      <c r="H127" s="1389"/>
      <c r="I127" s="1389"/>
      <c r="J127" s="1389"/>
      <c r="K127" s="1389"/>
      <c r="L127" s="1389"/>
      <c r="M127" s="1389"/>
      <c r="N127" s="1389"/>
      <c r="O127" s="1389"/>
      <c r="P127" s="1389"/>
      <c r="Q127" s="1389"/>
      <c r="R127" s="1389"/>
      <c r="S127" s="1389"/>
      <c r="T127" s="2"/>
      <c r="U127" s="3" t="s">
        <v>280</v>
      </c>
    </row>
    <row r="128" spans="1:22" ht="27" customHeight="1">
      <c r="A128" s="1259"/>
      <c r="B128" s="1380"/>
      <c r="C128" s="1380"/>
      <c r="D128" s="1380"/>
      <c r="E128" s="1380"/>
      <c r="F128" s="1389"/>
      <c r="G128" s="1389"/>
      <c r="H128" s="1389"/>
      <c r="I128" s="1389"/>
      <c r="J128" s="1389"/>
      <c r="K128" s="1389"/>
      <c r="L128" s="1389"/>
      <c r="M128" s="1389"/>
      <c r="N128" s="1389"/>
      <c r="O128" s="1389"/>
      <c r="P128" s="1389"/>
      <c r="Q128" s="1389"/>
      <c r="R128" s="1389"/>
      <c r="S128" s="1389"/>
      <c r="T128" s="2"/>
      <c r="U128" s="85"/>
      <c r="V128" s="3" t="s">
        <v>281</v>
      </c>
    </row>
    <row r="129" spans="1:22" ht="13.5" customHeight="1">
      <c r="A129" s="1259"/>
      <c r="B129" s="1090" t="s">
        <v>873</v>
      </c>
      <c r="C129" s="1090"/>
      <c r="D129" s="1090"/>
      <c r="E129" s="1090"/>
      <c r="F129" s="1389" t="str">
        <f>$F$8</f>
        <v>　１契約で税込み最終金額が２，０００万円以上で、住宅以外の建築物に係る冷暖房衛生設備工事</v>
      </c>
      <c r="G129" s="1389"/>
      <c r="H129" s="1389"/>
      <c r="I129" s="1389"/>
      <c r="J129" s="1389"/>
      <c r="K129" s="1389"/>
      <c r="L129" s="1389"/>
      <c r="M129" s="1389"/>
      <c r="N129" s="1389"/>
      <c r="O129" s="1389"/>
      <c r="P129" s="1389"/>
      <c r="Q129" s="1389"/>
      <c r="R129" s="1389"/>
      <c r="S129" s="1389"/>
      <c r="U129" s="86"/>
      <c r="V129" s="3" t="s">
        <v>279</v>
      </c>
    </row>
    <row r="130" spans="1:22">
      <c r="A130" s="1259"/>
      <c r="B130" s="1090"/>
      <c r="C130" s="1090"/>
      <c r="D130" s="1090"/>
      <c r="E130" s="1090"/>
      <c r="F130" s="1389"/>
      <c r="G130" s="1389"/>
      <c r="H130" s="1389"/>
      <c r="I130" s="1389"/>
      <c r="J130" s="1389"/>
      <c r="K130" s="1389"/>
      <c r="L130" s="1389"/>
      <c r="M130" s="1389"/>
      <c r="N130" s="1389"/>
      <c r="O130" s="1389"/>
      <c r="P130" s="1389"/>
      <c r="Q130" s="1389"/>
      <c r="R130" s="1389"/>
      <c r="S130" s="1389"/>
      <c r="U130" s="106"/>
      <c r="V130" s="3" t="s">
        <v>286</v>
      </c>
    </row>
    <row r="131" spans="1:22">
      <c r="A131" s="1259"/>
      <c r="B131" s="1090"/>
      <c r="C131" s="1090"/>
      <c r="D131" s="1090"/>
      <c r="E131" s="1090"/>
      <c r="F131" s="1389"/>
      <c r="G131" s="1389"/>
      <c r="H131" s="1389"/>
      <c r="I131" s="1389"/>
      <c r="J131" s="1389"/>
      <c r="K131" s="1389"/>
      <c r="L131" s="1389"/>
      <c r="M131" s="1389"/>
      <c r="N131" s="1389"/>
      <c r="O131" s="1389"/>
      <c r="P131" s="1389"/>
      <c r="Q131" s="1389"/>
      <c r="R131" s="1389"/>
      <c r="S131" s="1389"/>
      <c r="T131" s="68"/>
    </row>
    <row r="132" spans="1:22">
      <c r="A132" s="1259"/>
      <c r="B132" s="1217" t="s">
        <v>82</v>
      </c>
      <c r="C132" s="1217"/>
      <c r="D132" s="1217"/>
      <c r="E132" s="1217"/>
      <c r="F132" s="1390" t="str">
        <f>$F$11</f>
        <v>建築物に係る冷暖房衛生設備工事</v>
      </c>
      <c r="G132" s="1390"/>
      <c r="H132" s="1390"/>
      <c r="I132" s="1390"/>
      <c r="J132" s="1390"/>
      <c r="K132" s="1390"/>
      <c r="L132" s="1390"/>
      <c r="M132" s="1390"/>
      <c r="N132" s="1390"/>
      <c r="O132" s="1390"/>
      <c r="P132" s="1390"/>
      <c r="Q132" s="1390"/>
      <c r="R132" s="1390"/>
      <c r="S132" s="1390"/>
      <c r="T132" s="68"/>
    </row>
    <row r="133" spans="1:22">
      <c r="A133" s="1260"/>
      <c r="B133" s="1217" t="s">
        <v>139</v>
      </c>
      <c r="C133" s="1217"/>
      <c r="D133" s="1217"/>
      <c r="E133" s="1217"/>
      <c r="F133" s="1390" t="str">
        <f>$F$12</f>
        <v>管工事、熱絶縁工事、消防施設工事</v>
      </c>
      <c r="G133" s="1390"/>
      <c r="H133" s="1390"/>
      <c r="I133" s="1390"/>
      <c r="J133" s="1390"/>
      <c r="K133" s="1390"/>
      <c r="L133" s="1390"/>
      <c r="M133" s="1390"/>
      <c r="N133" s="1390"/>
      <c r="O133" s="1390"/>
      <c r="P133" s="1390"/>
      <c r="Q133" s="1390"/>
      <c r="R133" s="1390"/>
      <c r="S133" s="1390"/>
      <c r="T133" s="68"/>
    </row>
    <row r="134" spans="1:22" ht="13.5" customHeight="1">
      <c r="A134" s="1090" t="s">
        <v>23</v>
      </c>
      <c r="B134" s="1090"/>
      <c r="C134" s="1090"/>
      <c r="D134" s="1090"/>
      <c r="E134" s="1090"/>
      <c r="F134" s="118" t="s">
        <v>131</v>
      </c>
      <c r="G134" s="1388" t="str">
        <f>IF(企業入力シート!C19="","",企業入力シート!C19)</f>
        <v/>
      </c>
      <c r="H134" s="1335"/>
      <c r="I134" s="1335"/>
      <c r="J134" s="1335"/>
      <c r="K134" s="1335"/>
      <c r="L134" s="1336"/>
      <c r="M134" s="94"/>
      <c r="T134" s="68"/>
    </row>
    <row r="135" spans="1:22">
      <c r="A135" s="1073" t="s">
        <v>612</v>
      </c>
      <c r="B135" s="1074"/>
      <c r="C135" s="1074"/>
      <c r="D135" s="1074"/>
      <c r="E135" s="1075"/>
      <c r="F135" s="1073" t="s">
        <v>615</v>
      </c>
      <c r="G135" s="1074"/>
      <c r="H135" s="1074"/>
      <c r="I135" s="1074"/>
      <c r="J135" s="1074"/>
      <c r="K135" s="1074"/>
      <c r="L135" s="1074"/>
      <c r="M135" s="1090" t="s">
        <v>616</v>
      </c>
      <c r="N135" s="1090"/>
      <c r="O135" s="1090"/>
      <c r="P135" s="1090"/>
      <c r="Q135" s="1090"/>
      <c r="R135" s="1090"/>
      <c r="S135" s="1090"/>
      <c r="T135" s="68"/>
      <c r="U135" s="91" t="s">
        <v>282</v>
      </c>
    </row>
    <row r="136" spans="1:22" ht="13.5" customHeight="1">
      <c r="A136" s="1258" t="s">
        <v>16</v>
      </c>
      <c r="B136" s="1123" t="s">
        <v>17</v>
      </c>
      <c r="C136" s="1124"/>
      <c r="D136" s="1124"/>
      <c r="E136" s="1125"/>
      <c r="F136" s="1130"/>
      <c r="G136" s="1131"/>
      <c r="H136" s="1131"/>
      <c r="I136" s="1131"/>
      <c r="J136" s="1131"/>
      <c r="K136" s="1131"/>
      <c r="L136" s="1132"/>
      <c r="M136" s="1130"/>
      <c r="N136" s="1131"/>
      <c r="O136" s="1131"/>
      <c r="P136" s="1131"/>
      <c r="Q136" s="1131"/>
      <c r="R136" s="1131"/>
      <c r="S136" s="1132"/>
      <c r="T136" s="68"/>
      <c r="U136" s="91" t="s">
        <v>283</v>
      </c>
    </row>
    <row r="137" spans="1:22">
      <c r="A137" s="1259"/>
      <c r="B137" s="1128"/>
      <c r="C137" s="778"/>
      <c r="D137" s="778"/>
      <c r="E137" s="1129"/>
      <c r="F137" s="1133"/>
      <c r="G137" s="1134"/>
      <c r="H137" s="1134"/>
      <c r="I137" s="1134"/>
      <c r="J137" s="1134"/>
      <c r="K137" s="1134"/>
      <c r="L137" s="1135"/>
      <c r="M137" s="1133"/>
      <c r="N137" s="1134"/>
      <c r="O137" s="1134"/>
      <c r="P137" s="1134"/>
      <c r="Q137" s="1134"/>
      <c r="R137" s="1134"/>
      <c r="S137" s="1135"/>
      <c r="T137" s="131"/>
      <c r="U137" s="556" t="s">
        <v>578</v>
      </c>
    </row>
    <row r="138" spans="1:22">
      <c r="A138" s="1259"/>
      <c r="B138" s="1128"/>
      <c r="C138" s="778"/>
      <c r="D138" s="778"/>
      <c r="E138" s="1129"/>
      <c r="F138" s="1133"/>
      <c r="G138" s="1134"/>
      <c r="H138" s="1134"/>
      <c r="I138" s="1134"/>
      <c r="J138" s="1134"/>
      <c r="K138" s="1134"/>
      <c r="L138" s="1135"/>
      <c r="M138" s="1133"/>
      <c r="N138" s="1134"/>
      <c r="O138" s="1134"/>
      <c r="P138" s="1134"/>
      <c r="Q138" s="1134"/>
      <c r="R138" s="1134"/>
      <c r="S138" s="1135"/>
      <c r="T138" s="131"/>
    </row>
    <row r="139" spans="1:22">
      <c r="A139" s="1259"/>
      <c r="B139" s="1128"/>
      <c r="C139" s="778"/>
      <c r="D139" s="778"/>
      <c r="E139" s="1129"/>
      <c r="F139" s="1133"/>
      <c r="G139" s="1134"/>
      <c r="H139" s="1134"/>
      <c r="I139" s="1134"/>
      <c r="J139" s="1134"/>
      <c r="K139" s="1134"/>
      <c r="L139" s="1135"/>
      <c r="M139" s="1133"/>
      <c r="N139" s="1134"/>
      <c r="O139" s="1134"/>
      <c r="P139" s="1134"/>
      <c r="Q139" s="1134"/>
      <c r="R139" s="1134"/>
      <c r="S139" s="1135"/>
      <c r="T139" s="131"/>
    </row>
    <row r="140" spans="1:22" ht="20.149999999999999" customHeight="1">
      <c r="A140" s="1259"/>
      <c r="B140" s="1143" t="s">
        <v>18</v>
      </c>
      <c r="C140" s="1144"/>
      <c r="D140" s="1144"/>
      <c r="E140" s="1145"/>
      <c r="F140" s="1139"/>
      <c r="G140" s="1140"/>
      <c r="H140" s="1140"/>
      <c r="I140" s="1140"/>
      <c r="J140" s="1140"/>
      <c r="K140" s="1140"/>
      <c r="L140" s="1141"/>
      <c r="M140" s="1139"/>
      <c r="N140" s="1140"/>
      <c r="O140" s="1140"/>
      <c r="P140" s="1140"/>
      <c r="Q140" s="1140"/>
      <c r="R140" s="1140"/>
      <c r="S140" s="1141"/>
      <c r="T140" s="91" t="s">
        <v>839</v>
      </c>
      <c r="U140" s="91" t="s">
        <v>840</v>
      </c>
    </row>
    <row r="141" spans="1:22" ht="20.149999999999999" customHeight="1">
      <c r="A141" s="1259"/>
      <c r="B141" s="1073" t="s">
        <v>11</v>
      </c>
      <c r="C141" s="1074"/>
      <c r="D141" s="1074"/>
      <c r="E141" s="1075"/>
      <c r="F141" s="1382"/>
      <c r="G141" s="1383"/>
      <c r="H141" s="1383"/>
      <c r="I141" s="1383"/>
      <c r="J141" s="1383"/>
      <c r="K141" s="1383"/>
      <c r="L141" s="1384"/>
      <c r="M141" s="1382"/>
      <c r="N141" s="1383"/>
      <c r="O141" s="1383"/>
      <c r="P141" s="1383"/>
      <c r="Q141" s="1383"/>
      <c r="R141" s="1383"/>
      <c r="S141" s="1384"/>
      <c r="T141" s="3" t="s">
        <v>847</v>
      </c>
      <c r="U141" s="3" t="s">
        <v>848</v>
      </c>
    </row>
    <row r="142" spans="1:22" ht="13.5" customHeight="1">
      <c r="A142" s="1259"/>
      <c r="B142" s="1123" t="s">
        <v>19</v>
      </c>
      <c r="C142" s="1124"/>
      <c r="D142" s="1124"/>
      <c r="E142" s="1125"/>
      <c r="F142" s="1119"/>
      <c r="G142" s="1120"/>
      <c r="H142" s="1120"/>
      <c r="I142" s="1120"/>
      <c r="J142" s="1120"/>
      <c r="K142" s="1120"/>
      <c r="L142" s="1120"/>
      <c r="M142" s="1119"/>
      <c r="N142" s="1120"/>
      <c r="O142" s="1120"/>
      <c r="P142" s="1120"/>
      <c r="Q142" s="1120"/>
      <c r="R142" s="1120"/>
      <c r="S142" s="1287"/>
      <c r="T142" s="107"/>
    </row>
    <row r="143" spans="1:22">
      <c r="A143" s="1259"/>
      <c r="B143" s="1126"/>
      <c r="C143" s="1089"/>
      <c r="D143" s="1089"/>
      <c r="E143" s="1127"/>
      <c r="F143" s="1121"/>
      <c r="G143" s="1122"/>
      <c r="H143" s="1122"/>
      <c r="I143" s="1122"/>
      <c r="J143" s="1122"/>
      <c r="K143" s="1122"/>
      <c r="L143" s="1122"/>
      <c r="M143" s="1121"/>
      <c r="N143" s="1122"/>
      <c r="O143" s="1122"/>
      <c r="P143" s="1122"/>
      <c r="Q143" s="1122"/>
      <c r="R143" s="1122"/>
      <c r="S143" s="1288"/>
      <c r="T143" s="107"/>
      <c r="U143" s="351" t="s">
        <v>759</v>
      </c>
    </row>
    <row r="144" spans="1:22" ht="20.149999999999999" customHeight="1">
      <c r="A144" s="1259"/>
      <c r="B144" s="1064" t="s">
        <v>641</v>
      </c>
      <c r="C144" s="1065"/>
      <c r="D144" s="1065"/>
      <c r="E144" s="1066"/>
      <c r="F144" s="1376"/>
      <c r="G144" s="1377"/>
      <c r="H144" s="1377"/>
      <c r="I144" s="1377"/>
      <c r="J144" s="1377"/>
      <c r="K144" s="1377"/>
      <c r="L144" s="332" t="s">
        <v>95</v>
      </c>
      <c r="M144" s="1376"/>
      <c r="N144" s="1377"/>
      <c r="O144" s="1377"/>
      <c r="P144" s="1377"/>
      <c r="Q144" s="1377"/>
      <c r="R144" s="1377"/>
      <c r="S144" s="332" t="s">
        <v>95</v>
      </c>
      <c r="T144" s="68"/>
      <c r="U144" s="3" t="s">
        <v>760</v>
      </c>
    </row>
    <row r="145" spans="1:26" ht="20.149999999999999" customHeight="1">
      <c r="A145" s="1259"/>
      <c r="B145" s="1223" t="s">
        <v>763</v>
      </c>
      <c r="C145" s="1224"/>
      <c r="D145" s="1224"/>
      <c r="E145" s="101" t="s">
        <v>180</v>
      </c>
      <c r="F145" s="566"/>
      <c r="G145" s="184"/>
      <c r="H145" s="186" t="s">
        <v>382</v>
      </c>
      <c r="I145" s="184"/>
      <c r="J145" s="186" t="s">
        <v>385</v>
      </c>
      <c r="K145" s="184"/>
      <c r="L145" s="189" t="s">
        <v>383</v>
      </c>
      <c r="M145" s="566"/>
      <c r="N145" s="184"/>
      <c r="O145" s="186" t="s">
        <v>382</v>
      </c>
      <c r="P145" s="184"/>
      <c r="Q145" s="186" t="s">
        <v>385</v>
      </c>
      <c r="R145" s="184"/>
      <c r="S145" s="189" t="s">
        <v>383</v>
      </c>
      <c r="T145" s="132"/>
      <c r="U145" s="352">
        <v>46235</v>
      </c>
      <c r="V145" s="353" t="s">
        <v>761</v>
      </c>
      <c r="Z145" s="3" t="s">
        <v>381</v>
      </c>
    </row>
    <row r="146" spans="1:26" ht="20.149999999999999" customHeight="1">
      <c r="A146" s="1259"/>
      <c r="B146" s="1225"/>
      <c r="C146" s="1226"/>
      <c r="D146" s="1226"/>
      <c r="E146" s="102" t="s">
        <v>181</v>
      </c>
      <c r="F146" s="567"/>
      <c r="G146" s="185"/>
      <c r="H146" s="187" t="s">
        <v>382</v>
      </c>
      <c r="I146" s="185"/>
      <c r="J146" s="187" t="s">
        <v>386</v>
      </c>
      <c r="K146" s="185"/>
      <c r="L146" s="190" t="s">
        <v>383</v>
      </c>
      <c r="M146" s="567"/>
      <c r="N146" s="185"/>
      <c r="O146" s="187" t="s">
        <v>382</v>
      </c>
      <c r="P146" s="185"/>
      <c r="Q146" s="187" t="s">
        <v>386</v>
      </c>
      <c r="R146" s="185"/>
      <c r="S146" s="190" t="s">
        <v>383</v>
      </c>
      <c r="T146" s="132"/>
      <c r="U146" s="3" t="s">
        <v>762</v>
      </c>
      <c r="Z146" s="3" t="s">
        <v>832</v>
      </c>
    </row>
    <row r="147" spans="1:26" ht="20.149999999999999" customHeight="1">
      <c r="A147" s="1259"/>
      <c r="B147" s="1123" t="s">
        <v>24</v>
      </c>
      <c r="C147" s="1124"/>
      <c r="D147" s="1124"/>
      <c r="E147" s="101" t="s">
        <v>180</v>
      </c>
      <c r="F147" s="568"/>
      <c r="G147" s="184"/>
      <c r="H147" s="186" t="s">
        <v>382</v>
      </c>
      <c r="I147" s="184"/>
      <c r="J147" s="186" t="s">
        <v>385</v>
      </c>
      <c r="K147" s="184"/>
      <c r="L147" s="189" t="s">
        <v>383</v>
      </c>
      <c r="M147" s="568"/>
      <c r="N147" s="184"/>
      <c r="O147" s="186" t="s">
        <v>382</v>
      </c>
      <c r="P147" s="184"/>
      <c r="Q147" s="186" t="s">
        <v>385</v>
      </c>
      <c r="R147" s="184"/>
      <c r="S147" s="189" t="s">
        <v>383</v>
      </c>
      <c r="T147" s="132"/>
      <c r="U147" s="354">
        <f>U145</f>
        <v>46235</v>
      </c>
    </row>
    <row r="148" spans="1:26" ht="20.149999999999999" customHeight="1">
      <c r="A148" s="1259"/>
      <c r="B148" s="1126"/>
      <c r="C148" s="1089"/>
      <c r="D148" s="1089"/>
      <c r="E148" s="102" t="s">
        <v>181</v>
      </c>
      <c r="F148" s="569"/>
      <c r="G148" s="185"/>
      <c r="H148" s="187" t="s">
        <v>382</v>
      </c>
      <c r="I148" s="185"/>
      <c r="J148" s="187" t="s">
        <v>386</v>
      </c>
      <c r="K148" s="185"/>
      <c r="L148" s="190" t="s">
        <v>383</v>
      </c>
      <c r="M148" s="569"/>
      <c r="N148" s="185"/>
      <c r="O148" s="187" t="s">
        <v>382</v>
      </c>
      <c r="P148" s="185"/>
      <c r="Q148" s="187" t="s">
        <v>386</v>
      </c>
      <c r="R148" s="185"/>
      <c r="S148" s="190" t="s">
        <v>383</v>
      </c>
      <c r="T148" s="132"/>
    </row>
    <row r="149" spans="1:26" ht="20.149999999999999" customHeight="1">
      <c r="A149" s="1259"/>
      <c r="B149" s="1073" t="s">
        <v>25</v>
      </c>
      <c r="C149" s="1074"/>
      <c r="D149" s="1074"/>
      <c r="E149" s="1075"/>
      <c r="F149" s="1289"/>
      <c r="G149" s="1290"/>
      <c r="H149" s="1290"/>
      <c r="I149" s="1290"/>
      <c r="J149" s="1290"/>
      <c r="K149" s="1290"/>
      <c r="L149" s="1291"/>
      <c r="M149" s="1289"/>
      <c r="N149" s="1290"/>
      <c r="O149" s="1290"/>
      <c r="P149" s="1290"/>
      <c r="Q149" s="1290"/>
      <c r="R149" s="1290"/>
      <c r="S149" s="1291"/>
      <c r="T149" s="133"/>
      <c r="U149" s="354"/>
    </row>
    <row r="150" spans="1:26" ht="20.149999999999999" customHeight="1">
      <c r="A150" s="1259"/>
      <c r="B150" s="1123" t="s">
        <v>20</v>
      </c>
      <c r="C150" s="1124"/>
      <c r="D150" s="1124"/>
      <c r="E150" s="1125"/>
      <c r="F150" s="1234"/>
      <c r="G150" s="1235"/>
      <c r="H150" s="1235"/>
      <c r="I150" s="1235"/>
      <c r="J150" s="1235"/>
      <c r="K150" s="1235"/>
      <c r="L150" s="1236"/>
      <c r="M150" s="1234"/>
      <c r="N150" s="1235"/>
      <c r="O150" s="1235"/>
      <c r="P150" s="1235"/>
      <c r="Q150" s="1235"/>
      <c r="R150" s="1235"/>
      <c r="S150" s="1236"/>
      <c r="T150" s="68"/>
    </row>
    <row r="151" spans="1:26" ht="20.149999999999999" customHeight="1">
      <c r="A151" s="1259"/>
      <c r="B151" s="1227" t="s">
        <v>505</v>
      </c>
      <c r="C151" s="1228"/>
      <c r="D151" s="1228"/>
      <c r="E151" s="1229"/>
      <c r="F151" s="1139"/>
      <c r="G151" s="1140"/>
      <c r="H151" s="1140"/>
      <c r="I151" s="1140"/>
      <c r="J151" s="1140"/>
      <c r="K151" s="1140"/>
      <c r="L151" s="1141"/>
      <c r="M151" s="1139"/>
      <c r="N151" s="1140"/>
      <c r="O151" s="1140"/>
      <c r="P151" s="1140"/>
      <c r="Q151" s="1140"/>
      <c r="R151" s="1140"/>
      <c r="S151" s="1141"/>
      <c r="T151" s="68"/>
    </row>
    <row r="152" spans="1:26" ht="20.149999999999999" customHeight="1">
      <c r="A152" s="1259"/>
      <c r="B152" s="1369" t="s">
        <v>82</v>
      </c>
      <c r="C152" s="1369"/>
      <c r="D152" s="1369"/>
      <c r="E152" s="1369"/>
      <c r="F152" s="1373"/>
      <c r="G152" s="1374"/>
      <c r="H152" s="1374"/>
      <c r="I152" s="1374"/>
      <c r="J152" s="1374"/>
      <c r="K152" s="1374"/>
      <c r="L152" s="1375"/>
      <c r="M152" s="1373"/>
      <c r="N152" s="1374"/>
      <c r="O152" s="1374"/>
      <c r="P152" s="1374"/>
      <c r="Q152" s="1374"/>
      <c r="R152" s="1374"/>
      <c r="S152" s="1375"/>
      <c r="T152" s="68"/>
    </row>
    <row r="153" spans="1:26" ht="20.149999999999999" customHeight="1">
      <c r="A153" s="1260"/>
      <c r="B153" s="1369" t="s">
        <v>139</v>
      </c>
      <c r="C153" s="1369"/>
      <c r="D153" s="1369"/>
      <c r="E153" s="1369"/>
      <c r="F153" s="1370"/>
      <c r="G153" s="1371"/>
      <c r="H153" s="1371"/>
      <c r="I153" s="1371"/>
      <c r="J153" s="1371"/>
      <c r="K153" s="1371"/>
      <c r="L153" s="1372"/>
      <c r="M153" s="1370"/>
      <c r="N153" s="1371"/>
      <c r="O153" s="1371"/>
      <c r="P153" s="1371"/>
      <c r="Q153" s="1371"/>
      <c r="R153" s="1371"/>
      <c r="S153" s="1372"/>
      <c r="T153" s="68"/>
    </row>
    <row r="154" spans="1:26" ht="27" customHeight="1">
      <c r="A154" s="1381" t="s">
        <v>568</v>
      </c>
      <c r="B154" s="1074"/>
      <c r="C154" s="1074"/>
      <c r="D154" s="1074"/>
      <c r="E154" s="1075"/>
      <c r="F154" s="1302"/>
      <c r="G154" s="1303"/>
      <c r="H154" s="1303"/>
      <c r="I154" s="1303"/>
      <c r="J154" s="1303"/>
      <c r="K154" s="1303"/>
      <c r="L154" s="98" t="s">
        <v>94</v>
      </c>
      <c r="M154" s="1302"/>
      <c r="N154" s="1303"/>
      <c r="O154" s="1303"/>
      <c r="P154" s="1303"/>
      <c r="Q154" s="1303"/>
      <c r="R154" s="1303"/>
      <c r="S154" s="98" t="s">
        <v>94</v>
      </c>
    </row>
    <row r="155" spans="1:26" ht="20.149999999999999" customHeight="1">
      <c r="A155" s="1392" t="s">
        <v>21</v>
      </c>
      <c r="B155" s="1252" t="s">
        <v>1197</v>
      </c>
      <c r="C155" s="1253"/>
      <c r="D155" s="1253"/>
      <c r="E155" s="1254"/>
      <c r="F155" s="1146"/>
      <c r="G155" s="1147"/>
      <c r="H155" s="1147"/>
      <c r="I155" s="1147"/>
      <c r="J155" s="1147"/>
      <c r="K155" s="1147"/>
      <c r="L155" s="1148"/>
      <c r="M155" s="1146"/>
      <c r="N155" s="1147"/>
      <c r="O155" s="1147"/>
      <c r="P155" s="1147"/>
      <c r="Q155" s="1147"/>
      <c r="R155" s="1147"/>
      <c r="S155" s="1148"/>
      <c r="T155" s="133"/>
    </row>
    <row r="156" spans="1:26" ht="20.149999999999999" customHeight="1">
      <c r="A156" s="1392"/>
      <c r="B156" s="1255"/>
      <c r="C156" s="1256"/>
      <c r="D156" s="1256"/>
      <c r="E156" s="1257"/>
      <c r="F156" s="1149"/>
      <c r="G156" s="1150"/>
      <c r="H156" s="1150"/>
      <c r="I156" s="1150"/>
      <c r="J156" s="1150"/>
      <c r="K156" s="1150"/>
      <c r="L156" s="1151"/>
      <c r="M156" s="1149"/>
      <c r="N156" s="1150"/>
      <c r="O156" s="1150"/>
      <c r="P156" s="1150"/>
      <c r="Q156" s="1150"/>
      <c r="R156" s="1150"/>
      <c r="S156" s="1151"/>
      <c r="T156" s="133"/>
    </row>
    <row r="157" spans="1:26" ht="13.5" customHeight="1">
      <c r="A157" s="1392"/>
      <c r="B157" s="1123"/>
      <c r="C157" s="1124"/>
      <c r="D157" s="1124"/>
      <c r="E157" s="1125"/>
      <c r="F157" s="1146"/>
      <c r="G157" s="1147"/>
      <c r="H157" s="1147"/>
      <c r="I157" s="1147"/>
      <c r="J157" s="1147"/>
      <c r="K157" s="1147"/>
      <c r="L157" s="1148"/>
      <c r="M157" s="1146"/>
      <c r="N157" s="1147"/>
      <c r="O157" s="1147"/>
      <c r="P157" s="1147"/>
      <c r="Q157" s="1147"/>
      <c r="R157" s="1147"/>
      <c r="S157" s="1148"/>
      <c r="T157" s="133"/>
    </row>
    <row r="158" spans="1:26" ht="13.5" customHeight="1">
      <c r="A158" s="1392"/>
      <c r="B158" s="1126"/>
      <c r="C158" s="1089"/>
      <c r="D158" s="1089"/>
      <c r="E158" s="1127"/>
      <c r="F158" s="1149"/>
      <c r="G158" s="1150"/>
      <c r="H158" s="1150"/>
      <c r="I158" s="1150"/>
      <c r="J158" s="1150"/>
      <c r="K158" s="1150"/>
      <c r="L158" s="1151"/>
      <c r="M158" s="1149"/>
      <c r="N158" s="1150"/>
      <c r="O158" s="1150"/>
      <c r="P158" s="1150"/>
      <c r="Q158" s="1150"/>
      <c r="R158" s="1150"/>
      <c r="S158" s="1151"/>
      <c r="T158" s="133"/>
    </row>
    <row r="159" spans="1:26" ht="13.5" customHeight="1">
      <c r="A159" s="1392"/>
      <c r="B159" s="1123"/>
      <c r="C159" s="1124"/>
      <c r="D159" s="1124"/>
      <c r="E159" s="1125"/>
      <c r="F159" s="1146"/>
      <c r="G159" s="1147"/>
      <c r="H159" s="1147"/>
      <c r="I159" s="1147"/>
      <c r="J159" s="1147"/>
      <c r="K159" s="1147"/>
      <c r="L159" s="1148"/>
      <c r="M159" s="1146"/>
      <c r="N159" s="1147"/>
      <c r="O159" s="1147"/>
      <c r="P159" s="1147"/>
      <c r="Q159" s="1147"/>
      <c r="R159" s="1147"/>
      <c r="S159" s="1148"/>
      <c r="T159" s="133"/>
    </row>
    <row r="160" spans="1:26" ht="13.5" customHeight="1">
      <c r="A160" s="1392"/>
      <c r="B160" s="1126"/>
      <c r="C160" s="1089"/>
      <c r="D160" s="1089"/>
      <c r="E160" s="1127"/>
      <c r="F160" s="1149"/>
      <c r="G160" s="1150"/>
      <c r="H160" s="1150"/>
      <c r="I160" s="1150"/>
      <c r="J160" s="1150"/>
      <c r="K160" s="1150"/>
      <c r="L160" s="1151"/>
      <c r="M160" s="1149"/>
      <c r="N160" s="1150"/>
      <c r="O160" s="1150"/>
      <c r="P160" s="1150"/>
      <c r="Q160" s="1150"/>
      <c r="R160" s="1150"/>
      <c r="S160" s="1151"/>
      <c r="T160" s="133"/>
    </row>
    <row r="161" spans="1:22" ht="13.5" customHeight="1">
      <c r="A161" s="1392"/>
      <c r="B161" s="1123"/>
      <c r="C161" s="1124"/>
      <c r="D161" s="1124"/>
      <c r="E161" s="1125"/>
      <c r="F161" s="1146"/>
      <c r="G161" s="1147"/>
      <c r="H161" s="1147"/>
      <c r="I161" s="1147"/>
      <c r="J161" s="1147"/>
      <c r="K161" s="1147"/>
      <c r="L161" s="1148"/>
      <c r="M161" s="1146"/>
      <c r="N161" s="1147"/>
      <c r="O161" s="1147"/>
      <c r="P161" s="1147"/>
      <c r="Q161" s="1147"/>
      <c r="R161" s="1147"/>
      <c r="S161" s="1148"/>
      <c r="T161" s="133"/>
    </row>
    <row r="162" spans="1:22" ht="13.5" customHeight="1">
      <c r="A162" s="1393"/>
      <c r="B162" s="1126"/>
      <c r="C162" s="1089"/>
      <c r="D162" s="1089"/>
      <c r="E162" s="1127"/>
      <c r="F162" s="1149"/>
      <c r="G162" s="1150"/>
      <c r="H162" s="1150"/>
      <c r="I162" s="1150"/>
      <c r="J162" s="1150"/>
      <c r="K162" s="1150"/>
      <c r="L162" s="1151"/>
      <c r="M162" s="1149"/>
      <c r="N162" s="1150"/>
      <c r="O162" s="1150"/>
      <c r="P162" s="1150"/>
      <c r="Q162" s="1150"/>
      <c r="R162" s="1150"/>
      <c r="S162" s="1151"/>
      <c r="T162" s="133"/>
    </row>
    <row r="163" spans="1:22" s="104" customFormat="1">
      <c r="A163" s="330" t="s">
        <v>51</v>
      </c>
      <c r="B163" s="1357" t="s">
        <v>643</v>
      </c>
      <c r="C163" s="1357"/>
      <c r="D163" s="1357"/>
      <c r="E163" s="1357"/>
      <c r="F163" s="1357"/>
      <c r="G163" s="1357"/>
      <c r="H163" s="1357"/>
      <c r="I163" s="1357"/>
      <c r="J163" s="1357"/>
      <c r="K163" s="1357"/>
      <c r="L163" s="1357"/>
      <c r="M163" s="1357"/>
      <c r="N163" s="1357"/>
      <c r="O163" s="1357"/>
      <c r="P163" s="1357"/>
      <c r="Q163" s="1357"/>
      <c r="R163" s="1357"/>
      <c r="S163" s="1357"/>
    </row>
    <row r="164" spans="1:22" s="104" customFormat="1">
      <c r="A164" s="103"/>
      <c r="B164" s="91"/>
    </row>
    <row r="165" spans="1:22" s="104" customFormat="1">
      <c r="A165" s="103"/>
    </row>
    <row r="166" spans="1:22" s="104" customFormat="1">
      <c r="A166" s="103"/>
    </row>
    <row r="167" spans="1:22" s="104" customFormat="1">
      <c r="A167" s="103"/>
    </row>
    <row r="168" spans="1:22" s="104" customFormat="1">
      <c r="A168" s="103"/>
    </row>
    <row r="169" spans="1:22" s="104" customFormat="1">
      <c r="A169" s="103"/>
    </row>
    <row r="170" spans="1:22" s="104" customFormat="1">
      <c r="A170" s="103"/>
    </row>
    <row r="171" spans="1:22" s="104" customFormat="1">
      <c r="A171" s="103"/>
    </row>
    <row r="172" spans="1:22" s="104" customFormat="1">
      <c r="A172" s="1391" t="str">
        <f>CONCATENATE("（様式-",INDEX(発注者入力シート!$B$25:$G$28,MATCH(発注者入力シート!M7,発注者入力シート!$C$25:$C$28,0),4),"）")</f>
        <v>（様式-６）</v>
      </c>
      <c r="B172" s="1391"/>
      <c r="C172" s="1391"/>
      <c r="D172" s="1391"/>
      <c r="E172" s="1391"/>
      <c r="F172" s="1391"/>
      <c r="S172" s="540" t="s">
        <v>962</v>
      </c>
      <c r="T172" s="181"/>
      <c r="U172" s="104" t="s">
        <v>276</v>
      </c>
    </row>
    <row r="173" spans="1:22">
      <c r="A173" s="775" t="str">
        <f>CONCATENATE("評価項目",INDEX(発注者入力シート!$B$25:$G$28,MATCH(発注者入力シート!M7,発注者入力シート!$C$25:$C$28,0),5),"-",INDEX(発注者入力シート!$B$25:$G$28,MATCH(発注者入力シート!M7,発注者入力シート!$C$25:$C$28,0),6))</f>
        <v>評価項目（２）-②</v>
      </c>
      <c r="B173" s="775"/>
      <c r="C173" s="775"/>
      <c r="D173" s="775"/>
      <c r="E173" s="775"/>
      <c r="Q173" s="1142" t="str">
        <f>IF(INDEX(発注者入力シート!$B$20:$G$40,MATCH(発注者入力シート!M7,発注者入力シート!$C$20:$C$40,0),3)="","",INDEX(発注者入力シート!$B$20:$G$40,MATCH(発注者入力シート!M7,発注者入力シート!$C$20:$C$40,0),3))</f>
        <v/>
      </c>
      <c r="R173" s="1142"/>
      <c r="S173" s="1142"/>
      <c r="T173" s="68"/>
      <c r="U173" s="3" t="s">
        <v>277</v>
      </c>
    </row>
    <row r="174" spans="1:22" ht="14">
      <c r="A174" s="1087" t="s">
        <v>22</v>
      </c>
      <c r="B174" s="1087"/>
      <c r="C174" s="1087"/>
      <c r="D174" s="1087"/>
      <c r="E174" s="1087"/>
      <c r="F174" s="1087"/>
      <c r="G174" s="1087"/>
      <c r="H174" s="1087"/>
      <c r="I174" s="1087"/>
      <c r="J174" s="1087"/>
      <c r="K174" s="1087"/>
      <c r="L174" s="1087"/>
      <c r="M174" s="1087"/>
      <c r="N174" s="1087"/>
      <c r="O174" s="1087"/>
      <c r="P174" s="1087"/>
      <c r="Q174" s="1087"/>
      <c r="R174" s="1087"/>
      <c r="S174" s="1087"/>
      <c r="T174" s="105"/>
      <c r="U174" s="89"/>
      <c r="V174" s="3" t="s">
        <v>284</v>
      </c>
    </row>
    <row r="175" spans="1:22">
      <c r="A175" s="3" t="s">
        <v>85</v>
      </c>
      <c r="H175" s="1104" t="s">
        <v>201</v>
      </c>
      <c r="I175" s="1104"/>
      <c r="J175" s="1104"/>
      <c r="K175" s="1104"/>
      <c r="L175" s="1088" t="str">
        <f>IF(企業入力シート!C7="","",企業入力シート!C7)</f>
        <v>○○建設</v>
      </c>
      <c r="M175" s="1088"/>
      <c r="N175" s="1088"/>
      <c r="O175" s="1088"/>
      <c r="P175" s="1088"/>
      <c r="Q175" s="1088"/>
      <c r="R175" s="1088"/>
      <c r="S175" s="1088"/>
      <c r="T175" s="2"/>
      <c r="U175" s="83"/>
      <c r="V175" s="3" t="s">
        <v>389</v>
      </c>
    </row>
    <row r="177" spans="1:22" ht="13.5" customHeight="1">
      <c r="A177" s="1258" t="s">
        <v>870</v>
      </c>
      <c r="B177" s="1380" t="s">
        <v>872</v>
      </c>
      <c r="C177" s="1380"/>
      <c r="D177" s="1380"/>
      <c r="E177" s="1380"/>
      <c r="F177" s="1389" t="str">
        <f>$F$6</f>
        <v>平成２８年度から入札公告日前日までに完成及び引き渡しが完了した島根県、島根県内の市町村又は国の機関（独立行政法人等を含みコリンズ登録があるものに限る。）発注工事</v>
      </c>
      <c r="G177" s="1389"/>
      <c r="H177" s="1389"/>
      <c r="I177" s="1389"/>
      <c r="J177" s="1389"/>
      <c r="K177" s="1389"/>
      <c r="L177" s="1389"/>
      <c r="M177" s="1389"/>
      <c r="N177" s="1389"/>
      <c r="O177" s="1389"/>
      <c r="P177" s="1389"/>
      <c r="Q177" s="1389"/>
      <c r="R177" s="1389"/>
      <c r="S177" s="1389"/>
      <c r="T177" s="2"/>
      <c r="U177" s="3" t="s">
        <v>280</v>
      </c>
    </row>
    <row r="178" spans="1:22" ht="27" customHeight="1">
      <c r="A178" s="1259"/>
      <c r="B178" s="1380"/>
      <c r="C178" s="1380"/>
      <c r="D178" s="1380"/>
      <c r="E178" s="1380"/>
      <c r="F178" s="1389"/>
      <c r="G178" s="1389"/>
      <c r="H178" s="1389"/>
      <c r="I178" s="1389"/>
      <c r="J178" s="1389"/>
      <c r="K178" s="1389"/>
      <c r="L178" s="1389"/>
      <c r="M178" s="1389"/>
      <c r="N178" s="1389"/>
      <c r="O178" s="1389"/>
      <c r="P178" s="1389"/>
      <c r="Q178" s="1389"/>
      <c r="R178" s="1389"/>
      <c r="S178" s="1389"/>
      <c r="T178" s="2"/>
      <c r="U178" s="85"/>
      <c r="V178" s="3" t="s">
        <v>281</v>
      </c>
    </row>
    <row r="179" spans="1:22" ht="13.5" customHeight="1">
      <c r="A179" s="1259"/>
      <c r="B179" s="1090" t="s">
        <v>873</v>
      </c>
      <c r="C179" s="1090"/>
      <c r="D179" s="1090"/>
      <c r="E179" s="1090"/>
      <c r="F179" s="1389" t="str">
        <f>$F$8</f>
        <v>　１契約で税込み最終金額が２，０００万円以上で、住宅以外の建築物に係る冷暖房衛生設備工事</v>
      </c>
      <c r="G179" s="1389"/>
      <c r="H179" s="1389"/>
      <c r="I179" s="1389"/>
      <c r="J179" s="1389"/>
      <c r="K179" s="1389"/>
      <c r="L179" s="1389"/>
      <c r="M179" s="1389"/>
      <c r="N179" s="1389"/>
      <c r="O179" s="1389"/>
      <c r="P179" s="1389"/>
      <c r="Q179" s="1389"/>
      <c r="R179" s="1389"/>
      <c r="S179" s="1389"/>
      <c r="U179" s="86"/>
      <c r="V179" s="3" t="s">
        <v>279</v>
      </c>
    </row>
    <row r="180" spans="1:22">
      <c r="A180" s="1259"/>
      <c r="B180" s="1090"/>
      <c r="C180" s="1090"/>
      <c r="D180" s="1090"/>
      <c r="E180" s="1090"/>
      <c r="F180" s="1389"/>
      <c r="G180" s="1389"/>
      <c r="H180" s="1389"/>
      <c r="I180" s="1389"/>
      <c r="J180" s="1389"/>
      <c r="K180" s="1389"/>
      <c r="L180" s="1389"/>
      <c r="M180" s="1389"/>
      <c r="N180" s="1389"/>
      <c r="O180" s="1389"/>
      <c r="P180" s="1389"/>
      <c r="Q180" s="1389"/>
      <c r="R180" s="1389"/>
      <c r="S180" s="1389"/>
      <c r="U180" s="106"/>
      <c r="V180" s="3" t="s">
        <v>286</v>
      </c>
    </row>
    <row r="181" spans="1:22">
      <c r="A181" s="1259"/>
      <c r="B181" s="1090"/>
      <c r="C181" s="1090"/>
      <c r="D181" s="1090"/>
      <c r="E181" s="1090"/>
      <c r="F181" s="1389"/>
      <c r="G181" s="1389"/>
      <c r="H181" s="1389"/>
      <c r="I181" s="1389"/>
      <c r="J181" s="1389"/>
      <c r="K181" s="1389"/>
      <c r="L181" s="1389"/>
      <c r="M181" s="1389"/>
      <c r="N181" s="1389"/>
      <c r="O181" s="1389"/>
      <c r="P181" s="1389"/>
      <c r="Q181" s="1389"/>
      <c r="R181" s="1389"/>
      <c r="S181" s="1389"/>
      <c r="T181" s="68"/>
    </row>
    <row r="182" spans="1:22">
      <c r="A182" s="1259"/>
      <c r="B182" s="1217" t="s">
        <v>82</v>
      </c>
      <c r="C182" s="1217"/>
      <c r="D182" s="1217"/>
      <c r="E182" s="1217"/>
      <c r="F182" s="1390" t="str">
        <f>$F$11</f>
        <v>建築物に係る冷暖房衛生設備工事</v>
      </c>
      <c r="G182" s="1390"/>
      <c r="H182" s="1390"/>
      <c r="I182" s="1390"/>
      <c r="J182" s="1390"/>
      <c r="K182" s="1390"/>
      <c r="L182" s="1390"/>
      <c r="M182" s="1390"/>
      <c r="N182" s="1390"/>
      <c r="O182" s="1390"/>
      <c r="P182" s="1390"/>
      <c r="Q182" s="1390"/>
      <c r="R182" s="1390"/>
      <c r="S182" s="1390"/>
      <c r="T182" s="68"/>
    </row>
    <row r="183" spans="1:22">
      <c r="A183" s="1260"/>
      <c r="B183" s="1217" t="s">
        <v>139</v>
      </c>
      <c r="C183" s="1217"/>
      <c r="D183" s="1217"/>
      <c r="E183" s="1217"/>
      <c r="F183" s="1390" t="str">
        <f>$F$12</f>
        <v>管工事、熱絶縁工事、消防施設工事</v>
      </c>
      <c r="G183" s="1390"/>
      <c r="H183" s="1390"/>
      <c r="I183" s="1390"/>
      <c r="J183" s="1390"/>
      <c r="K183" s="1390"/>
      <c r="L183" s="1390"/>
      <c r="M183" s="1390"/>
      <c r="N183" s="1390"/>
      <c r="O183" s="1390"/>
      <c r="P183" s="1390"/>
      <c r="Q183" s="1390"/>
      <c r="R183" s="1390"/>
      <c r="S183" s="1390"/>
      <c r="T183" s="68"/>
    </row>
    <row r="184" spans="1:22">
      <c r="A184" s="1073" t="s">
        <v>23</v>
      </c>
      <c r="B184" s="1074"/>
      <c r="C184" s="1074"/>
      <c r="D184" s="1074"/>
      <c r="E184" s="1075"/>
      <c r="F184" s="118" t="s">
        <v>130</v>
      </c>
      <c r="G184" s="1388" t="str">
        <f>IF(企業入力シート!C20="","",企業入力シート!C20)</f>
        <v/>
      </c>
      <c r="H184" s="1335"/>
      <c r="I184" s="1335"/>
      <c r="J184" s="1335"/>
      <c r="K184" s="1335"/>
      <c r="L184" s="1336"/>
      <c r="M184" s="94"/>
      <c r="T184" s="68"/>
    </row>
    <row r="185" spans="1:22">
      <c r="A185" s="1073" t="s">
        <v>612</v>
      </c>
      <c r="B185" s="1074"/>
      <c r="C185" s="1074"/>
      <c r="D185" s="1074"/>
      <c r="E185" s="1075"/>
      <c r="F185" s="1073" t="s">
        <v>615</v>
      </c>
      <c r="G185" s="1074"/>
      <c r="H185" s="1074"/>
      <c r="I185" s="1074"/>
      <c r="J185" s="1074"/>
      <c r="K185" s="1074"/>
      <c r="L185" s="1074"/>
      <c r="M185" s="1090" t="s">
        <v>616</v>
      </c>
      <c r="N185" s="1090"/>
      <c r="O185" s="1090"/>
      <c r="P185" s="1090"/>
      <c r="Q185" s="1090"/>
      <c r="R185" s="1090"/>
      <c r="S185" s="1090"/>
      <c r="T185" s="68"/>
      <c r="U185" s="91" t="s">
        <v>282</v>
      </c>
    </row>
    <row r="186" spans="1:22" ht="13.5" customHeight="1">
      <c r="A186" s="1258" t="s">
        <v>16</v>
      </c>
      <c r="B186" s="1123" t="s">
        <v>17</v>
      </c>
      <c r="C186" s="1124"/>
      <c r="D186" s="1124"/>
      <c r="E186" s="1125"/>
      <c r="F186" s="1130"/>
      <c r="G186" s="1131"/>
      <c r="H186" s="1131"/>
      <c r="I186" s="1131"/>
      <c r="J186" s="1131"/>
      <c r="K186" s="1131"/>
      <c r="L186" s="1132"/>
      <c r="M186" s="1130"/>
      <c r="N186" s="1131"/>
      <c r="O186" s="1131"/>
      <c r="P186" s="1131"/>
      <c r="Q186" s="1131"/>
      <c r="R186" s="1131"/>
      <c r="S186" s="1132"/>
      <c r="T186" s="131"/>
      <c r="U186" s="91" t="s">
        <v>283</v>
      </c>
    </row>
    <row r="187" spans="1:22">
      <c r="A187" s="1259"/>
      <c r="B187" s="1128"/>
      <c r="C187" s="778"/>
      <c r="D187" s="778"/>
      <c r="E187" s="1129"/>
      <c r="F187" s="1133"/>
      <c r="G187" s="1134"/>
      <c r="H187" s="1134"/>
      <c r="I187" s="1134"/>
      <c r="J187" s="1134"/>
      <c r="K187" s="1134"/>
      <c r="L187" s="1135"/>
      <c r="M187" s="1133"/>
      <c r="N187" s="1134"/>
      <c r="O187" s="1134"/>
      <c r="P187" s="1134"/>
      <c r="Q187" s="1134"/>
      <c r="R187" s="1134"/>
      <c r="S187" s="1135"/>
      <c r="T187" s="131"/>
      <c r="U187" s="91" t="s">
        <v>578</v>
      </c>
    </row>
    <row r="188" spans="1:22">
      <c r="A188" s="1259"/>
      <c r="B188" s="1128"/>
      <c r="C188" s="778"/>
      <c r="D188" s="778"/>
      <c r="E188" s="1129"/>
      <c r="F188" s="1133"/>
      <c r="G188" s="1134"/>
      <c r="H188" s="1134"/>
      <c r="I188" s="1134"/>
      <c r="J188" s="1134"/>
      <c r="K188" s="1134"/>
      <c r="L188" s="1135"/>
      <c r="M188" s="1133"/>
      <c r="N188" s="1134"/>
      <c r="O188" s="1134"/>
      <c r="P188" s="1134"/>
      <c r="Q188" s="1134"/>
      <c r="R188" s="1134"/>
      <c r="S188" s="1135"/>
      <c r="T188" s="131"/>
    </row>
    <row r="189" spans="1:22">
      <c r="A189" s="1259"/>
      <c r="B189" s="1128"/>
      <c r="C189" s="778"/>
      <c r="D189" s="778"/>
      <c r="E189" s="1129"/>
      <c r="F189" s="1133"/>
      <c r="G189" s="1134"/>
      <c r="H189" s="1134"/>
      <c r="I189" s="1134"/>
      <c r="J189" s="1134"/>
      <c r="K189" s="1134"/>
      <c r="L189" s="1135"/>
      <c r="M189" s="1133"/>
      <c r="N189" s="1134"/>
      <c r="O189" s="1134"/>
      <c r="P189" s="1134"/>
      <c r="Q189" s="1134"/>
      <c r="R189" s="1134"/>
      <c r="S189" s="1135"/>
      <c r="T189" s="131"/>
    </row>
    <row r="190" spans="1:22" ht="20.149999999999999" customHeight="1">
      <c r="A190" s="1259"/>
      <c r="B190" s="1143" t="s">
        <v>18</v>
      </c>
      <c r="C190" s="1144"/>
      <c r="D190" s="1144"/>
      <c r="E190" s="1145"/>
      <c r="F190" s="1139"/>
      <c r="G190" s="1140"/>
      <c r="H190" s="1140"/>
      <c r="I190" s="1140"/>
      <c r="J190" s="1140"/>
      <c r="K190" s="1140"/>
      <c r="L190" s="1141"/>
      <c r="M190" s="1139"/>
      <c r="N190" s="1140"/>
      <c r="O190" s="1140"/>
      <c r="P190" s="1140"/>
      <c r="Q190" s="1140"/>
      <c r="R190" s="1140"/>
      <c r="S190" s="1141"/>
      <c r="T190" s="91" t="s">
        <v>839</v>
      </c>
      <c r="U190" s="91" t="s">
        <v>840</v>
      </c>
    </row>
    <row r="191" spans="1:22" ht="20.149999999999999" customHeight="1">
      <c r="A191" s="1259"/>
      <c r="B191" s="1073" t="s">
        <v>11</v>
      </c>
      <c r="C191" s="1074"/>
      <c r="D191" s="1074"/>
      <c r="E191" s="1075"/>
      <c r="F191" s="1382"/>
      <c r="G191" s="1383"/>
      <c r="H191" s="1383"/>
      <c r="I191" s="1383"/>
      <c r="J191" s="1383"/>
      <c r="K191" s="1383"/>
      <c r="L191" s="1384"/>
      <c r="M191" s="1382"/>
      <c r="N191" s="1383"/>
      <c r="O191" s="1383"/>
      <c r="P191" s="1383"/>
      <c r="Q191" s="1383"/>
      <c r="R191" s="1383"/>
      <c r="S191" s="1384"/>
      <c r="T191" s="3" t="s">
        <v>839</v>
      </c>
      <c r="U191" s="3" t="s">
        <v>842</v>
      </c>
    </row>
    <row r="192" spans="1:22">
      <c r="A192" s="1259"/>
      <c r="B192" s="1123" t="s">
        <v>19</v>
      </c>
      <c r="C192" s="1124"/>
      <c r="D192" s="1124"/>
      <c r="E192" s="1125"/>
      <c r="F192" s="1119"/>
      <c r="G192" s="1120"/>
      <c r="H192" s="1120"/>
      <c r="I192" s="1120"/>
      <c r="J192" s="1120"/>
      <c r="K192" s="1120"/>
      <c r="L192" s="1120"/>
      <c r="M192" s="1119"/>
      <c r="N192" s="1120"/>
      <c r="O192" s="1120"/>
      <c r="P192" s="1120"/>
      <c r="Q192" s="1120"/>
      <c r="R192" s="1120"/>
      <c r="S192" s="1287"/>
      <c r="T192" s="107"/>
    </row>
    <row r="193" spans="1:26">
      <c r="A193" s="1259"/>
      <c r="B193" s="1126"/>
      <c r="C193" s="1089"/>
      <c r="D193" s="1089"/>
      <c r="E193" s="1127"/>
      <c r="F193" s="1121"/>
      <c r="G193" s="1122"/>
      <c r="H193" s="1122"/>
      <c r="I193" s="1122"/>
      <c r="J193" s="1122"/>
      <c r="K193" s="1122"/>
      <c r="L193" s="1122"/>
      <c r="M193" s="1121"/>
      <c r="N193" s="1122"/>
      <c r="O193" s="1122"/>
      <c r="P193" s="1122"/>
      <c r="Q193" s="1122"/>
      <c r="R193" s="1122"/>
      <c r="S193" s="1288"/>
      <c r="T193" s="107"/>
      <c r="U193" s="351" t="s">
        <v>759</v>
      </c>
    </row>
    <row r="194" spans="1:26" ht="20.149999999999999" customHeight="1">
      <c r="A194" s="1259"/>
      <c r="B194" s="1064" t="s">
        <v>641</v>
      </c>
      <c r="C194" s="1065"/>
      <c r="D194" s="1065"/>
      <c r="E194" s="1066"/>
      <c r="F194" s="1376"/>
      <c r="G194" s="1377"/>
      <c r="H194" s="1377"/>
      <c r="I194" s="1377"/>
      <c r="J194" s="1377"/>
      <c r="K194" s="1377"/>
      <c r="L194" s="332" t="s">
        <v>95</v>
      </c>
      <c r="M194" s="1376"/>
      <c r="N194" s="1377"/>
      <c r="O194" s="1377"/>
      <c r="P194" s="1377"/>
      <c r="Q194" s="1377"/>
      <c r="R194" s="1377"/>
      <c r="S194" s="332" t="s">
        <v>95</v>
      </c>
      <c r="T194" s="68"/>
      <c r="U194" s="3" t="s">
        <v>760</v>
      </c>
    </row>
    <row r="195" spans="1:26" ht="20.149999999999999" customHeight="1">
      <c r="A195" s="1259"/>
      <c r="B195" s="1223" t="s">
        <v>763</v>
      </c>
      <c r="C195" s="1224"/>
      <c r="D195" s="1224"/>
      <c r="E195" s="101" t="s">
        <v>180</v>
      </c>
      <c r="F195" s="566"/>
      <c r="G195" s="184"/>
      <c r="H195" s="186" t="s">
        <v>382</v>
      </c>
      <c r="I195" s="184"/>
      <c r="J195" s="186" t="s">
        <v>385</v>
      </c>
      <c r="K195" s="184"/>
      <c r="L195" s="189" t="s">
        <v>383</v>
      </c>
      <c r="M195" s="566"/>
      <c r="N195" s="184"/>
      <c r="O195" s="186" t="s">
        <v>382</v>
      </c>
      <c r="P195" s="184"/>
      <c r="Q195" s="186" t="s">
        <v>385</v>
      </c>
      <c r="R195" s="184"/>
      <c r="S195" s="189" t="s">
        <v>383</v>
      </c>
      <c r="T195" s="132"/>
      <c r="U195" s="352">
        <v>46235</v>
      </c>
      <c r="V195" s="353" t="s">
        <v>761</v>
      </c>
      <c r="Z195" s="3" t="s">
        <v>381</v>
      </c>
    </row>
    <row r="196" spans="1:26" ht="20.149999999999999" customHeight="1">
      <c r="A196" s="1259"/>
      <c r="B196" s="1225"/>
      <c r="C196" s="1226"/>
      <c r="D196" s="1226"/>
      <c r="E196" s="102" t="s">
        <v>181</v>
      </c>
      <c r="F196" s="567"/>
      <c r="G196" s="185"/>
      <c r="H196" s="187" t="s">
        <v>382</v>
      </c>
      <c r="I196" s="185"/>
      <c r="J196" s="187" t="s">
        <v>386</v>
      </c>
      <c r="K196" s="185"/>
      <c r="L196" s="190" t="s">
        <v>383</v>
      </c>
      <c r="M196" s="567"/>
      <c r="N196" s="185"/>
      <c r="O196" s="187" t="s">
        <v>382</v>
      </c>
      <c r="P196" s="185"/>
      <c r="Q196" s="187" t="s">
        <v>386</v>
      </c>
      <c r="R196" s="185"/>
      <c r="S196" s="190" t="s">
        <v>383</v>
      </c>
      <c r="T196" s="132"/>
      <c r="U196" s="3" t="s">
        <v>762</v>
      </c>
      <c r="Z196" s="3" t="s">
        <v>832</v>
      </c>
    </row>
    <row r="197" spans="1:26" ht="20.149999999999999" customHeight="1">
      <c r="A197" s="1259"/>
      <c r="B197" s="1123" t="s">
        <v>24</v>
      </c>
      <c r="C197" s="1124"/>
      <c r="D197" s="1124"/>
      <c r="E197" s="101" t="s">
        <v>180</v>
      </c>
      <c r="F197" s="568"/>
      <c r="G197" s="184"/>
      <c r="H197" s="186" t="s">
        <v>382</v>
      </c>
      <c r="I197" s="184"/>
      <c r="J197" s="186" t="s">
        <v>385</v>
      </c>
      <c r="K197" s="184"/>
      <c r="L197" s="189" t="s">
        <v>383</v>
      </c>
      <c r="M197" s="568"/>
      <c r="N197" s="184"/>
      <c r="O197" s="186" t="s">
        <v>382</v>
      </c>
      <c r="P197" s="184"/>
      <c r="Q197" s="186" t="s">
        <v>385</v>
      </c>
      <c r="R197" s="184"/>
      <c r="S197" s="189" t="s">
        <v>383</v>
      </c>
      <c r="T197" s="132"/>
      <c r="U197" s="354">
        <f>U195</f>
        <v>46235</v>
      </c>
    </row>
    <row r="198" spans="1:26" ht="20.149999999999999" customHeight="1">
      <c r="A198" s="1259"/>
      <c r="B198" s="1126"/>
      <c r="C198" s="1089"/>
      <c r="D198" s="1089"/>
      <c r="E198" s="102" t="s">
        <v>181</v>
      </c>
      <c r="F198" s="569"/>
      <c r="G198" s="185"/>
      <c r="H198" s="187" t="s">
        <v>382</v>
      </c>
      <c r="I198" s="185"/>
      <c r="J198" s="187" t="s">
        <v>386</v>
      </c>
      <c r="K198" s="185"/>
      <c r="L198" s="190" t="s">
        <v>383</v>
      </c>
      <c r="M198" s="569"/>
      <c r="N198" s="185"/>
      <c r="O198" s="187" t="s">
        <v>382</v>
      </c>
      <c r="P198" s="185"/>
      <c r="Q198" s="187" t="s">
        <v>386</v>
      </c>
      <c r="R198" s="185"/>
      <c r="S198" s="190" t="s">
        <v>383</v>
      </c>
      <c r="T198" s="132"/>
    </row>
    <row r="199" spans="1:26" ht="20.149999999999999" customHeight="1">
      <c r="A199" s="1259"/>
      <c r="B199" s="1073" t="s">
        <v>25</v>
      </c>
      <c r="C199" s="1074"/>
      <c r="D199" s="1074"/>
      <c r="E199" s="1075"/>
      <c r="F199" s="1289"/>
      <c r="G199" s="1290"/>
      <c r="H199" s="1290"/>
      <c r="I199" s="1290"/>
      <c r="J199" s="1290"/>
      <c r="K199" s="1290"/>
      <c r="L199" s="1291"/>
      <c r="M199" s="1289"/>
      <c r="N199" s="1290"/>
      <c r="O199" s="1290"/>
      <c r="P199" s="1290"/>
      <c r="Q199" s="1290"/>
      <c r="R199" s="1290"/>
      <c r="S199" s="1291"/>
      <c r="T199" s="133"/>
      <c r="U199" s="354"/>
    </row>
    <row r="200" spans="1:26" ht="20.149999999999999" customHeight="1">
      <c r="A200" s="1259"/>
      <c r="B200" s="1123" t="s">
        <v>20</v>
      </c>
      <c r="C200" s="1124"/>
      <c r="D200" s="1124"/>
      <c r="E200" s="1125"/>
      <c r="F200" s="1234"/>
      <c r="G200" s="1235"/>
      <c r="H200" s="1235"/>
      <c r="I200" s="1235"/>
      <c r="J200" s="1235"/>
      <c r="K200" s="1235"/>
      <c r="L200" s="1236"/>
      <c r="M200" s="1234"/>
      <c r="N200" s="1235"/>
      <c r="O200" s="1235"/>
      <c r="P200" s="1235"/>
      <c r="Q200" s="1235"/>
      <c r="R200" s="1235"/>
      <c r="S200" s="1236"/>
      <c r="T200" s="68"/>
    </row>
    <row r="201" spans="1:26" ht="20.149999999999999" customHeight="1">
      <c r="A201" s="1259"/>
      <c r="B201" s="1227" t="s">
        <v>505</v>
      </c>
      <c r="C201" s="1228"/>
      <c r="D201" s="1228"/>
      <c r="E201" s="1229"/>
      <c r="F201" s="1139"/>
      <c r="G201" s="1140"/>
      <c r="H201" s="1140"/>
      <c r="I201" s="1140"/>
      <c r="J201" s="1140"/>
      <c r="K201" s="1140"/>
      <c r="L201" s="1141"/>
      <c r="M201" s="1139"/>
      <c r="N201" s="1140"/>
      <c r="O201" s="1140"/>
      <c r="P201" s="1140"/>
      <c r="Q201" s="1140"/>
      <c r="R201" s="1140"/>
      <c r="S201" s="1141"/>
      <c r="T201" s="68"/>
    </row>
    <row r="202" spans="1:26" ht="20.149999999999999" customHeight="1">
      <c r="A202" s="1259"/>
      <c r="B202" s="1369" t="s">
        <v>82</v>
      </c>
      <c r="C202" s="1369"/>
      <c r="D202" s="1369"/>
      <c r="E202" s="1369"/>
      <c r="F202" s="1373"/>
      <c r="G202" s="1374"/>
      <c r="H202" s="1374"/>
      <c r="I202" s="1374"/>
      <c r="J202" s="1374"/>
      <c r="K202" s="1374"/>
      <c r="L202" s="1375"/>
      <c r="M202" s="1373"/>
      <c r="N202" s="1374"/>
      <c r="O202" s="1374"/>
      <c r="P202" s="1374"/>
      <c r="Q202" s="1374"/>
      <c r="R202" s="1374"/>
      <c r="S202" s="1375"/>
      <c r="T202" s="68"/>
    </row>
    <row r="203" spans="1:26" ht="20.149999999999999" customHeight="1">
      <c r="A203" s="1260"/>
      <c r="B203" s="1369" t="s">
        <v>139</v>
      </c>
      <c r="C203" s="1369"/>
      <c r="D203" s="1369"/>
      <c r="E203" s="1369"/>
      <c r="F203" s="1370"/>
      <c r="G203" s="1371"/>
      <c r="H203" s="1371"/>
      <c r="I203" s="1371"/>
      <c r="J203" s="1371"/>
      <c r="K203" s="1371"/>
      <c r="L203" s="1372"/>
      <c r="M203" s="1370"/>
      <c r="N203" s="1371"/>
      <c r="O203" s="1371"/>
      <c r="P203" s="1371"/>
      <c r="Q203" s="1371"/>
      <c r="R203" s="1371"/>
      <c r="S203" s="1372"/>
      <c r="T203" s="68"/>
    </row>
    <row r="204" spans="1:26" ht="27" customHeight="1">
      <c r="A204" s="1381" t="s">
        <v>568</v>
      </c>
      <c r="B204" s="1074"/>
      <c r="C204" s="1074"/>
      <c r="D204" s="1074"/>
      <c r="E204" s="1075"/>
      <c r="F204" s="1302"/>
      <c r="G204" s="1303"/>
      <c r="H204" s="1303"/>
      <c r="I204" s="1303"/>
      <c r="J204" s="1303"/>
      <c r="K204" s="1303"/>
      <c r="L204" s="98" t="s">
        <v>94</v>
      </c>
      <c r="M204" s="1302"/>
      <c r="N204" s="1303"/>
      <c r="O204" s="1303"/>
      <c r="P204" s="1303"/>
      <c r="Q204" s="1303"/>
      <c r="R204" s="1303"/>
      <c r="S204" s="98" t="s">
        <v>94</v>
      </c>
    </row>
    <row r="205" spans="1:26" ht="20.149999999999999" customHeight="1">
      <c r="A205" s="1392" t="s">
        <v>21</v>
      </c>
      <c r="B205" s="1470" t="s">
        <v>1197</v>
      </c>
      <c r="C205" s="1471"/>
      <c r="D205" s="1471"/>
      <c r="E205" s="1472"/>
      <c r="F205" s="1146"/>
      <c r="G205" s="1147"/>
      <c r="H205" s="1147"/>
      <c r="I205" s="1147"/>
      <c r="J205" s="1147"/>
      <c r="K205" s="1147"/>
      <c r="L205" s="1148"/>
      <c r="M205" s="1146"/>
      <c r="N205" s="1147"/>
      <c r="O205" s="1147"/>
      <c r="P205" s="1147"/>
      <c r="Q205" s="1147"/>
      <c r="R205" s="1147"/>
      <c r="S205" s="1148"/>
      <c r="T205" s="133"/>
    </row>
    <row r="206" spans="1:26" ht="20.149999999999999" customHeight="1">
      <c r="A206" s="1392"/>
      <c r="B206" s="1473"/>
      <c r="C206" s="1474"/>
      <c r="D206" s="1474"/>
      <c r="E206" s="1475"/>
      <c r="F206" s="1149"/>
      <c r="G206" s="1150"/>
      <c r="H206" s="1150"/>
      <c r="I206" s="1150"/>
      <c r="J206" s="1150"/>
      <c r="K206" s="1150"/>
      <c r="L206" s="1151"/>
      <c r="M206" s="1149"/>
      <c r="N206" s="1150"/>
      <c r="O206" s="1150"/>
      <c r="P206" s="1150"/>
      <c r="Q206" s="1150"/>
      <c r="R206" s="1150"/>
      <c r="S206" s="1151"/>
      <c r="T206" s="133"/>
    </row>
    <row r="207" spans="1:26" ht="13.5" customHeight="1">
      <c r="A207" s="1392"/>
      <c r="B207" s="1123"/>
      <c r="C207" s="1124"/>
      <c r="D207" s="1124"/>
      <c r="E207" s="1125"/>
      <c r="F207" s="1146"/>
      <c r="G207" s="1147"/>
      <c r="H207" s="1147"/>
      <c r="I207" s="1147"/>
      <c r="J207" s="1147"/>
      <c r="K207" s="1147"/>
      <c r="L207" s="1148"/>
      <c r="M207" s="1146"/>
      <c r="N207" s="1147"/>
      <c r="O207" s="1147"/>
      <c r="P207" s="1147"/>
      <c r="Q207" s="1147"/>
      <c r="R207" s="1147"/>
      <c r="S207" s="1148"/>
      <c r="T207" s="133"/>
    </row>
    <row r="208" spans="1:26" ht="13.5" customHeight="1">
      <c r="A208" s="1392"/>
      <c r="B208" s="1126"/>
      <c r="C208" s="1089"/>
      <c r="D208" s="1089"/>
      <c r="E208" s="1127"/>
      <c r="F208" s="1149"/>
      <c r="G208" s="1150"/>
      <c r="H208" s="1150"/>
      <c r="I208" s="1150"/>
      <c r="J208" s="1150"/>
      <c r="K208" s="1150"/>
      <c r="L208" s="1151"/>
      <c r="M208" s="1149"/>
      <c r="N208" s="1150"/>
      <c r="O208" s="1150"/>
      <c r="P208" s="1150"/>
      <c r="Q208" s="1150"/>
      <c r="R208" s="1150"/>
      <c r="S208" s="1151"/>
      <c r="T208" s="133"/>
    </row>
    <row r="209" spans="1:20" ht="13.5" customHeight="1">
      <c r="A209" s="1392"/>
      <c r="B209" s="1123"/>
      <c r="C209" s="1124"/>
      <c r="D209" s="1124"/>
      <c r="E209" s="1125"/>
      <c r="F209" s="1146"/>
      <c r="G209" s="1147"/>
      <c r="H209" s="1147"/>
      <c r="I209" s="1147"/>
      <c r="J209" s="1147"/>
      <c r="K209" s="1147"/>
      <c r="L209" s="1148"/>
      <c r="M209" s="1146"/>
      <c r="N209" s="1147"/>
      <c r="O209" s="1147"/>
      <c r="P209" s="1147"/>
      <c r="Q209" s="1147"/>
      <c r="R209" s="1147"/>
      <c r="S209" s="1148"/>
      <c r="T209" s="133"/>
    </row>
    <row r="210" spans="1:20" ht="13.5" customHeight="1">
      <c r="A210" s="1392"/>
      <c r="B210" s="1126"/>
      <c r="C210" s="1089"/>
      <c r="D210" s="1089"/>
      <c r="E210" s="1127"/>
      <c r="F210" s="1149"/>
      <c r="G210" s="1150"/>
      <c r="H210" s="1150"/>
      <c r="I210" s="1150"/>
      <c r="J210" s="1150"/>
      <c r="K210" s="1150"/>
      <c r="L210" s="1151"/>
      <c r="M210" s="1149"/>
      <c r="N210" s="1150"/>
      <c r="O210" s="1150"/>
      <c r="P210" s="1150"/>
      <c r="Q210" s="1150"/>
      <c r="R210" s="1150"/>
      <c r="S210" s="1151"/>
      <c r="T210" s="133"/>
    </row>
    <row r="211" spans="1:20" ht="13.5" customHeight="1">
      <c r="A211" s="1392"/>
      <c r="B211" s="1123"/>
      <c r="C211" s="1124"/>
      <c r="D211" s="1124"/>
      <c r="E211" s="1125"/>
      <c r="F211" s="1146"/>
      <c r="G211" s="1147"/>
      <c r="H211" s="1147"/>
      <c r="I211" s="1147"/>
      <c r="J211" s="1147"/>
      <c r="K211" s="1147"/>
      <c r="L211" s="1148"/>
      <c r="M211" s="1146"/>
      <c r="N211" s="1147"/>
      <c r="O211" s="1147"/>
      <c r="P211" s="1147"/>
      <c r="Q211" s="1147"/>
      <c r="R211" s="1147"/>
      <c r="S211" s="1148"/>
      <c r="T211" s="133"/>
    </row>
    <row r="212" spans="1:20" ht="13.5" customHeight="1">
      <c r="A212" s="1393"/>
      <c r="B212" s="1126"/>
      <c r="C212" s="1089"/>
      <c r="D212" s="1089"/>
      <c r="E212" s="1127"/>
      <c r="F212" s="1149"/>
      <c r="G212" s="1150"/>
      <c r="H212" s="1150"/>
      <c r="I212" s="1150"/>
      <c r="J212" s="1150"/>
      <c r="K212" s="1150"/>
      <c r="L212" s="1151"/>
      <c r="M212" s="1149"/>
      <c r="N212" s="1150"/>
      <c r="O212" s="1150"/>
      <c r="P212" s="1150"/>
      <c r="Q212" s="1150"/>
      <c r="R212" s="1150"/>
      <c r="S212" s="1151"/>
      <c r="T212" s="133"/>
    </row>
    <row r="213" spans="1:20" s="104" customFormat="1">
      <c r="A213" s="330" t="s">
        <v>51</v>
      </c>
      <c r="B213" s="1357" t="s">
        <v>643</v>
      </c>
      <c r="C213" s="1357"/>
      <c r="D213" s="1357"/>
      <c r="E213" s="1357"/>
      <c r="F213" s="1357"/>
      <c r="G213" s="1357"/>
      <c r="H213" s="1357"/>
      <c r="I213" s="1357"/>
      <c r="J213" s="1357"/>
      <c r="K213" s="1357"/>
      <c r="L213" s="1357"/>
      <c r="M213" s="1357"/>
      <c r="N213" s="1357"/>
      <c r="O213" s="1357"/>
      <c r="P213" s="1357"/>
      <c r="Q213" s="1357"/>
      <c r="R213" s="1357"/>
      <c r="S213" s="1357"/>
    </row>
    <row r="214" spans="1:20">
      <c r="B214" s="91"/>
    </row>
  </sheetData>
  <mergeCells count="327">
    <mergeCell ref="C89:D89"/>
    <mergeCell ref="E89:J89"/>
    <mergeCell ref="K89:N89"/>
    <mergeCell ref="C90:D97"/>
    <mergeCell ref="E90:J91"/>
    <mergeCell ref="K90:N94"/>
    <mergeCell ref="B155:E156"/>
    <mergeCell ref="B205:E206"/>
    <mergeCell ref="A92:B94"/>
    <mergeCell ref="E92:J94"/>
    <mergeCell ref="A95:B97"/>
    <mergeCell ref="E95:J97"/>
    <mergeCell ref="K95:N97"/>
    <mergeCell ref="A98:B100"/>
    <mergeCell ref="C98:D100"/>
    <mergeCell ref="E98:J100"/>
    <mergeCell ref="K98:N100"/>
    <mergeCell ref="G134:L134"/>
    <mergeCell ref="B108:S109"/>
    <mergeCell ref="A124:S124"/>
    <mergeCell ref="A134:E134"/>
    <mergeCell ref="L125:S125"/>
    <mergeCell ref="H125:K125"/>
    <mergeCell ref="B133:E133"/>
    <mergeCell ref="O82:O84"/>
    <mergeCell ref="P82:P84"/>
    <mergeCell ref="Q82:Q84"/>
    <mergeCell ref="R82:S84"/>
    <mergeCell ref="A82:F84"/>
    <mergeCell ref="G82:G84"/>
    <mergeCell ref="H82:H84"/>
    <mergeCell ref="I82:I84"/>
    <mergeCell ref="J82:J84"/>
    <mergeCell ref="K82:K84"/>
    <mergeCell ref="L82:L84"/>
    <mergeCell ref="M82:M84"/>
    <mergeCell ref="N82:N84"/>
    <mergeCell ref="B78:F78"/>
    <mergeCell ref="R78:S78"/>
    <mergeCell ref="B79:F79"/>
    <mergeCell ref="R79:S79"/>
    <mergeCell ref="A80:F81"/>
    <mergeCell ref="G80:G81"/>
    <mergeCell ref="H80:H81"/>
    <mergeCell ref="I80:I81"/>
    <mergeCell ref="J80:J81"/>
    <mergeCell ref="K80:K81"/>
    <mergeCell ref="L80:L81"/>
    <mergeCell ref="M80:M81"/>
    <mergeCell ref="N80:N81"/>
    <mergeCell ref="O80:O81"/>
    <mergeCell ref="P80:P81"/>
    <mergeCell ref="Q80:Q81"/>
    <mergeCell ref="R80:S81"/>
    <mergeCell ref="R68:S68"/>
    <mergeCell ref="P69:P71"/>
    <mergeCell ref="Q69:Q71"/>
    <mergeCell ref="R69:S71"/>
    <mergeCell ref="R72:S72"/>
    <mergeCell ref="R73:S74"/>
    <mergeCell ref="R75:S75"/>
    <mergeCell ref="B76:F77"/>
    <mergeCell ref="G76:G77"/>
    <mergeCell ref="H76:H77"/>
    <mergeCell ref="I76:I77"/>
    <mergeCell ref="J76:J77"/>
    <mergeCell ref="K76:K77"/>
    <mergeCell ref="L76:L77"/>
    <mergeCell ref="M76:M77"/>
    <mergeCell ref="N76:N77"/>
    <mergeCell ref="R76:S77"/>
    <mergeCell ref="F133:S133"/>
    <mergeCell ref="M69:M71"/>
    <mergeCell ref="B69:F71"/>
    <mergeCell ref="O95:S95"/>
    <mergeCell ref="N69:N71"/>
    <mergeCell ref="O89:S89"/>
    <mergeCell ref="A90:B91"/>
    <mergeCell ref="O90:S90"/>
    <mergeCell ref="B72:F72"/>
    <mergeCell ref="J69:J71"/>
    <mergeCell ref="H69:H71"/>
    <mergeCell ref="O76:O77"/>
    <mergeCell ref="P76:P77"/>
    <mergeCell ref="Q76:Q77"/>
    <mergeCell ref="K69:K71"/>
    <mergeCell ref="L69:L71"/>
    <mergeCell ref="A65:A79"/>
    <mergeCell ref="A127:A133"/>
    <mergeCell ref="B127:E128"/>
    <mergeCell ref="F127:S128"/>
    <mergeCell ref="B129:E131"/>
    <mergeCell ref="F129:S131"/>
    <mergeCell ref="B132:E132"/>
    <mergeCell ref="F132:S132"/>
    <mergeCell ref="F30:L30"/>
    <mergeCell ref="M21:S22"/>
    <mergeCell ref="B34:E35"/>
    <mergeCell ref="B23:E23"/>
    <mergeCell ref="B28:E28"/>
    <mergeCell ref="M31:S31"/>
    <mergeCell ref="F33:K33"/>
    <mergeCell ref="M30:S30"/>
    <mergeCell ref="F151:L151"/>
    <mergeCell ref="M151:S151"/>
    <mergeCell ref="C59:S60"/>
    <mergeCell ref="M144:R144"/>
    <mergeCell ref="B144:E144"/>
    <mergeCell ref="B149:E149"/>
    <mergeCell ref="O69:O71"/>
    <mergeCell ref="G69:G71"/>
    <mergeCell ref="B74:F74"/>
    <mergeCell ref="M136:S139"/>
    <mergeCell ref="B75:F75"/>
    <mergeCell ref="B42:S43"/>
    <mergeCell ref="M142:S143"/>
    <mergeCell ref="M141:S141"/>
    <mergeCell ref="F136:L139"/>
    <mergeCell ref="B142:E143"/>
    <mergeCell ref="B20:E20"/>
    <mergeCell ref="B19:E19"/>
    <mergeCell ref="M19:S19"/>
    <mergeCell ref="F21:L22"/>
    <mergeCell ref="F28:L28"/>
    <mergeCell ref="M28:S28"/>
    <mergeCell ref="F29:L29"/>
    <mergeCell ref="M29:S29"/>
    <mergeCell ref="F20:L20"/>
    <mergeCell ref="M20:S20"/>
    <mergeCell ref="B21:E22"/>
    <mergeCell ref="Q2:S2"/>
    <mergeCell ref="Q123:S123"/>
    <mergeCell ref="H4:K4"/>
    <mergeCell ref="G13:L13"/>
    <mergeCell ref="A3:S3"/>
    <mergeCell ref="L4:S4"/>
    <mergeCell ref="M38:S39"/>
    <mergeCell ref="M40:S41"/>
    <mergeCell ref="B29:E29"/>
    <mergeCell ref="B30:E30"/>
    <mergeCell ref="A14:E14"/>
    <mergeCell ref="F23:K23"/>
    <mergeCell ref="M23:R23"/>
    <mergeCell ref="F15:L18"/>
    <mergeCell ref="F19:L19"/>
    <mergeCell ref="M15:S18"/>
    <mergeCell ref="A89:B89"/>
    <mergeCell ref="A15:A32"/>
    <mergeCell ref="F31:L31"/>
    <mergeCell ref="F32:L32"/>
    <mergeCell ref="C57:S58"/>
    <mergeCell ref="B67:F67"/>
    <mergeCell ref="C44:S46"/>
    <mergeCell ref="M14:S14"/>
    <mergeCell ref="B213:S213"/>
    <mergeCell ref="B201:E201"/>
    <mergeCell ref="A204:E204"/>
    <mergeCell ref="F204:K204"/>
    <mergeCell ref="B207:E208"/>
    <mergeCell ref="F205:L206"/>
    <mergeCell ref="M205:S206"/>
    <mergeCell ref="B211:E212"/>
    <mergeCell ref="A205:A212"/>
    <mergeCell ref="F207:L208"/>
    <mergeCell ref="M207:S208"/>
    <mergeCell ref="B209:E210"/>
    <mergeCell ref="F209:L210"/>
    <mergeCell ref="M209:S210"/>
    <mergeCell ref="F211:L212"/>
    <mergeCell ref="M211:S212"/>
    <mergeCell ref="M204:R204"/>
    <mergeCell ref="M203:S203"/>
    <mergeCell ref="F201:L201"/>
    <mergeCell ref="M201:S201"/>
    <mergeCell ref="F203:L203"/>
    <mergeCell ref="B202:E202"/>
    <mergeCell ref="F202:L202"/>
    <mergeCell ref="M202:S202"/>
    <mergeCell ref="F38:L39"/>
    <mergeCell ref="M32:S32"/>
    <mergeCell ref="B65:F65"/>
    <mergeCell ref="I69:I71"/>
    <mergeCell ref="A34:A41"/>
    <mergeCell ref="F34:L35"/>
    <mergeCell ref="F36:L37"/>
    <mergeCell ref="M36:S37"/>
    <mergeCell ref="M34:S35"/>
    <mergeCell ref="M33:R33"/>
    <mergeCell ref="A33:E33"/>
    <mergeCell ref="C47:S47"/>
    <mergeCell ref="C48:S48"/>
    <mergeCell ref="C49:S49"/>
    <mergeCell ref="C50:S52"/>
    <mergeCell ref="B36:E37"/>
    <mergeCell ref="B68:F68"/>
    <mergeCell ref="C53:S54"/>
    <mergeCell ref="C55:S56"/>
    <mergeCell ref="G63:Q63"/>
    <mergeCell ref="R63:S64"/>
    <mergeCell ref="R65:S65"/>
    <mergeCell ref="R66:S66"/>
    <mergeCell ref="R67:S67"/>
    <mergeCell ref="A1:F1"/>
    <mergeCell ref="A2:E2"/>
    <mergeCell ref="A122:F122"/>
    <mergeCell ref="A123:E123"/>
    <mergeCell ref="A172:F172"/>
    <mergeCell ref="B24:D25"/>
    <mergeCell ref="B26:D27"/>
    <mergeCell ref="B145:D146"/>
    <mergeCell ref="B147:D148"/>
    <mergeCell ref="F40:L41"/>
    <mergeCell ref="B140:E140"/>
    <mergeCell ref="B38:E39"/>
    <mergeCell ref="B40:E41"/>
    <mergeCell ref="F140:L140"/>
    <mergeCell ref="F157:L158"/>
    <mergeCell ref="F154:K154"/>
    <mergeCell ref="A155:A162"/>
    <mergeCell ref="B157:E158"/>
    <mergeCell ref="B159:E160"/>
    <mergeCell ref="A63:F64"/>
    <mergeCell ref="B66:F66"/>
    <mergeCell ref="B31:E31"/>
    <mergeCell ref="B32:E32"/>
    <mergeCell ref="F149:L149"/>
    <mergeCell ref="B182:E182"/>
    <mergeCell ref="L175:S175"/>
    <mergeCell ref="M161:S162"/>
    <mergeCell ref="M191:S191"/>
    <mergeCell ref="F190:L190"/>
    <mergeCell ref="M190:S190"/>
    <mergeCell ref="F199:L199"/>
    <mergeCell ref="M199:S199"/>
    <mergeCell ref="F177:S178"/>
    <mergeCell ref="B179:E181"/>
    <mergeCell ref="F179:S181"/>
    <mergeCell ref="A185:E185"/>
    <mergeCell ref="B190:E190"/>
    <mergeCell ref="B177:E178"/>
    <mergeCell ref="B192:E193"/>
    <mergeCell ref="A174:S174"/>
    <mergeCell ref="B195:D196"/>
    <mergeCell ref="A173:E173"/>
    <mergeCell ref="F182:S182"/>
    <mergeCell ref="B183:E183"/>
    <mergeCell ref="F183:S183"/>
    <mergeCell ref="F191:L191"/>
    <mergeCell ref="B194:E194"/>
    <mergeCell ref="F194:K194"/>
    <mergeCell ref="M192:S193"/>
    <mergeCell ref="M186:S189"/>
    <mergeCell ref="F186:L189"/>
    <mergeCell ref="F185:L185"/>
    <mergeCell ref="B191:E191"/>
    <mergeCell ref="F192:L193"/>
    <mergeCell ref="A13:E13"/>
    <mergeCell ref="A135:E135"/>
    <mergeCell ref="F14:L14"/>
    <mergeCell ref="B15:E18"/>
    <mergeCell ref="B73:F73"/>
    <mergeCell ref="H175:K175"/>
    <mergeCell ref="B186:E189"/>
    <mergeCell ref="A186:A203"/>
    <mergeCell ref="B199:E199"/>
    <mergeCell ref="B163:S163"/>
    <mergeCell ref="Q173:S173"/>
    <mergeCell ref="A184:E184"/>
    <mergeCell ref="G184:L184"/>
    <mergeCell ref="F161:L162"/>
    <mergeCell ref="B197:D198"/>
    <mergeCell ref="M194:R194"/>
    <mergeCell ref="M185:S185"/>
    <mergeCell ref="A177:A183"/>
    <mergeCell ref="B200:E200"/>
    <mergeCell ref="F200:L200"/>
    <mergeCell ref="M200:S200"/>
    <mergeCell ref="B203:E203"/>
    <mergeCell ref="F6:S7"/>
    <mergeCell ref="F8:S10"/>
    <mergeCell ref="F11:S11"/>
    <mergeCell ref="F12:S12"/>
    <mergeCell ref="A6:A12"/>
    <mergeCell ref="B6:E7"/>
    <mergeCell ref="B8:E10"/>
    <mergeCell ref="B11:E11"/>
    <mergeCell ref="B12:E12"/>
    <mergeCell ref="F155:L156"/>
    <mergeCell ref="B161:E162"/>
    <mergeCell ref="A154:E154"/>
    <mergeCell ref="B150:E150"/>
    <mergeCell ref="B151:E151"/>
    <mergeCell ref="M152:S152"/>
    <mergeCell ref="M154:R154"/>
    <mergeCell ref="M140:S140"/>
    <mergeCell ref="B136:E139"/>
    <mergeCell ref="B141:E141"/>
    <mergeCell ref="F141:L141"/>
    <mergeCell ref="A136:A153"/>
    <mergeCell ref="F159:L160"/>
    <mergeCell ref="M155:S156"/>
    <mergeCell ref="M159:S160"/>
    <mergeCell ref="B153:E153"/>
    <mergeCell ref="M157:S158"/>
    <mergeCell ref="F135:L135"/>
    <mergeCell ref="M149:S149"/>
    <mergeCell ref="F150:L150"/>
    <mergeCell ref="M150:S150"/>
    <mergeCell ref="M135:S135"/>
    <mergeCell ref="M153:S153"/>
    <mergeCell ref="F152:L152"/>
    <mergeCell ref="F153:L153"/>
    <mergeCell ref="F142:L143"/>
    <mergeCell ref="F144:K144"/>
    <mergeCell ref="B152:E152"/>
    <mergeCell ref="O92:S92"/>
    <mergeCell ref="O91:S91"/>
    <mergeCell ref="O93:S93"/>
    <mergeCell ref="B105:S106"/>
    <mergeCell ref="B110:S112"/>
    <mergeCell ref="A101:S102"/>
    <mergeCell ref="O96:S96"/>
    <mergeCell ref="O97:S97"/>
    <mergeCell ref="O98:S98"/>
    <mergeCell ref="O99:S99"/>
    <mergeCell ref="O100:S100"/>
    <mergeCell ref="O94:S94"/>
  </mergeCells>
  <phoneticPr fontId="2"/>
  <dataValidations count="4">
    <dataValidation type="list" showInputMessage="1" showErrorMessage="1" sqref="F28 M28 F149 M149 F199 M199" xr:uid="{00000000-0002-0000-0D00-000000000000}">
      <formula1>企業回答6</formula1>
    </dataValidation>
    <dataValidation type="list" showInputMessage="1" showErrorMessage="1" sqref="F31 M31 F152 M152 F202 M202" xr:uid="{00000000-0002-0000-0D00-000001000000}">
      <formula1>工事種別</formula1>
    </dataValidation>
    <dataValidation type="list" showInputMessage="1" showErrorMessage="1" sqref="F32 M32 F153 M153 F203 M203" xr:uid="{00000000-0002-0000-0D00-000002000000}">
      <formula1>建設工事の種類</formula1>
    </dataValidation>
    <dataValidation type="list" allowBlank="1" showInputMessage="1" showErrorMessage="1" sqref="F195:F198 F24:F27 M24:M27 F145:F148 M145:M148 M195:M198" xr:uid="{00000000-0002-0000-0D00-000003000000}">
      <formula1>$Z$24:$Z$26</formula1>
    </dataValidation>
  </dataValidations>
  <printOptions horizontalCentered="1"/>
  <pageMargins left="0.70866141732283472" right="0.70866141732283472" top="0.74803149606299213" bottom="0.55118110236220474" header="0.31496062992125984" footer="0.31496062992125984"/>
  <pageSetup paperSize="9" scale="86" fitToHeight="4" orientation="portrait" r:id="rId1"/>
  <rowBreaks count="4" manualBreakCount="4">
    <brk id="59" max="18" man="1"/>
    <brk id="60" max="18" man="1"/>
    <brk id="121" max="18" man="1"/>
    <brk id="171" max="18" man="1"/>
  </rowBreaks>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EA4BE-8437-469F-99A7-3C3B4D8D239E}">
  <sheetPr>
    <tabColor theme="9"/>
    <pageSetUpPr fitToPage="1"/>
  </sheetPr>
  <dimension ref="A1:T58"/>
  <sheetViews>
    <sheetView view="pageBreakPreview" topLeftCell="A25" zoomScaleNormal="100" zoomScaleSheetLayoutView="100" workbookViewId="0">
      <selection activeCell="Y15" sqref="Y15"/>
    </sheetView>
  </sheetViews>
  <sheetFormatPr defaultColWidth="9" defaultRowHeight="13"/>
  <cols>
    <col min="1" max="1" width="5.6328125" style="3" customWidth="1"/>
    <col min="2" max="6" width="5.08984375" style="3" customWidth="1"/>
    <col min="7" max="17" width="5.1796875" style="3" customWidth="1"/>
    <col min="18" max="18" width="5.08984375" style="3" customWidth="1"/>
    <col min="19" max="16384" width="9" style="3"/>
  </cols>
  <sheetData>
    <row r="1" spans="1:20" ht="15.75" customHeight="1">
      <c r="A1" s="775" t="str">
        <f>CONCATENATE("（様式-",INDEX(発注者入力シート!$B$25:$G$28,MATCH(発注者入力シート!M9,発注者入力シート!$C$25:$C$28,0),4),"）")</f>
        <v>（様式-７）</v>
      </c>
      <c r="B1" s="775"/>
      <c r="C1" s="775"/>
      <c r="D1" s="775"/>
      <c r="E1" s="775"/>
      <c r="F1" s="775"/>
      <c r="Q1" s="613" t="s">
        <v>963</v>
      </c>
      <c r="R1" s="6"/>
      <c r="S1" s="3" t="s">
        <v>276</v>
      </c>
    </row>
    <row r="2" spans="1:20" ht="15.75" customHeight="1">
      <c r="A2" s="775" t="str">
        <f>CONCATENATE("評価項目",INDEX(発注者入力シート!$B$25:$G$28,MATCH(発注者入力シート!M9,発注者入力シート!$C$25:$C$28,0),5),"-",INDEX(発注者入力シート!$B$25:$G$28,MATCH(発注者入力シート!M9,発注者入力シート!$C$25:$C$28,0),6))</f>
        <v>評価項目（２）-③</v>
      </c>
      <c r="B2" s="775"/>
      <c r="C2" s="775"/>
      <c r="D2" s="775"/>
      <c r="E2" s="775"/>
      <c r="S2" s="3" t="s">
        <v>277</v>
      </c>
    </row>
    <row r="3" spans="1:20" ht="15.75" customHeight="1">
      <c r="A3" s="1087" t="s">
        <v>1217</v>
      </c>
      <c r="B3" s="1087"/>
      <c r="C3" s="1087"/>
      <c r="D3" s="1087"/>
      <c r="E3" s="1087"/>
      <c r="F3" s="1087"/>
      <c r="G3" s="1087"/>
      <c r="H3" s="1087"/>
      <c r="I3" s="1087"/>
      <c r="J3" s="1087"/>
      <c r="K3" s="1087"/>
      <c r="L3" s="1087"/>
      <c r="M3" s="1087"/>
      <c r="N3" s="1087"/>
      <c r="O3" s="1087"/>
      <c r="P3" s="1087"/>
      <c r="Q3" s="1087"/>
      <c r="R3" s="105"/>
      <c r="S3" s="89"/>
      <c r="T3" s="3" t="s">
        <v>284</v>
      </c>
    </row>
    <row r="4" spans="1:20" ht="12" customHeight="1">
      <c r="A4" s="105"/>
      <c r="B4" s="105"/>
      <c r="C4" s="105"/>
      <c r="D4" s="105"/>
      <c r="E4" s="105"/>
      <c r="F4" s="105"/>
      <c r="G4" s="105"/>
      <c r="H4" s="105"/>
      <c r="I4" s="105"/>
      <c r="J4" s="105"/>
      <c r="K4" s="105"/>
      <c r="L4" s="105"/>
      <c r="M4" s="105"/>
      <c r="N4" s="105"/>
      <c r="O4" s="105"/>
      <c r="P4" s="105"/>
      <c r="Q4" s="105"/>
      <c r="R4" s="105"/>
      <c r="S4" s="83"/>
      <c r="T4" s="3" t="s">
        <v>279</v>
      </c>
    </row>
    <row r="5" spans="1:20" ht="14.25" customHeight="1">
      <c r="H5" s="1511" t="s">
        <v>201</v>
      </c>
      <c r="I5" s="1511"/>
      <c r="J5" s="1511"/>
      <c r="K5" s="1088" t="str">
        <f>IF([1]企業入力シート!C7="","",[1]企業入力シート!C7)</f>
        <v>○○建設</v>
      </c>
      <c r="L5" s="1088"/>
      <c r="M5" s="1088"/>
      <c r="N5" s="1088"/>
      <c r="O5" s="1088"/>
      <c r="P5" s="1088"/>
      <c r="Q5" s="1088"/>
      <c r="R5" s="2"/>
    </row>
    <row r="6" spans="1:20" ht="10.5" customHeight="1">
      <c r="S6" s="3" t="s">
        <v>280</v>
      </c>
    </row>
    <row r="7" spans="1:20" ht="10.5" customHeight="1">
      <c r="S7" s="85"/>
      <c r="T7" s="3" t="s">
        <v>281</v>
      </c>
    </row>
    <row r="8" spans="1:20" ht="15.75" customHeight="1">
      <c r="A8" s="742" t="s">
        <v>60</v>
      </c>
      <c r="B8" s="743" t="s">
        <v>1218</v>
      </c>
      <c r="C8" s="96"/>
      <c r="D8" s="96"/>
      <c r="E8" s="96"/>
      <c r="F8" s="96"/>
      <c r="G8" s="96"/>
      <c r="H8" s="96"/>
      <c r="I8" s="96"/>
      <c r="J8" s="96"/>
      <c r="K8" s="96"/>
      <c r="L8" s="96"/>
      <c r="M8" s="96"/>
      <c r="N8" s="96"/>
      <c r="O8" s="96"/>
      <c r="P8" s="96"/>
      <c r="Q8" s="96"/>
      <c r="S8" s="86"/>
      <c r="T8" s="3" t="s">
        <v>279</v>
      </c>
    </row>
    <row r="9" spans="1:20" ht="13.5" customHeight="1">
      <c r="A9" s="1123" t="s">
        <v>1219</v>
      </c>
      <c r="B9" s="1124"/>
      <c r="C9" s="1124"/>
      <c r="D9" s="1124"/>
      <c r="E9" s="1124"/>
      <c r="F9" s="1123" t="s">
        <v>1220</v>
      </c>
      <c r="G9" s="1124"/>
      <c r="H9" s="1124"/>
      <c r="I9" s="1124"/>
      <c r="J9" s="1124"/>
      <c r="K9" s="1125"/>
      <c r="L9" s="1124" t="s">
        <v>1221</v>
      </c>
      <c r="M9" s="1124"/>
      <c r="N9" s="1124"/>
      <c r="O9" s="1124"/>
      <c r="P9" s="1124"/>
      <c r="Q9" s="1125"/>
      <c r="R9" s="68"/>
    </row>
    <row r="10" spans="1:20" ht="13.5" customHeight="1">
      <c r="A10" s="1126"/>
      <c r="B10" s="1089"/>
      <c r="C10" s="1089"/>
      <c r="D10" s="1089"/>
      <c r="E10" s="1089"/>
      <c r="F10" s="1126"/>
      <c r="G10" s="1089"/>
      <c r="H10" s="1089"/>
      <c r="I10" s="1089"/>
      <c r="J10" s="1089"/>
      <c r="K10" s="1127"/>
      <c r="L10" s="1089" t="s">
        <v>1222</v>
      </c>
      <c r="M10" s="1089"/>
      <c r="N10" s="1089"/>
      <c r="O10" s="1089"/>
      <c r="P10" s="1089"/>
      <c r="Q10" s="1127"/>
      <c r="R10" s="68"/>
      <c r="S10" s="91" t="s">
        <v>282</v>
      </c>
    </row>
    <row r="11" spans="1:20" ht="13.5" customHeight="1">
      <c r="A11" s="1128" t="s">
        <v>65</v>
      </c>
      <c r="B11" s="1503" t="str">
        <f>IF(企業入力シート!C18="","",企業入力シート!C18)</f>
        <v/>
      </c>
      <c r="C11" s="1504"/>
      <c r="D11" s="1504"/>
      <c r="E11" s="1505"/>
      <c r="F11" s="1230"/>
      <c r="G11" s="1231"/>
      <c r="H11" s="1231"/>
      <c r="I11" s="1231"/>
      <c r="J11" s="1509" t="s">
        <v>1223</v>
      </c>
      <c r="K11" s="1125"/>
      <c r="L11" s="1252"/>
      <c r="M11" s="1253"/>
      <c r="N11" s="1253"/>
      <c r="O11" s="1253"/>
      <c r="P11" s="1253"/>
      <c r="Q11" s="1254"/>
      <c r="R11" s="68"/>
      <c r="S11" s="91" t="s">
        <v>283</v>
      </c>
    </row>
    <row r="12" spans="1:20" ht="13.5" customHeight="1">
      <c r="A12" s="1128"/>
      <c r="B12" s="1506"/>
      <c r="C12" s="1507"/>
      <c r="D12" s="1507"/>
      <c r="E12" s="1508"/>
      <c r="F12" s="1232"/>
      <c r="G12" s="1233"/>
      <c r="H12" s="1233"/>
      <c r="I12" s="1233"/>
      <c r="J12" s="1510"/>
      <c r="K12" s="1127"/>
      <c r="L12" s="1255"/>
      <c r="M12" s="1256"/>
      <c r="N12" s="1256"/>
      <c r="O12" s="1256"/>
      <c r="P12" s="1256"/>
      <c r="Q12" s="1257"/>
      <c r="R12" s="68"/>
    </row>
    <row r="13" spans="1:20" ht="13.5" customHeight="1">
      <c r="A13" s="1123" t="s">
        <v>4</v>
      </c>
      <c r="B13" s="1503" t="str">
        <f>IF(企業入力シート!C19="","",企業入力シート!C19)</f>
        <v/>
      </c>
      <c r="C13" s="1504"/>
      <c r="D13" s="1504"/>
      <c r="E13" s="1505"/>
      <c r="F13" s="1230"/>
      <c r="G13" s="1231"/>
      <c r="H13" s="1231"/>
      <c r="I13" s="1231"/>
      <c r="J13" s="1509" t="s">
        <v>1223</v>
      </c>
      <c r="K13" s="1125"/>
      <c r="L13" s="1252"/>
      <c r="M13" s="1253"/>
      <c r="N13" s="1253"/>
      <c r="O13" s="1253"/>
      <c r="P13" s="1253"/>
      <c r="Q13" s="1254"/>
      <c r="R13" s="68"/>
    </row>
    <row r="14" spans="1:20" ht="13.5" customHeight="1">
      <c r="A14" s="1126"/>
      <c r="B14" s="1506"/>
      <c r="C14" s="1507"/>
      <c r="D14" s="1507"/>
      <c r="E14" s="1508"/>
      <c r="F14" s="1232"/>
      <c r="G14" s="1233"/>
      <c r="H14" s="1233"/>
      <c r="I14" s="1233"/>
      <c r="J14" s="1510"/>
      <c r="K14" s="1127"/>
      <c r="L14" s="1255"/>
      <c r="M14" s="1256"/>
      <c r="N14" s="1256"/>
      <c r="O14" s="1256"/>
      <c r="P14" s="1256"/>
      <c r="Q14" s="1257"/>
      <c r="R14" s="68"/>
    </row>
    <row r="15" spans="1:20" ht="13.5" customHeight="1">
      <c r="A15" s="1128" t="s">
        <v>5</v>
      </c>
      <c r="B15" s="1503" t="str">
        <f>IF(企業入力シート!C20="","",企業入力シート!C20)</f>
        <v/>
      </c>
      <c r="C15" s="1504"/>
      <c r="D15" s="1504"/>
      <c r="E15" s="1505"/>
      <c r="F15" s="1230"/>
      <c r="G15" s="1231"/>
      <c r="H15" s="1231"/>
      <c r="I15" s="1231"/>
      <c r="J15" s="1509" t="s">
        <v>1223</v>
      </c>
      <c r="K15" s="1125"/>
      <c r="L15" s="1252"/>
      <c r="M15" s="1253"/>
      <c r="N15" s="1253"/>
      <c r="O15" s="1253"/>
      <c r="P15" s="1253"/>
      <c r="Q15" s="1254"/>
      <c r="R15" s="68"/>
    </row>
    <row r="16" spans="1:20" ht="13.5" customHeight="1">
      <c r="A16" s="1126"/>
      <c r="B16" s="1506"/>
      <c r="C16" s="1507"/>
      <c r="D16" s="1507"/>
      <c r="E16" s="1508"/>
      <c r="F16" s="1232"/>
      <c r="G16" s="1233"/>
      <c r="H16" s="1233"/>
      <c r="I16" s="1233"/>
      <c r="J16" s="1510"/>
      <c r="K16" s="1127"/>
      <c r="L16" s="1255"/>
      <c r="M16" s="1256"/>
      <c r="N16" s="1256"/>
      <c r="O16" s="1256"/>
      <c r="P16" s="1256"/>
      <c r="Q16" s="1257"/>
      <c r="R16" s="68"/>
    </row>
    <row r="17" spans="1:20" s="104" customFormat="1" ht="13.5" customHeight="1">
      <c r="A17" s="103" t="s">
        <v>51</v>
      </c>
      <c r="B17" s="1502" t="s">
        <v>1224</v>
      </c>
      <c r="C17" s="1502"/>
      <c r="D17" s="1502"/>
      <c r="E17" s="1502"/>
      <c r="F17" s="1502"/>
      <c r="G17" s="1502"/>
      <c r="H17" s="1502"/>
      <c r="I17" s="1502"/>
      <c r="J17" s="1502"/>
      <c r="K17" s="1502"/>
      <c r="L17" s="1502"/>
      <c r="M17" s="1502"/>
      <c r="N17" s="1502"/>
      <c r="O17" s="1502"/>
      <c r="P17" s="1502"/>
      <c r="Q17" s="1502"/>
      <c r="R17" s="113"/>
    </row>
    <row r="18" spans="1:20" s="104" customFormat="1" ht="26.5" customHeight="1" thickBot="1">
      <c r="A18" s="103"/>
      <c r="B18" s="1501"/>
      <c r="C18" s="1501"/>
      <c r="D18" s="1501"/>
      <c r="E18" s="1501"/>
      <c r="F18" s="1501"/>
      <c r="G18" s="1501"/>
      <c r="H18" s="1501"/>
      <c r="I18" s="1501"/>
      <c r="J18" s="1501"/>
      <c r="K18" s="1501"/>
      <c r="L18" s="1501"/>
      <c r="M18" s="1501"/>
      <c r="N18" s="1501"/>
      <c r="O18" s="1501"/>
      <c r="P18" s="1501"/>
      <c r="Q18" s="1501"/>
      <c r="R18" s="113"/>
      <c r="S18" s="556" t="s">
        <v>1225</v>
      </c>
    </row>
    <row r="19" spans="1:20" s="104" customFormat="1" ht="13.5" thickBot="1">
      <c r="A19" s="103" t="s">
        <v>52</v>
      </c>
      <c r="B19" s="1498" t="str">
        <f>CONCATENATE("「建築士会CPD実績証明書」又は「建築・設備施工管理CPD制度実績証明書」は、",S19,"から入札公告日前日時点（令和",(YEAR(発注者入力シート!H7)-2018),"年",MONTH(発注者入力シート!H7),"月",DAY(発注者入力シート!H7),"日時点）までに取得している保有CPD単位数が確認できるものを添付すること。")</f>
        <v>「建築士会CPD実績証明書」又は「建築・設備施工管理CPD制度実績証明書」は、令和３年度から入札公告日前日時点（令和8年10月1日時点）までに取得している保有CPD単位数が確認できるものを添付すること。</v>
      </c>
      <c r="C19" s="1498"/>
      <c r="D19" s="1498"/>
      <c r="E19" s="1498"/>
      <c r="F19" s="1498"/>
      <c r="G19" s="1498"/>
      <c r="H19" s="1498"/>
      <c r="I19" s="1498"/>
      <c r="J19" s="1498"/>
      <c r="K19" s="1498"/>
      <c r="L19" s="1498"/>
      <c r="M19" s="1498"/>
      <c r="N19" s="1498"/>
      <c r="O19" s="1498"/>
      <c r="P19" s="1498"/>
      <c r="Q19" s="1498"/>
      <c r="R19" s="113"/>
      <c r="S19" s="1499" t="s">
        <v>1233</v>
      </c>
      <c r="T19" s="1500"/>
    </row>
    <row r="20" spans="1:20" s="104" customFormat="1" ht="29.5" customHeight="1">
      <c r="A20" s="103"/>
      <c r="B20" s="1498"/>
      <c r="C20" s="1498"/>
      <c r="D20" s="1498"/>
      <c r="E20" s="1498"/>
      <c r="F20" s="1498"/>
      <c r="G20" s="1498"/>
      <c r="H20" s="1498"/>
      <c r="I20" s="1498"/>
      <c r="J20" s="1498"/>
      <c r="K20" s="1498"/>
      <c r="L20" s="1498"/>
      <c r="M20" s="1498"/>
      <c r="N20" s="1498"/>
      <c r="O20" s="1498"/>
      <c r="P20" s="1498"/>
      <c r="Q20" s="1498"/>
      <c r="R20" s="113"/>
    </row>
    <row r="21" spans="1:20" s="104" customFormat="1">
      <c r="A21" s="103" t="s">
        <v>53</v>
      </c>
      <c r="B21" s="1501" t="s">
        <v>1226</v>
      </c>
      <c r="C21" s="1501"/>
      <c r="D21" s="1501"/>
      <c r="E21" s="1501"/>
      <c r="F21" s="1501"/>
      <c r="G21" s="1501"/>
      <c r="H21" s="1501"/>
      <c r="I21" s="1501"/>
      <c r="J21" s="1501"/>
      <c r="K21" s="1501"/>
      <c r="L21" s="1501"/>
      <c r="M21" s="1501"/>
      <c r="N21" s="1501"/>
      <c r="O21" s="1501"/>
      <c r="P21" s="1501"/>
      <c r="Q21" s="1501"/>
      <c r="R21" s="113"/>
    </row>
    <row r="22" spans="1:20" s="104" customFormat="1">
      <c r="A22" s="103"/>
      <c r="B22" s="1501"/>
      <c r="C22" s="1501"/>
      <c r="D22" s="1501"/>
      <c r="E22" s="1501"/>
      <c r="F22" s="1501"/>
      <c r="G22" s="1501"/>
      <c r="H22" s="1501"/>
      <c r="I22" s="1501"/>
      <c r="J22" s="1501"/>
      <c r="K22" s="1501"/>
      <c r="L22" s="1501"/>
      <c r="M22" s="1501"/>
      <c r="N22" s="1501"/>
      <c r="O22" s="1501"/>
      <c r="P22" s="1501"/>
      <c r="Q22" s="1501"/>
      <c r="R22" s="113"/>
    </row>
    <row r="23" spans="1:20" s="104" customFormat="1">
      <c r="A23" s="103" t="s">
        <v>58</v>
      </c>
      <c r="B23" s="104" t="s">
        <v>57</v>
      </c>
    </row>
    <row r="24" spans="1:20" ht="10.5" customHeight="1"/>
    <row r="25" spans="1:20" ht="10.5" customHeight="1">
      <c r="A25" s="88"/>
      <c r="B25" s="88"/>
      <c r="C25" s="88"/>
      <c r="D25" s="88"/>
      <c r="E25" s="88"/>
      <c r="F25" s="88"/>
      <c r="G25" s="88"/>
      <c r="H25" s="88"/>
      <c r="I25" s="88"/>
      <c r="J25" s="88"/>
      <c r="K25" s="88"/>
      <c r="L25" s="88"/>
      <c r="M25" s="88"/>
      <c r="N25" s="88"/>
      <c r="O25" s="88"/>
      <c r="P25" s="88"/>
      <c r="Q25" s="88"/>
    </row>
    <row r="26" spans="1:20" ht="10.5" customHeight="1"/>
    <row r="27" spans="1:20" ht="10.5" customHeight="1"/>
    <row r="28" spans="1:20" ht="14.25" customHeight="1">
      <c r="A28" s="1059" t="s">
        <v>1227</v>
      </c>
      <c r="B28" s="1059"/>
      <c r="C28" s="1059"/>
      <c r="D28" s="1059"/>
      <c r="E28" s="1062" t="str">
        <f>IF(発注者入力シート!C10="","",発注者入力シート!C10)</f>
        <v>隠岐高等学校長寿命化（受水槽改修外）工事</v>
      </c>
      <c r="F28" s="1062"/>
      <c r="G28" s="1062"/>
      <c r="H28" s="1062"/>
      <c r="I28" s="1062"/>
      <c r="J28" s="1062"/>
      <c r="K28" s="1062"/>
      <c r="L28" s="1062"/>
      <c r="M28" s="1062"/>
      <c r="N28" s="1062"/>
      <c r="O28" s="1062"/>
      <c r="P28" s="1062"/>
      <c r="Q28" s="1062"/>
      <c r="R28" s="2"/>
    </row>
    <row r="29" spans="1:20" ht="12" customHeight="1"/>
    <row r="30" spans="1:20" ht="14.25" customHeight="1">
      <c r="A30" s="1059" t="s">
        <v>92</v>
      </c>
      <c r="B30" s="1059"/>
      <c r="C30" s="1059"/>
      <c r="D30" s="1059"/>
      <c r="E30" s="1062" t="str">
        <f>IF(発注者入力シート!C6="","",発注者入力シート!C6)</f>
        <v>総務部営繕課</v>
      </c>
      <c r="F30" s="1062"/>
      <c r="G30" s="1062"/>
      <c r="H30" s="1062"/>
      <c r="I30" s="1062"/>
      <c r="J30" s="1062"/>
      <c r="K30" s="1062"/>
      <c r="L30" s="1062"/>
      <c r="M30" s="1062"/>
      <c r="N30" s="1062"/>
      <c r="O30" s="1062"/>
      <c r="P30" s="1062"/>
      <c r="Q30" s="1062"/>
      <c r="R30" s="2"/>
    </row>
    <row r="31" spans="1:20" ht="12" customHeight="1"/>
    <row r="32" spans="1:20" ht="15.75" customHeight="1">
      <c r="A32" s="1059" t="s">
        <v>93</v>
      </c>
      <c r="B32" s="1059"/>
      <c r="C32" s="1059"/>
      <c r="D32" s="1059"/>
      <c r="E32" s="1103" t="str">
        <f>+発注者入力シート!$C$11</f>
        <v>令和9年7月31日までに入札公告された工事　　</v>
      </c>
      <c r="F32" s="1103"/>
      <c r="G32" s="1103"/>
      <c r="H32" s="1103"/>
      <c r="I32" s="1103"/>
      <c r="J32" s="1103"/>
      <c r="K32" s="1103"/>
      <c r="L32" s="1103"/>
      <c r="M32" s="1103"/>
      <c r="N32" s="1103"/>
      <c r="O32" s="1103"/>
      <c r="P32" s="1103"/>
      <c r="Q32" s="1103"/>
      <c r="R32" s="2"/>
    </row>
    <row r="33" spans="1:18" ht="15" customHeight="1">
      <c r="E33" s="561"/>
      <c r="F33" s="561"/>
      <c r="G33" s="561"/>
      <c r="H33" s="561"/>
      <c r="I33" s="561"/>
      <c r="J33" s="561"/>
      <c r="K33" s="561"/>
      <c r="L33" s="561"/>
      <c r="M33" s="561"/>
      <c r="N33" s="561"/>
      <c r="O33" s="561"/>
      <c r="P33" s="561"/>
      <c r="Q33" s="561"/>
    </row>
    <row r="34" spans="1:18" ht="14.25" customHeight="1">
      <c r="A34" s="1059" t="s">
        <v>1228</v>
      </c>
      <c r="B34" s="1059"/>
      <c r="C34" s="1059"/>
      <c r="D34" s="1059"/>
      <c r="E34" s="1101" t="s">
        <v>1229</v>
      </c>
      <c r="F34" s="1101"/>
      <c r="G34" s="1101"/>
      <c r="H34" s="1101"/>
      <c r="I34" s="1101"/>
      <c r="J34" s="1101"/>
      <c r="K34" s="1101"/>
      <c r="L34" s="1101"/>
      <c r="M34" s="1101"/>
      <c r="N34" s="1101"/>
      <c r="O34" s="1101"/>
      <c r="P34" s="1101"/>
      <c r="Q34" s="1101"/>
      <c r="R34" s="2"/>
    </row>
    <row r="35" spans="1:18" ht="10.5" customHeight="1"/>
    <row r="36" spans="1:18" ht="10.5" customHeight="1"/>
    <row r="37" spans="1:18" s="104" customFormat="1" ht="13.5" customHeight="1">
      <c r="A37" s="1060" t="str">
        <f>CONCATENATE("　今後、",+発注者入力シート!C6,"が発注する工事においては、本書の写し（※）をもって「配置予定技術者の継続学習」の貴社技術資料とみなし、その他添付資料の提出は不要とする。
※本書の写しとは、収受印欄に収受の押印がある資料をいう。")</f>
        <v>　今後、総務部営繕課が発注する工事においては、本書の写し（※）をもって「配置予定技術者の継続学習」の貴社技術資料とみなし、その他添付資料の提出は不要とする。
※本書の写しとは、収受印欄に収受の押印がある資料をいう。</v>
      </c>
      <c r="B37" s="1060"/>
      <c r="C37" s="1060"/>
      <c r="D37" s="1060"/>
      <c r="E37" s="1060"/>
      <c r="F37" s="1060"/>
      <c r="G37" s="1060"/>
      <c r="H37" s="1060"/>
      <c r="I37" s="1060"/>
      <c r="J37" s="1060"/>
      <c r="K37" s="1060"/>
      <c r="L37" s="1060"/>
      <c r="M37" s="1060"/>
      <c r="N37" s="1060"/>
      <c r="O37" s="1060"/>
      <c r="P37" s="1060"/>
      <c r="Q37" s="1060"/>
      <c r="R37" s="113"/>
    </row>
    <row r="38" spans="1:18" s="104" customFormat="1" ht="27" customHeight="1">
      <c r="A38" s="1060"/>
      <c r="B38" s="1060"/>
      <c r="C38" s="1060"/>
      <c r="D38" s="1060"/>
      <c r="E38" s="1060"/>
      <c r="F38" s="1060"/>
      <c r="G38" s="1060"/>
      <c r="H38" s="1060"/>
      <c r="I38" s="1060"/>
      <c r="J38" s="1060"/>
      <c r="K38" s="1060"/>
      <c r="L38" s="1060"/>
      <c r="M38" s="1060"/>
      <c r="N38" s="1060"/>
      <c r="O38" s="1060"/>
      <c r="P38" s="1060"/>
      <c r="Q38" s="1060"/>
      <c r="R38" s="113"/>
    </row>
    <row r="39" spans="1:18" s="104" customFormat="1" ht="13.5" customHeight="1">
      <c r="A39" s="1245" t="s">
        <v>1230</v>
      </c>
      <c r="B39" s="1245"/>
      <c r="C39" s="1245"/>
      <c r="D39" s="1245"/>
      <c r="E39" s="1245"/>
      <c r="F39" s="1245"/>
      <c r="G39" s="1245"/>
      <c r="H39" s="1245"/>
      <c r="I39" s="1245"/>
      <c r="J39" s="1245"/>
      <c r="K39" s="1245"/>
      <c r="L39" s="1245"/>
      <c r="M39" s="1245"/>
      <c r="N39" s="1245"/>
      <c r="O39" s="1245"/>
      <c r="P39" s="1245"/>
      <c r="Q39" s="1245"/>
    </row>
    <row r="40" spans="1:18" s="104" customFormat="1" ht="13.5" customHeight="1">
      <c r="A40" s="1245"/>
      <c r="B40" s="1245"/>
      <c r="C40" s="1245"/>
      <c r="D40" s="1245"/>
      <c r="E40" s="1245"/>
      <c r="F40" s="1245"/>
      <c r="G40" s="1245"/>
      <c r="H40" s="1245"/>
      <c r="I40" s="1245"/>
      <c r="J40" s="1245"/>
      <c r="K40" s="1245"/>
      <c r="L40" s="1245"/>
      <c r="M40" s="1245"/>
      <c r="N40" s="1245"/>
      <c r="O40" s="1245"/>
      <c r="P40" s="1245"/>
      <c r="Q40" s="1245"/>
    </row>
    <row r="41" spans="1:18" ht="13.5" customHeight="1">
      <c r="A41" s="1245"/>
      <c r="B41" s="1245"/>
      <c r="C41" s="1245"/>
      <c r="D41" s="1245"/>
      <c r="E41" s="1245"/>
      <c r="F41" s="1245"/>
      <c r="G41" s="1245"/>
      <c r="H41" s="1245"/>
      <c r="I41" s="1245"/>
      <c r="J41" s="1245"/>
      <c r="K41" s="1245"/>
      <c r="L41" s="1245"/>
      <c r="M41" s="1245"/>
      <c r="N41" s="1245"/>
      <c r="O41" s="1245"/>
      <c r="P41" s="1245"/>
      <c r="Q41" s="1245"/>
    </row>
    <row r="42" spans="1:18" ht="15.75" customHeight="1">
      <c r="A42" s="1427" t="str">
        <f>"①"&amp;"配置予定技術者："&amp;B11&amp;"　　技術資料の提出方法"</f>
        <v>①配置予定技術者：　　技術資料の提出方法</v>
      </c>
      <c r="B42" s="1427"/>
      <c r="C42" s="1427"/>
      <c r="D42" s="1427"/>
      <c r="E42" s="1427"/>
      <c r="F42" s="1427"/>
      <c r="G42" s="1427"/>
      <c r="H42" s="1427"/>
      <c r="I42" s="1427"/>
      <c r="J42" s="1427"/>
      <c r="K42" s="1427"/>
      <c r="L42" s="1427"/>
      <c r="N42" s="778" t="s">
        <v>786</v>
      </c>
      <c r="O42" s="778"/>
    </row>
    <row r="43" spans="1:18" ht="15.75" customHeight="1">
      <c r="A43" s="1492" t="str">
        <f>IF(B11="",発注者入力シート!$AJ$11,IF(INDEX(発注者入力シート!$B$25:$J$28,MATCH(発注者入力シート!M9,発注者入力シート!$C$25:$C$28,0),7)="未記入",発注者入力シート!$AJ$8,IF(INDEX(発注者入力シート!$B$25:$J$28,MATCH(発注者入力シート!M9,発注者入力シート!$C$25:$C$28,0),7)="無",発注者入力シート!$AJ$9,IF(INDEX(発注者入力シート!$B$25:$J$28,MATCH(発注者入力シート!M9,発注者入力シート!$C$25:$C$28,0),7)="有",発注者入力シート!$AJ$10))))</f>
        <v>申請する場合は、「企業入力シート」の「押印済資料での提出」欄で「有」を選択してください</v>
      </c>
      <c r="B43" s="1493"/>
      <c r="C43" s="1493"/>
      <c r="D43" s="1493"/>
      <c r="E43" s="1493"/>
      <c r="F43" s="1493"/>
      <c r="G43" s="1493"/>
      <c r="H43" s="1493"/>
      <c r="I43" s="1493"/>
      <c r="J43" s="1493"/>
      <c r="K43" s="1494"/>
      <c r="M43" s="319"/>
      <c r="N43" s="320"/>
      <c r="O43" s="320"/>
      <c r="P43" s="179"/>
    </row>
    <row r="44" spans="1:18" ht="15.75" customHeight="1">
      <c r="A44" s="1495"/>
      <c r="B44" s="1496"/>
      <c r="C44" s="1496"/>
      <c r="D44" s="1496"/>
      <c r="E44" s="1496"/>
      <c r="F44" s="1496"/>
      <c r="G44" s="1496"/>
      <c r="H44" s="1496"/>
      <c r="I44" s="1496"/>
      <c r="J44" s="1496"/>
      <c r="K44" s="1497"/>
      <c r="M44" s="94"/>
      <c r="P44" s="364"/>
    </row>
    <row r="45" spans="1:18" ht="15.75" customHeight="1">
      <c r="A45" s="1427" t="str">
        <f>"②"&amp;"配置予定技術者："&amp;B13&amp;"　　技術資料の提出方法"</f>
        <v>②配置予定技術者：　　技術資料の提出方法</v>
      </c>
      <c r="B45" s="1427"/>
      <c r="C45" s="1427"/>
      <c r="D45" s="1427"/>
      <c r="E45" s="1427"/>
      <c r="F45" s="1427"/>
      <c r="G45" s="1427"/>
      <c r="H45" s="1427"/>
      <c r="I45" s="1427"/>
      <c r="J45" s="1427"/>
      <c r="K45" s="1427"/>
      <c r="L45" s="1427"/>
      <c r="M45" s="94"/>
      <c r="P45" s="364"/>
    </row>
    <row r="46" spans="1:18" ht="15.75" customHeight="1">
      <c r="A46" s="1492" t="str">
        <f>IF(B13="",発注者入力シート!$AJ$11,IF(INDEX(発注者入力シート!$B$25:$J$28,MATCH(発注者入力シート!M9,発注者入力シート!$C$25:$C$28,0),8)="未記入",発注者入力シート!$AJ$8,IF(INDEX(発注者入力シート!$B$25:$J$28,MATCH(発注者入力シート!M9,発注者入力シート!$C$25:$C$28,0),8)="無",発注者入力シート!$AJ$9,IF(INDEX(発注者入力シート!$B$25:$J$28,MATCH(発注者入力シート!M9,発注者入力シート!$C$25:$C$28,0),8)="有",発注者入力シート!$AJ$10))))</f>
        <v>申請する場合は、「企業入力シート」の「押印済資料での提出」欄で「有」を選択してください</v>
      </c>
      <c r="B46" s="1493"/>
      <c r="C46" s="1493"/>
      <c r="D46" s="1493"/>
      <c r="E46" s="1493"/>
      <c r="F46" s="1493"/>
      <c r="G46" s="1493"/>
      <c r="H46" s="1493"/>
      <c r="I46" s="1493"/>
      <c r="J46" s="1493"/>
      <c r="K46" s="1494"/>
      <c r="M46" s="94"/>
      <c r="P46" s="364"/>
    </row>
    <row r="47" spans="1:18" ht="15.75" customHeight="1">
      <c r="A47" s="1495"/>
      <c r="B47" s="1496"/>
      <c r="C47" s="1496"/>
      <c r="D47" s="1496"/>
      <c r="E47" s="1496"/>
      <c r="F47" s="1496"/>
      <c r="G47" s="1496"/>
      <c r="H47" s="1496"/>
      <c r="I47" s="1496"/>
      <c r="J47" s="1496"/>
      <c r="K47" s="1497"/>
      <c r="M47" s="94"/>
      <c r="P47" s="364"/>
    </row>
    <row r="48" spans="1:18" ht="15.75" customHeight="1">
      <c r="A48" s="1427" t="str">
        <f>"③"&amp;"配置予定技術者："&amp;B15&amp;"　　技術資料の提出方法"</f>
        <v>③配置予定技術者：　　技術資料の提出方法</v>
      </c>
      <c r="B48" s="1427"/>
      <c r="C48" s="1427"/>
      <c r="D48" s="1427"/>
      <c r="E48" s="1427"/>
      <c r="F48" s="1427"/>
      <c r="G48" s="1427"/>
      <c r="H48" s="1427"/>
      <c r="I48" s="1427"/>
      <c r="J48" s="1427"/>
      <c r="K48" s="1427"/>
      <c r="L48" s="1427"/>
      <c r="M48" s="94"/>
      <c r="P48" s="364"/>
    </row>
    <row r="49" spans="1:17" ht="15.75" customHeight="1">
      <c r="A49" s="1492" t="str">
        <f>IF(B15="",発注者入力シート!$AJ$11,IF(INDEX(発注者入力シート!$B$25:$J$28,MATCH(発注者入力シート!M9,発注者入力シート!$C$25:$C$28,0),9)="未記入",発注者入力シート!$AJ$8,IF(INDEX(発注者入力シート!$B$25:$J$28,MATCH(発注者入力シート!M9,発注者入力シート!$C$25:$C$28,0),9)="無",発注者入力シート!$AJ$9,IF(INDEX(発注者入力シート!$B$25:$J$28,MATCH(発注者入力シート!M9,発注者入力シート!$C$25:$C$28,0),9)="有",発注者入力シート!$AJ$10))))</f>
        <v>申請する場合は、「企業入力シート」の「押印済資料での提出」欄で「有」を選択してください</v>
      </c>
      <c r="B49" s="1493"/>
      <c r="C49" s="1493"/>
      <c r="D49" s="1493"/>
      <c r="E49" s="1493"/>
      <c r="F49" s="1493"/>
      <c r="G49" s="1493"/>
      <c r="H49" s="1493"/>
      <c r="I49" s="1493"/>
      <c r="J49" s="1493"/>
      <c r="K49" s="1494"/>
      <c r="M49" s="94"/>
      <c r="P49" s="364"/>
    </row>
    <row r="50" spans="1:17" ht="15.75" customHeight="1">
      <c r="A50" s="1495"/>
      <c r="B50" s="1496"/>
      <c r="C50" s="1496"/>
      <c r="D50" s="1496"/>
      <c r="E50" s="1496"/>
      <c r="F50" s="1496"/>
      <c r="G50" s="1496"/>
      <c r="H50" s="1496"/>
      <c r="I50" s="1496"/>
      <c r="J50" s="1496"/>
      <c r="K50" s="1497"/>
      <c r="M50" s="95"/>
      <c r="N50" s="96"/>
      <c r="O50" s="96"/>
      <c r="P50" s="93"/>
    </row>
    <row r="51" spans="1:17" ht="15.75" customHeight="1">
      <c r="A51" s="744"/>
      <c r="B51" s="744"/>
      <c r="C51" s="744"/>
      <c r="D51" s="744"/>
      <c r="E51" s="744"/>
      <c r="F51" s="744"/>
      <c r="G51" s="744"/>
      <c r="H51" s="744"/>
      <c r="I51" s="744"/>
      <c r="J51" s="744"/>
      <c r="K51" s="744"/>
    </row>
    <row r="52" spans="1:17" ht="16.5" customHeight="1">
      <c r="A52" s="6" t="s">
        <v>865</v>
      </c>
    </row>
    <row r="53" spans="1:17" ht="15.75" customHeight="1">
      <c r="B53" s="3" t="s">
        <v>864</v>
      </c>
      <c r="Q53" s="107"/>
    </row>
    <row r="54" spans="1:17" ht="15.75" customHeight="1">
      <c r="A54" s="107" t="s">
        <v>1231</v>
      </c>
      <c r="B54" s="2" t="s">
        <v>1232</v>
      </c>
      <c r="C54" s="107"/>
      <c r="D54" s="107"/>
      <c r="E54" s="107"/>
      <c r="F54" s="107"/>
      <c r="G54" s="107"/>
      <c r="H54" s="107"/>
      <c r="I54" s="107"/>
      <c r="J54" s="107"/>
      <c r="K54" s="107"/>
      <c r="L54" s="107"/>
      <c r="M54" s="107"/>
      <c r="N54" s="107"/>
      <c r="O54" s="107"/>
      <c r="P54" s="107"/>
      <c r="Q54" s="107"/>
    </row>
    <row r="55" spans="1:17" ht="15.75" customHeight="1">
      <c r="B55" s="1061" t="str">
        <f>CONCATENATE("・収受印欄に収受印と併せて全県適用 の押印があれば、上記に",[1]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55" s="1061"/>
      <c r="D55" s="1061"/>
      <c r="E55" s="1061"/>
      <c r="F55" s="1061"/>
      <c r="G55" s="1061"/>
      <c r="H55" s="1061"/>
      <c r="I55" s="1061"/>
      <c r="J55" s="1061"/>
      <c r="K55" s="1061"/>
      <c r="L55" s="1061"/>
      <c r="M55" s="1061"/>
      <c r="N55" s="1061"/>
      <c r="O55" s="1061"/>
      <c r="P55" s="1061"/>
      <c r="Q55" s="1061"/>
    </row>
    <row r="56" spans="1:17" ht="15.75" customHeight="1">
      <c r="A56" s="113"/>
      <c r="B56" s="1061"/>
      <c r="C56" s="1061"/>
      <c r="D56" s="1061"/>
      <c r="E56" s="1061"/>
      <c r="F56" s="1061"/>
      <c r="G56" s="1061"/>
      <c r="H56" s="1061"/>
      <c r="I56" s="1061"/>
      <c r="J56" s="1061"/>
      <c r="K56" s="1061"/>
      <c r="L56" s="1061"/>
      <c r="M56" s="1061"/>
      <c r="N56" s="1061"/>
      <c r="O56" s="1061"/>
      <c r="P56" s="1061"/>
      <c r="Q56" s="1061"/>
    </row>
    <row r="57" spans="1:17" ht="15.75" customHeight="1">
      <c r="A57" s="113"/>
      <c r="B57" s="1061"/>
      <c r="C57" s="1061"/>
      <c r="D57" s="1061"/>
      <c r="E57" s="1061"/>
      <c r="F57" s="1061"/>
      <c r="G57" s="1061"/>
      <c r="H57" s="1061"/>
      <c r="I57" s="1061"/>
      <c r="J57" s="1061"/>
      <c r="K57" s="1061"/>
      <c r="L57" s="1061"/>
      <c r="M57" s="1061"/>
      <c r="N57" s="1061"/>
      <c r="O57" s="1061"/>
      <c r="P57" s="1061"/>
      <c r="Q57" s="1061"/>
    </row>
    <row r="58" spans="1:17">
      <c r="A58" s="113"/>
      <c r="B58" s="113"/>
      <c r="C58" s="113"/>
      <c r="D58" s="113"/>
      <c r="E58" s="113"/>
      <c r="F58" s="113"/>
      <c r="G58" s="113"/>
      <c r="H58" s="113"/>
      <c r="I58" s="113"/>
      <c r="J58" s="113"/>
      <c r="K58" s="113"/>
      <c r="L58" s="113"/>
      <c r="M58" s="113"/>
      <c r="N58" s="113"/>
      <c r="O58" s="113"/>
      <c r="P58" s="113"/>
      <c r="Q58" s="113"/>
    </row>
  </sheetData>
  <mergeCells count="46">
    <mergeCell ref="A9:E10"/>
    <mergeCell ref="F9:K10"/>
    <mergeCell ref="L9:Q9"/>
    <mergeCell ref="L10:Q10"/>
    <mergeCell ref="A1:F1"/>
    <mergeCell ref="A2:E2"/>
    <mergeCell ref="A3:Q3"/>
    <mergeCell ref="H5:J5"/>
    <mergeCell ref="K5:Q5"/>
    <mergeCell ref="B17:Q18"/>
    <mergeCell ref="A11:A12"/>
    <mergeCell ref="B11:E12"/>
    <mergeCell ref="F11:I12"/>
    <mergeCell ref="J11:K12"/>
    <mergeCell ref="L11:Q12"/>
    <mergeCell ref="A13:A14"/>
    <mergeCell ref="B13:E14"/>
    <mergeCell ref="F13:I14"/>
    <mergeCell ref="J13:K14"/>
    <mergeCell ref="L13:Q14"/>
    <mergeCell ref="A15:A16"/>
    <mergeCell ref="B15:E16"/>
    <mergeCell ref="F15:I16"/>
    <mergeCell ref="J15:K16"/>
    <mergeCell ref="L15:Q16"/>
    <mergeCell ref="A39:Q41"/>
    <mergeCell ref="B19:Q20"/>
    <mergeCell ref="S19:T19"/>
    <mergeCell ref="B21:Q22"/>
    <mergeCell ref="A28:D28"/>
    <mergeCell ref="E28:Q28"/>
    <mergeCell ref="A30:D30"/>
    <mergeCell ref="E30:Q30"/>
    <mergeCell ref="A32:D32"/>
    <mergeCell ref="E32:Q32"/>
    <mergeCell ref="A34:D34"/>
    <mergeCell ref="E34:Q34"/>
    <mergeCell ref="A37:Q38"/>
    <mergeCell ref="A49:K50"/>
    <mergeCell ref="B55:Q57"/>
    <mergeCell ref="A42:L42"/>
    <mergeCell ref="N42:O42"/>
    <mergeCell ref="A43:K44"/>
    <mergeCell ref="A45:L45"/>
    <mergeCell ref="A46:K47"/>
    <mergeCell ref="A48:L48"/>
  </mergeCells>
  <phoneticPr fontId="2"/>
  <printOptions horizontalCentered="1"/>
  <pageMargins left="0.70866141732283472" right="0.70866141732283472" top="0.74803149606299213" bottom="0.74803149606299213" header="0.31496062992125984" footer="0.31496062992125984"/>
  <pageSetup paperSize="9" scale="92"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pageSetUpPr fitToPage="1"/>
  </sheetPr>
  <dimension ref="A1:V59"/>
  <sheetViews>
    <sheetView view="pageBreakPreview" zoomScaleNormal="100" zoomScaleSheetLayoutView="100" workbookViewId="0">
      <selection activeCell="T15" sqref="T15"/>
    </sheetView>
  </sheetViews>
  <sheetFormatPr defaultColWidth="9" defaultRowHeight="13"/>
  <cols>
    <col min="1" max="2" width="5.08984375" style="3" customWidth="1"/>
    <col min="3" max="5" width="6.08984375" style="3" customWidth="1"/>
    <col min="6" max="15" width="5" style="3" customWidth="1"/>
    <col min="16" max="18" width="5.08984375" style="3" customWidth="1"/>
    <col min="19" max="16384" width="9" style="3"/>
  </cols>
  <sheetData>
    <row r="1" spans="1:20" ht="15.75" customHeight="1">
      <c r="A1" s="775" t="str">
        <f>CONCATENATE("（様式-",INDEX(発注者入力シート!$B$29:$G$38,MATCH(発注者入力シート!N10,発注者入力シート!$C$29:$C$38,0),4),"）")</f>
        <v>（様式-８）</v>
      </c>
      <c r="B1" s="775"/>
      <c r="C1" s="775"/>
      <c r="D1" s="775"/>
      <c r="E1" s="775"/>
      <c r="F1" s="775"/>
      <c r="O1" s="1142" t="str">
        <f>IF(INDEX(発注者入力シート!$B$20:$G$40,MATCH(発注者入力シート!N10,発注者入力シート!$C$20:$C$40,0),3)="","",INDEX(発注者入力シート!$B$20:$G$40,MATCH(発注者入力シート!N10,発注者入力シート!$C$20:$C$40,0),3))</f>
        <v/>
      </c>
      <c r="P1" s="1142"/>
      <c r="Q1" s="1142"/>
      <c r="R1" s="68"/>
      <c r="S1" s="3" t="s">
        <v>276</v>
      </c>
    </row>
    <row r="2" spans="1:20" ht="15.75" customHeight="1">
      <c r="A2" s="775" t="str">
        <f>CONCATENATE("評価項目",INDEX(発注者入力シート!$B$29:$G$38,MATCH(発注者入力シート!N10,発注者入力シート!$C$29:$C$38,0),5),"-",INDEX(発注者入力シート!$B$29:$G$38,MATCH(発注者入力シート!N10,発注者入力シート!$C$29:$C$38,0),6))</f>
        <v>評価項目（３）-①</v>
      </c>
      <c r="B2" s="775"/>
      <c r="C2" s="775"/>
      <c r="D2" s="775"/>
      <c r="E2" s="775"/>
      <c r="S2" s="3" t="s">
        <v>277</v>
      </c>
    </row>
    <row r="3" spans="1:20" ht="14.25" customHeight="1">
      <c r="A3" s="1087" t="s">
        <v>1135</v>
      </c>
      <c r="B3" s="1087"/>
      <c r="C3" s="1087"/>
      <c r="D3" s="1087"/>
      <c r="E3" s="1087"/>
      <c r="F3" s="1087"/>
      <c r="G3" s="1087"/>
      <c r="H3" s="1087"/>
      <c r="I3" s="1087"/>
      <c r="J3" s="1087"/>
      <c r="K3" s="1087"/>
      <c r="L3" s="1087"/>
      <c r="M3" s="1087"/>
      <c r="N3" s="1087"/>
      <c r="O3" s="1087"/>
      <c r="P3" s="1087"/>
      <c r="Q3" s="1087"/>
      <c r="S3" s="89"/>
      <c r="T3" s="3" t="s">
        <v>288</v>
      </c>
    </row>
    <row r="4" spans="1:20" ht="14.25" customHeight="1">
      <c r="G4" s="1104" t="s">
        <v>201</v>
      </c>
      <c r="H4" s="1104"/>
      <c r="I4" s="1104"/>
      <c r="J4" s="1104"/>
      <c r="K4" s="1088" t="str">
        <f>IF(企業入力シート!C7="","",企業入力シート!C7)</f>
        <v>○○建設</v>
      </c>
      <c r="L4" s="1088"/>
      <c r="M4" s="1088"/>
      <c r="N4" s="1088"/>
      <c r="O4" s="1088"/>
      <c r="P4" s="1088"/>
      <c r="Q4" s="1088"/>
      <c r="R4" s="105"/>
      <c r="S4" s="83"/>
      <c r="T4" s="3" t="s">
        <v>389</v>
      </c>
    </row>
    <row r="5" spans="1:20" ht="11.25" customHeight="1">
      <c r="R5" s="2"/>
    </row>
    <row r="6" spans="1:20" ht="14.25" customHeight="1">
      <c r="A6" s="104" t="s">
        <v>60</v>
      </c>
      <c r="B6" s="1527" t="s">
        <v>1136</v>
      </c>
      <c r="C6" s="1527"/>
      <c r="D6" s="1527"/>
      <c r="E6" s="1527"/>
      <c r="F6" s="1527"/>
      <c r="G6" s="1527"/>
      <c r="H6" s="1527"/>
      <c r="I6" s="1527"/>
      <c r="J6" s="1527"/>
      <c r="K6" s="1527"/>
      <c r="L6" s="1527"/>
      <c r="M6" s="1527"/>
      <c r="N6" s="1527"/>
      <c r="O6" s="1527"/>
      <c r="P6" s="1527"/>
      <c r="Q6" s="1527"/>
      <c r="S6" s="3" t="s">
        <v>280</v>
      </c>
    </row>
    <row r="7" spans="1:20" ht="14.25" customHeight="1">
      <c r="A7" s="104"/>
      <c r="B7" s="1527"/>
      <c r="C7" s="1527"/>
      <c r="D7" s="1527"/>
      <c r="E7" s="1527"/>
      <c r="F7" s="1527"/>
      <c r="G7" s="1527"/>
      <c r="H7" s="1527"/>
      <c r="I7" s="1527"/>
      <c r="J7" s="1527"/>
      <c r="K7" s="1527"/>
      <c r="L7" s="1527"/>
      <c r="M7" s="1527"/>
      <c r="N7" s="1527"/>
      <c r="O7" s="1527"/>
      <c r="P7" s="1527"/>
      <c r="Q7" s="1527"/>
      <c r="R7" s="107"/>
      <c r="S7" s="85"/>
      <c r="T7" s="3" t="s">
        <v>281</v>
      </c>
    </row>
    <row r="8" spans="1:20" ht="15.75" customHeight="1">
      <c r="A8" s="96" t="s">
        <v>136</v>
      </c>
      <c r="B8" s="96"/>
      <c r="C8" s="96"/>
      <c r="D8" s="96"/>
      <c r="E8" s="96"/>
      <c r="F8" s="96"/>
      <c r="G8" s="96"/>
      <c r="H8" s="96"/>
      <c r="I8" s="96"/>
      <c r="J8" s="96"/>
      <c r="K8" s="96"/>
      <c r="L8" s="96"/>
      <c r="M8" s="96"/>
      <c r="N8" s="96"/>
      <c r="O8" s="96"/>
      <c r="R8" s="107"/>
      <c r="S8" s="86"/>
      <c r="T8" s="3" t="s">
        <v>279</v>
      </c>
    </row>
    <row r="9" spans="1:20" ht="26.15" customHeight="1">
      <c r="A9" s="1073" t="s">
        <v>26</v>
      </c>
      <c r="B9" s="1075"/>
      <c r="C9" s="1123" t="s">
        <v>432</v>
      </c>
      <c r="D9" s="1124"/>
      <c r="E9" s="1125"/>
      <c r="F9" s="1090" t="s">
        <v>27</v>
      </c>
      <c r="G9" s="1090"/>
      <c r="H9" s="1090"/>
      <c r="I9" s="1090"/>
      <c r="J9" s="1090"/>
      <c r="K9" s="1090"/>
      <c r="L9" s="1540" t="s">
        <v>1134</v>
      </c>
      <c r="M9" s="1541"/>
      <c r="N9" s="778" t="s">
        <v>569</v>
      </c>
      <c r="O9" s="1129"/>
      <c r="P9" s="94"/>
    </row>
    <row r="10" spans="1:20" ht="13.5" customHeight="1">
      <c r="A10" s="1067" t="s">
        <v>1049</v>
      </c>
      <c r="B10" s="1068"/>
      <c r="C10" s="1518"/>
      <c r="D10" s="1519"/>
      <c r="E10" s="1520"/>
      <c r="F10" s="1533"/>
      <c r="G10" s="1533"/>
      <c r="H10" s="1533"/>
      <c r="I10" s="1533"/>
      <c r="J10" s="1533"/>
      <c r="K10" s="1533"/>
      <c r="L10" s="1534"/>
      <c r="M10" s="1535"/>
      <c r="N10" s="1512"/>
      <c r="O10" s="1513"/>
      <c r="P10" s="100"/>
      <c r="S10" s="91" t="s">
        <v>282</v>
      </c>
    </row>
    <row r="11" spans="1:20" ht="13.5" customHeight="1">
      <c r="A11" s="1067"/>
      <c r="B11" s="1068"/>
      <c r="C11" s="1521"/>
      <c r="D11" s="1522"/>
      <c r="E11" s="1523"/>
      <c r="F11" s="1533"/>
      <c r="G11" s="1533"/>
      <c r="H11" s="1533"/>
      <c r="I11" s="1533"/>
      <c r="J11" s="1533"/>
      <c r="K11" s="1533"/>
      <c r="L11" s="1536"/>
      <c r="M11" s="1537"/>
      <c r="N11" s="1514"/>
      <c r="O11" s="1515"/>
      <c r="P11" s="100"/>
      <c r="S11" s="91" t="s">
        <v>283</v>
      </c>
    </row>
    <row r="12" spans="1:20" ht="13.5" customHeight="1">
      <c r="A12" s="1070"/>
      <c r="B12" s="1071"/>
      <c r="C12" s="1524"/>
      <c r="D12" s="1525"/>
      <c r="E12" s="1526"/>
      <c r="F12" s="1533"/>
      <c r="G12" s="1533"/>
      <c r="H12" s="1533"/>
      <c r="I12" s="1533"/>
      <c r="J12" s="1533"/>
      <c r="K12" s="1533"/>
      <c r="L12" s="1538"/>
      <c r="M12" s="1539"/>
      <c r="N12" s="1516"/>
      <c r="O12" s="1517"/>
      <c r="P12" s="100"/>
      <c r="S12" s="91" t="s">
        <v>578</v>
      </c>
    </row>
    <row r="13" spans="1:20" ht="13.5" customHeight="1">
      <c r="A13" s="1067" t="s">
        <v>1131</v>
      </c>
      <c r="B13" s="1068"/>
      <c r="C13" s="1518"/>
      <c r="D13" s="1519"/>
      <c r="E13" s="1520"/>
      <c r="F13" s="1533"/>
      <c r="G13" s="1533"/>
      <c r="H13" s="1533"/>
      <c r="I13" s="1533"/>
      <c r="J13" s="1533"/>
      <c r="K13" s="1533"/>
      <c r="L13" s="1534"/>
      <c r="M13" s="1535"/>
      <c r="N13" s="1512"/>
      <c r="O13" s="1513"/>
      <c r="P13" s="100"/>
    </row>
    <row r="14" spans="1:20" ht="13.5" customHeight="1">
      <c r="A14" s="1067"/>
      <c r="B14" s="1068"/>
      <c r="C14" s="1521"/>
      <c r="D14" s="1522"/>
      <c r="E14" s="1523"/>
      <c r="F14" s="1533"/>
      <c r="G14" s="1533"/>
      <c r="H14" s="1533"/>
      <c r="I14" s="1533"/>
      <c r="J14" s="1533"/>
      <c r="K14" s="1533"/>
      <c r="L14" s="1536"/>
      <c r="M14" s="1537"/>
      <c r="N14" s="1514"/>
      <c r="O14" s="1515"/>
      <c r="P14" s="100"/>
    </row>
    <row r="15" spans="1:20" ht="13.5" customHeight="1">
      <c r="A15" s="1070"/>
      <c r="B15" s="1071"/>
      <c r="C15" s="1524"/>
      <c r="D15" s="1525"/>
      <c r="E15" s="1526"/>
      <c r="F15" s="1533"/>
      <c r="G15" s="1533"/>
      <c r="H15" s="1533"/>
      <c r="I15" s="1533"/>
      <c r="J15" s="1533"/>
      <c r="K15" s="1533"/>
      <c r="L15" s="1538"/>
      <c r="M15" s="1539"/>
      <c r="N15" s="1516"/>
      <c r="O15" s="1517"/>
      <c r="P15" s="100"/>
    </row>
    <row r="16" spans="1:20" s="104" customFormat="1">
      <c r="A16" s="103" t="s">
        <v>61</v>
      </c>
      <c r="B16" s="1154" t="s">
        <v>1050</v>
      </c>
      <c r="C16" s="1154"/>
      <c r="D16" s="1154"/>
      <c r="E16" s="1154"/>
      <c r="F16" s="1154"/>
      <c r="G16" s="1154"/>
      <c r="H16" s="1154"/>
      <c r="I16" s="1154"/>
      <c r="J16" s="1154"/>
      <c r="K16" s="1154"/>
      <c r="L16" s="1154"/>
      <c r="M16" s="1154"/>
      <c r="N16" s="1154"/>
      <c r="O16" s="1154"/>
      <c r="P16" s="1154"/>
      <c r="Q16" s="1154"/>
      <c r="R16" s="183"/>
    </row>
    <row r="17" spans="1:22" s="104" customFormat="1" ht="26.5" customHeight="1">
      <c r="A17" s="103" t="s">
        <v>62</v>
      </c>
      <c r="B17" s="1061" t="s">
        <v>1137</v>
      </c>
      <c r="C17" s="1061"/>
      <c r="D17" s="1061"/>
      <c r="E17" s="1061"/>
      <c r="F17" s="1061"/>
      <c r="G17" s="1061"/>
      <c r="H17" s="1061"/>
      <c r="I17" s="1061"/>
      <c r="J17" s="1061"/>
      <c r="K17" s="1061"/>
      <c r="L17" s="1061"/>
      <c r="M17" s="1061"/>
      <c r="N17" s="1061"/>
      <c r="O17" s="1061"/>
      <c r="P17" s="1061"/>
      <c r="Q17" s="1061"/>
    </row>
    <row r="18" spans="1:22" s="104" customFormat="1">
      <c r="A18" s="103" t="s">
        <v>55</v>
      </c>
      <c r="B18" s="104" t="s">
        <v>63</v>
      </c>
    </row>
    <row r="19" spans="1:22" s="104" customFormat="1">
      <c r="A19" s="103" t="s">
        <v>58</v>
      </c>
      <c r="B19" s="1501" t="s">
        <v>1125</v>
      </c>
      <c r="C19" s="1501"/>
      <c r="D19" s="1501"/>
      <c r="E19" s="1501"/>
      <c r="F19" s="1501"/>
      <c r="G19" s="1501"/>
      <c r="H19" s="1501"/>
      <c r="I19" s="1501"/>
      <c r="J19" s="1501"/>
      <c r="K19" s="1501"/>
      <c r="L19" s="1501"/>
      <c r="M19" s="1501"/>
      <c r="N19" s="1501"/>
      <c r="O19" s="1501"/>
      <c r="P19" s="1501"/>
      <c r="Q19" s="1501"/>
    </row>
    <row r="20" spans="1:22" s="104" customFormat="1" ht="17.149999999999999" customHeight="1">
      <c r="A20" s="103"/>
      <c r="B20" s="1501"/>
      <c r="C20" s="1501"/>
      <c r="D20" s="1501"/>
      <c r="E20" s="1501"/>
      <c r="F20" s="1501"/>
      <c r="G20" s="1501"/>
      <c r="H20" s="1501"/>
      <c r="I20" s="1501"/>
      <c r="J20" s="1501"/>
      <c r="K20" s="1501"/>
      <c r="L20" s="1501"/>
      <c r="M20" s="1501"/>
      <c r="N20" s="1501"/>
      <c r="O20" s="1501"/>
      <c r="P20" s="1501"/>
      <c r="Q20" s="1501"/>
    </row>
    <row r="21" spans="1:22" ht="9" customHeight="1"/>
    <row r="22" spans="1:22" ht="15.75" customHeight="1">
      <c r="A22" s="3" t="s">
        <v>770</v>
      </c>
    </row>
    <row r="23" spans="1:22" ht="15.75" customHeight="1">
      <c r="A23" s="1073" t="s">
        <v>26</v>
      </c>
      <c r="B23" s="1074"/>
      <c r="C23" s="1529" t="s">
        <v>617</v>
      </c>
      <c r="D23" s="1530"/>
      <c r="E23" s="1530"/>
      <c r="F23" s="1530"/>
      <c r="G23" s="1530"/>
      <c r="H23" s="1531"/>
      <c r="I23" s="1542" t="s">
        <v>1043</v>
      </c>
      <c r="J23" s="1542"/>
      <c r="K23" s="1542"/>
      <c r="L23" s="1090" t="s">
        <v>570</v>
      </c>
      <c r="M23" s="1090"/>
      <c r="N23" s="1090"/>
      <c r="S23" s="1532" t="s">
        <v>571</v>
      </c>
      <c r="T23" s="1532"/>
      <c r="U23" s="1532"/>
      <c r="V23" s="1532"/>
    </row>
    <row r="24" spans="1:22" ht="29.15" customHeight="1">
      <c r="A24" s="1073" t="str">
        <f>A10</f>
        <v>令和６年度</v>
      </c>
      <c r="B24" s="1075"/>
      <c r="C24" s="1303"/>
      <c r="D24" s="1303"/>
      <c r="E24" s="1303"/>
      <c r="F24" s="1303"/>
      <c r="G24" s="1303"/>
      <c r="H24" s="1304"/>
      <c r="I24" s="1528"/>
      <c r="J24" s="1528"/>
      <c r="K24" s="1528"/>
      <c r="L24" s="1528"/>
      <c r="M24" s="1528"/>
      <c r="N24" s="1528"/>
      <c r="O24" s="283"/>
      <c r="P24" s="283"/>
      <c r="Q24" s="283"/>
      <c r="R24" s="68"/>
      <c r="S24" s="1532"/>
      <c r="T24" s="1532"/>
      <c r="U24" s="1532"/>
      <c r="V24" s="1532"/>
    </row>
    <row r="25" spans="1:22" ht="29.15" customHeight="1">
      <c r="A25" s="1073" t="str">
        <f>A13</f>
        <v>令和７年度</v>
      </c>
      <c r="B25" s="1075"/>
      <c r="C25" s="1303"/>
      <c r="D25" s="1303"/>
      <c r="E25" s="1303"/>
      <c r="F25" s="1303"/>
      <c r="G25" s="1303"/>
      <c r="H25" s="1304"/>
      <c r="I25" s="1528"/>
      <c r="J25" s="1528"/>
      <c r="K25" s="1528"/>
      <c r="L25" s="1528"/>
      <c r="M25" s="1528"/>
      <c r="N25" s="1528"/>
      <c r="O25" s="283"/>
      <c r="P25" s="283"/>
      <c r="Q25" s="283"/>
      <c r="R25" s="68"/>
      <c r="S25" s="1532"/>
      <c r="T25" s="1532"/>
      <c r="U25" s="1532"/>
      <c r="V25" s="1532"/>
    </row>
    <row r="26" spans="1:22" ht="29.15" customHeight="1">
      <c r="A26" s="1542" t="s">
        <v>502</v>
      </c>
      <c r="B26" s="1542"/>
      <c r="C26" s="1543"/>
      <c r="D26" s="1543"/>
      <c r="E26" s="1543"/>
      <c r="F26" s="1543"/>
      <c r="G26" s="1543"/>
      <c r="H26" s="1543"/>
      <c r="I26" s="1543"/>
      <c r="J26" s="1543"/>
      <c r="K26" s="1543"/>
      <c r="L26" s="1543"/>
      <c r="M26" s="1543"/>
      <c r="N26" s="1543"/>
      <c r="O26" s="1543"/>
      <c r="P26" s="1543"/>
      <c r="Q26" s="1543"/>
    </row>
    <row r="27" spans="1:22" ht="26.15" customHeight="1">
      <c r="A27" s="103" t="s">
        <v>1263</v>
      </c>
      <c r="B27" s="1061" t="s">
        <v>1137</v>
      </c>
      <c r="C27" s="1061"/>
      <c r="D27" s="1061"/>
      <c r="E27" s="1061"/>
      <c r="F27" s="1061"/>
      <c r="G27" s="1061"/>
      <c r="H27" s="1061"/>
      <c r="I27" s="1061"/>
      <c r="J27" s="1061"/>
      <c r="K27" s="1061"/>
      <c r="L27" s="1061"/>
      <c r="M27" s="1061"/>
      <c r="N27" s="1061"/>
      <c r="O27" s="1061"/>
      <c r="P27" s="1061"/>
      <c r="Q27" s="1061"/>
      <c r="R27" s="68"/>
    </row>
    <row r="28" spans="1:22" ht="15.75" customHeight="1">
      <c r="A28" s="103" t="s">
        <v>1264</v>
      </c>
      <c r="B28" s="104" t="s">
        <v>63</v>
      </c>
      <c r="R28" s="68"/>
    </row>
    <row r="29" spans="1:22" ht="15.75" customHeight="1">
      <c r="A29" s="103" t="s">
        <v>1265</v>
      </c>
      <c r="B29" s="104" t="s">
        <v>1051</v>
      </c>
      <c r="R29" s="68"/>
    </row>
    <row r="30" spans="1:22" ht="9.75" customHeight="1">
      <c r="R30" s="68"/>
    </row>
    <row r="31" spans="1:22" ht="9.75" customHeight="1"/>
    <row r="32" spans="1:22" ht="9.75" customHeight="1">
      <c r="A32" s="87"/>
      <c r="B32" s="87"/>
      <c r="C32" s="87"/>
      <c r="D32" s="87"/>
      <c r="E32" s="87"/>
      <c r="F32" s="87"/>
      <c r="G32" s="87"/>
      <c r="H32" s="87"/>
      <c r="I32" s="87"/>
      <c r="J32" s="87"/>
      <c r="K32" s="87"/>
      <c r="L32" s="87"/>
      <c r="M32" s="87"/>
      <c r="N32" s="87"/>
      <c r="O32" s="87"/>
      <c r="P32" s="87"/>
      <c r="Q32" s="87"/>
    </row>
    <row r="33" spans="1:18" ht="15.75" customHeight="1">
      <c r="A33" s="1059" t="s">
        <v>135</v>
      </c>
      <c r="B33" s="1059"/>
      <c r="C33" s="1059"/>
      <c r="D33" s="1059"/>
      <c r="E33" s="1062" t="str">
        <f>IF(発注者入力シート!C10="","",発注者入力シート!C10)</f>
        <v>隠岐高等学校長寿命化（受水槽改修外）工事</v>
      </c>
      <c r="F33" s="1062"/>
      <c r="G33" s="1062"/>
      <c r="H33" s="1062"/>
      <c r="I33" s="1062"/>
      <c r="J33" s="1062"/>
      <c r="K33" s="1062"/>
      <c r="L33" s="1062"/>
      <c r="M33" s="1062"/>
      <c r="N33" s="1062"/>
      <c r="O33" s="1062"/>
      <c r="P33" s="1062"/>
      <c r="Q33" s="1062"/>
    </row>
    <row r="34" spans="1:18" ht="14.25" customHeight="1">
      <c r="R34" s="2"/>
    </row>
    <row r="35" spans="1:18" ht="14.25" customHeight="1">
      <c r="A35" s="1059" t="s">
        <v>133</v>
      </c>
      <c r="B35" s="1059"/>
      <c r="C35" s="1059"/>
      <c r="D35" s="1059"/>
      <c r="E35" s="1062" t="str">
        <f>IF(発注者入力シート!C6="","",発注者入力シート!C6)</f>
        <v>総務部営繕課</v>
      </c>
      <c r="F35" s="1062"/>
      <c r="G35" s="1062"/>
      <c r="H35" s="1062"/>
      <c r="I35" s="1062"/>
      <c r="J35" s="1062"/>
      <c r="K35" s="1062"/>
      <c r="L35" s="1062"/>
      <c r="M35" s="1062"/>
      <c r="N35" s="1062"/>
      <c r="O35" s="1062"/>
      <c r="P35" s="1062"/>
      <c r="Q35" s="1062"/>
    </row>
    <row r="36" spans="1:18" ht="14.25" customHeight="1">
      <c r="R36" s="2"/>
    </row>
    <row r="37" spans="1:18" ht="14.25" customHeight="1">
      <c r="A37" s="1059" t="s">
        <v>134</v>
      </c>
      <c r="B37" s="1059"/>
      <c r="C37" s="1059"/>
      <c r="D37" s="1059"/>
      <c r="E37" s="1103" t="str">
        <f>発注者入力シート!$C$11</f>
        <v>令和9年7月31日までに入札公告された工事　　</v>
      </c>
      <c r="F37" s="1103"/>
      <c r="G37" s="1103"/>
      <c r="H37" s="1103"/>
      <c r="I37" s="1103"/>
      <c r="J37" s="1103"/>
      <c r="K37" s="1103"/>
      <c r="L37" s="1103"/>
      <c r="M37" s="1103"/>
      <c r="N37" s="1103"/>
      <c r="O37" s="1103"/>
      <c r="P37" s="1103"/>
      <c r="Q37" s="1103"/>
    </row>
    <row r="38" spans="1:18" ht="15" customHeight="1">
      <c r="E38" s="561"/>
      <c r="F38" s="561"/>
      <c r="G38" s="561"/>
      <c r="H38" s="561"/>
      <c r="I38" s="561"/>
      <c r="J38" s="561"/>
      <c r="K38" s="561"/>
      <c r="L38" s="561"/>
      <c r="M38" s="561"/>
      <c r="N38" s="561"/>
      <c r="O38" s="561"/>
      <c r="P38" s="561"/>
      <c r="Q38" s="561"/>
      <c r="R38" s="2"/>
    </row>
    <row r="39" spans="1:18" s="104" customFormat="1">
      <c r="A39" s="1060" t="str">
        <f>CONCATENATE(" 今後、",発注者入力シート!C6,"が発注する工事においては、本書の写し（※）をもって「ボランティア活動等への参加実績」の貴社技術資料とみなし、その他添付資料の提出は不要とする。
※本書の写しとは、収受印欄に収受の押印がある資料をいう。")</f>
        <v xml:space="preserve"> 今後、総務部営繕課が発注する工事においては、本書の写し（※）をもって「ボランティア活動等への参加実績」の貴社技術資料とみなし、その他添付資料の提出は不要とする。
※本書の写しとは、収受印欄に収受の押印がある資料をいう。</v>
      </c>
      <c r="B39" s="1060"/>
      <c r="C39" s="1060"/>
      <c r="D39" s="1060"/>
      <c r="E39" s="1060"/>
      <c r="F39" s="1060"/>
      <c r="G39" s="1060"/>
      <c r="H39" s="1060"/>
      <c r="I39" s="1060"/>
      <c r="J39" s="1060"/>
      <c r="K39" s="1060"/>
      <c r="L39" s="1060"/>
      <c r="M39" s="1060"/>
      <c r="N39" s="1060"/>
      <c r="O39" s="1060"/>
      <c r="P39" s="1060"/>
      <c r="Q39" s="1060"/>
    </row>
    <row r="40" spans="1:18" s="104" customFormat="1" ht="27" customHeight="1">
      <c r="A40" s="1060"/>
      <c r="B40" s="1060"/>
      <c r="C40" s="1060"/>
      <c r="D40" s="1060"/>
      <c r="E40" s="1060"/>
      <c r="F40" s="1060"/>
      <c r="G40" s="1060"/>
      <c r="H40" s="1060"/>
      <c r="I40" s="1060"/>
      <c r="J40" s="1060"/>
      <c r="K40" s="1060"/>
      <c r="L40" s="1060"/>
      <c r="M40" s="1060"/>
      <c r="N40" s="1060"/>
      <c r="O40" s="1060"/>
      <c r="P40" s="1060"/>
      <c r="Q40" s="1060"/>
      <c r="R40" s="113"/>
    </row>
    <row r="41" spans="1:18" s="104" customFormat="1">
      <c r="A41" s="1061" t="s">
        <v>503</v>
      </c>
      <c r="B41" s="1061"/>
      <c r="C41" s="1061"/>
      <c r="D41" s="1061"/>
      <c r="E41" s="1061"/>
      <c r="F41" s="1061"/>
      <c r="G41" s="1061"/>
      <c r="H41" s="1061"/>
      <c r="I41" s="1061"/>
      <c r="J41" s="1061"/>
      <c r="K41" s="1061"/>
      <c r="L41" s="1061"/>
      <c r="M41" s="1061"/>
      <c r="N41" s="1061"/>
      <c r="O41" s="1061"/>
      <c r="P41" s="1061"/>
      <c r="Q41" s="1061"/>
      <c r="R41" s="113"/>
    </row>
    <row r="42" spans="1:18" s="104" customFormat="1">
      <c r="A42" s="1061"/>
      <c r="B42" s="1061"/>
      <c r="C42" s="1061"/>
      <c r="D42" s="1061"/>
      <c r="E42" s="1061"/>
      <c r="F42" s="1061"/>
      <c r="G42" s="1061"/>
      <c r="H42" s="1061"/>
      <c r="I42" s="1061"/>
      <c r="J42" s="1061"/>
      <c r="K42" s="1061"/>
      <c r="L42" s="1061"/>
      <c r="M42" s="1061"/>
      <c r="N42" s="1061"/>
      <c r="O42" s="1061"/>
      <c r="P42" s="1061"/>
      <c r="Q42" s="1061"/>
    </row>
    <row r="43" spans="1:18" ht="11.25" customHeight="1"/>
    <row r="44" spans="1:18" ht="15.75" customHeight="1">
      <c r="B44" s="3" t="s">
        <v>601</v>
      </c>
      <c r="N44" s="778" t="s">
        <v>786</v>
      </c>
      <c r="O44" s="778"/>
    </row>
    <row r="45" spans="1:18" ht="13.5" customHeight="1">
      <c r="B45" s="1050" t="str">
        <f>IF(COUNTIF(企業入力シート!B32,"○")&gt;0,発注者入力シート!AJ10,IF(INDEX(発注者入力シート!$B$29:$J$38,MATCH(発注者入力シート!N10,発注者入力シート!$C$29:$C$38,0),7)="未記入",発注者入力シート!$AJ$8,IF(INDEX(発注者入力シート!$B$29:$J$38,MATCH(発注者入力シート!N10,発注者入力シート!$C$29:$C$38,0),7)="無",発注者入力シート!$AJ$9,IF(INDEX(発注者入力シート!$B$29:$J$38,MATCH(発注者入力シート!N10,発注者入力シート!$C$29:$C$38,0),7)="有",発注者入力シート!$AJ$10))))</f>
        <v>「企業入力シート」の「押印済資料での提出」欄が未記入ですので、リストから「有」、「無」どちらかを選択してください</v>
      </c>
      <c r="C45" s="1051"/>
      <c r="D45" s="1051"/>
      <c r="E45" s="1051"/>
      <c r="F45" s="1051"/>
      <c r="G45" s="1051"/>
      <c r="H45" s="1051"/>
      <c r="I45" s="1052"/>
      <c r="M45" s="319"/>
      <c r="N45" s="320"/>
      <c r="O45" s="320"/>
      <c r="P45" s="179"/>
    </row>
    <row r="46" spans="1:18" ht="13.5" customHeight="1">
      <c r="A46" s="3" t="s">
        <v>9</v>
      </c>
      <c r="B46" s="1053"/>
      <c r="C46" s="1054"/>
      <c r="D46" s="1054"/>
      <c r="E46" s="1054"/>
      <c r="F46" s="1054"/>
      <c r="G46" s="1054"/>
      <c r="H46" s="1054"/>
      <c r="I46" s="1055"/>
      <c r="M46" s="94"/>
      <c r="P46" s="364"/>
    </row>
    <row r="47" spans="1:18" ht="13.5" customHeight="1">
      <c r="B47" s="1053"/>
      <c r="C47" s="1054"/>
      <c r="D47" s="1054"/>
      <c r="E47" s="1054"/>
      <c r="F47" s="1054"/>
      <c r="G47" s="1054"/>
      <c r="H47" s="1054"/>
      <c r="I47" s="1055"/>
      <c r="M47" s="94"/>
      <c r="P47" s="364"/>
    </row>
    <row r="48" spans="1:18" ht="13.5" customHeight="1">
      <c r="B48" s="1053"/>
      <c r="C48" s="1054"/>
      <c r="D48" s="1054"/>
      <c r="E48" s="1054"/>
      <c r="F48" s="1054"/>
      <c r="G48" s="1054"/>
      <c r="H48" s="1054"/>
      <c r="I48" s="1055"/>
      <c r="M48" s="94"/>
      <c r="P48" s="364"/>
    </row>
    <row r="49" spans="1:17" ht="13.5" customHeight="1">
      <c r="B49" s="1056"/>
      <c r="C49" s="1057"/>
      <c r="D49" s="1057"/>
      <c r="E49" s="1057"/>
      <c r="F49" s="1057"/>
      <c r="G49" s="1057"/>
      <c r="H49" s="1057"/>
      <c r="I49" s="1058"/>
      <c r="M49" s="94"/>
      <c r="P49" s="364"/>
    </row>
    <row r="50" spans="1:17" ht="14.25" customHeight="1">
      <c r="A50" s="181"/>
      <c r="B50" s="565"/>
      <c r="C50" s="565"/>
      <c r="D50" s="565"/>
      <c r="E50" s="565"/>
      <c r="F50" s="565"/>
      <c r="G50" s="565"/>
      <c r="H50" s="565"/>
      <c r="I50" s="565"/>
      <c r="M50" s="94"/>
      <c r="P50" s="364"/>
    </row>
    <row r="51" spans="1:17" ht="14.25" customHeight="1">
      <c r="A51" s="104"/>
      <c r="B51" s="113"/>
      <c r="C51" s="113"/>
      <c r="D51" s="113"/>
      <c r="E51" s="113"/>
      <c r="F51" s="113"/>
      <c r="G51" s="113"/>
      <c r="H51" s="113"/>
      <c r="I51" s="113"/>
      <c r="M51" s="95"/>
      <c r="N51" s="96"/>
      <c r="O51" s="96"/>
      <c r="P51" s="93"/>
    </row>
    <row r="52" spans="1:17" ht="14.25" customHeight="1">
      <c r="A52" s="6" t="s">
        <v>865</v>
      </c>
      <c r="C52" s="107"/>
      <c r="D52" s="107"/>
      <c r="E52" s="107"/>
      <c r="F52" s="107"/>
      <c r="G52" s="107"/>
      <c r="H52" s="107"/>
      <c r="I52" s="107"/>
      <c r="J52" s="107"/>
      <c r="K52" s="107"/>
      <c r="L52" s="107"/>
      <c r="M52" s="107"/>
      <c r="N52" s="107"/>
      <c r="O52" s="107"/>
      <c r="P52" s="107"/>
      <c r="Q52" s="107"/>
    </row>
    <row r="53" spans="1:17" ht="14.25" customHeight="1">
      <c r="B53" s="3" t="s">
        <v>864</v>
      </c>
      <c r="C53" s="107"/>
      <c r="D53" s="107"/>
      <c r="E53" s="107"/>
      <c r="F53" s="107"/>
      <c r="G53" s="107"/>
      <c r="H53" s="107"/>
      <c r="I53" s="107"/>
      <c r="J53" s="107"/>
      <c r="K53" s="107"/>
      <c r="L53" s="107"/>
      <c r="M53" s="107"/>
      <c r="N53" s="107"/>
      <c r="O53" s="107"/>
      <c r="P53" s="107"/>
      <c r="Q53" s="107"/>
    </row>
    <row r="54" spans="1:17" ht="14.25" customHeight="1">
      <c r="A54" s="113"/>
      <c r="B54" s="1061"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54" s="1061"/>
      <c r="D54" s="1061"/>
      <c r="E54" s="1061"/>
      <c r="F54" s="1061"/>
      <c r="G54" s="1061"/>
      <c r="H54" s="1061"/>
      <c r="I54" s="1061"/>
      <c r="J54" s="1061"/>
      <c r="K54" s="1061"/>
      <c r="L54" s="1061"/>
      <c r="M54" s="1061"/>
      <c r="N54" s="1061"/>
      <c r="O54" s="1061"/>
      <c r="P54" s="1061"/>
      <c r="Q54" s="1061"/>
    </row>
    <row r="55" spans="1:17" ht="14.25" customHeight="1">
      <c r="A55" s="113"/>
      <c r="B55" s="1061"/>
      <c r="C55" s="1061"/>
      <c r="D55" s="1061"/>
      <c r="E55" s="1061"/>
      <c r="F55" s="1061"/>
      <c r="G55" s="1061"/>
      <c r="H55" s="1061"/>
      <c r="I55" s="1061"/>
      <c r="J55" s="1061"/>
      <c r="K55" s="1061"/>
      <c r="L55" s="1061"/>
      <c r="M55" s="1061"/>
      <c r="N55" s="1061"/>
      <c r="O55" s="1061"/>
      <c r="P55" s="1061"/>
      <c r="Q55" s="1061"/>
    </row>
    <row r="56" spans="1:17" ht="14.25" customHeight="1">
      <c r="A56" s="113"/>
      <c r="B56" s="1061"/>
      <c r="C56" s="1061"/>
      <c r="D56" s="1061"/>
      <c r="E56" s="1061"/>
      <c r="F56" s="1061"/>
      <c r="G56" s="1061"/>
      <c r="H56" s="1061"/>
      <c r="I56" s="1061"/>
      <c r="J56" s="1061"/>
      <c r="K56" s="1061"/>
      <c r="L56" s="1061"/>
      <c r="M56" s="1061"/>
      <c r="N56" s="1061"/>
      <c r="O56" s="1061"/>
      <c r="P56" s="1061"/>
      <c r="Q56" s="1061"/>
    </row>
    <row r="57" spans="1:17" ht="14.25" customHeight="1">
      <c r="A57" s="113"/>
      <c r="B57" s="113"/>
      <c r="C57" s="113"/>
      <c r="D57" s="113"/>
      <c r="E57" s="113"/>
      <c r="F57" s="113"/>
      <c r="G57" s="113"/>
      <c r="H57" s="113"/>
      <c r="I57" s="113"/>
      <c r="J57" s="113"/>
      <c r="K57" s="113"/>
      <c r="L57" s="113"/>
      <c r="M57" s="113"/>
      <c r="N57" s="113"/>
      <c r="O57" s="113"/>
      <c r="P57" s="113"/>
      <c r="Q57" s="113"/>
    </row>
    <row r="58" spans="1:17" ht="14.25" customHeight="1">
      <c r="A58" s="107"/>
      <c r="B58" s="107"/>
      <c r="C58" s="107"/>
      <c r="D58" s="107"/>
      <c r="E58" s="107"/>
      <c r="F58" s="107"/>
      <c r="G58" s="107"/>
      <c r="H58" s="107"/>
      <c r="I58" s="107"/>
      <c r="J58" s="107"/>
      <c r="K58" s="107"/>
      <c r="L58" s="107"/>
      <c r="M58" s="107"/>
      <c r="N58" s="107"/>
      <c r="O58" s="107"/>
      <c r="P58" s="107"/>
      <c r="Q58" s="107"/>
    </row>
    <row r="59" spans="1:17" ht="13.5" customHeight="1"/>
  </sheetData>
  <mergeCells count="52">
    <mergeCell ref="A26:B26"/>
    <mergeCell ref="C26:Q26"/>
    <mergeCell ref="I23:K23"/>
    <mergeCell ref="L23:N23"/>
    <mergeCell ref="L24:N24"/>
    <mergeCell ref="I24:K24"/>
    <mergeCell ref="A25:B25"/>
    <mergeCell ref="A24:B24"/>
    <mergeCell ref="S23:V25"/>
    <mergeCell ref="F9:K9"/>
    <mergeCell ref="F10:K12"/>
    <mergeCell ref="F13:K15"/>
    <mergeCell ref="L10:M12"/>
    <mergeCell ref="L13:M15"/>
    <mergeCell ref="N9:O9"/>
    <mergeCell ref="C24:H24"/>
    <mergeCell ref="L9:M9"/>
    <mergeCell ref="C25:H25"/>
    <mergeCell ref="I25:K25"/>
    <mergeCell ref="A9:B9"/>
    <mergeCell ref="A10:B12"/>
    <mergeCell ref="A13:B15"/>
    <mergeCell ref="C9:E9"/>
    <mergeCell ref="C23:H23"/>
    <mergeCell ref="A23:B23"/>
    <mergeCell ref="C10:E12"/>
    <mergeCell ref="B19:Q20"/>
    <mergeCell ref="B17:Q17"/>
    <mergeCell ref="A1:F1"/>
    <mergeCell ref="A2:E2"/>
    <mergeCell ref="E33:Q33"/>
    <mergeCell ref="E35:Q35"/>
    <mergeCell ref="K4:Q4"/>
    <mergeCell ref="O1:Q1"/>
    <mergeCell ref="N10:O12"/>
    <mergeCell ref="B16:Q16"/>
    <mergeCell ref="N13:O15"/>
    <mergeCell ref="C13:E15"/>
    <mergeCell ref="G4:J4"/>
    <mergeCell ref="A3:Q3"/>
    <mergeCell ref="B6:Q7"/>
    <mergeCell ref="L25:N25"/>
    <mergeCell ref="A33:D33"/>
    <mergeCell ref="A35:D35"/>
    <mergeCell ref="B27:Q27"/>
    <mergeCell ref="B54:Q56"/>
    <mergeCell ref="A41:Q42"/>
    <mergeCell ref="N44:O44"/>
    <mergeCell ref="A37:D37"/>
    <mergeCell ref="B45:I49"/>
    <mergeCell ref="A39:Q40"/>
    <mergeCell ref="E37:Q37"/>
  </mergeCells>
  <phoneticPr fontId="2"/>
  <dataValidations count="1">
    <dataValidation type="list" showInputMessage="1" showErrorMessage="1" sqref="C24:H25" xr:uid="{00000000-0002-0000-0E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88"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pageSetUpPr fitToPage="1"/>
  </sheetPr>
  <dimension ref="A1:AE59"/>
  <sheetViews>
    <sheetView view="pageBreakPreview" topLeftCell="A36" zoomScaleNormal="100" zoomScaleSheetLayoutView="100" workbookViewId="0">
      <selection activeCell="Y15" sqref="Y15"/>
    </sheetView>
  </sheetViews>
  <sheetFormatPr defaultColWidth="9" defaultRowHeight="12"/>
  <cols>
    <col min="1" max="9" width="5.08984375" style="629" customWidth="1"/>
    <col min="10" max="21" width="4.6328125" style="629" customWidth="1"/>
    <col min="22" max="22" width="5.08984375" style="616" customWidth="1"/>
    <col min="23" max="24" width="9" style="616"/>
    <col min="25" max="26" width="10" style="616" bestFit="1" customWidth="1"/>
    <col min="27" max="31" width="9" style="616"/>
    <col min="32" max="16384" width="9" style="111"/>
  </cols>
  <sheetData>
    <row r="1" spans="1:24" ht="15.75" customHeight="1">
      <c r="A1" s="1549" t="str">
        <f>CONCATENATE("（様式-",INDEX(発注者入力シート!$B$29:$G$38,MATCH(発注者入力シート!N12,発注者入力シート!$C$29:$C$38,0),4),"）")</f>
        <v>（様式-９）</v>
      </c>
      <c r="B1" s="1549"/>
      <c r="C1" s="1549"/>
      <c r="D1" s="1549"/>
      <c r="E1" s="1549"/>
      <c r="F1" s="1549"/>
      <c r="W1" s="617" t="s">
        <v>970</v>
      </c>
      <c r="X1" s="617"/>
    </row>
    <row r="2" spans="1:24" ht="15.75" customHeight="1">
      <c r="A2" s="1549" t="str">
        <f>CONCATENATE("評価項目",INDEX(発注者入力シート!$B$29:$G$38,MATCH(発注者入力シート!N13,発注者入力シート!$C$29:$C$38,0),5),"-",INDEX(発注者入力シート!$B$29:$G$38,MATCH(発注者入力シート!N13,発注者入力シート!$C$29:$C$38,0),6))</f>
        <v>評価項目（３）-②</v>
      </c>
      <c r="B2" s="1549"/>
      <c r="C2" s="1549"/>
      <c r="D2" s="1549"/>
      <c r="E2" s="1549"/>
      <c r="W2" s="617" t="s">
        <v>971</v>
      </c>
      <c r="X2" s="617"/>
    </row>
    <row r="3" spans="1:24" ht="15.75" customHeight="1">
      <c r="A3" s="1551" t="s">
        <v>972</v>
      </c>
      <c r="B3" s="1551"/>
      <c r="C3" s="1551"/>
      <c r="D3" s="1551"/>
      <c r="E3" s="1551"/>
      <c r="F3" s="1551"/>
      <c r="G3" s="1551"/>
      <c r="H3" s="1551"/>
      <c r="I3" s="1551"/>
      <c r="J3" s="1551"/>
      <c r="K3" s="1551"/>
      <c r="L3" s="1551"/>
      <c r="M3" s="1551"/>
      <c r="N3" s="1551"/>
      <c r="O3" s="1551"/>
      <c r="P3" s="1551"/>
      <c r="Q3" s="1551"/>
      <c r="R3" s="1551"/>
      <c r="S3" s="1551"/>
      <c r="T3" s="1551"/>
      <c r="U3" s="1551"/>
      <c r="V3" s="618"/>
      <c r="W3" s="619"/>
      <c r="X3" s="617" t="s">
        <v>973</v>
      </c>
    </row>
    <row r="4" spans="1:24" ht="15.75" customHeight="1">
      <c r="A4" s="631"/>
      <c r="B4" s="631"/>
      <c r="C4" s="631"/>
      <c r="D4" s="631"/>
      <c r="E4" s="631"/>
      <c r="F4" s="631"/>
      <c r="G4" s="631"/>
      <c r="H4" s="631"/>
      <c r="I4" s="631"/>
      <c r="J4" s="631"/>
      <c r="K4" s="631"/>
      <c r="L4" s="631"/>
      <c r="M4" s="631"/>
      <c r="N4" s="631"/>
      <c r="O4" s="631"/>
      <c r="P4" s="631"/>
      <c r="Q4" s="631"/>
      <c r="R4" s="631"/>
      <c r="S4" s="631"/>
      <c r="T4" s="631"/>
      <c r="U4" s="631"/>
      <c r="V4" s="618"/>
      <c r="W4" s="620"/>
      <c r="X4" s="617" t="s">
        <v>974</v>
      </c>
    </row>
    <row r="5" spans="1:24" ht="15.75" customHeight="1">
      <c r="H5" s="1550" t="s">
        <v>975</v>
      </c>
      <c r="I5" s="1550"/>
      <c r="J5" s="1550"/>
      <c r="K5" s="1552" t="str">
        <f>IF(企業入力シート!C7="","",企業入力シート!C7)</f>
        <v>○○建設</v>
      </c>
      <c r="L5" s="1552"/>
      <c r="M5" s="1552"/>
      <c r="N5" s="1552"/>
      <c r="O5" s="1552"/>
      <c r="P5" s="1552"/>
      <c r="Q5" s="1552"/>
      <c r="R5" s="1552"/>
      <c r="S5" s="1552"/>
      <c r="T5" s="1552"/>
      <c r="U5" s="1552"/>
      <c r="V5" s="621"/>
      <c r="W5" s="617"/>
      <c r="X5" s="617"/>
    </row>
    <row r="6" spans="1:24" ht="15.75" customHeight="1">
      <c r="W6" s="617" t="s">
        <v>976</v>
      </c>
      <c r="X6" s="617"/>
    </row>
    <row r="7" spans="1:24" ht="15.75" customHeight="1">
      <c r="A7" s="632" t="s">
        <v>977</v>
      </c>
      <c r="W7" s="623"/>
      <c r="X7" s="617" t="s">
        <v>978</v>
      </c>
    </row>
    <row r="8" spans="1:24" ht="13.5" customHeight="1">
      <c r="A8" s="633" t="s">
        <v>979</v>
      </c>
      <c r="B8" s="633"/>
      <c r="C8" s="633"/>
      <c r="D8" s="633"/>
      <c r="E8" s="633"/>
      <c r="F8" s="633"/>
      <c r="G8" s="633"/>
      <c r="H8" s="633"/>
      <c r="I8" s="633"/>
      <c r="J8" s="633"/>
      <c r="K8" s="633"/>
      <c r="L8" s="633"/>
      <c r="M8" s="633"/>
      <c r="N8" s="633"/>
      <c r="O8" s="633"/>
      <c r="P8" s="633"/>
      <c r="Q8" s="633"/>
      <c r="R8" s="633"/>
      <c r="S8" s="633"/>
      <c r="T8" s="633"/>
      <c r="U8" s="633"/>
      <c r="V8" s="624"/>
      <c r="W8" s="625"/>
      <c r="X8" s="617" t="s">
        <v>980</v>
      </c>
    </row>
    <row r="9" spans="1:24" ht="13">
      <c r="A9" s="634" t="s">
        <v>981</v>
      </c>
      <c r="B9" s="633" t="s">
        <v>982</v>
      </c>
      <c r="C9" s="633"/>
      <c r="D9" s="633"/>
      <c r="E9" s="633"/>
      <c r="F9" s="633"/>
      <c r="G9" s="633"/>
      <c r="H9" s="633"/>
      <c r="I9" s="633"/>
      <c r="J9" s="633"/>
      <c r="K9" s="633"/>
      <c r="L9" s="633"/>
      <c r="M9" s="633"/>
      <c r="N9" s="633"/>
      <c r="O9" s="633"/>
      <c r="P9" s="633"/>
      <c r="Q9" s="633"/>
      <c r="R9" s="633"/>
      <c r="S9" s="633"/>
      <c r="T9" s="633"/>
      <c r="U9" s="633"/>
      <c r="V9" s="624"/>
      <c r="W9" s="617"/>
      <c r="X9" s="617"/>
    </row>
    <row r="10" spans="1:24" ht="13.5" customHeight="1">
      <c r="A10" s="634" t="s">
        <v>983</v>
      </c>
      <c r="B10" s="1553" t="str">
        <f>CONCATENATE("「障がい者雇用の促進等に関する法律施行規則」第８条で定められた様式（障害者雇用状況報告書）による提出。なお、提出にあたっては入札公告日前日時点（令和",(YEAR(発注者入力シート!H7)-2018),"年",MONTH(発注者入力シート!H7),"月",DAY(発注者入力シート!H7),"日時点）の状況と相異ないことを代表者名で証明すること。")</f>
        <v>「障がい者雇用の促進等に関する法律施行規則」第８条で定められた様式（障害者雇用状況報告書）による提出。なお、提出にあたっては入札公告日前日時点（令和8年10月1日時点）の状況と相異ないことを代表者名で証明すること。</v>
      </c>
      <c r="C10" s="1553"/>
      <c r="D10" s="1553"/>
      <c r="E10" s="1553"/>
      <c r="F10" s="1553"/>
      <c r="G10" s="1553"/>
      <c r="H10" s="1553"/>
      <c r="I10" s="1553"/>
      <c r="J10" s="1553"/>
      <c r="K10" s="1553"/>
      <c r="L10" s="1553"/>
      <c r="M10" s="1553"/>
      <c r="N10" s="1553"/>
      <c r="O10" s="1553"/>
      <c r="P10" s="1553"/>
      <c r="Q10" s="1553"/>
      <c r="R10" s="1553"/>
      <c r="S10" s="1553"/>
      <c r="T10" s="1553"/>
      <c r="U10" s="1553"/>
      <c r="V10" s="624"/>
      <c r="W10" s="617" t="s">
        <v>984</v>
      </c>
      <c r="X10" s="617"/>
    </row>
    <row r="11" spans="1:24" ht="13">
      <c r="A11" s="633"/>
      <c r="B11" s="1553"/>
      <c r="C11" s="1553"/>
      <c r="D11" s="1553"/>
      <c r="E11" s="1553"/>
      <c r="F11" s="1553"/>
      <c r="G11" s="1553"/>
      <c r="H11" s="1553"/>
      <c r="I11" s="1553"/>
      <c r="J11" s="1553"/>
      <c r="K11" s="1553"/>
      <c r="L11" s="1553"/>
      <c r="M11" s="1553"/>
      <c r="N11" s="1553"/>
      <c r="O11" s="1553"/>
      <c r="P11" s="1553"/>
      <c r="Q11" s="1553"/>
      <c r="R11" s="1553"/>
      <c r="S11" s="1553"/>
      <c r="T11" s="1553"/>
      <c r="U11" s="1553"/>
      <c r="V11" s="624"/>
      <c r="W11" s="617" t="s">
        <v>985</v>
      </c>
      <c r="X11" s="617"/>
    </row>
    <row r="12" spans="1:24" ht="13">
      <c r="A12" s="635"/>
      <c r="B12" s="1554"/>
      <c r="C12" s="1554"/>
      <c r="D12" s="1554"/>
      <c r="E12" s="1554"/>
      <c r="F12" s="1554"/>
      <c r="G12" s="1554"/>
      <c r="H12" s="1554"/>
      <c r="I12" s="1554"/>
      <c r="J12" s="1554"/>
      <c r="K12" s="1554"/>
      <c r="L12" s="1554"/>
      <c r="M12" s="1554"/>
      <c r="N12" s="1553"/>
      <c r="O12" s="1553"/>
      <c r="P12" s="1553"/>
      <c r="Q12" s="1553"/>
      <c r="R12" s="1554"/>
      <c r="S12" s="1554"/>
      <c r="T12" s="1554"/>
      <c r="U12" s="1554"/>
      <c r="V12" s="624"/>
      <c r="W12" s="617" t="s">
        <v>986</v>
      </c>
      <c r="X12" s="617"/>
    </row>
    <row r="13" spans="1:24" ht="15.75" customHeight="1">
      <c r="A13" s="1555" t="s">
        <v>987</v>
      </c>
      <c r="B13" s="1556"/>
      <c r="C13" s="1556"/>
      <c r="D13" s="1556"/>
      <c r="E13" s="1556"/>
      <c r="F13" s="1556"/>
      <c r="G13" s="1556"/>
      <c r="H13" s="1556"/>
      <c r="I13" s="1556"/>
      <c r="J13" s="1559" t="s">
        <v>1032</v>
      </c>
      <c r="K13" s="1560"/>
      <c r="L13" s="1560"/>
      <c r="M13" s="1561"/>
      <c r="N13" s="1565" t="s">
        <v>988</v>
      </c>
      <c r="O13" s="1566"/>
      <c r="P13" s="1566"/>
      <c r="Q13" s="1567"/>
      <c r="R13" s="1565" t="s">
        <v>989</v>
      </c>
      <c r="S13" s="1566"/>
      <c r="T13" s="1566"/>
      <c r="U13" s="1567"/>
      <c r="V13" s="626"/>
    </row>
    <row r="14" spans="1:24" ht="15.75" customHeight="1">
      <c r="A14" s="1555"/>
      <c r="B14" s="1556"/>
      <c r="C14" s="1556"/>
      <c r="D14" s="1556"/>
      <c r="E14" s="1556"/>
      <c r="F14" s="1556"/>
      <c r="G14" s="1556"/>
      <c r="H14" s="1556"/>
      <c r="I14" s="1556"/>
      <c r="J14" s="1562"/>
      <c r="K14" s="1563"/>
      <c r="L14" s="1563"/>
      <c r="M14" s="1564"/>
      <c r="N14" s="1568"/>
      <c r="O14" s="1569"/>
      <c r="P14" s="1569"/>
      <c r="Q14" s="1570"/>
      <c r="R14" s="1568"/>
      <c r="S14" s="1569"/>
      <c r="T14" s="1569"/>
      <c r="U14" s="1570"/>
      <c r="V14" s="626"/>
    </row>
    <row r="15" spans="1:24" ht="15.75" customHeight="1">
      <c r="A15" s="1555"/>
      <c r="B15" s="1555"/>
      <c r="C15" s="1555"/>
      <c r="D15" s="1555"/>
      <c r="E15" s="1555"/>
      <c r="F15" s="1555"/>
      <c r="G15" s="1555"/>
      <c r="H15" s="1555"/>
      <c r="I15" s="1555"/>
      <c r="J15" s="1571" t="s">
        <v>990</v>
      </c>
      <c r="K15" s="1572"/>
      <c r="L15" s="1572"/>
      <c r="M15" s="1573"/>
      <c r="N15" s="1571" t="s">
        <v>991</v>
      </c>
      <c r="O15" s="1572"/>
      <c r="P15" s="1572"/>
      <c r="Q15" s="1573"/>
      <c r="R15" s="1571" t="s">
        <v>992</v>
      </c>
      <c r="S15" s="1572"/>
      <c r="T15" s="1572"/>
      <c r="U15" s="1573"/>
      <c r="V15" s="626"/>
    </row>
    <row r="16" spans="1:24" ht="15.75" customHeight="1">
      <c r="A16" s="1555"/>
      <c r="B16" s="1555"/>
      <c r="C16" s="1555"/>
      <c r="D16" s="1555"/>
      <c r="E16" s="1555"/>
      <c r="F16" s="1555"/>
      <c r="G16" s="1555"/>
      <c r="H16" s="1555"/>
      <c r="I16" s="1555"/>
      <c r="J16" s="1574"/>
      <c r="K16" s="1575"/>
      <c r="L16" s="1575"/>
      <c r="M16" s="1576"/>
      <c r="N16" s="1574"/>
      <c r="O16" s="1575"/>
      <c r="P16" s="1575"/>
      <c r="Q16" s="1576"/>
      <c r="R16" s="1574"/>
      <c r="S16" s="1575"/>
      <c r="T16" s="1575"/>
      <c r="U16" s="1576"/>
      <c r="V16" s="626"/>
    </row>
    <row r="17" spans="1:23" ht="15.75" customHeight="1">
      <c r="A17" s="1555"/>
      <c r="B17" s="1555"/>
      <c r="C17" s="1555"/>
      <c r="D17" s="1555"/>
      <c r="E17" s="1555"/>
      <c r="F17" s="1555"/>
      <c r="G17" s="1555"/>
      <c r="H17" s="1555"/>
      <c r="I17" s="1555"/>
      <c r="J17" s="1545">
        <v>0</v>
      </c>
      <c r="K17" s="1545"/>
      <c r="L17" s="1545"/>
      <c r="M17" s="1545"/>
      <c r="N17" s="1545">
        <v>0</v>
      </c>
      <c r="O17" s="1545"/>
      <c r="P17" s="1545"/>
      <c r="Q17" s="1545"/>
      <c r="R17" s="1545">
        <v>0</v>
      </c>
      <c r="S17" s="1545"/>
      <c r="T17" s="1545"/>
      <c r="U17" s="1545"/>
      <c r="V17" s="626"/>
    </row>
    <row r="18" spans="1:23" ht="15.75" customHeight="1">
      <c r="A18" s="636"/>
      <c r="B18" s="614"/>
      <c r="C18" s="614"/>
      <c r="D18" s="614"/>
      <c r="E18" s="614"/>
      <c r="J18" s="614"/>
      <c r="K18" s="614"/>
      <c r="L18" s="614"/>
      <c r="M18" s="614"/>
      <c r="N18" s="614"/>
      <c r="O18" s="614"/>
      <c r="P18" s="614"/>
      <c r="Q18" s="614"/>
      <c r="R18" s="614"/>
      <c r="T18" s="614"/>
      <c r="U18" s="614"/>
      <c r="V18" s="626"/>
    </row>
    <row r="19" spans="1:23" ht="15.75" customHeight="1">
      <c r="A19" s="1555" t="s">
        <v>788</v>
      </c>
      <c r="B19" s="1555"/>
      <c r="C19" s="1555"/>
      <c r="D19" s="1555"/>
      <c r="E19" s="1555"/>
      <c r="F19" s="1555"/>
      <c r="G19" s="1555"/>
      <c r="H19" s="1555"/>
      <c r="I19" s="1555"/>
      <c r="J19" s="1577" t="s">
        <v>993</v>
      </c>
      <c r="K19" s="1577"/>
      <c r="L19" s="1578"/>
      <c r="M19" s="1578"/>
      <c r="N19" s="1579" t="s">
        <v>994</v>
      </c>
      <c r="O19" s="1579"/>
      <c r="P19" s="1558"/>
      <c r="Q19" s="1558"/>
      <c r="R19" s="1579" t="s">
        <v>995</v>
      </c>
      <c r="S19" s="1579"/>
      <c r="T19" s="1558"/>
      <c r="U19" s="1558"/>
      <c r="V19" s="626"/>
    </row>
    <row r="20" spans="1:23" ht="15.75" customHeight="1">
      <c r="A20" s="1555"/>
      <c r="B20" s="1555"/>
      <c r="C20" s="1555"/>
      <c r="D20" s="1555"/>
      <c r="E20" s="1555"/>
      <c r="F20" s="1555"/>
      <c r="G20" s="1555"/>
      <c r="H20" s="1555"/>
      <c r="I20" s="1555"/>
      <c r="J20" s="1557" t="s">
        <v>789</v>
      </c>
      <c r="K20" s="1557"/>
      <c r="L20" s="1558" t="s">
        <v>996</v>
      </c>
      <c r="M20" s="1558"/>
      <c r="N20" s="1557" t="s">
        <v>789</v>
      </c>
      <c r="O20" s="1557"/>
      <c r="P20" s="1558" t="s">
        <v>996</v>
      </c>
      <c r="Q20" s="1558"/>
      <c r="R20" s="1557" t="s">
        <v>789</v>
      </c>
      <c r="S20" s="1557"/>
      <c r="T20" s="1558" t="s">
        <v>996</v>
      </c>
      <c r="U20" s="1558"/>
      <c r="V20" s="626"/>
      <c r="W20" s="627"/>
    </row>
    <row r="21" spans="1:23" ht="15.75" customHeight="1">
      <c r="A21" s="1580" t="s">
        <v>997</v>
      </c>
      <c r="B21" s="615" t="s">
        <v>998</v>
      </c>
      <c r="C21" s="1548"/>
      <c r="D21" s="1548"/>
      <c r="E21" s="1548"/>
      <c r="F21" s="1548"/>
      <c r="G21" s="1548"/>
      <c r="H21" s="1548"/>
      <c r="I21" s="615" t="s">
        <v>999</v>
      </c>
      <c r="J21" s="1545"/>
      <c r="K21" s="1545"/>
      <c r="L21" s="1546">
        <v>2</v>
      </c>
      <c r="M21" s="1546"/>
      <c r="N21" s="1545"/>
      <c r="O21" s="1545"/>
      <c r="P21" s="1546">
        <v>1</v>
      </c>
      <c r="Q21" s="1546"/>
      <c r="R21" s="1545"/>
      <c r="S21" s="1545"/>
      <c r="T21" s="1546">
        <v>0.5</v>
      </c>
      <c r="U21" s="1546"/>
      <c r="V21" s="626"/>
    </row>
    <row r="22" spans="1:23" ht="15.75" customHeight="1">
      <c r="A22" s="1581"/>
      <c r="B22" s="615" t="s">
        <v>1000</v>
      </c>
      <c r="C22" s="1548"/>
      <c r="D22" s="1548"/>
      <c r="E22" s="1548"/>
      <c r="F22" s="1548"/>
      <c r="G22" s="1548"/>
      <c r="H22" s="1548"/>
      <c r="I22" s="615" t="s">
        <v>999</v>
      </c>
      <c r="J22" s="1545"/>
      <c r="K22" s="1545"/>
      <c r="L22" s="1546">
        <v>2</v>
      </c>
      <c r="M22" s="1546"/>
      <c r="N22" s="1545"/>
      <c r="O22" s="1545"/>
      <c r="P22" s="1546">
        <v>1</v>
      </c>
      <c r="Q22" s="1546"/>
      <c r="R22" s="1545"/>
      <c r="S22" s="1545"/>
      <c r="T22" s="1546">
        <v>0.5</v>
      </c>
      <c r="U22" s="1546"/>
      <c r="V22" s="626"/>
    </row>
    <row r="23" spans="1:23" ht="15.75" customHeight="1">
      <c r="A23" s="1581"/>
      <c r="B23" s="1555" t="s">
        <v>1001</v>
      </c>
      <c r="C23" s="1547" t="s">
        <v>1002</v>
      </c>
      <c r="D23" s="1547"/>
      <c r="E23" s="1547"/>
      <c r="F23" s="1547"/>
      <c r="G23" s="1547"/>
      <c r="H23" s="1547"/>
      <c r="I23" s="615" t="s">
        <v>999</v>
      </c>
      <c r="J23" s="1545"/>
      <c r="K23" s="1545"/>
      <c r="L23" s="1546">
        <v>2</v>
      </c>
      <c r="M23" s="1546"/>
      <c r="N23" s="1545"/>
      <c r="O23" s="1545"/>
      <c r="P23" s="1546">
        <v>1</v>
      </c>
      <c r="Q23" s="1546"/>
      <c r="R23" s="1545"/>
      <c r="S23" s="1545"/>
      <c r="T23" s="1546">
        <v>0.5</v>
      </c>
      <c r="U23" s="1546"/>
      <c r="V23" s="626"/>
    </row>
    <row r="24" spans="1:23" ht="15.75" customHeight="1">
      <c r="A24" s="1581"/>
      <c r="B24" s="1555"/>
      <c r="C24" s="1547" t="s">
        <v>1003</v>
      </c>
      <c r="D24" s="1547"/>
      <c r="E24" s="1547"/>
      <c r="F24" s="1547"/>
      <c r="G24" s="1547"/>
      <c r="H24" s="1547"/>
      <c r="I24" s="628"/>
      <c r="J24" s="1545"/>
      <c r="K24" s="1545"/>
      <c r="L24" s="1546">
        <v>1</v>
      </c>
      <c r="M24" s="1546"/>
      <c r="N24" s="1545"/>
      <c r="O24" s="1545"/>
      <c r="P24" s="1546">
        <v>0.5</v>
      </c>
      <c r="Q24" s="1546"/>
      <c r="R24" s="1545"/>
      <c r="S24" s="1545"/>
      <c r="T24" s="1546" t="s">
        <v>1004</v>
      </c>
      <c r="U24" s="1546"/>
      <c r="V24" s="626"/>
    </row>
    <row r="25" spans="1:23" ht="15.75" customHeight="1">
      <c r="A25" s="1581"/>
      <c r="B25" s="615" t="s">
        <v>1005</v>
      </c>
      <c r="C25" s="1544"/>
      <c r="D25" s="1544"/>
      <c r="E25" s="1544"/>
      <c r="F25" s="1544"/>
      <c r="G25" s="1544"/>
      <c r="H25" s="1544"/>
      <c r="I25" s="628"/>
      <c r="J25" s="1545"/>
      <c r="K25" s="1545"/>
      <c r="L25" s="1546">
        <v>1</v>
      </c>
      <c r="M25" s="1546"/>
      <c r="N25" s="1545"/>
      <c r="O25" s="1545"/>
      <c r="P25" s="1546">
        <v>0.5</v>
      </c>
      <c r="Q25" s="1546"/>
      <c r="R25" s="1545"/>
      <c r="S25" s="1545"/>
      <c r="T25" s="1546" t="s">
        <v>1004</v>
      </c>
      <c r="U25" s="1546"/>
      <c r="V25" s="626"/>
    </row>
    <row r="26" spans="1:23" ht="15.75" customHeight="1">
      <c r="A26" s="1581"/>
      <c r="B26" s="615" t="s">
        <v>1006</v>
      </c>
      <c r="C26" s="1544"/>
      <c r="D26" s="1544"/>
      <c r="E26" s="1544"/>
      <c r="F26" s="1544"/>
      <c r="G26" s="1544"/>
      <c r="H26" s="1544"/>
      <c r="I26" s="628"/>
      <c r="J26" s="1545"/>
      <c r="K26" s="1545"/>
      <c r="L26" s="1546">
        <v>1</v>
      </c>
      <c r="M26" s="1546"/>
      <c r="N26" s="1545"/>
      <c r="O26" s="1545"/>
      <c r="P26" s="1546">
        <v>0.5</v>
      </c>
      <c r="Q26" s="1546"/>
      <c r="R26" s="1545"/>
      <c r="S26" s="1545"/>
      <c r="T26" s="1546" t="s">
        <v>1004</v>
      </c>
      <c r="U26" s="1546"/>
      <c r="V26" s="626"/>
    </row>
    <row r="27" spans="1:23" ht="15.75" customHeight="1">
      <c r="A27" s="1582"/>
      <c r="B27" s="615" t="s">
        <v>1007</v>
      </c>
      <c r="C27" s="1547" t="s">
        <v>1008</v>
      </c>
      <c r="D27" s="1547"/>
      <c r="E27" s="1547"/>
      <c r="F27" s="1547"/>
      <c r="G27" s="1547"/>
      <c r="H27" s="1547"/>
      <c r="I27" s="628"/>
      <c r="J27" s="1545"/>
      <c r="K27" s="1545"/>
      <c r="L27" s="1546">
        <v>1</v>
      </c>
      <c r="M27" s="1546"/>
      <c r="N27" s="1545"/>
      <c r="O27" s="1545"/>
      <c r="P27" s="1546">
        <v>0.5</v>
      </c>
      <c r="Q27" s="1546"/>
      <c r="R27" s="1545"/>
      <c r="S27" s="1545"/>
      <c r="T27" s="1546" t="s">
        <v>1004</v>
      </c>
      <c r="U27" s="1546"/>
      <c r="V27" s="626"/>
    </row>
    <row r="28" spans="1:23" ht="15.75" customHeight="1">
      <c r="A28" s="1583" t="s">
        <v>790</v>
      </c>
      <c r="B28" s="1586" t="s">
        <v>1009</v>
      </c>
      <c r="C28" s="1587"/>
      <c r="D28" s="1587"/>
      <c r="E28" s="1587"/>
      <c r="F28" s="1587"/>
      <c r="G28" s="1587"/>
      <c r="H28" s="1588"/>
      <c r="I28" s="1555" t="s">
        <v>999</v>
      </c>
      <c r="J28" s="1592"/>
      <c r="K28" s="1593"/>
      <c r="L28" s="1596">
        <v>2</v>
      </c>
      <c r="M28" s="1597"/>
      <c r="N28" s="1592"/>
      <c r="O28" s="1593"/>
      <c r="P28" s="1596">
        <v>1</v>
      </c>
      <c r="Q28" s="1597"/>
      <c r="R28" s="1592"/>
      <c r="S28" s="1593"/>
      <c r="T28" s="1596">
        <v>0.5</v>
      </c>
      <c r="U28" s="1597"/>
      <c r="V28" s="626"/>
    </row>
    <row r="29" spans="1:23" ht="15.75" customHeight="1">
      <c r="A29" s="1584"/>
      <c r="B29" s="1589"/>
      <c r="C29" s="1590"/>
      <c r="D29" s="1590"/>
      <c r="E29" s="1590"/>
      <c r="F29" s="1590"/>
      <c r="G29" s="1590"/>
      <c r="H29" s="1591"/>
      <c r="I29" s="1555"/>
      <c r="J29" s="1594"/>
      <c r="K29" s="1595"/>
      <c r="L29" s="1598"/>
      <c r="M29" s="1599"/>
      <c r="N29" s="1594"/>
      <c r="O29" s="1595"/>
      <c r="P29" s="1598"/>
      <c r="Q29" s="1599"/>
      <c r="R29" s="1594"/>
      <c r="S29" s="1595"/>
      <c r="T29" s="1598"/>
      <c r="U29" s="1599"/>
      <c r="V29" s="626"/>
    </row>
    <row r="30" spans="1:23" ht="15.75" customHeight="1">
      <c r="A30" s="1584"/>
      <c r="B30" s="1586" t="s">
        <v>1010</v>
      </c>
      <c r="C30" s="1587"/>
      <c r="D30" s="1587"/>
      <c r="E30" s="1587"/>
      <c r="F30" s="1587"/>
      <c r="G30" s="1587"/>
      <c r="H30" s="1588"/>
      <c r="I30" s="1600"/>
      <c r="J30" s="1592"/>
      <c r="K30" s="1593"/>
      <c r="L30" s="1596">
        <v>1</v>
      </c>
      <c r="M30" s="1597"/>
      <c r="N30" s="1592"/>
      <c r="O30" s="1593"/>
      <c r="P30" s="1596">
        <v>0.5</v>
      </c>
      <c r="Q30" s="1597"/>
      <c r="R30" s="1592"/>
      <c r="S30" s="1593"/>
      <c r="T30" s="1596" t="s">
        <v>1004</v>
      </c>
      <c r="U30" s="1597"/>
      <c r="V30" s="626"/>
    </row>
    <row r="31" spans="1:23" ht="15.75" customHeight="1">
      <c r="A31" s="1585"/>
      <c r="B31" s="1589"/>
      <c r="C31" s="1590"/>
      <c r="D31" s="1590"/>
      <c r="E31" s="1590"/>
      <c r="F31" s="1590"/>
      <c r="G31" s="1590"/>
      <c r="H31" s="1591"/>
      <c r="I31" s="1600"/>
      <c r="J31" s="1594"/>
      <c r="K31" s="1595"/>
      <c r="L31" s="1598"/>
      <c r="M31" s="1599"/>
      <c r="N31" s="1594"/>
      <c r="O31" s="1595"/>
      <c r="P31" s="1598"/>
      <c r="Q31" s="1599"/>
      <c r="R31" s="1594"/>
      <c r="S31" s="1595"/>
      <c r="T31" s="1598"/>
      <c r="U31" s="1599"/>
      <c r="V31" s="626"/>
    </row>
    <row r="32" spans="1:23" ht="15.75" customHeight="1">
      <c r="A32" s="1583" t="s">
        <v>791</v>
      </c>
      <c r="B32" s="1625" t="s">
        <v>1011</v>
      </c>
      <c r="C32" s="1621"/>
      <c r="D32" s="1621"/>
      <c r="E32" s="1621"/>
      <c r="F32" s="1621"/>
      <c r="G32" s="1621"/>
      <c r="H32" s="1622"/>
      <c r="I32" s="1607"/>
      <c r="J32" s="1592"/>
      <c r="K32" s="1593"/>
      <c r="L32" s="1596">
        <v>1</v>
      </c>
      <c r="M32" s="1597"/>
      <c r="N32" s="1592"/>
      <c r="O32" s="1593"/>
      <c r="P32" s="1596">
        <v>0.5</v>
      </c>
      <c r="Q32" s="1597"/>
      <c r="R32" s="1592"/>
      <c r="S32" s="1593"/>
      <c r="T32" s="1596">
        <v>0.5</v>
      </c>
      <c r="U32" s="1597"/>
      <c r="V32" s="626"/>
    </row>
    <row r="33" spans="1:26" ht="15.75" customHeight="1">
      <c r="A33" s="1584"/>
      <c r="B33" s="1626"/>
      <c r="C33" s="1623"/>
      <c r="D33" s="1623"/>
      <c r="E33" s="1623"/>
      <c r="F33" s="1623"/>
      <c r="G33" s="1623"/>
      <c r="H33" s="1624"/>
      <c r="I33" s="1607"/>
      <c r="J33" s="1594"/>
      <c r="K33" s="1595"/>
      <c r="L33" s="1598"/>
      <c r="M33" s="1599"/>
      <c r="N33" s="1594"/>
      <c r="O33" s="1595"/>
      <c r="P33" s="1598"/>
      <c r="Q33" s="1599"/>
      <c r="R33" s="1594"/>
      <c r="S33" s="1595"/>
      <c r="T33" s="1598"/>
      <c r="U33" s="1599"/>
      <c r="V33" s="626"/>
    </row>
    <row r="34" spans="1:26" ht="15.75" customHeight="1">
      <c r="A34" s="1584"/>
      <c r="B34" s="1601" t="s">
        <v>1012</v>
      </c>
      <c r="C34" s="1602"/>
      <c r="D34" s="1602"/>
      <c r="E34" s="1602"/>
      <c r="F34" s="1602"/>
      <c r="G34" s="1602"/>
      <c r="H34" s="1603"/>
      <c r="I34" s="1607"/>
      <c r="J34" s="1608" t="s">
        <v>1013</v>
      </c>
      <c r="K34" s="1608"/>
      <c r="L34" s="1608"/>
      <c r="M34" s="1608"/>
      <c r="N34" s="1608"/>
      <c r="O34" s="1608"/>
      <c r="P34" s="1608"/>
      <c r="Q34" s="1608"/>
      <c r="R34" s="1608"/>
      <c r="S34" s="1608"/>
      <c r="T34" s="1608"/>
      <c r="U34" s="1608"/>
      <c r="V34" s="626"/>
    </row>
    <row r="35" spans="1:26" ht="15.75" customHeight="1">
      <c r="A35" s="1585"/>
      <c r="B35" s="1604"/>
      <c r="C35" s="1605"/>
      <c r="D35" s="1605"/>
      <c r="E35" s="1605"/>
      <c r="F35" s="1605"/>
      <c r="G35" s="1605"/>
      <c r="H35" s="1606"/>
      <c r="I35" s="1607"/>
      <c r="J35" s="1608"/>
      <c r="K35" s="1608"/>
      <c r="L35" s="1608"/>
      <c r="M35" s="1608"/>
      <c r="N35" s="1608"/>
      <c r="O35" s="1608"/>
      <c r="P35" s="1608"/>
      <c r="Q35" s="1608"/>
      <c r="R35" s="1608"/>
      <c r="S35" s="1608"/>
      <c r="T35" s="1608"/>
      <c r="U35" s="1608"/>
      <c r="V35" s="626"/>
    </row>
    <row r="36" spans="1:26" ht="15.75" customHeight="1">
      <c r="A36" s="636"/>
      <c r="B36" s="614"/>
      <c r="C36" s="614"/>
      <c r="D36" s="614"/>
      <c r="E36" s="614"/>
      <c r="F36" s="614"/>
      <c r="G36" s="614"/>
      <c r="H36" s="614"/>
      <c r="I36" s="614"/>
      <c r="J36" s="614"/>
      <c r="K36" s="614"/>
      <c r="L36" s="614"/>
      <c r="M36" s="614"/>
      <c r="N36" s="614"/>
      <c r="O36" s="614"/>
      <c r="P36" s="614"/>
      <c r="Q36" s="614"/>
      <c r="R36" s="614"/>
      <c r="S36" s="614"/>
      <c r="T36" s="614"/>
      <c r="U36" s="614"/>
      <c r="V36" s="626"/>
    </row>
    <row r="37" spans="1:26" ht="15.75" customHeight="1">
      <c r="A37" s="1609" t="s">
        <v>28</v>
      </c>
      <c r="B37" s="1610"/>
      <c r="C37" s="1613" t="s">
        <v>993</v>
      </c>
      <c r="D37" s="1614"/>
      <c r="E37" s="1614"/>
      <c r="F37" s="1614"/>
      <c r="G37" s="1614"/>
      <c r="H37" s="1614"/>
      <c r="I37" s="1614"/>
      <c r="J37" s="1614"/>
      <c r="K37" s="1614"/>
      <c r="L37" s="1614"/>
      <c r="M37" s="1617">
        <f>J17</f>
        <v>0</v>
      </c>
      <c r="N37" s="1618"/>
      <c r="O37" s="1618"/>
      <c r="P37" s="1618"/>
      <c r="Q37" s="1618"/>
      <c r="R37" s="1618"/>
      <c r="S37" s="1618"/>
      <c r="T37" s="1621" t="s">
        <v>1014</v>
      </c>
      <c r="U37" s="1622"/>
      <c r="V37" s="626"/>
    </row>
    <row r="38" spans="1:26" ht="15.75" customHeight="1">
      <c r="A38" s="1611"/>
      <c r="B38" s="1612"/>
      <c r="C38" s="1615"/>
      <c r="D38" s="1616"/>
      <c r="E38" s="1616"/>
      <c r="F38" s="1616"/>
      <c r="G38" s="1616"/>
      <c r="H38" s="1616"/>
      <c r="I38" s="1616"/>
      <c r="J38" s="1616"/>
      <c r="K38" s="1616"/>
      <c r="L38" s="1616"/>
      <c r="M38" s="1619"/>
      <c r="N38" s="1620"/>
      <c r="O38" s="1620"/>
      <c r="P38" s="1620"/>
      <c r="Q38" s="1620"/>
      <c r="R38" s="1620"/>
      <c r="S38" s="1620"/>
      <c r="T38" s="1623"/>
      <c r="U38" s="1624"/>
      <c r="V38" s="626"/>
    </row>
    <row r="39" spans="1:26" ht="15.75" customHeight="1">
      <c r="A39" s="1609" t="s">
        <v>29</v>
      </c>
      <c r="B39" s="1610"/>
      <c r="C39" s="1613" t="s">
        <v>994</v>
      </c>
      <c r="D39" s="1614"/>
      <c r="E39" s="1614"/>
      <c r="F39" s="1614"/>
      <c r="G39" s="1614"/>
      <c r="H39" s="1614"/>
      <c r="I39" s="1614"/>
      <c r="J39" s="1614"/>
      <c r="K39" s="1614"/>
      <c r="L39" s="1614"/>
      <c r="M39" s="1617">
        <f>N17</f>
        <v>0</v>
      </c>
      <c r="N39" s="1618"/>
      <c r="O39" s="1618"/>
      <c r="P39" s="1618"/>
      <c r="Q39" s="1618"/>
      <c r="R39" s="1618"/>
      <c r="S39" s="1618"/>
      <c r="T39" s="1621" t="s">
        <v>1014</v>
      </c>
      <c r="U39" s="1622"/>
      <c r="V39" s="626"/>
    </row>
    <row r="40" spans="1:26" ht="15.75" customHeight="1">
      <c r="A40" s="1611"/>
      <c r="B40" s="1612"/>
      <c r="C40" s="1615"/>
      <c r="D40" s="1616"/>
      <c r="E40" s="1616"/>
      <c r="F40" s="1616"/>
      <c r="G40" s="1616"/>
      <c r="H40" s="1616"/>
      <c r="I40" s="1616"/>
      <c r="J40" s="1616"/>
      <c r="K40" s="1616"/>
      <c r="L40" s="1616"/>
      <c r="M40" s="1619"/>
      <c r="N40" s="1620"/>
      <c r="O40" s="1620"/>
      <c r="P40" s="1620"/>
      <c r="Q40" s="1620"/>
      <c r="R40" s="1620"/>
      <c r="S40" s="1620"/>
      <c r="T40" s="1623"/>
      <c r="U40" s="1624"/>
      <c r="V40" s="626"/>
    </row>
    <row r="41" spans="1:26" ht="15.75" customHeight="1">
      <c r="A41" s="1555" t="s">
        <v>1015</v>
      </c>
      <c r="B41" s="1555"/>
      <c r="C41" s="1627" t="s">
        <v>995</v>
      </c>
      <c r="D41" s="1627"/>
      <c r="E41" s="1627"/>
      <c r="F41" s="1627"/>
      <c r="G41" s="1627"/>
      <c r="H41" s="1627"/>
      <c r="I41" s="1627"/>
      <c r="J41" s="1627"/>
      <c r="K41" s="1627"/>
      <c r="L41" s="1627"/>
      <c r="M41" s="1628">
        <f>R17</f>
        <v>0</v>
      </c>
      <c r="N41" s="1628"/>
      <c r="O41" s="1628"/>
      <c r="P41" s="1628"/>
      <c r="Q41" s="1628"/>
      <c r="R41" s="1628"/>
      <c r="S41" s="1629"/>
      <c r="T41" s="1630" t="s">
        <v>1014</v>
      </c>
      <c r="U41" s="1548"/>
      <c r="V41" s="626"/>
    </row>
    <row r="42" spans="1:26" ht="15.75" customHeight="1">
      <c r="A42" s="1555"/>
      <c r="B42" s="1555"/>
      <c r="C42" s="1627"/>
      <c r="D42" s="1627"/>
      <c r="E42" s="1627"/>
      <c r="F42" s="1627"/>
      <c r="G42" s="1627"/>
      <c r="H42" s="1627"/>
      <c r="I42" s="1627"/>
      <c r="J42" s="1627"/>
      <c r="K42" s="1627"/>
      <c r="L42" s="1627"/>
      <c r="M42" s="1628"/>
      <c r="N42" s="1628"/>
      <c r="O42" s="1628"/>
      <c r="P42" s="1628"/>
      <c r="Q42" s="1628"/>
      <c r="R42" s="1628"/>
      <c r="S42" s="1629"/>
      <c r="T42" s="1630"/>
      <c r="U42" s="1548"/>
      <c r="V42" s="626"/>
    </row>
    <row r="43" spans="1:26" ht="15.75" customHeight="1">
      <c r="A43" s="1555" t="s">
        <v>1016</v>
      </c>
      <c r="B43" s="1555"/>
      <c r="C43" s="1635" t="s">
        <v>1017</v>
      </c>
      <c r="D43" s="1636"/>
      <c r="E43" s="1636"/>
      <c r="F43" s="1636"/>
      <c r="G43" s="1636"/>
      <c r="H43" s="1636"/>
      <c r="I43" s="1636"/>
      <c r="J43" s="1636"/>
      <c r="K43" s="1636"/>
      <c r="L43" s="1637"/>
      <c r="M43" s="1628">
        <f>M37+M39*0.5</f>
        <v>0</v>
      </c>
      <c r="N43" s="1628"/>
      <c r="O43" s="1628"/>
      <c r="P43" s="1628"/>
      <c r="Q43" s="1628"/>
      <c r="R43" s="1628"/>
      <c r="S43" s="1629"/>
      <c r="T43" s="1630" t="s">
        <v>1014</v>
      </c>
      <c r="U43" s="1548"/>
      <c r="V43" s="626"/>
    </row>
    <row r="44" spans="1:26" ht="15.75" customHeight="1">
      <c r="A44" s="1555"/>
      <c r="B44" s="1555"/>
      <c r="C44" s="1638" t="s">
        <v>1018</v>
      </c>
      <c r="D44" s="1639"/>
      <c r="E44" s="1639"/>
      <c r="F44" s="1639"/>
      <c r="G44" s="1639"/>
      <c r="H44" s="1639"/>
      <c r="I44" s="1639"/>
      <c r="J44" s="1639"/>
      <c r="K44" s="1639"/>
      <c r="L44" s="1640"/>
      <c r="M44" s="1628"/>
      <c r="N44" s="1628"/>
      <c r="O44" s="1628"/>
      <c r="P44" s="1628"/>
      <c r="Q44" s="1628"/>
      <c r="R44" s="1628"/>
      <c r="S44" s="1629"/>
      <c r="T44" s="1630"/>
      <c r="U44" s="1548"/>
      <c r="V44" s="626"/>
    </row>
    <row r="45" spans="1:26" ht="15.75" customHeight="1">
      <c r="A45" s="1555" t="s">
        <v>1033</v>
      </c>
      <c r="B45" s="1555"/>
      <c r="C45" s="1613" t="s">
        <v>1019</v>
      </c>
      <c r="D45" s="1614"/>
      <c r="E45" s="1614"/>
      <c r="F45" s="1614"/>
      <c r="G45" s="1614"/>
      <c r="H45" s="1614"/>
      <c r="I45" s="1614"/>
      <c r="J45" s="1614"/>
      <c r="K45" s="1614"/>
      <c r="L45" s="1614"/>
      <c r="M45" s="1631">
        <v>10</v>
      </c>
      <c r="N45" s="1632"/>
      <c r="O45" s="1632"/>
      <c r="P45" s="1632"/>
      <c r="Q45" s="1632"/>
      <c r="R45" s="1632"/>
      <c r="S45" s="1632"/>
      <c r="T45" s="1621" t="s">
        <v>792</v>
      </c>
      <c r="U45" s="1622"/>
      <c r="V45" s="614"/>
      <c r="W45" s="629"/>
      <c r="X45" s="629"/>
      <c r="Y45" s="629"/>
      <c r="Z45" s="629"/>
    </row>
    <row r="46" spans="1:26" ht="15.75" customHeight="1">
      <c r="A46" s="1555"/>
      <c r="B46" s="1555"/>
      <c r="C46" s="1615"/>
      <c r="D46" s="1616"/>
      <c r="E46" s="1616"/>
      <c r="F46" s="1616"/>
      <c r="G46" s="1616"/>
      <c r="H46" s="1616"/>
      <c r="I46" s="1616"/>
      <c r="J46" s="1616"/>
      <c r="K46" s="1616"/>
      <c r="L46" s="1616"/>
      <c r="M46" s="1633"/>
      <c r="N46" s="1634"/>
      <c r="O46" s="1634"/>
      <c r="P46" s="1634"/>
      <c r="Q46" s="1634"/>
      <c r="R46" s="1634"/>
      <c r="S46" s="1634"/>
      <c r="T46" s="1623"/>
      <c r="U46" s="1624"/>
      <c r="V46" s="614"/>
      <c r="W46" s="629" t="s">
        <v>1109</v>
      </c>
      <c r="X46" s="629"/>
      <c r="Y46" s="629"/>
      <c r="Z46" s="629"/>
    </row>
    <row r="47" spans="1:26" ht="15.75" customHeight="1">
      <c r="A47" s="1555" t="s">
        <v>1034</v>
      </c>
      <c r="B47" s="1555"/>
      <c r="C47" s="1662" t="s">
        <v>1035</v>
      </c>
      <c r="D47" s="1663"/>
      <c r="E47" s="1663"/>
      <c r="F47" s="1663"/>
      <c r="G47" s="1663"/>
      <c r="H47" s="1663"/>
      <c r="I47" s="1663"/>
      <c r="J47" s="1663"/>
      <c r="K47" s="1663"/>
      <c r="L47" s="1663"/>
      <c r="M47" s="1617">
        <f>M43-INT(M43*M45/100)</f>
        <v>0</v>
      </c>
      <c r="N47" s="1618"/>
      <c r="O47" s="1618"/>
      <c r="P47" s="1618"/>
      <c r="Q47" s="1618"/>
      <c r="R47" s="1618"/>
      <c r="S47" s="1618"/>
      <c r="T47" s="1621" t="s">
        <v>1014</v>
      </c>
      <c r="U47" s="1622"/>
      <c r="V47" s="626"/>
    </row>
    <row r="48" spans="1:26" ht="15.75" customHeight="1">
      <c r="A48" s="1555"/>
      <c r="B48" s="1555"/>
      <c r="C48" s="1672" t="s">
        <v>1036</v>
      </c>
      <c r="D48" s="1673"/>
      <c r="E48" s="1673"/>
      <c r="F48" s="1673"/>
      <c r="G48" s="1673"/>
      <c r="H48" s="1673"/>
      <c r="I48" s="1673"/>
      <c r="J48" s="1673"/>
      <c r="K48" s="1673"/>
      <c r="L48" s="1673"/>
      <c r="M48" s="1674"/>
      <c r="N48" s="1675"/>
      <c r="O48" s="1675"/>
      <c r="P48" s="1675"/>
      <c r="Q48" s="1675"/>
      <c r="R48" s="1675"/>
      <c r="S48" s="1675"/>
      <c r="T48" s="1653"/>
      <c r="U48" s="1654"/>
      <c r="V48" s="626"/>
    </row>
    <row r="49" spans="1:26" ht="15.75" customHeight="1">
      <c r="A49" s="1555"/>
      <c r="B49" s="1555"/>
      <c r="C49" s="1655" t="s">
        <v>1020</v>
      </c>
      <c r="D49" s="1656"/>
      <c r="E49" s="1656"/>
      <c r="F49" s="1656"/>
      <c r="G49" s="1656"/>
      <c r="H49" s="1656"/>
      <c r="I49" s="1656"/>
      <c r="J49" s="1656"/>
      <c r="K49" s="1656"/>
      <c r="L49" s="1657"/>
      <c r="M49" s="1619"/>
      <c r="N49" s="1620"/>
      <c r="O49" s="1620"/>
      <c r="P49" s="1620"/>
      <c r="Q49" s="1620"/>
      <c r="R49" s="1620"/>
      <c r="S49" s="1620"/>
      <c r="T49" s="1623"/>
      <c r="U49" s="1624"/>
      <c r="V49" s="626"/>
    </row>
    <row r="50" spans="1:26" ht="15.75" customHeight="1">
      <c r="A50" s="1555" t="s">
        <v>1037</v>
      </c>
      <c r="B50" s="1555"/>
      <c r="C50" s="1613" t="s">
        <v>1108</v>
      </c>
      <c r="D50" s="1614"/>
      <c r="E50" s="1614"/>
      <c r="F50" s="1614"/>
      <c r="G50" s="1614"/>
      <c r="H50" s="1614"/>
      <c r="I50" s="1614"/>
      <c r="J50" s="1614"/>
      <c r="K50" s="1614"/>
      <c r="L50" s="1614"/>
      <c r="M50" s="1658">
        <v>2.7</v>
      </c>
      <c r="N50" s="1659"/>
      <c r="O50" s="1659"/>
      <c r="P50" s="1659"/>
      <c r="Q50" s="1659"/>
      <c r="R50" s="1659"/>
      <c r="S50" s="1659"/>
      <c r="T50" s="1621" t="s">
        <v>792</v>
      </c>
      <c r="U50" s="1622"/>
      <c r="V50" s="626"/>
      <c r="W50" s="629" t="s">
        <v>1021</v>
      </c>
      <c r="X50" s="629"/>
      <c r="Y50" s="629"/>
      <c r="Z50" s="629"/>
    </row>
    <row r="51" spans="1:26" ht="15.75" customHeight="1">
      <c r="A51" s="1555"/>
      <c r="B51" s="1555"/>
      <c r="C51" s="1615"/>
      <c r="D51" s="1616"/>
      <c r="E51" s="1616"/>
      <c r="F51" s="1616"/>
      <c r="G51" s="1616"/>
      <c r="H51" s="1616"/>
      <c r="I51" s="1616"/>
      <c r="J51" s="1616"/>
      <c r="K51" s="1616"/>
      <c r="L51" s="1616"/>
      <c r="M51" s="1660"/>
      <c r="N51" s="1661"/>
      <c r="O51" s="1661"/>
      <c r="P51" s="1661"/>
      <c r="Q51" s="1661"/>
      <c r="R51" s="1661"/>
      <c r="S51" s="1661"/>
      <c r="T51" s="1623"/>
      <c r="U51" s="1624"/>
      <c r="V51" s="626"/>
      <c r="W51" s="629"/>
      <c r="X51" s="629"/>
      <c r="Y51" s="629" t="s">
        <v>1022</v>
      </c>
      <c r="Z51" s="629" t="s">
        <v>1023</v>
      </c>
    </row>
    <row r="52" spans="1:26" ht="15.75" customHeight="1">
      <c r="A52" s="1555" t="s">
        <v>1038</v>
      </c>
      <c r="B52" s="1555"/>
      <c r="C52" s="1662" t="s">
        <v>1024</v>
      </c>
      <c r="D52" s="1663"/>
      <c r="E52" s="1663"/>
      <c r="F52" s="1663"/>
      <c r="G52" s="1663"/>
      <c r="H52" s="1663"/>
      <c r="I52" s="1663"/>
      <c r="J52" s="1663"/>
      <c r="K52" s="1663"/>
      <c r="L52" s="1663"/>
      <c r="M52" s="1664" t="str">
        <f>IF(M47&lt;37.5,"法定雇用義務なし",INT(M47*M50/100))</f>
        <v>法定雇用義務なし</v>
      </c>
      <c r="N52" s="1665"/>
      <c r="O52" s="1665"/>
      <c r="P52" s="1665"/>
      <c r="Q52" s="1665"/>
      <c r="R52" s="1665"/>
      <c r="S52" s="1665"/>
      <c r="T52" s="1668" t="str">
        <f>IF(M47&lt;37.5,"37.5人未満("&amp;M47&amp;"人)","人")</f>
        <v>37.5人未満(0人)</v>
      </c>
      <c r="U52" s="1669"/>
      <c r="V52" s="626"/>
      <c r="W52" s="629" t="s">
        <v>1025</v>
      </c>
      <c r="X52" s="629"/>
      <c r="Y52" s="637">
        <v>2.5000000000000001E-2</v>
      </c>
      <c r="Z52" s="637">
        <v>2.7E-2</v>
      </c>
    </row>
    <row r="53" spans="1:26" ht="15.75" customHeight="1">
      <c r="A53" s="1555"/>
      <c r="B53" s="1555"/>
      <c r="C53" s="1672" t="s">
        <v>1039</v>
      </c>
      <c r="D53" s="1673"/>
      <c r="E53" s="1673"/>
      <c r="F53" s="1673"/>
      <c r="G53" s="1673"/>
      <c r="H53" s="1673"/>
      <c r="I53" s="1673"/>
      <c r="J53" s="1673"/>
      <c r="K53" s="1673"/>
      <c r="L53" s="1673"/>
      <c r="M53" s="1666"/>
      <c r="N53" s="1667"/>
      <c r="O53" s="1667"/>
      <c r="P53" s="1667"/>
      <c r="Q53" s="1667"/>
      <c r="R53" s="1667"/>
      <c r="S53" s="1667"/>
      <c r="T53" s="1670"/>
      <c r="U53" s="1671"/>
      <c r="V53" s="622"/>
      <c r="W53" s="629" t="s">
        <v>1026</v>
      </c>
      <c r="X53" s="629"/>
      <c r="Y53" s="638">
        <v>40</v>
      </c>
      <c r="Z53" s="638">
        <v>37.5</v>
      </c>
    </row>
    <row r="54" spans="1:26" ht="15.75" customHeight="1">
      <c r="A54" s="1555" t="s">
        <v>1040</v>
      </c>
      <c r="B54" s="1555"/>
      <c r="C54" s="1613" t="s">
        <v>1027</v>
      </c>
      <c r="D54" s="1614"/>
      <c r="E54" s="1614"/>
      <c r="F54" s="1614"/>
      <c r="G54" s="1614"/>
      <c r="H54" s="1614"/>
      <c r="I54" s="1614"/>
      <c r="J54" s="1614"/>
      <c r="K54" s="1614"/>
      <c r="L54" s="1614"/>
      <c r="M54" s="1617">
        <f>(J21+J22+J23+J28)*2+(J24+J25+J26+J27+J30+J32+N21+N22+N23+N28)*1+(N24+N25+N26+N27+N30+N32+R21+R22+R23+R28+R32)*0.5</f>
        <v>0</v>
      </c>
      <c r="N54" s="1618"/>
      <c r="O54" s="1618"/>
      <c r="P54" s="1618"/>
      <c r="Q54" s="1618"/>
      <c r="R54" s="1618"/>
      <c r="S54" s="1618"/>
      <c r="T54" s="1621" t="s">
        <v>1014</v>
      </c>
      <c r="U54" s="1622"/>
      <c r="V54" s="622"/>
      <c r="W54" s="629"/>
      <c r="X54" s="629"/>
      <c r="Y54" s="629"/>
      <c r="Z54" s="629"/>
    </row>
    <row r="55" spans="1:26" ht="15.75" customHeight="1">
      <c r="A55" s="1555"/>
      <c r="B55" s="1555"/>
      <c r="C55" s="1615"/>
      <c r="D55" s="1616"/>
      <c r="E55" s="1616"/>
      <c r="F55" s="1616"/>
      <c r="G55" s="1616"/>
      <c r="H55" s="1616"/>
      <c r="I55" s="1616"/>
      <c r="J55" s="1616"/>
      <c r="K55" s="1616"/>
      <c r="L55" s="1616"/>
      <c r="M55" s="1619"/>
      <c r="N55" s="1620"/>
      <c r="O55" s="1620"/>
      <c r="P55" s="1620"/>
      <c r="Q55" s="1620"/>
      <c r="R55" s="1620"/>
      <c r="S55" s="1620"/>
      <c r="T55" s="1623"/>
      <c r="U55" s="1624"/>
      <c r="V55" s="622"/>
    </row>
    <row r="56" spans="1:26" ht="12" customHeight="1">
      <c r="A56" s="1641" t="s">
        <v>1041</v>
      </c>
      <c r="B56" s="1642"/>
      <c r="C56" s="1642"/>
      <c r="D56" s="1642"/>
      <c r="E56" s="1642"/>
      <c r="F56" s="1642"/>
      <c r="G56" s="1642"/>
      <c r="H56" s="1642"/>
      <c r="I56" s="1642"/>
      <c r="J56" s="1642"/>
      <c r="K56" s="1642"/>
      <c r="L56" s="1642"/>
      <c r="M56" s="1644" t="str">
        <f>IF(M43=0,"error",IF(M47&lt;37.5,IF(M54&gt;0,"○","×"),IF(M52&lt;M54,"○","×")))</f>
        <v>error</v>
      </c>
      <c r="N56" s="1645"/>
      <c r="O56" s="1648" t="str">
        <f>IF(M56="error","必要事項が未入力です",IF(M47&lt;37.5,IF(M54&gt;0,"法定雇用義務数を超えている","法定雇用義務数を超えていない"),IF(M52&lt;M54,"法定雇用義務数を超えている","法定雇用義務数を超えていない")))</f>
        <v>必要事項が未入力です</v>
      </c>
      <c r="P56" s="1648"/>
      <c r="Q56" s="1648"/>
      <c r="R56" s="1648"/>
      <c r="S56" s="1648"/>
      <c r="T56" s="1648"/>
      <c r="U56" s="1649"/>
      <c r="V56" s="622"/>
    </row>
    <row r="57" spans="1:26" ht="12" customHeight="1">
      <c r="A57" s="1643"/>
      <c r="B57" s="1642"/>
      <c r="C57" s="1642"/>
      <c r="D57" s="1642"/>
      <c r="E57" s="1642"/>
      <c r="F57" s="1642"/>
      <c r="G57" s="1642"/>
      <c r="H57" s="1642"/>
      <c r="I57" s="1642"/>
      <c r="J57" s="1642"/>
      <c r="K57" s="1642"/>
      <c r="L57" s="1642"/>
      <c r="M57" s="1646"/>
      <c r="N57" s="1647"/>
      <c r="O57" s="1650"/>
      <c r="P57" s="1650"/>
      <c r="Q57" s="1650"/>
      <c r="R57" s="1650"/>
      <c r="S57" s="1650"/>
      <c r="T57" s="1650"/>
      <c r="U57" s="1651"/>
      <c r="V57" s="622"/>
    </row>
    <row r="58" spans="1:26">
      <c r="A58" s="636" t="s">
        <v>1028</v>
      </c>
      <c r="B58" s="1652" t="str">
        <f>CONCATENATE("入札公告日前日時点（令和",(YEAR(発注者入力シート!H7)-2018),"年",MONTH(発注者入力シート!H7),"月",DAY(発注者入力シート!H7),"日時点）での状況について記載すること。")</f>
        <v>入札公告日前日時点（令和8年10月1日時点）での状況について記載すること。</v>
      </c>
      <c r="C58" s="1652"/>
      <c r="D58" s="1652"/>
      <c r="E58" s="1652"/>
      <c r="F58" s="1652"/>
      <c r="G58" s="1652"/>
      <c r="H58" s="1652"/>
      <c r="I58" s="1652"/>
      <c r="J58" s="1652"/>
      <c r="K58" s="1652"/>
      <c r="L58" s="1652"/>
      <c r="M58" s="1652"/>
      <c r="N58" s="1652"/>
      <c r="O58" s="1652"/>
      <c r="P58" s="1652"/>
      <c r="Q58" s="1652"/>
      <c r="R58" s="1652"/>
      <c r="S58" s="1652"/>
      <c r="T58" s="1652"/>
      <c r="U58" s="1652"/>
      <c r="V58" s="622"/>
    </row>
    <row r="59" spans="1:26">
      <c r="A59" s="636" t="s">
        <v>793</v>
      </c>
      <c r="B59" s="629" t="s">
        <v>1029</v>
      </c>
      <c r="V59" s="622"/>
    </row>
  </sheetData>
  <mergeCells count="150">
    <mergeCell ref="A54:B55"/>
    <mergeCell ref="C54:L55"/>
    <mergeCell ref="M54:S55"/>
    <mergeCell ref="T54:U55"/>
    <mergeCell ref="A56:L57"/>
    <mergeCell ref="M56:N57"/>
    <mergeCell ref="O56:U57"/>
    <mergeCell ref="B58:U58"/>
    <mergeCell ref="T47:U49"/>
    <mergeCell ref="C49:L49"/>
    <mergeCell ref="A50:B51"/>
    <mergeCell ref="C50:L51"/>
    <mergeCell ref="M50:S51"/>
    <mergeCell ref="T50:U51"/>
    <mergeCell ref="A52:B53"/>
    <mergeCell ref="C52:L52"/>
    <mergeCell ref="M52:S53"/>
    <mergeCell ref="T52:U53"/>
    <mergeCell ref="C53:L53"/>
    <mergeCell ref="C47:L47"/>
    <mergeCell ref="C48:L48"/>
    <mergeCell ref="A47:B49"/>
    <mergeCell ref="M47:S49"/>
    <mergeCell ref="T39:U40"/>
    <mergeCell ref="A41:B42"/>
    <mergeCell ref="C41:L42"/>
    <mergeCell ref="M41:S42"/>
    <mergeCell ref="T41:U42"/>
    <mergeCell ref="A43:B44"/>
    <mergeCell ref="M43:S44"/>
    <mergeCell ref="T43:U44"/>
    <mergeCell ref="M45:S46"/>
    <mergeCell ref="T45:U46"/>
    <mergeCell ref="C43:L43"/>
    <mergeCell ref="C44:L44"/>
    <mergeCell ref="A39:B40"/>
    <mergeCell ref="C39:L40"/>
    <mergeCell ref="M39:S40"/>
    <mergeCell ref="A45:B46"/>
    <mergeCell ref="C45:L46"/>
    <mergeCell ref="R32:S33"/>
    <mergeCell ref="T32:U33"/>
    <mergeCell ref="B34:H35"/>
    <mergeCell ref="I34:I35"/>
    <mergeCell ref="J34:U35"/>
    <mergeCell ref="A37:B38"/>
    <mergeCell ref="C37:L38"/>
    <mergeCell ref="M37:S38"/>
    <mergeCell ref="T37:U38"/>
    <mergeCell ref="A32:A35"/>
    <mergeCell ref="B32:H33"/>
    <mergeCell ref="I32:I33"/>
    <mergeCell ref="J32:K33"/>
    <mergeCell ref="L32:M33"/>
    <mergeCell ref="N32:O33"/>
    <mergeCell ref="P32:Q33"/>
    <mergeCell ref="A28:A31"/>
    <mergeCell ref="B28:H29"/>
    <mergeCell ref="I28:I29"/>
    <mergeCell ref="J28:K29"/>
    <mergeCell ref="L28:M29"/>
    <mergeCell ref="N28:O29"/>
    <mergeCell ref="P28:Q29"/>
    <mergeCell ref="R28:S29"/>
    <mergeCell ref="T28:U29"/>
    <mergeCell ref="B30:H31"/>
    <mergeCell ref="I30:I31"/>
    <mergeCell ref="J30:K31"/>
    <mergeCell ref="L30:M31"/>
    <mergeCell ref="N30:O31"/>
    <mergeCell ref="P30:Q31"/>
    <mergeCell ref="R30:S31"/>
    <mergeCell ref="T30:U31"/>
    <mergeCell ref="R20:S20"/>
    <mergeCell ref="T20:U20"/>
    <mergeCell ref="A21:A27"/>
    <mergeCell ref="R21:S21"/>
    <mergeCell ref="T21:U21"/>
    <mergeCell ref="R22:S22"/>
    <mergeCell ref="T22:U22"/>
    <mergeCell ref="B23:B24"/>
    <mergeCell ref="R23:S23"/>
    <mergeCell ref="T23:U23"/>
    <mergeCell ref="R24:S24"/>
    <mergeCell ref="T24:U24"/>
    <mergeCell ref="R25:S25"/>
    <mergeCell ref="T25:U25"/>
    <mergeCell ref="R26:S26"/>
    <mergeCell ref="T26:U26"/>
    <mergeCell ref="C27:H27"/>
    <mergeCell ref="J27:K27"/>
    <mergeCell ref="L27:M27"/>
    <mergeCell ref="N27:O27"/>
    <mergeCell ref="R27:S27"/>
    <mergeCell ref="T27:U27"/>
    <mergeCell ref="P27:Q27"/>
    <mergeCell ref="C21:H21"/>
    <mergeCell ref="A1:F1"/>
    <mergeCell ref="A2:E2"/>
    <mergeCell ref="H5:J5"/>
    <mergeCell ref="A3:U3"/>
    <mergeCell ref="K5:U5"/>
    <mergeCell ref="B10:U12"/>
    <mergeCell ref="A13:I17"/>
    <mergeCell ref="J20:K20"/>
    <mergeCell ref="L20:M20"/>
    <mergeCell ref="N20:O20"/>
    <mergeCell ref="P20:Q20"/>
    <mergeCell ref="J13:M14"/>
    <mergeCell ref="N13:Q14"/>
    <mergeCell ref="R13:U14"/>
    <mergeCell ref="J15:M16"/>
    <mergeCell ref="N15:Q16"/>
    <mergeCell ref="R15:U16"/>
    <mergeCell ref="J17:M17"/>
    <mergeCell ref="N17:Q17"/>
    <mergeCell ref="R17:U17"/>
    <mergeCell ref="A19:I20"/>
    <mergeCell ref="J19:M19"/>
    <mergeCell ref="N19:Q19"/>
    <mergeCell ref="R19:U19"/>
    <mergeCell ref="J21:K21"/>
    <mergeCell ref="L21:M21"/>
    <mergeCell ref="N21:O21"/>
    <mergeCell ref="N23:O23"/>
    <mergeCell ref="P23:Q23"/>
    <mergeCell ref="C24:H24"/>
    <mergeCell ref="J24:K24"/>
    <mergeCell ref="L24:M24"/>
    <mergeCell ref="N24:O24"/>
    <mergeCell ref="P24:Q24"/>
    <mergeCell ref="P21:Q21"/>
    <mergeCell ref="C22:H22"/>
    <mergeCell ref="J22:K22"/>
    <mergeCell ref="L22:M22"/>
    <mergeCell ref="N22:O22"/>
    <mergeCell ref="P22:Q22"/>
    <mergeCell ref="C23:H23"/>
    <mergeCell ref="J23:K23"/>
    <mergeCell ref="L23:M23"/>
    <mergeCell ref="C25:H25"/>
    <mergeCell ref="J25:K25"/>
    <mergeCell ref="L25:M25"/>
    <mergeCell ref="N25:O25"/>
    <mergeCell ref="P25:Q25"/>
    <mergeCell ref="C26:H26"/>
    <mergeCell ref="J26:K26"/>
    <mergeCell ref="L26:M26"/>
    <mergeCell ref="N26:O26"/>
    <mergeCell ref="P26:Q26"/>
  </mergeCells>
  <phoneticPr fontId="2"/>
  <conditionalFormatting sqref="M56:N57">
    <cfRule type="containsText" dxfId="1" priority="2" operator="containsText" text="err">
      <formula>NOT(ISERROR(SEARCH("err",M56)))</formula>
    </cfRule>
  </conditionalFormatting>
  <conditionalFormatting sqref="O56:U57">
    <cfRule type="expression" dxfId="0" priority="1">
      <formula>$M$56="error"</formula>
    </cfRule>
  </conditionalFormatting>
  <printOptions horizontalCentered="1"/>
  <pageMargins left="0.70866141732283472" right="0.70866141732283472" top="0.74803149606299213" bottom="0.55118110236220474" header="0.31496062992125984" footer="0.31496062992125984"/>
  <pageSetup paperSize="9" scale="88" orientation="portrait"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pageSetUpPr fitToPage="1"/>
  </sheetPr>
  <dimension ref="A1:T59"/>
  <sheetViews>
    <sheetView view="pageBreakPreview" zoomScaleNormal="100" zoomScaleSheetLayoutView="100" workbookViewId="0">
      <selection activeCell="Y15" sqref="Y15"/>
    </sheetView>
  </sheetViews>
  <sheetFormatPr defaultColWidth="9" defaultRowHeight="13"/>
  <cols>
    <col min="1" max="17" width="5.08984375" style="3" customWidth="1"/>
    <col min="18" max="18" width="4.6328125" style="3" customWidth="1"/>
    <col min="19" max="16384" width="9" style="3"/>
  </cols>
  <sheetData>
    <row r="1" spans="1:20" ht="15.75" customHeight="1">
      <c r="A1" s="775" t="str">
        <f>CONCATENATE("（様式-",INDEX(発注者入力シート!$B$29:$G$38,MATCH(発注者入力シート!N13,発注者入力シート!$C$29:$C$38,0),4),"）")</f>
        <v>（様式-１０）</v>
      </c>
      <c r="B1" s="775"/>
      <c r="C1" s="775"/>
      <c r="D1" s="775"/>
      <c r="E1" s="775"/>
      <c r="F1" s="775"/>
      <c r="S1" s="3" t="s">
        <v>276</v>
      </c>
    </row>
    <row r="2" spans="1:20" ht="15.75" customHeight="1">
      <c r="A2" s="775" t="str">
        <f>CONCATENATE("評価項目",INDEX(発注者入力シート!$B$29:$G$38,MATCH(発注者入力シート!N13,発注者入力シート!$C$29:$C$38,0),5),"-",INDEX(発注者入力シート!$B$29:$G$38,MATCH(発注者入力シート!N13,発注者入力シート!$C$29:$C$38,0),6))</f>
        <v>評価項目（３）-②</v>
      </c>
      <c r="B2" s="775"/>
      <c r="C2" s="775"/>
      <c r="D2" s="775"/>
      <c r="E2" s="775"/>
      <c r="S2" s="3" t="s">
        <v>277</v>
      </c>
    </row>
    <row r="3" spans="1:20" ht="10.5" customHeight="1">
      <c r="S3" s="89"/>
      <c r="T3" s="3" t="s">
        <v>288</v>
      </c>
    </row>
    <row r="4" spans="1:20" ht="15.75" customHeight="1">
      <c r="A4" s="1087" t="s">
        <v>798</v>
      </c>
      <c r="B4" s="1087"/>
      <c r="C4" s="1087"/>
      <c r="D4" s="1087"/>
      <c r="E4" s="1087"/>
      <c r="F4" s="1087"/>
      <c r="G4" s="1087"/>
      <c r="H4" s="1087"/>
      <c r="I4" s="1087"/>
      <c r="J4" s="1087"/>
      <c r="K4" s="1087"/>
      <c r="L4" s="1087"/>
      <c r="M4" s="1087"/>
      <c r="N4" s="1087"/>
      <c r="O4" s="1087"/>
      <c r="P4" s="1087"/>
      <c r="Q4" s="1087"/>
      <c r="R4" s="105"/>
      <c r="S4" s="83"/>
      <c r="T4" s="3" t="s">
        <v>389</v>
      </c>
    </row>
    <row r="5" spans="1:20" ht="9.75" customHeight="1">
      <c r="A5" s="105"/>
      <c r="B5" s="105"/>
      <c r="C5" s="105"/>
      <c r="D5" s="105"/>
      <c r="E5" s="105"/>
      <c r="F5" s="105"/>
      <c r="G5" s="105"/>
      <c r="H5" s="105"/>
      <c r="I5" s="105"/>
      <c r="J5" s="105"/>
      <c r="K5" s="105"/>
      <c r="L5" s="105"/>
      <c r="M5" s="105"/>
      <c r="N5" s="105"/>
      <c r="O5" s="105"/>
      <c r="P5" s="105"/>
      <c r="Q5" s="105"/>
      <c r="R5" s="105"/>
    </row>
    <row r="6" spans="1:20" ht="15.75" customHeight="1">
      <c r="H6" s="1511" t="s">
        <v>201</v>
      </c>
      <c r="I6" s="1511"/>
      <c r="J6" s="1511"/>
      <c r="K6" s="1088" t="str">
        <f>IF(企業入力シート!C7="","",企業入力シート!C7)</f>
        <v>○○建設</v>
      </c>
      <c r="L6" s="1088"/>
      <c r="M6" s="1088"/>
      <c r="N6" s="1088"/>
      <c r="O6" s="1088"/>
      <c r="P6" s="1088"/>
      <c r="Q6" s="1088"/>
      <c r="R6" s="2"/>
      <c r="S6" s="3" t="s">
        <v>280</v>
      </c>
    </row>
    <row r="7" spans="1:20" ht="9.75" customHeight="1">
      <c r="S7" s="85"/>
      <c r="T7" s="3" t="s">
        <v>281</v>
      </c>
    </row>
    <row r="8" spans="1:20" ht="15.75" customHeight="1">
      <c r="A8" s="3" t="s">
        <v>799</v>
      </c>
      <c r="S8" s="86"/>
      <c r="T8" s="3" t="s">
        <v>279</v>
      </c>
    </row>
    <row r="9" spans="1:20" ht="15.75" customHeight="1">
      <c r="A9" s="1073" t="s">
        <v>433</v>
      </c>
      <c r="B9" s="1074"/>
      <c r="C9" s="1074"/>
      <c r="D9" s="1074"/>
      <c r="E9" s="1074"/>
      <c r="F9" s="1074"/>
      <c r="G9" s="1074"/>
      <c r="H9" s="1074"/>
      <c r="I9" s="1074"/>
      <c r="J9" s="1074"/>
      <c r="K9" s="1090" t="s">
        <v>579</v>
      </c>
      <c r="L9" s="1090"/>
      <c r="M9" s="1090"/>
      <c r="N9" s="1073" t="s">
        <v>580</v>
      </c>
      <c r="O9" s="1074"/>
      <c r="P9" s="1074"/>
      <c r="Q9" s="1075"/>
      <c r="R9" s="68"/>
    </row>
    <row r="10" spans="1:20" ht="15.75" customHeight="1">
      <c r="A10" s="1160" t="s">
        <v>796</v>
      </c>
      <c r="B10" s="1462"/>
      <c r="C10" s="1462"/>
      <c r="D10" s="1462"/>
      <c r="E10" s="1462"/>
      <c r="F10" s="1462"/>
      <c r="G10" s="1462"/>
      <c r="H10" s="1462"/>
      <c r="I10" s="1462"/>
      <c r="J10" s="1462"/>
      <c r="K10" s="1676"/>
      <c r="L10" s="1676"/>
      <c r="M10" s="1676"/>
      <c r="N10" s="1682"/>
      <c r="O10" s="1683"/>
      <c r="P10" s="1684"/>
      <c r="Q10" s="1680" t="s">
        <v>137</v>
      </c>
      <c r="R10" s="68"/>
      <c r="S10" s="111"/>
    </row>
    <row r="11" spans="1:20" ht="15.75" customHeight="1">
      <c r="A11" s="1464"/>
      <c r="B11" s="1465"/>
      <c r="C11" s="1465"/>
      <c r="D11" s="1465"/>
      <c r="E11" s="1465"/>
      <c r="F11" s="1465"/>
      <c r="G11" s="1465"/>
      <c r="H11" s="1465"/>
      <c r="I11" s="1465"/>
      <c r="J11" s="1465"/>
      <c r="K11" s="1676"/>
      <c r="L11" s="1676"/>
      <c r="M11" s="1676"/>
      <c r="N11" s="1685"/>
      <c r="O11" s="1686"/>
      <c r="P11" s="1687"/>
      <c r="Q11" s="1681"/>
      <c r="R11" s="68"/>
      <c r="S11" s="111"/>
    </row>
    <row r="12" spans="1:20" ht="15.75" customHeight="1">
      <c r="A12" s="1160" t="s">
        <v>1138</v>
      </c>
      <c r="B12" s="1462"/>
      <c r="C12" s="1462"/>
      <c r="D12" s="1462"/>
      <c r="E12" s="1462"/>
      <c r="F12" s="1462"/>
      <c r="G12" s="1462"/>
      <c r="H12" s="1462"/>
      <c r="I12" s="1462"/>
      <c r="J12" s="1462"/>
      <c r="K12" s="1676"/>
      <c r="L12" s="1676"/>
      <c r="M12" s="1676"/>
      <c r="N12" s="1586" t="s">
        <v>795</v>
      </c>
      <c r="O12" s="1587"/>
      <c r="P12" s="1587"/>
      <c r="Q12" s="1588"/>
      <c r="R12" s="68"/>
      <c r="S12" s="91" t="s">
        <v>282</v>
      </c>
    </row>
    <row r="13" spans="1:20" ht="31" customHeight="1">
      <c r="A13" s="1467"/>
      <c r="B13" s="1468"/>
      <c r="C13" s="1468"/>
      <c r="D13" s="1468"/>
      <c r="E13" s="1468"/>
      <c r="F13" s="1468"/>
      <c r="G13" s="1468"/>
      <c r="H13" s="1468"/>
      <c r="I13" s="1468"/>
      <c r="J13" s="1468"/>
      <c r="K13" s="1676"/>
      <c r="L13" s="1676"/>
      <c r="M13" s="1676"/>
      <c r="N13" s="1677"/>
      <c r="O13" s="1678"/>
      <c r="P13" s="1678"/>
      <c r="Q13" s="1679"/>
      <c r="R13" s="68"/>
      <c r="S13" s="91" t="s">
        <v>283</v>
      </c>
    </row>
    <row r="14" spans="1:20" ht="15.75" customHeight="1">
      <c r="A14" s="1464"/>
      <c r="B14" s="1465"/>
      <c r="C14" s="1465"/>
      <c r="D14" s="1465"/>
      <c r="E14" s="1465"/>
      <c r="F14" s="1465"/>
      <c r="G14" s="1465"/>
      <c r="H14" s="1465"/>
      <c r="I14" s="1465"/>
      <c r="J14" s="1465"/>
      <c r="K14" s="1676"/>
      <c r="L14" s="1676"/>
      <c r="M14" s="1676"/>
      <c r="N14" s="1589"/>
      <c r="O14" s="1590"/>
      <c r="P14" s="1590"/>
      <c r="Q14" s="1591"/>
      <c r="R14" s="68"/>
      <c r="S14" s="91" t="s">
        <v>578</v>
      </c>
    </row>
    <row r="15" spans="1:20" s="104" customFormat="1">
      <c r="A15" s="182" t="s">
        <v>797</v>
      </c>
      <c r="S15" s="112"/>
    </row>
    <row r="16" spans="1:20" s="104" customFormat="1">
      <c r="A16" s="103" t="s">
        <v>51</v>
      </c>
      <c r="B16" s="104" t="s">
        <v>828</v>
      </c>
      <c r="S16" s="112"/>
    </row>
    <row r="17" spans="1:19" s="104" customFormat="1">
      <c r="A17" s="103"/>
      <c r="S17" s="112"/>
    </row>
    <row r="18" spans="1:19" s="104" customFormat="1">
      <c r="A18" s="182" t="s">
        <v>1052</v>
      </c>
      <c r="S18" s="112"/>
    </row>
    <row r="19" spans="1:19" s="104" customFormat="1" ht="13" customHeight="1">
      <c r="A19" s="103" t="s">
        <v>51</v>
      </c>
      <c r="B19" s="1501" t="s">
        <v>1053</v>
      </c>
      <c r="C19" s="1501"/>
      <c r="D19" s="1501"/>
      <c r="E19" s="1501"/>
      <c r="F19" s="1501"/>
      <c r="G19" s="1501"/>
      <c r="H19" s="1501"/>
      <c r="I19" s="1501"/>
      <c r="J19" s="1501"/>
      <c r="K19" s="1501"/>
      <c r="L19" s="1501"/>
      <c r="M19" s="1501"/>
      <c r="N19" s="1501"/>
      <c r="O19" s="1501"/>
      <c r="P19" s="1501"/>
      <c r="Q19" s="1501"/>
      <c r="R19" s="113"/>
      <c r="S19" s="112"/>
    </row>
    <row r="20" spans="1:19" s="104" customFormat="1">
      <c r="B20" s="1501"/>
      <c r="C20" s="1501"/>
      <c r="D20" s="1501"/>
      <c r="E20" s="1501"/>
      <c r="F20" s="1501"/>
      <c r="G20" s="1501"/>
      <c r="H20" s="1501"/>
      <c r="I20" s="1501"/>
      <c r="J20" s="1501"/>
      <c r="K20" s="1501"/>
      <c r="L20" s="1501"/>
      <c r="M20" s="1501"/>
      <c r="N20" s="1501"/>
      <c r="O20" s="1501"/>
      <c r="P20" s="1501"/>
      <c r="Q20" s="1501"/>
      <c r="R20" s="113"/>
      <c r="S20" s="112"/>
    </row>
    <row r="21" spans="1:19" s="104" customFormat="1">
      <c r="B21" s="1501"/>
      <c r="C21" s="1501"/>
      <c r="D21" s="1501"/>
      <c r="E21" s="1501"/>
      <c r="F21" s="1501"/>
      <c r="G21" s="1501"/>
      <c r="H21" s="1501"/>
      <c r="I21" s="1501"/>
      <c r="J21" s="1501"/>
      <c r="K21" s="1501"/>
      <c r="L21" s="1501"/>
      <c r="M21" s="1501"/>
      <c r="N21" s="1501"/>
      <c r="O21" s="1501"/>
      <c r="P21" s="1501"/>
      <c r="Q21" s="1501"/>
      <c r="R21" s="113"/>
      <c r="S21" s="112"/>
    </row>
    <row r="22" spans="1:19" s="104" customFormat="1">
      <c r="B22" s="1501"/>
      <c r="C22" s="1501"/>
      <c r="D22" s="1501"/>
      <c r="E22" s="1501"/>
      <c r="F22" s="1501"/>
      <c r="G22" s="1501"/>
      <c r="H22" s="1501"/>
      <c r="I22" s="1501"/>
      <c r="J22" s="1501"/>
      <c r="K22" s="1501"/>
      <c r="L22" s="1501"/>
      <c r="M22" s="1501"/>
      <c r="N22" s="1501"/>
      <c r="O22" s="1501"/>
      <c r="P22" s="1501"/>
      <c r="Q22" s="1501"/>
      <c r="R22" s="113"/>
      <c r="S22" s="112"/>
    </row>
    <row r="23" spans="1:19" s="104" customFormat="1" ht="13" customHeight="1">
      <c r="A23" s="103" t="s">
        <v>62</v>
      </c>
      <c r="B23" s="1501" t="s">
        <v>1054</v>
      </c>
      <c r="C23" s="1501"/>
      <c r="D23" s="1501"/>
      <c r="E23" s="1501"/>
      <c r="F23" s="1501"/>
      <c r="G23" s="1501"/>
      <c r="H23" s="1501"/>
      <c r="I23" s="1501"/>
      <c r="J23" s="1501"/>
      <c r="K23" s="1501"/>
      <c r="L23" s="1501"/>
      <c r="M23" s="1501"/>
      <c r="N23" s="1501"/>
      <c r="O23" s="1501"/>
      <c r="P23" s="1501"/>
      <c r="Q23" s="1501"/>
      <c r="R23" s="113"/>
      <c r="S23" s="112"/>
    </row>
    <row r="24" spans="1:19" s="104" customFormat="1">
      <c r="A24" s="103"/>
      <c r="B24" s="1501"/>
      <c r="C24" s="1501"/>
      <c r="D24" s="1501"/>
      <c r="E24" s="1501"/>
      <c r="F24" s="1501"/>
      <c r="G24" s="1501"/>
      <c r="H24" s="1501"/>
      <c r="I24" s="1501"/>
      <c r="J24" s="1501"/>
      <c r="K24" s="1501"/>
      <c r="L24" s="1501"/>
      <c r="M24" s="1501"/>
      <c r="N24" s="1501"/>
      <c r="O24" s="1501"/>
      <c r="P24" s="1501"/>
      <c r="Q24" s="1501"/>
      <c r="R24" s="113"/>
      <c r="S24" s="112"/>
    </row>
    <row r="25" spans="1:19" s="104" customFormat="1">
      <c r="A25" s="103" t="s">
        <v>55</v>
      </c>
      <c r="B25" s="104" t="s">
        <v>1106</v>
      </c>
      <c r="S25" s="112"/>
    </row>
    <row r="26" spans="1:19" s="104" customFormat="1">
      <c r="A26" s="103"/>
      <c r="S26" s="112"/>
    </row>
    <row r="27" spans="1:19" s="104" customFormat="1">
      <c r="A27" s="104" t="s">
        <v>478</v>
      </c>
      <c r="S27" s="112"/>
    </row>
    <row r="28" spans="1:19" s="104" customFormat="1">
      <c r="A28" s="103" t="s">
        <v>51</v>
      </c>
      <c r="B28" s="1391" t="str">
        <f>CONCATENATE("入札公告日前日時点（令和",(YEAR(発注者入力シート!H7)-2018),"年",MONTH(発注者入力シート!H7),"月",DAY(発注者入力シート!H7),"日時点）での状況について記載すること。")</f>
        <v>入札公告日前日時点（令和8年10月1日時点）での状況について記載すること。</v>
      </c>
      <c r="C28" s="1391"/>
      <c r="D28" s="1391"/>
      <c r="E28" s="1391"/>
      <c r="F28" s="1391"/>
      <c r="G28" s="1391"/>
      <c r="H28" s="1391"/>
      <c r="I28" s="1391"/>
      <c r="J28" s="1391"/>
      <c r="K28" s="1391"/>
      <c r="L28" s="1391"/>
      <c r="M28" s="1391"/>
      <c r="N28" s="1391"/>
      <c r="O28" s="1391"/>
      <c r="P28" s="1391"/>
      <c r="Q28" s="1391"/>
    </row>
    <row r="29" spans="1:19" ht="15.75" customHeight="1">
      <c r="A29" s="88"/>
      <c r="B29" s="88"/>
      <c r="C29" s="88"/>
      <c r="D29" s="88"/>
      <c r="E29" s="88"/>
      <c r="F29" s="88"/>
      <c r="G29" s="88"/>
      <c r="H29" s="88"/>
      <c r="I29" s="88"/>
      <c r="J29" s="88"/>
      <c r="K29" s="88"/>
      <c r="L29" s="88"/>
      <c r="M29" s="88"/>
      <c r="N29" s="88"/>
      <c r="O29" s="88"/>
      <c r="P29" s="88"/>
      <c r="Q29" s="88"/>
      <c r="S29" s="111"/>
    </row>
    <row r="30" spans="1:19" ht="15.75" customHeight="1">
      <c r="S30" s="111"/>
    </row>
    <row r="31" spans="1:19" ht="15.75" customHeight="1">
      <c r="A31" s="1059" t="s">
        <v>132</v>
      </c>
      <c r="B31" s="1059"/>
      <c r="C31" s="1059"/>
      <c r="D31" s="1059"/>
      <c r="E31" s="1062" t="str">
        <f>IF(発注者入力シート!C10="","",発注者入力シート!C10)</f>
        <v>隠岐高等学校長寿命化（受水槽改修外）工事</v>
      </c>
      <c r="F31" s="1062"/>
      <c r="G31" s="1062"/>
      <c r="H31" s="1062"/>
      <c r="I31" s="1062"/>
      <c r="J31" s="1062"/>
      <c r="K31" s="1062"/>
      <c r="L31" s="1062"/>
      <c r="M31" s="1062"/>
      <c r="N31" s="1062"/>
      <c r="O31" s="1062"/>
      <c r="P31" s="1062"/>
      <c r="Q31" s="1062"/>
      <c r="R31" s="2"/>
    </row>
    <row r="32" spans="1:19" ht="15.75" customHeight="1"/>
    <row r="33" spans="1:19" ht="15.75" customHeight="1">
      <c r="A33" s="1059" t="s">
        <v>138</v>
      </c>
      <c r="B33" s="1059"/>
      <c r="C33" s="1059"/>
      <c r="D33" s="1059"/>
      <c r="E33" s="1062" t="str">
        <f>IF(発注者入力シート!C6="","",発注者入力シート!C6)</f>
        <v>総務部営繕課</v>
      </c>
      <c r="F33" s="1062"/>
      <c r="G33" s="1062"/>
      <c r="H33" s="1062"/>
      <c r="I33" s="1062"/>
      <c r="J33" s="1062"/>
      <c r="K33" s="1062"/>
      <c r="L33" s="1062"/>
      <c r="M33" s="1062"/>
      <c r="N33" s="1062"/>
      <c r="O33" s="1062"/>
      <c r="P33" s="1062"/>
      <c r="Q33" s="1062"/>
      <c r="R33" s="2"/>
    </row>
    <row r="34" spans="1:19" ht="15.75" customHeight="1"/>
    <row r="35" spans="1:19" ht="15.75" customHeight="1">
      <c r="A35" s="1059" t="s">
        <v>134</v>
      </c>
      <c r="B35" s="1059"/>
      <c r="C35" s="1059"/>
      <c r="D35" s="1059"/>
      <c r="E35" s="1103" t="str">
        <f>発注者入力シート!$C$11</f>
        <v>令和9年7月31日までに入札公告された工事　　</v>
      </c>
      <c r="F35" s="1103"/>
      <c r="G35" s="1103"/>
      <c r="H35" s="1103"/>
      <c r="I35" s="1103"/>
      <c r="J35" s="1103"/>
      <c r="K35" s="1103"/>
      <c r="L35" s="1103"/>
      <c r="M35" s="1103"/>
      <c r="N35" s="1103"/>
      <c r="O35" s="1103"/>
      <c r="P35" s="1103"/>
      <c r="Q35" s="1103"/>
      <c r="R35" s="2"/>
    </row>
    <row r="36" spans="1:19" s="104" customFormat="1" ht="14.25" customHeight="1">
      <c r="E36" s="1185" t="s">
        <v>1055</v>
      </c>
      <c r="F36" s="1185"/>
      <c r="G36" s="1185"/>
      <c r="H36" s="1185"/>
      <c r="I36" s="1185"/>
      <c r="J36" s="1185"/>
      <c r="K36" s="1185"/>
      <c r="L36" s="1185"/>
      <c r="M36" s="1185"/>
      <c r="N36" s="1185"/>
      <c r="O36" s="1185"/>
      <c r="P36" s="1185"/>
      <c r="Q36" s="1185"/>
      <c r="R36" s="131"/>
    </row>
    <row r="37" spans="1:19" s="104" customFormat="1" ht="14.25" customHeight="1">
      <c r="E37" s="1185"/>
      <c r="F37" s="1185"/>
      <c r="G37" s="1185"/>
      <c r="H37" s="1185"/>
      <c r="I37" s="1185"/>
      <c r="J37" s="1185"/>
      <c r="K37" s="1185"/>
      <c r="L37" s="1185"/>
      <c r="M37" s="1185"/>
      <c r="N37" s="1185"/>
      <c r="O37" s="1185"/>
      <c r="P37" s="1185"/>
      <c r="Q37" s="1185"/>
      <c r="R37" s="131"/>
    </row>
    <row r="38" spans="1:19" ht="14.25" customHeight="1">
      <c r="E38" s="564"/>
      <c r="F38" s="564"/>
      <c r="G38" s="564"/>
      <c r="H38" s="564"/>
      <c r="I38" s="564"/>
      <c r="J38" s="564"/>
      <c r="K38" s="564"/>
      <c r="L38" s="564"/>
      <c r="M38" s="564"/>
      <c r="N38" s="564"/>
      <c r="O38" s="564"/>
      <c r="P38" s="564"/>
      <c r="Q38" s="564"/>
      <c r="S38" s="111"/>
    </row>
    <row r="39" spans="1:19" s="104" customFormat="1">
      <c r="A39" s="1060" t="str">
        <f>CONCATENATE("　今後、",発注者入力シート!C6,"が発注する工事においては、本書の写し（※）をもって「労働福祉関連の状況(b 育児・介護休業に関する制度)」の貴社技術資料とみなし、その他添付資料の提出は不要とする。
※本書の写しとは、収受印欄に収受の押印がある資料をいう。")</f>
        <v>　今後、総務部営繕課が発注する工事においては、本書の写し（※）をもって「労働福祉関連の状況(b 育児・介護休業に関する制度)」の貴社技術資料とみなし、その他添付資料の提出は不要とする。
※本書の写しとは、収受印欄に収受の押印がある資料をいう。</v>
      </c>
      <c r="B39" s="1060"/>
      <c r="C39" s="1060"/>
      <c r="D39" s="1060"/>
      <c r="E39" s="1060"/>
      <c r="F39" s="1060"/>
      <c r="G39" s="1060"/>
      <c r="H39" s="1060"/>
      <c r="I39" s="1060"/>
      <c r="J39" s="1060"/>
      <c r="K39" s="1060"/>
      <c r="L39" s="1060"/>
      <c r="M39" s="1060"/>
      <c r="N39" s="1060"/>
      <c r="O39" s="1060"/>
      <c r="P39" s="1060"/>
      <c r="Q39" s="1060"/>
      <c r="R39" s="113"/>
    </row>
    <row r="40" spans="1:19" s="104" customFormat="1" ht="28" customHeight="1">
      <c r="A40" s="1060"/>
      <c r="B40" s="1060"/>
      <c r="C40" s="1060"/>
      <c r="D40" s="1060"/>
      <c r="E40" s="1060"/>
      <c r="F40" s="1060"/>
      <c r="G40" s="1060"/>
      <c r="H40" s="1060"/>
      <c r="I40" s="1060"/>
      <c r="J40" s="1060"/>
      <c r="K40" s="1060"/>
      <c r="L40" s="1060"/>
      <c r="M40" s="1060"/>
      <c r="N40" s="1060"/>
      <c r="O40" s="1060"/>
      <c r="P40" s="1060"/>
      <c r="Q40" s="1060"/>
      <c r="R40" s="113"/>
      <c r="S40" s="112"/>
    </row>
    <row r="41" spans="1:19" s="104" customFormat="1" ht="13" customHeight="1">
      <c r="A41" s="1501"/>
      <c r="B41" s="1501"/>
      <c r="C41" s="1501"/>
      <c r="D41" s="1501"/>
      <c r="E41" s="1501"/>
      <c r="F41" s="1501"/>
      <c r="G41" s="1501"/>
      <c r="H41" s="1501"/>
      <c r="I41" s="1501"/>
      <c r="J41" s="1501"/>
      <c r="K41" s="1501"/>
      <c r="L41" s="1501"/>
      <c r="M41" s="1501"/>
      <c r="N41" s="1501"/>
      <c r="O41" s="1501"/>
      <c r="P41" s="1501"/>
      <c r="Q41" s="1501"/>
      <c r="R41" s="113"/>
      <c r="S41" s="112"/>
    </row>
    <row r="42" spans="1:19" s="104" customFormat="1">
      <c r="A42" s="1501"/>
      <c r="B42" s="1501"/>
      <c r="C42" s="1501"/>
      <c r="D42" s="1501"/>
      <c r="E42" s="1501"/>
      <c r="F42" s="1501"/>
      <c r="G42" s="1501"/>
      <c r="H42" s="1501"/>
      <c r="I42" s="1501"/>
      <c r="J42" s="1501"/>
      <c r="K42" s="1501"/>
      <c r="L42" s="1501"/>
      <c r="M42" s="1501"/>
      <c r="N42" s="1501"/>
      <c r="O42" s="1501"/>
      <c r="P42" s="1501"/>
      <c r="Q42" s="1501"/>
      <c r="R42" s="113"/>
      <c r="S42" s="112"/>
    </row>
    <row r="43" spans="1:19" ht="9" customHeight="1">
      <c r="A43" s="107"/>
      <c r="B43" s="107"/>
      <c r="C43" s="107"/>
      <c r="D43" s="107"/>
      <c r="E43" s="107"/>
      <c r="F43" s="107"/>
      <c r="G43" s="107"/>
      <c r="H43" s="107"/>
      <c r="I43" s="107"/>
      <c r="J43" s="107"/>
      <c r="K43" s="107"/>
      <c r="L43" s="107"/>
      <c r="M43" s="107"/>
      <c r="N43" s="107"/>
      <c r="O43" s="107"/>
      <c r="P43" s="107"/>
      <c r="Q43" s="107"/>
      <c r="R43" s="107"/>
      <c r="S43" s="111"/>
    </row>
    <row r="44" spans="1:19" ht="15.75" customHeight="1">
      <c r="N44" s="778" t="s">
        <v>786</v>
      </c>
      <c r="O44" s="778"/>
      <c r="S44" s="111"/>
    </row>
    <row r="45" spans="1:19" ht="15.75" customHeight="1">
      <c r="B45" s="3" t="s">
        <v>601</v>
      </c>
      <c r="M45" s="319"/>
      <c r="N45" s="320"/>
      <c r="O45" s="320"/>
      <c r="P45" s="179"/>
      <c r="S45" s="111"/>
    </row>
    <row r="46" spans="1:19" ht="15.75" customHeight="1">
      <c r="B46" s="1050" t="str">
        <f>IF(COUNTIF(企業入力シート!B35,"○")&gt;0,発注者入力シート!AJ10,IF(INDEX(発注者入力シート!$B$29:$J$38,MATCH(発注者入力シート!N13,発注者入力シート!$C$29:$C$38,0),7)="未記入",発注者入力シート!$AJ$8,IF(INDEX(発注者入力シート!$B$29:$J$38,MATCH(発注者入力シート!N13,発注者入力シート!$C$29:$C$38,0),7)="無",発注者入力シート!$AJ$9,IF(INDEX(発注者入力シート!$B$29:$J$38,MATCH(発注者入力シート!N13,発注者入力シート!$C$29:$C$38,0),7)="有",発注者入力シート!$AJ$10))))</f>
        <v>「企業入力シート」の「押印済資料での提出」欄が未記入ですので、リストから「有」、「無」どちらかを選択してください</v>
      </c>
      <c r="C46" s="1051"/>
      <c r="D46" s="1051"/>
      <c r="E46" s="1051"/>
      <c r="F46" s="1051"/>
      <c r="G46" s="1051"/>
      <c r="H46" s="1051"/>
      <c r="I46" s="1052"/>
      <c r="M46" s="94"/>
      <c r="P46" s="364"/>
      <c r="S46" s="111"/>
    </row>
    <row r="47" spans="1:19" ht="15.75" customHeight="1">
      <c r="A47" s="3" t="s">
        <v>9</v>
      </c>
      <c r="B47" s="1053"/>
      <c r="C47" s="1054"/>
      <c r="D47" s="1054"/>
      <c r="E47" s="1054"/>
      <c r="F47" s="1054"/>
      <c r="G47" s="1054"/>
      <c r="H47" s="1054"/>
      <c r="I47" s="1055"/>
      <c r="M47" s="94"/>
      <c r="P47" s="364"/>
      <c r="S47" s="111"/>
    </row>
    <row r="48" spans="1:19" ht="15.75" customHeight="1">
      <c r="B48" s="1053"/>
      <c r="C48" s="1054"/>
      <c r="D48" s="1054"/>
      <c r="E48" s="1054"/>
      <c r="F48" s="1054"/>
      <c r="G48" s="1054"/>
      <c r="H48" s="1054"/>
      <c r="I48" s="1055"/>
      <c r="M48" s="94"/>
      <c r="P48" s="364"/>
      <c r="S48" s="111"/>
    </row>
    <row r="49" spans="1:19" ht="15.75" customHeight="1">
      <c r="B49" s="1053"/>
      <c r="C49" s="1054"/>
      <c r="D49" s="1054"/>
      <c r="E49" s="1054"/>
      <c r="F49" s="1054"/>
      <c r="G49" s="1054"/>
      <c r="H49" s="1054"/>
      <c r="I49" s="1055"/>
      <c r="M49" s="94"/>
      <c r="P49" s="364"/>
      <c r="S49" s="111"/>
    </row>
    <row r="50" spans="1:19" ht="15.75" customHeight="1">
      <c r="B50" s="1056"/>
      <c r="C50" s="1057"/>
      <c r="D50" s="1057"/>
      <c r="E50" s="1057"/>
      <c r="F50" s="1057"/>
      <c r="G50" s="1057"/>
      <c r="H50" s="1057"/>
      <c r="I50" s="1058"/>
      <c r="M50" s="94"/>
      <c r="P50" s="364"/>
      <c r="S50" s="111"/>
    </row>
    <row r="51" spans="1:19" ht="15.75" customHeight="1">
      <c r="A51" s="181"/>
      <c r="B51" s="565"/>
      <c r="C51" s="565"/>
      <c r="D51" s="565"/>
      <c r="E51" s="565"/>
      <c r="F51" s="565"/>
      <c r="G51" s="565"/>
      <c r="H51" s="565"/>
      <c r="I51" s="565"/>
      <c r="M51" s="94"/>
      <c r="P51" s="364"/>
    </row>
    <row r="52" spans="1:19" ht="15.75" customHeight="1">
      <c r="A52" s="104"/>
      <c r="B52" s="113"/>
      <c r="C52" s="113"/>
      <c r="D52" s="113"/>
      <c r="E52" s="113"/>
      <c r="F52" s="113"/>
      <c r="G52" s="113"/>
      <c r="H52" s="113"/>
      <c r="I52" s="113"/>
      <c r="M52" s="95"/>
      <c r="N52" s="96"/>
      <c r="O52" s="96"/>
      <c r="P52" s="93"/>
    </row>
    <row r="53" spans="1:19" ht="15.75" customHeight="1"/>
    <row r="54" spans="1:19" ht="15.75" customHeight="1">
      <c r="A54" s="6" t="s">
        <v>865</v>
      </c>
      <c r="C54" s="107"/>
      <c r="D54" s="107"/>
      <c r="E54" s="107"/>
      <c r="F54" s="107"/>
      <c r="G54" s="107"/>
      <c r="H54" s="107"/>
      <c r="I54" s="107"/>
      <c r="J54" s="107"/>
      <c r="K54" s="107"/>
      <c r="L54" s="107"/>
      <c r="M54" s="107"/>
      <c r="N54" s="107"/>
      <c r="O54" s="107"/>
      <c r="P54" s="107"/>
      <c r="Q54" s="107"/>
    </row>
    <row r="55" spans="1:19" ht="15.75" customHeight="1">
      <c r="B55" s="3" t="s">
        <v>864</v>
      </c>
      <c r="C55" s="107"/>
      <c r="D55" s="107"/>
      <c r="E55" s="107"/>
      <c r="F55" s="107"/>
      <c r="G55" s="107"/>
      <c r="H55" s="107"/>
      <c r="I55" s="107"/>
      <c r="J55" s="107"/>
      <c r="K55" s="107"/>
      <c r="L55" s="107"/>
      <c r="M55" s="107"/>
      <c r="N55" s="107"/>
      <c r="O55" s="107"/>
      <c r="P55" s="107"/>
      <c r="Q55" s="107"/>
    </row>
    <row r="56" spans="1:19" ht="15.75" customHeight="1">
      <c r="A56" s="113"/>
      <c r="B56" s="1061"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56" s="1061"/>
      <c r="D56" s="1061"/>
      <c r="E56" s="1061"/>
      <c r="F56" s="1061"/>
      <c r="G56" s="1061"/>
      <c r="H56" s="1061"/>
      <c r="I56" s="1061"/>
      <c r="J56" s="1061"/>
      <c r="K56" s="1061"/>
      <c r="L56" s="1061"/>
      <c r="M56" s="1061"/>
      <c r="N56" s="1061"/>
      <c r="O56" s="1061"/>
      <c r="P56" s="1061"/>
      <c r="Q56" s="1061"/>
    </row>
    <row r="57" spans="1:19" ht="15.75" customHeight="1">
      <c r="A57" s="113"/>
      <c r="B57" s="1061"/>
      <c r="C57" s="1061"/>
      <c r="D57" s="1061"/>
      <c r="E57" s="1061"/>
      <c r="F57" s="1061"/>
      <c r="G57" s="1061"/>
      <c r="H57" s="1061"/>
      <c r="I57" s="1061"/>
      <c r="J57" s="1061"/>
      <c r="K57" s="1061"/>
      <c r="L57" s="1061"/>
      <c r="M57" s="1061"/>
      <c r="N57" s="1061"/>
      <c r="O57" s="1061"/>
      <c r="P57" s="1061"/>
      <c r="Q57" s="1061"/>
    </row>
    <row r="58" spans="1:19" ht="15.75" customHeight="1">
      <c r="A58" s="113"/>
      <c r="B58" s="1061"/>
      <c r="C58" s="1061"/>
      <c r="D58" s="1061"/>
      <c r="E58" s="1061"/>
      <c r="F58" s="1061"/>
      <c r="G58" s="1061"/>
      <c r="H58" s="1061"/>
      <c r="I58" s="1061"/>
      <c r="J58" s="1061"/>
      <c r="K58" s="1061"/>
      <c r="L58" s="1061"/>
      <c r="M58" s="1061"/>
      <c r="N58" s="1061"/>
      <c r="O58" s="1061"/>
      <c r="P58" s="1061"/>
      <c r="Q58" s="1061"/>
    </row>
    <row r="59" spans="1:19" ht="14.25" customHeight="1">
      <c r="A59" s="113"/>
      <c r="B59" s="113"/>
      <c r="C59" s="113"/>
      <c r="D59" s="113"/>
      <c r="E59" s="113"/>
      <c r="F59" s="113"/>
      <c r="G59" s="113"/>
      <c r="H59" s="113"/>
      <c r="I59" s="113"/>
      <c r="J59" s="113"/>
      <c r="K59" s="113"/>
      <c r="L59" s="113"/>
      <c r="M59" s="113"/>
      <c r="N59" s="113"/>
      <c r="O59" s="113"/>
      <c r="P59" s="113"/>
      <c r="Q59" s="113"/>
    </row>
  </sheetData>
  <mergeCells count="30">
    <mergeCell ref="K9:M9"/>
    <mergeCell ref="N9:Q9"/>
    <mergeCell ref="B56:Q58"/>
    <mergeCell ref="H6:J6"/>
    <mergeCell ref="B46:I50"/>
    <mergeCell ref="A10:J11"/>
    <mergeCell ref="B28:Q28"/>
    <mergeCell ref="B19:Q22"/>
    <mergeCell ref="K12:M14"/>
    <mergeCell ref="K10:M11"/>
    <mergeCell ref="N12:Q14"/>
    <mergeCell ref="Q10:Q11"/>
    <mergeCell ref="N10:P11"/>
    <mergeCell ref="E35:Q35"/>
    <mergeCell ref="A1:F1"/>
    <mergeCell ref="A2:E2"/>
    <mergeCell ref="N44:O44"/>
    <mergeCell ref="A31:D31"/>
    <mergeCell ref="A33:D33"/>
    <mergeCell ref="A35:D35"/>
    <mergeCell ref="A39:Q40"/>
    <mergeCell ref="A41:Q42"/>
    <mergeCell ref="E31:Q31"/>
    <mergeCell ref="E33:Q33"/>
    <mergeCell ref="E36:Q37"/>
    <mergeCell ref="B23:Q24"/>
    <mergeCell ref="A12:J14"/>
    <mergeCell ref="A4:Q4"/>
    <mergeCell ref="K6:Q6"/>
    <mergeCell ref="A9:J9"/>
  </mergeCells>
  <phoneticPr fontId="2"/>
  <dataValidations count="1">
    <dataValidation type="list" showInputMessage="1" showErrorMessage="1" sqref="K10:M14" xr:uid="{00000000-0002-0000-10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0" orientation="portrait"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sheetPr>
  <dimension ref="B1:M109"/>
  <sheetViews>
    <sheetView view="pageBreakPreview" zoomScaleNormal="100" zoomScaleSheetLayoutView="100" workbookViewId="0">
      <selection activeCell="Y15" sqref="Y15"/>
    </sheetView>
  </sheetViews>
  <sheetFormatPr defaultColWidth="9" defaultRowHeight="13"/>
  <cols>
    <col min="1" max="1" width="5.6328125" customWidth="1"/>
    <col min="2" max="2" width="5.26953125" customWidth="1"/>
    <col min="3" max="3" width="2.6328125" customWidth="1"/>
    <col min="4" max="4" width="2.453125" customWidth="1"/>
    <col min="5" max="5" width="44.6328125" customWidth="1"/>
    <col min="6" max="6" width="2.453125" customWidth="1"/>
    <col min="7" max="7" width="44.6328125" customWidth="1"/>
    <col min="8" max="8" width="1.26953125" customWidth="1"/>
    <col min="9" max="9" width="3.90625" customWidth="1"/>
  </cols>
  <sheetData>
    <row r="1" spans="2:13" ht="15" customHeight="1">
      <c r="B1" s="220" t="str">
        <f>CONCATENATE("（様式-",INDEX(発注者入力シート!$B$29:$G$38,MATCH(発注者入力シート!N14,発注者入力シート!$C$29:$C$38,0),4),"）")</f>
        <v>（様式-１１）</v>
      </c>
      <c r="C1" s="221"/>
      <c r="D1" s="221"/>
      <c r="E1" s="221"/>
      <c r="F1" s="222"/>
      <c r="G1" s="361"/>
      <c r="H1" s="362"/>
      <c r="I1" s="362"/>
      <c r="J1" s="223"/>
      <c r="K1" s="28"/>
      <c r="L1" s="28"/>
      <c r="M1" s="28"/>
    </row>
    <row r="2" spans="2:13" ht="15" customHeight="1">
      <c r="B2" s="220" t="str">
        <f>CONCATENATE("評価項目",INDEX(発注者入力シート!$B$29:$G$38,MATCH(発注者入力シート!N14,発注者入力シート!$C$29:$C$38,0),5),"-",INDEX(発注者入力シート!$B$29:$G$38,MATCH(発注者入力シート!N14,発注者入力シート!$C$29:$C$38,0),6))</f>
        <v>評価項目（３）-②</v>
      </c>
      <c r="C2" s="221"/>
      <c r="D2" s="221"/>
      <c r="E2" s="221"/>
      <c r="F2" s="222"/>
      <c r="G2" s="362"/>
      <c r="H2" s="362"/>
      <c r="I2" s="362"/>
      <c r="J2" s="223"/>
      <c r="K2" s="28"/>
      <c r="L2" s="28"/>
      <c r="M2" s="28"/>
    </row>
    <row r="3" spans="2:13" ht="40.5" customHeight="1">
      <c r="B3" s="1688" t="s">
        <v>1132</v>
      </c>
      <c r="C3" s="1689"/>
      <c r="D3" s="1689"/>
      <c r="E3" s="1689"/>
      <c r="F3" s="1689"/>
      <c r="G3" s="1689"/>
      <c r="H3" s="1689"/>
      <c r="I3" s="1689"/>
      <c r="J3" s="223"/>
      <c r="K3" s="223"/>
      <c r="L3" s="28"/>
      <c r="M3" s="28"/>
    </row>
    <row r="4" spans="2:13" ht="18.75" customHeight="1">
      <c r="B4" s="224"/>
      <c r="C4" s="643"/>
      <c r="D4" s="643"/>
      <c r="E4" s="358" t="s">
        <v>771</v>
      </c>
      <c r="F4" s="1690" t="str">
        <f>IF(企業入力シート!C7="","",企業入力シート!C7)</f>
        <v>○○建設</v>
      </c>
      <c r="G4" s="1690"/>
      <c r="H4" s="1690"/>
      <c r="I4" s="1690"/>
      <c r="J4" s="223"/>
      <c r="K4" s="223"/>
      <c r="L4" s="28"/>
      <c r="M4" s="28"/>
    </row>
    <row r="5" spans="2:13" ht="4" customHeight="1">
      <c r="B5" s="229"/>
      <c r="C5" s="644"/>
      <c r="D5" s="644"/>
      <c r="E5" s="644"/>
      <c r="F5" s="644"/>
      <c r="G5" s="644"/>
      <c r="H5" s="644"/>
      <c r="I5" s="645"/>
      <c r="J5" s="226"/>
      <c r="K5" s="28"/>
      <c r="L5" s="28"/>
      <c r="M5" s="28"/>
    </row>
    <row r="6" spans="2:13" ht="30" customHeight="1">
      <c r="B6" s="1691" t="s">
        <v>344</v>
      </c>
      <c r="C6" s="1692"/>
      <c r="D6" s="1692"/>
      <c r="E6" s="1692"/>
      <c r="F6" s="1692"/>
      <c r="G6" s="1692"/>
      <c r="H6" s="1692"/>
      <c r="I6" s="1692"/>
      <c r="J6" s="225"/>
      <c r="K6" s="28"/>
      <c r="L6" s="28"/>
      <c r="M6" s="28"/>
    </row>
    <row r="7" spans="2:13" ht="10" customHeight="1">
      <c r="B7" s="1693"/>
      <c r="C7" s="1693"/>
      <c r="D7" s="1693"/>
      <c r="E7" s="1693"/>
      <c r="F7" s="1693"/>
      <c r="G7" s="1693"/>
      <c r="H7" s="1693"/>
      <c r="I7" s="1693"/>
      <c r="J7" s="226"/>
      <c r="K7" s="28"/>
      <c r="L7" s="28"/>
      <c r="M7" s="28"/>
    </row>
    <row r="8" spans="2:13" ht="54" customHeight="1">
      <c r="B8" s="227"/>
      <c r="C8" s="1694" t="s">
        <v>1065</v>
      </c>
      <c r="D8" s="1695"/>
      <c r="E8" s="1695"/>
      <c r="F8" s="1695"/>
      <c r="G8" s="1696"/>
      <c r="H8" s="645"/>
      <c r="I8" s="645"/>
      <c r="J8" s="228"/>
      <c r="K8" s="28"/>
      <c r="L8" s="28"/>
      <c r="M8" s="28"/>
    </row>
    <row r="9" spans="2:13" ht="10" customHeight="1">
      <c r="B9" s="229"/>
      <c r="C9" s="645"/>
      <c r="D9" s="645"/>
      <c r="E9" s="645"/>
      <c r="F9" s="645"/>
      <c r="G9" s="645"/>
      <c r="H9" s="645"/>
      <c r="I9" s="645"/>
      <c r="J9" s="226"/>
      <c r="K9" s="28"/>
      <c r="L9" s="28"/>
      <c r="M9" s="28"/>
    </row>
    <row r="10" spans="2:13">
      <c r="B10" s="646" t="s">
        <v>819</v>
      </c>
      <c r="C10" s="1697" t="s">
        <v>345</v>
      </c>
      <c r="D10" s="1697"/>
      <c r="E10" s="1697"/>
      <c r="F10" s="1697"/>
      <c r="G10" s="1697"/>
      <c r="H10" s="640"/>
      <c r="I10" s="645"/>
      <c r="J10" s="226"/>
      <c r="K10" s="28"/>
      <c r="L10" s="28"/>
      <c r="M10" s="28"/>
    </row>
    <row r="11" spans="2:13" ht="13.5" customHeight="1">
      <c r="B11" s="647"/>
      <c r="C11" s="645"/>
      <c r="D11" s="1698" t="s">
        <v>342</v>
      </c>
      <c r="E11" s="230" t="s">
        <v>542</v>
      </c>
      <c r="F11" s="1698" t="s">
        <v>342</v>
      </c>
      <c r="G11" s="1701" t="s">
        <v>543</v>
      </c>
      <c r="H11" s="231"/>
      <c r="I11" s="645"/>
      <c r="J11" s="226"/>
      <c r="K11" s="28"/>
      <c r="L11" s="28"/>
      <c r="M11" s="28"/>
    </row>
    <row r="12" spans="2:13" ht="13.5" customHeight="1">
      <c r="B12" s="233"/>
      <c r="C12" s="645"/>
      <c r="D12" s="1699"/>
      <c r="E12" s="239" t="s">
        <v>346</v>
      </c>
      <c r="F12" s="1699"/>
      <c r="G12" s="1702"/>
      <c r="H12" s="642"/>
      <c r="I12" s="645"/>
      <c r="J12" s="226"/>
      <c r="K12" s="28"/>
      <c r="L12" s="28"/>
      <c r="M12" s="28"/>
    </row>
    <row r="13" spans="2:13" ht="13.5" customHeight="1">
      <c r="B13" s="233"/>
      <c r="C13" s="645"/>
      <c r="D13" s="1700"/>
      <c r="E13" s="232" t="s">
        <v>343</v>
      </c>
      <c r="F13" s="1700"/>
      <c r="G13" s="1703"/>
      <c r="H13" s="642"/>
      <c r="I13" s="645"/>
      <c r="J13" s="226"/>
      <c r="K13" s="28"/>
      <c r="L13" s="28"/>
      <c r="M13" s="28"/>
    </row>
    <row r="14" spans="2:13" ht="3.75" customHeight="1">
      <c r="B14" s="233"/>
      <c r="C14" s="645"/>
      <c r="D14" s="645"/>
      <c r="E14" s="226"/>
      <c r="F14" s="234"/>
      <c r="G14" s="234"/>
      <c r="H14" s="234"/>
      <c r="I14" s="645"/>
      <c r="J14" s="226"/>
      <c r="K14" s="28"/>
      <c r="L14" s="28"/>
      <c r="M14" s="28"/>
    </row>
    <row r="15" spans="2:13" ht="60" customHeight="1">
      <c r="B15" s="648"/>
      <c r="C15" s="226"/>
      <c r="D15" s="1704" t="s">
        <v>1056</v>
      </c>
      <c r="E15" s="1705"/>
      <c r="F15" s="1705"/>
      <c r="G15" s="1706"/>
      <c r="H15" s="234"/>
      <c r="I15" s="645"/>
      <c r="K15" s="28"/>
      <c r="L15" s="28"/>
      <c r="M15" s="28"/>
    </row>
    <row r="16" spans="2:13" ht="10" customHeight="1">
      <c r="B16" s="649"/>
      <c r="C16" s="644"/>
      <c r="D16" s="644"/>
      <c r="E16" s="644"/>
      <c r="F16" s="644"/>
      <c r="G16" s="644"/>
      <c r="H16" s="644"/>
      <c r="I16" s="645"/>
      <c r="J16" s="226"/>
      <c r="K16" s="28"/>
      <c r="L16" s="28"/>
      <c r="M16" s="28"/>
    </row>
    <row r="17" spans="2:13" ht="27" customHeight="1">
      <c r="B17" s="646" t="s">
        <v>820</v>
      </c>
      <c r="C17" s="1707" t="s">
        <v>1066</v>
      </c>
      <c r="D17" s="1708"/>
      <c r="E17" s="1708"/>
      <c r="F17" s="1708"/>
      <c r="G17" s="1708"/>
      <c r="H17" s="640"/>
      <c r="I17" s="645"/>
      <c r="K17" s="28"/>
      <c r="L17" s="28"/>
      <c r="M17" s="28"/>
    </row>
    <row r="18" spans="2:13" ht="37.5" customHeight="1">
      <c r="B18" s="648"/>
      <c r="C18" s="645"/>
      <c r="D18" s="1698" t="s">
        <v>342</v>
      </c>
      <c r="E18" s="650" t="s">
        <v>347</v>
      </c>
      <c r="F18" s="1698" t="s">
        <v>342</v>
      </c>
      <c r="G18" s="651" t="s">
        <v>1067</v>
      </c>
      <c r="H18" s="226"/>
      <c r="I18" s="645"/>
      <c r="K18" s="28"/>
      <c r="L18" s="28"/>
      <c r="M18" s="28"/>
    </row>
    <row r="19" spans="2:13" ht="13.5" customHeight="1">
      <c r="B19" s="648"/>
      <c r="C19" s="645"/>
      <c r="D19" s="1709"/>
      <c r="E19" s="232" t="s">
        <v>343</v>
      </c>
      <c r="F19" s="1709"/>
      <c r="G19" s="232" t="s">
        <v>343</v>
      </c>
      <c r="H19" s="226"/>
      <c r="I19" s="645"/>
      <c r="K19" s="28"/>
      <c r="L19" s="28"/>
      <c r="M19" s="28"/>
    </row>
    <row r="20" spans="2:13" ht="37.5" customHeight="1">
      <c r="B20" s="648"/>
      <c r="C20" s="645"/>
      <c r="D20" s="1698" t="s">
        <v>342</v>
      </c>
      <c r="E20" s="651" t="s">
        <v>544</v>
      </c>
      <c r="F20" s="1698" t="s">
        <v>342</v>
      </c>
      <c r="G20" s="651" t="s">
        <v>545</v>
      </c>
      <c r="H20" s="226"/>
      <c r="I20" s="645"/>
      <c r="K20" s="28"/>
      <c r="L20" s="28"/>
      <c r="M20" s="28"/>
    </row>
    <row r="21" spans="2:13" ht="13.5" customHeight="1">
      <c r="B21" s="648"/>
      <c r="C21" s="645"/>
      <c r="D21" s="1709"/>
      <c r="E21" s="232" t="s">
        <v>343</v>
      </c>
      <c r="F21" s="1709"/>
      <c r="G21" s="232" t="s">
        <v>343</v>
      </c>
      <c r="H21" s="226"/>
      <c r="I21" s="645"/>
      <c r="K21" s="28"/>
      <c r="L21" s="28"/>
      <c r="M21" s="28"/>
    </row>
    <row r="22" spans="2:13" ht="37.5" customHeight="1">
      <c r="B22" s="648"/>
      <c r="C22" s="645"/>
      <c r="D22" s="1698" t="s">
        <v>342</v>
      </c>
      <c r="E22" s="650" t="s">
        <v>1068</v>
      </c>
      <c r="F22" s="1698" t="s">
        <v>342</v>
      </c>
      <c r="G22" s="650" t="s">
        <v>348</v>
      </c>
      <c r="H22" s="226"/>
      <c r="I22" s="645"/>
      <c r="K22" s="28"/>
      <c r="L22" s="28"/>
      <c r="M22" s="28"/>
    </row>
    <row r="23" spans="2:13" ht="13.5" customHeight="1">
      <c r="B23" s="648"/>
      <c r="C23" s="645"/>
      <c r="D23" s="1709"/>
      <c r="E23" s="232" t="s">
        <v>343</v>
      </c>
      <c r="F23" s="1709"/>
      <c r="G23" s="232" t="s">
        <v>343</v>
      </c>
      <c r="H23" s="226"/>
      <c r="I23" s="645"/>
      <c r="K23" s="28"/>
      <c r="L23" s="28"/>
      <c r="M23" s="28"/>
    </row>
    <row r="24" spans="2:13" ht="3.75" customHeight="1">
      <c r="B24" s="233"/>
      <c r="C24" s="645"/>
      <c r="D24" s="645"/>
      <c r="E24" s="226"/>
      <c r="F24" s="234"/>
      <c r="G24" s="234"/>
      <c r="H24" s="234"/>
      <c r="I24" s="645"/>
      <c r="J24" s="226"/>
      <c r="K24" s="28"/>
      <c r="L24" s="28"/>
      <c r="M24" s="28"/>
    </row>
    <row r="25" spans="2:13" ht="37.5" customHeight="1">
      <c r="B25" s="648"/>
      <c r="C25" s="645"/>
      <c r="D25" s="1704" t="s">
        <v>1069</v>
      </c>
      <c r="E25" s="1705"/>
      <c r="F25" s="1705"/>
      <c r="G25" s="1706"/>
      <c r="H25" s="234"/>
      <c r="I25" s="645"/>
      <c r="K25" s="28"/>
      <c r="M25" s="28"/>
    </row>
    <row r="26" spans="2:13" ht="10" customHeight="1">
      <c r="B26" s="648"/>
      <c r="C26" s="645"/>
      <c r="D26" s="235"/>
      <c r="E26" s="237"/>
      <c r="F26" s="237"/>
      <c r="G26" s="237"/>
      <c r="H26" s="234"/>
      <c r="I26" s="645"/>
      <c r="K26" s="28"/>
      <c r="M26" s="28"/>
    </row>
    <row r="27" spans="2:13" ht="13.5" customHeight="1">
      <c r="B27" s="359" t="s">
        <v>1070</v>
      </c>
      <c r="C27" s="1697" t="s">
        <v>1071</v>
      </c>
      <c r="D27" s="1697"/>
      <c r="E27" s="1697"/>
      <c r="F27" s="1697"/>
      <c r="G27" s="1697"/>
      <c r="H27" s="640"/>
      <c r="I27" s="645"/>
      <c r="K27" s="28"/>
    </row>
    <row r="28" spans="2:13" ht="13.5" customHeight="1">
      <c r="B28" s="647"/>
      <c r="C28" s="645"/>
      <c r="D28" s="1698" t="s">
        <v>342</v>
      </c>
      <c r="E28" s="230" t="s">
        <v>542</v>
      </c>
      <c r="F28" s="1698" t="s">
        <v>342</v>
      </c>
      <c r="G28" s="1701" t="s">
        <v>543</v>
      </c>
      <c r="H28" s="231"/>
      <c r="I28" s="645"/>
      <c r="K28" s="28"/>
      <c r="L28" s="28"/>
      <c r="M28" s="28"/>
    </row>
    <row r="29" spans="2:13" ht="13.5" customHeight="1">
      <c r="B29" s="236"/>
      <c r="C29" s="645"/>
      <c r="D29" s="1699"/>
      <c r="E29" s="240" t="s">
        <v>772</v>
      </c>
      <c r="F29" s="1699"/>
      <c r="G29" s="1702"/>
      <c r="H29" s="640"/>
      <c r="I29" s="645"/>
      <c r="K29" s="28"/>
      <c r="L29" s="28"/>
      <c r="M29" s="28"/>
    </row>
    <row r="30" spans="2:13" ht="13.5" customHeight="1">
      <c r="B30" s="233"/>
      <c r="C30" s="645"/>
      <c r="D30" s="1700"/>
      <c r="E30" s="232" t="s">
        <v>343</v>
      </c>
      <c r="F30" s="1700"/>
      <c r="G30" s="1703"/>
      <c r="H30" s="642"/>
      <c r="I30" s="645"/>
      <c r="J30" s="226"/>
      <c r="K30" s="28"/>
      <c r="L30" s="28"/>
      <c r="M30" s="28"/>
    </row>
    <row r="31" spans="2:13" ht="3.75" customHeight="1">
      <c r="B31" s="233"/>
      <c r="C31" s="645"/>
      <c r="D31" s="645"/>
      <c r="E31" s="226"/>
      <c r="F31" s="234"/>
      <c r="G31" s="234"/>
      <c r="H31" s="234"/>
      <c r="I31" s="645"/>
      <c r="J31" s="226"/>
      <c r="K31" s="28"/>
      <c r="L31" s="28"/>
      <c r="M31" s="28"/>
    </row>
    <row r="32" spans="2:13" ht="39" customHeight="1">
      <c r="B32" s="647"/>
      <c r="C32" s="645"/>
      <c r="D32" s="1704" t="s">
        <v>1072</v>
      </c>
      <c r="E32" s="1705"/>
      <c r="F32" s="1705"/>
      <c r="G32" s="1706"/>
      <c r="H32" s="234"/>
      <c r="I32" s="645"/>
      <c r="K32" s="28"/>
      <c r="L32" s="28"/>
      <c r="M32" s="28"/>
    </row>
    <row r="33" spans="2:13" ht="10" customHeight="1">
      <c r="B33" s="652"/>
      <c r="C33" s="645"/>
      <c r="D33" s="645"/>
      <c r="E33" s="645"/>
      <c r="F33" s="645"/>
      <c r="G33" s="242"/>
      <c r="H33" s="242"/>
      <c r="I33" s="645"/>
      <c r="K33" s="28"/>
      <c r="L33" s="28"/>
      <c r="M33" s="28"/>
    </row>
    <row r="34" spans="2:13" ht="33" customHeight="1">
      <c r="B34" s="359" t="s">
        <v>1073</v>
      </c>
      <c r="C34" s="1708" t="s">
        <v>1074</v>
      </c>
      <c r="D34" s="1708"/>
      <c r="E34" s="1708"/>
      <c r="F34" s="1708"/>
      <c r="G34" s="1708"/>
      <c r="H34" s="640"/>
      <c r="I34" s="645"/>
      <c r="K34" s="28"/>
      <c r="L34" s="28"/>
      <c r="M34" s="28"/>
    </row>
    <row r="35" spans="2:13" ht="27" customHeight="1">
      <c r="B35" s="652"/>
      <c r="C35" s="645"/>
      <c r="D35" s="1698" t="s">
        <v>342</v>
      </c>
      <c r="E35" s="653" t="s">
        <v>773</v>
      </c>
      <c r="F35" s="1698" t="s">
        <v>342</v>
      </c>
      <c r="G35" s="653" t="s">
        <v>1075</v>
      </c>
      <c r="H35" s="226"/>
      <c r="I35" s="645"/>
      <c r="K35" s="28"/>
      <c r="L35" s="28"/>
      <c r="M35" s="28"/>
    </row>
    <row r="36" spans="2:13" ht="13.5" customHeight="1">
      <c r="B36" s="648"/>
      <c r="C36" s="645"/>
      <c r="D36" s="1709"/>
      <c r="E36" s="232" t="s">
        <v>343</v>
      </c>
      <c r="F36" s="1709"/>
      <c r="G36" s="232" t="s">
        <v>343</v>
      </c>
      <c r="H36" s="226"/>
      <c r="I36" s="645"/>
      <c r="K36" s="28"/>
      <c r="L36" s="28"/>
      <c r="M36" s="28"/>
    </row>
    <row r="37" spans="2:13" ht="27" customHeight="1">
      <c r="B37" s="652"/>
      <c r="C37" s="645"/>
      <c r="D37" s="1710" t="s">
        <v>342</v>
      </c>
      <c r="E37" s="653" t="s">
        <v>1076</v>
      </c>
      <c r="F37" s="645"/>
      <c r="G37" s="645"/>
      <c r="H37" s="226"/>
      <c r="I37" s="645"/>
      <c r="K37" s="28"/>
      <c r="L37" s="28"/>
      <c r="M37" s="28"/>
    </row>
    <row r="38" spans="2:13" ht="13.5" customHeight="1">
      <c r="B38" s="648"/>
      <c r="C38" s="645"/>
      <c r="D38" s="1709"/>
      <c r="E38" s="232" t="s">
        <v>343</v>
      </c>
      <c r="F38" s="645"/>
      <c r="G38" s="645"/>
      <c r="H38" s="226"/>
      <c r="I38" s="645"/>
      <c r="K38" s="28"/>
      <c r="L38" s="28"/>
      <c r="M38" s="28"/>
    </row>
    <row r="39" spans="2:13" ht="22.5" customHeight="1">
      <c r="B39" s="648"/>
      <c r="C39" s="645"/>
      <c r="D39" s="1710" t="s">
        <v>342</v>
      </c>
      <c r="E39" s="1711" t="s">
        <v>1077</v>
      </c>
      <c r="F39" s="1712"/>
      <c r="G39" s="1713"/>
      <c r="H39" s="226"/>
      <c r="I39" s="645"/>
      <c r="K39" s="28"/>
      <c r="L39" s="28"/>
      <c r="M39" s="28"/>
    </row>
    <row r="40" spans="2:13" ht="13.5" customHeight="1">
      <c r="B40" s="648"/>
      <c r="C40" s="645"/>
      <c r="D40" s="1709"/>
      <c r="E40" s="357" t="s">
        <v>343</v>
      </c>
      <c r="F40" s="243"/>
      <c r="G40" s="232"/>
      <c r="H40" s="226"/>
      <c r="I40" s="645"/>
      <c r="K40" s="28"/>
      <c r="L40" s="28"/>
      <c r="M40" s="28"/>
    </row>
    <row r="41" spans="2:13" ht="10" customHeight="1">
      <c r="B41" s="649"/>
      <c r="C41" s="645"/>
      <c r="D41" s="645"/>
      <c r="E41" s="645"/>
      <c r="F41" s="645"/>
      <c r="G41" s="645"/>
      <c r="H41" s="645"/>
      <c r="I41" s="645"/>
      <c r="K41" s="28"/>
      <c r="L41" s="28"/>
      <c r="M41" s="28"/>
    </row>
    <row r="42" spans="2:13" ht="27" customHeight="1">
      <c r="B42" s="359" t="s">
        <v>821</v>
      </c>
      <c r="C42" s="1708" t="s">
        <v>822</v>
      </c>
      <c r="D42" s="1708"/>
      <c r="E42" s="1708"/>
      <c r="F42" s="1708"/>
      <c r="G42" s="1708"/>
      <c r="H42" s="641"/>
      <c r="I42" s="645"/>
      <c r="K42" s="28"/>
      <c r="L42" s="28"/>
      <c r="M42" s="28"/>
    </row>
    <row r="43" spans="2:13" ht="27" customHeight="1">
      <c r="B43" s="654"/>
      <c r="C43" s="655"/>
      <c r="D43" s="1714" t="s">
        <v>342</v>
      </c>
      <c r="E43" s="1716" t="s">
        <v>774</v>
      </c>
      <c r="F43" s="1716"/>
      <c r="G43" s="1717"/>
      <c r="H43" s="226"/>
      <c r="I43" s="645"/>
      <c r="K43" s="28"/>
      <c r="L43" s="28"/>
      <c r="M43" s="28"/>
    </row>
    <row r="44" spans="2:13" ht="13.5" customHeight="1">
      <c r="B44" s="656"/>
      <c r="C44" s="655"/>
      <c r="D44" s="1715"/>
      <c r="E44" s="1718" t="s">
        <v>343</v>
      </c>
      <c r="F44" s="1718"/>
      <c r="G44" s="1719"/>
      <c r="H44" s="226"/>
      <c r="I44" s="645"/>
      <c r="K44" s="28"/>
      <c r="L44" s="28"/>
      <c r="M44" s="28"/>
    </row>
    <row r="45" spans="2:13" ht="31.5" customHeight="1">
      <c r="B45" s="654"/>
      <c r="C45" s="655"/>
      <c r="D45" s="1714" t="s">
        <v>342</v>
      </c>
      <c r="E45" s="1716" t="s">
        <v>775</v>
      </c>
      <c r="F45" s="1716"/>
      <c r="G45" s="1717"/>
      <c r="H45" s="226"/>
      <c r="I45" s="645"/>
      <c r="K45" s="28"/>
      <c r="L45" s="28"/>
      <c r="M45" s="28"/>
    </row>
    <row r="46" spans="2:13" ht="13.5" customHeight="1">
      <c r="B46" s="656"/>
      <c r="C46" s="655"/>
      <c r="D46" s="1715"/>
      <c r="E46" s="1718" t="s">
        <v>343</v>
      </c>
      <c r="F46" s="1718"/>
      <c r="G46" s="1719"/>
      <c r="H46" s="226"/>
      <c r="I46" s="645"/>
      <c r="K46" s="28"/>
      <c r="L46" s="28"/>
      <c r="M46" s="28"/>
    </row>
    <row r="47" spans="2:13" ht="31.5" customHeight="1">
      <c r="B47" s="654"/>
      <c r="C47" s="655"/>
      <c r="D47" s="1714" t="s">
        <v>342</v>
      </c>
      <c r="E47" s="1716" t="s">
        <v>776</v>
      </c>
      <c r="F47" s="1716"/>
      <c r="G47" s="1717"/>
      <c r="H47" s="226"/>
      <c r="I47" s="645"/>
      <c r="K47" s="28"/>
      <c r="L47" s="28"/>
      <c r="M47" s="28"/>
    </row>
    <row r="48" spans="2:13" ht="13.5" customHeight="1">
      <c r="B48" s="656"/>
      <c r="C48" s="655"/>
      <c r="D48" s="1715"/>
      <c r="E48" s="1718" t="s">
        <v>343</v>
      </c>
      <c r="F48" s="1718"/>
      <c r="G48" s="1719"/>
      <c r="H48" s="226"/>
      <c r="I48" s="645"/>
      <c r="K48" s="28"/>
      <c r="L48" s="28"/>
      <c r="M48" s="28"/>
    </row>
    <row r="49" spans="2:13" ht="31.5" customHeight="1">
      <c r="B49" s="656"/>
      <c r="C49" s="655"/>
      <c r="D49" s="1714" t="s">
        <v>342</v>
      </c>
      <c r="E49" s="1716" t="s">
        <v>777</v>
      </c>
      <c r="F49" s="1716"/>
      <c r="G49" s="1717"/>
      <c r="H49" s="226"/>
      <c r="I49" s="645"/>
      <c r="K49" s="28"/>
      <c r="L49" s="28"/>
      <c r="M49" s="28"/>
    </row>
    <row r="50" spans="2:13" ht="13.5" customHeight="1">
      <c r="B50" s="656"/>
      <c r="C50" s="655"/>
      <c r="D50" s="1715"/>
      <c r="E50" s="1718" t="s">
        <v>343</v>
      </c>
      <c r="F50" s="1718"/>
      <c r="G50" s="1719"/>
      <c r="H50" s="226"/>
      <c r="I50" s="645"/>
      <c r="K50" s="28"/>
      <c r="L50" s="28"/>
      <c r="M50" s="28"/>
    </row>
    <row r="51" spans="2:13" ht="19">
      <c r="B51" s="1720" t="str">
        <f>$B$1&amp;" "&amp;$B$2</f>
        <v>（様式-１１） 評価項目（３）-②</v>
      </c>
      <c r="C51" s="1721"/>
      <c r="D51" s="1721"/>
      <c r="E51" s="1721"/>
      <c r="F51" s="1690" t="str">
        <f>IF(企業入力シート!C7="","",企業入力シート!C7)</f>
        <v>○○建設</v>
      </c>
      <c r="G51" s="1690"/>
      <c r="H51" s="1690"/>
      <c r="I51" s="1690"/>
      <c r="J51" s="223"/>
      <c r="K51" s="28"/>
      <c r="L51" s="28"/>
      <c r="M51" s="28"/>
    </row>
    <row r="52" spans="2:13" ht="30" customHeight="1">
      <c r="B52" s="1691" t="s">
        <v>349</v>
      </c>
      <c r="C52" s="1692"/>
      <c r="D52" s="1692"/>
      <c r="E52" s="1692"/>
      <c r="F52" s="1692"/>
      <c r="G52" s="1692"/>
      <c r="H52" s="1692"/>
      <c r="I52" s="1692"/>
      <c r="J52" s="225"/>
      <c r="K52" s="28"/>
      <c r="L52" s="28"/>
      <c r="M52" s="28"/>
    </row>
    <row r="53" spans="2:13" ht="10" customHeight="1">
      <c r="B53" s="1693"/>
      <c r="C53" s="1693"/>
      <c r="D53" s="1693"/>
      <c r="E53" s="1693"/>
      <c r="F53" s="1693"/>
      <c r="G53" s="1693"/>
      <c r="H53" s="1693"/>
      <c r="I53" s="1693"/>
      <c r="K53" s="28"/>
      <c r="L53" s="28"/>
      <c r="M53" s="28"/>
    </row>
    <row r="54" spans="2:13" ht="23.5" customHeight="1">
      <c r="B54" s="359" t="s">
        <v>825</v>
      </c>
      <c r="C54" s="1722" t="s">
        <v>1093</v>
      </c>
      <c r="D54" s="1723"/>
      <c r="E54" s="1723"/>
      <c r="F54" s="1723"/>
      <c r="G54" s="1723"/>
      <c r="H54" s="641"/>
      <c r="I54" s="645"/>
      <c r="K54" s="28"/>
      <c r="L54" s="28"/>
      <c r="M54" s="28"/>
    </row>
    <row r="55" spans="2:13" ht="27" customHeight="1">
      <c r="B55" s="652"/>
      <c r="C55" s="645"/>
      <c r="D55" s="1710" t="s">
        <v>342</v>
      </c>
      <c r="E55" s="651" t="s">
        <v>778</v>
      </c>
      <c r="F55" s="1698" t="s">
        <v>342</v>
      </c>
      <c r="G55" s="651" t="s">
        <v>1067</v>
      </c>
      <c r="H55" s="226"/>
      <c r="I55" s="645"/>
      <c r="K55" s="28"/>
      <c r="L55" s="28"/>
      <c r="M55" s="28"/>
    </row>
    <row r="56" spans="2:13" ht="13.5" customHeight="1">
      <c r="B56" s="648"/>
      <c r="C56" s="645"/>
      <c r="D56" s="1709"/>
      <c r="E56" s="232" t="s">
        <v>343</v>
      </c>
      <c r="F56" s="1709"/>
      <c r="G56" s="232" t="s">
        <v>343</v>
      </c>
      <c r="H56" s="226"/>
      <c r="I56" s="645"/>
      <c r="K56" s="28"/>
      <c r="L56" s="28"/>
      <c r="M56" s="28"/>
    </row>
    <row r="57" spans="2:13" ht="31.5" customHeight="1">
      <c r="B57" s="652"/>
      <c r="C57" s="645"/>
      <c r="D57" s="1710" t="s">
        <v>342</v>
      </c>
      <c r="E57" s="651" t="s">
        <v>544</v>
      </c>
      <c r="F57" s="1698" t="s">
        <v>342</v>
      </c>
      <c r="G57" s="651" t="s">
        <v>545</v>
      </c>
      <c r="H57" s="226"/>
      <c r="I57" s="645"/>
      <c r="K57" s="28"/>
      <c r="L57" s="28"/>
      <c r="M57" s="28"/>
    </row>
    <row r="58" spans="2:13" ht="13.5" customHeight="1">
      <c r="B58" s="648"/>
      <c r="C58" s="645"/>
      <c r="D58" s="1709"/>
      <c r="E58" s="232" t="s">
        <v>343</v>
      </c>
      <c r="F58" s="1709"/>
      <c r="G58" s="232" t="s">
        <v>343</v>
      </c>
      <c r="H58" s="226"/>
      <c r="I58" s="645"/>
      <c r="K58" s="28"/>
      <c r="L58" s="28"/>
      <c r="M58" s="28"/>
    </row>
    <row r="59" spans="2:13" ht="31.5" customHeight="1">
      <c r="B59" s="652"/>
      <c r="C59" s="645"/>
      <c r="D59" s="1710" t="s">
        <v>342</v>
      </c>
      <c r="E59" s="651" t="s">
        <v>779</v>
      </c>
      <c r="F59" s="1698" t="s">
        <v>342</v>
      </c>
      <c r="G59" s="650" t="s">
        <v>1078</v>
      </c>
      <c r="H59" s="226"/>
      <c r="I59" s="645"/>
      <c r="K59" s="28"/>
      <c r="L59" s="28"/>
      <c r="M59" s="28"/>
    </row>
    <row r="60" spans="2:13" ht="13.5" customHeight="1">
      <c r="B60" s="648"/>
      <c r="C60" s="645"/>
      <c r="D60" s="1709"/>
      <c r="E60" s="232" t="s">
        <v>343</v>
      </c>
      <c r="F60" s="1709"/>
      <c r="G60" s="232" t="s">
        <v>343</v>
      </c>
      <c r="H60" s="226"/>
      <c r="I60" s="645"/>
      <c r="K60" s="28"/>
      <c r="L60" s="28"/>
      <c r="M60" s="28"/>
    </row>
    <row r="61" spans="2:13" ht="31.5" customHeight="1">
      <c r="B61" s="648"/>
      <c r="C61" s="645"/>
      <c r="D61" s="1710" t="s">
        <v>342</v>
      </c>
      <c r="E61" s="675" t="s">
        <v>1095</v>
      </c>
      <c r="F61" s="644"/>
      <c r="G61" s="644"/>
      <c r="H61" s="226"/>
      <c r="I61" s="645"/>
      <c r="K61" s="28"/>
      <c r="L61" s="28"/>
      <c r="M61" s="28"/>
    </row>
    <row r="62" spans="2:13" ht="13.5" customHeight="1">
      <c r="B62" s="648"/>
      <c r="C62" s="645"/>
      <c r="D62" s="1709"/>
      <c r="E62" s="232" t="s">
        <v>343</v>
      </c>
      <c r="F62" s="245"/>
      <c r="G62" s="246"/>
      <c r="H62" s="226"/>
      <c r="I62" s="645"/>
      <c r="K62" s="28"/>
      <c r="L62" s="28"/>
      <c r="M62" s="28"/>
    </row>
    <row r="63" spans="2:13" ht="13.5" customHeight="1">
      <c r="B63" s="648"/>
      <c r="C63" s="645"/>
      <c r="D63" s="657"/>
      <c r="E63" s="657"/>
      <c r="F63" s="245"/>
      <c r="G63" s="246"/>
      <c r="H63" s="226"/>
      <c r="I63" s="645"/>
      <c r="K63" s="28"/>
      <c r="L63" s="28"/>
      <c r="M63" s="28"/>
    </row>
    <row r="64" spans="2:13" ht="13.5" customHeight="1">
      <c r="B64" s="359" t="s">
        <v>826</v>
      </c>
      <c r="C64" s="1708" t="s">
        <v>1079</v>
      </c>
      <c r="D64" s="1708"/>
      <c r="E64" s="1708"/>
      <c r="F64" s="1708"/>
      <c r="G64" s="1708"/>
      <c r="H64" s="640"/>
      <c r="I64" s="645"/>
      <c r="K64" s="28"/>
      <c r="L64" s="28"/>
      <c r="M64" s="28"/>
    </row>
    <row r="65" spans="2:13" ht="27" customHeight="1">
      <c r="B65" s="652"/>
      <c r="C65" s="645"/>
      <c r="D65" s="1698" t="s">
        <v>342</v>
      </c>
      <c r="E65" s="651" t="s">
        <v>1080</v>
      </c>
      <c r="F65" s="1698" t="s">
        <v>342</v>
      </c>
      <c r="G65" s="651" t="s">
        <v>1081</v>
      </c>
      <c r="H65" s="226"/>
      <c r="I65" s="645"/>
      <c r="K65" s="28"/>
      <c r="L65" s="28"/>
      <c r="M65" s="28"/>
    </row>
    <row r="66" spans="2:13" ht="13.5" customHeight="1">
      <c r="B66" s="648"/>
      <c r="C66" s="645"/>
      <c r="D66" s="1709"/>
      <c r="E66" s="232" t="s">
        <v>343</v>
      </c>
      <c r="F66" s="1709"/>
      <c r="G66" s="232" t="s">
        <v>343</v>
      </c>
      <c r="H66" s="226"/>
      <c r="I66" s="645"/>
      <c r="K66" s="28"/>
      <c r="L66" s="28"/>
      <c r="M66" s="28"/>
    </row>
    <row r="67" spans="2:13" ht="10" customHeight="1">
      <c r="B67" s="648"/>
      <c r="C67" s="226"/>
      <c r="D67" s="645"/>
      <c r="E67" s="645"/>
      <c r="F67" s="645"/>
      <c r="G67" s="645"/>
      <c r="H67" s="645"/>
      <c r="I67" s="645"/>
      <c r="K67" s="28"/>
      <c r="L67" s="28"/>
      <c r="M67" s="28"/>
    </row>
    <row r="68" spans="2:13" ht="13.5" customHeight="1">
      <c r="B68" s="359" t="s">
        <v>823</v>
      </c>
      <c r="C68" s="1708" t="s">
        <v>1082</v>
      </c>
      <c r="D68" s="1708"/>
      <c r="E68" s="1708"/>
      <c r="F68" s="1708"/>
      <c r="G68" s="1708"/>
      <c r="H68" s="640"/>
      <c r="I68" s="645"/>
      <c r="K68" s="28"/>
      <c r="L68" s="28"/>
      <c r="M68" s="28"/>
    </row>
    <row r="69" spans="2:13" ht="27" customHeight="1">
      <c r="B69" s="647"/>
      <c r="C69" s="645"/>
      <c r="D69" s="1698" t="s">
        <v>342</v>
      </c>
      <c r="E69" s="639" t="s">
        <v>350</v>
      </c>
      <c r="F69" s="1698" t="s">
        <v>342</v>
      </c>
      <c r="G69" s="639" t="s">
        <v>1044</v>
      </c>
      <c r="H69" s="231"/>
      <c r="I69" s="645"/>
      <c r="K69" s="28"/>
      <c r="L69" s="28"/>
      <c r="M69" s="28"/>
    </row>
    <row r="70" spans="2:13" ht="13.5" customHeight="1">
      <c r="B70" s="648"/>
      <c r="C70" s="645"/>
      <c r="D70" s="1709"/>
      <c r="E70" s="232" t="s">
        <v>343</v>
      </c>
      <c r="F70" s="1709"/>
      <c r="G70" s="232" t="s">
        <v>343</v>
      </c>
      <c r="H70" s="226"/>
      <c r="I70" s="645"/>
      <c r="K70" s="28"/>
      <c r="L70" s="28"/>
      <c r="M70" s="28"/>
    </row>
    <row r="71" spans="2:13" ht="10" customHeight="1">
      <c r="B71" s="648"/>
      <c r="C71" s="226"/>
      <c r="D71" s="645"/>
      <c r="E71" s="645"/>
      <c r="F71" s="645"/>
      <c r="G71" s="645"/>
      <c r="H71" s="645"/>
      <c r="I71" s="645"/>
      <c r="K71" s="28"/>
      <c r="L71" s="28"/>
      <c r="M71" s="28"/>
    </row>
    <row r="72" spans="2:13">
      <c r="B72" s="360" t="s">
        <v>1083</v>
      </c>
      <c r="C72" s="1708" t="s">
        <v>782</v>
      </c>
      <c r="D72" s="1708"/>
      <c r="E72" s="1708"/>
      <c r="F72" s="1708"/>
      <c r="G72" s="1708"/>
      <c r="H72" s="640"/>
      <c r="I72" s="645"/>
      <c r="K72" s="28"/>
      <c r="L72" s="28"/>
      <c r="M72" s="28"/>
    </row>
    <row r="73" spans="2:13" ht="20.149999999999999" customHeight="1">
      <c r="B73" s="658"/>
      <c r="C73" s="659"/>
      <c r="D73" s="1698" t="s">
        <v>342</v>
      </c>
      <c r="E73" s="660" t="s">
        <v>780</v>
      </c>
      <c r="F73" s="661" t="s">
        <v>342</v>
      </c>
      <c r="G73" s="662" t="s">
        <v>781</v>
      </c>
      <c r="H73" s="231"/>
      <c r="I73" s="645"/>
      <c r="K73" s="28"/>
      <c r="L73" s="28"/>
      <c r="M73" s="28"/>
    </row>
    <row r="74" spans="2:13" ht="13.5" customHeight="1">
      <c r="B74" s="658"/>
      <c r="C74" s="659"/>
      <c r="D74" s="1724"/>
      <c r="E74" s="663" t="s">
        <v>766</v>
      </c>
      <c r="F74" s="663"/>
      <c r="G74" s="664"/>
      <c r="H74" s="242"/>
      <c r="I74" s="645"/>
      <c r="K74" s="28"/>
      <c r="L74" s="28"/>
      <c r="M74" s="28"/>
    </row>
    <row r="75" spans="2:13" ht="13.5" customHeight="1">
      <c r="B75" s="665"/>
      <c r="C75" s="659"/>
      <c r="D75" s="1725"/>
      <c r="E75" s="1726" t="s">
        <v>343</v>
      </c>
      <c r="F75" s="1727"/>
      <c r="G75" s="1728"/>
      <c r="H75" s="226"/>
      <c r="I75" s="645"/>
      <c r="K75" s="28"/>
      <c r="L75" s="28"/>
      <c r="M75" s="28"/>
    </row>
    <row r="76" spans="2:13" ht="10" customHeight="1">
      <c r="B76" s="658"/>
      <c r="C76" s="666"/>
      <c r="D76" s="666"/>
      <c r="E76" s="666"/>
      <c r="F76" s="666"/>
      <c r="G76" s="666"/>
      <c r="H76" s="644"/>
      <c r="I76" s="645"/>
      <c r="K76" s="28"/>
      <c r="L76" s="28"/>
      <c r="M76" s="28"/>
    </row>
    <row r="77" spans="2:13" ht="13.5" customHeight="1">
      <c r="B77" s="360" t="s">
        <v>1084</v>
      </c>
      <c r="C77" s="1708" t="s">
        <v>783</v>
      </c>
      <c r="D77" s="1708"/>
      <c r="E77" s="1708"/>
      <c r="F77" s="1708"/>
      <c r="G77" s="1708"/>
      <c r="H77" s="640"/>
      <c r="I77" s="355"/>
      <c r="J77" s="356"/>
      <c r="K77" s="28"/>
      <c r="L77" s="28"/>
      <c r="M77" s="28"/>
    </row>
    <row r="78" spans="2:13" ht="20.149999999999999" customHeight="1">
      <c r="B78" s="667"/>
      <c r="C78" s="659"/>
      <c r="D78" s="1698" t="s">
        <v>342</v>
      </c>
      <c r="E78" s="660" t="s">
        <v>780</v>
      </c>
      <c r="F78" s="661" t="s">
        <v>342</v>
      </c>
      <c r="G78" s="662" t="s">
        <v>781</v>
      </c>
      <c r="H78" s="231"/>
      <c r="I78" s="645"/>
      <c r="K78" s="28"/>
      <c r="L78" s="28"/>
      <c r="M78" s="28"/>
    </row>
    <row r="79" spans="2:13" ht="13.5" customHeight="1">
      <c r="B79" s="667"/>
      <c r="C79" s="659"/>
      <c r="D79" s="1724"/>
      <c r="E79" s="663" t="s">
        <v>766</v>
      </c>
      <c r="F79" s="663"/>
      <c r="G79" s="664"/>
      <c r="H79" s="242"/>
      <c r="I79" s="355"/>
      <c r="J79" s="356"/>
      <c r="K79" s="28"/>
      <c r="L79" s="28"/>
      <c r="M79" s="28"/>
    </row>
    <row r="80" spans="2:13" ht="13.5" customHeight="1">
      <c r="B80" s="665"/>
      <c r="C80" s="659"/>
      <c r="D80" s="1725"/>
      <c r="E80" s="1726" t="s">
        <v>343</v>
      </c>
      <c r="F80" s="1727"/>
      <c r="G80" s="1728"/>
      <c r="H80" s="226"/>
      <c r="I80" s="645"/>
      <c r="K80" s="28"/>
      <c r="L80" s="28"/>
      <c r="M80" s="28"/>
    </row>
    <row r="81" spans="2:13" ht="10" customHeight="1">
      <c r="B81" s="658"/>
      <c r="C81" s="666"/>
      <c r="D81" s="666"/>
      <c r="E81" s="666"/>
      <c r="F81" s="666"/>
      <c r="G81" s="666"/>
      <c r="H81" s="644"/>
      <c r="I81" s="645"/>
      <c r="K81" s="28"/>
      <c r="L81" s="28"/>
      <c r="M81" s="28"/>
    </row>
    <row r="82" spans="2:13" ht="13.5" customHeight="1">
      <c r="B82" s="360" t="s">
        <v>1085</v>
      </c>
      <c r="C82" s="1708" t="s">
        <v>784</v>
      </c>
      <c r="D82" s="1708"/>
      <c r="E82" s="1708"/>
      <c r="F82" s="1708"/>
      <c r="G82" s="1708"/>
      <c r="H82" s="640"/>
      <c r="I82" s="355"/>
      <c r="J82" s="356"/>
      <c r="K82" s="28"/>
      <c r="L82" s="28"/>
      <c r="M82" s="28"/>
    </row>
    <row r="83" spans="2:13" ht="20.149999999999999" customHeight="1">
      <c r="B83" s="667"/>
      <c r="C83" s="659"/>
      <c r="D83" s="1698" t="s">
        <v>342</v>
      </c>
      <c r="E83" s="660" t="s">
        <v>780</v>
      </c>
      <c r="F83" s="661" t="s">
        <v>342</v>
      </c>
      <c r="G83" s="662" t="s">
        <v>781</v>
      </c>
      <c r="H83" s="231"/>
      <c r="I83" s="645"/>
      <c r="K83" s="28"/>
      <c r="L83" s="28"/>
      <c r="M83" s="28"/>
    </row>
    <row r="84" spans="2:13" ht="13.5" customHeight="1">
      <c r="B84" s="667"/>
      <c r="C84" s="659"/>
      <c r="D84" s="1724"/>
      <c r="E84" s="663" t="s">
        <v>766</v>
      </c>
      <c r="F84" s="663"/>
      <c r="G84" s="664"/>
      <c r="H84" s="242"/>
      <c r="I84" s="355"/>
      <c r="J84" s="356"/>
      <c r="K84" s="28"/>
      <c r="L84" s="28"/>
      <c r="M84" s="28"/>
    </row>
    <row r="85" spans="2:13" ht="13.5" customHeight="1">
      <c r="B85" s="665"/>
      <c r="C85" s="659"/>
      <c r="D85" s="1725"/>
      <c r="E85" s="1726" t="s">
        <v>343</v>
      </c>
      <c r="F85" s="1727"/>
      <c r="G85" s="1728"/>
      <c r="H85" s="226"/>
      <c r="I85" s="645"/>
      <c r="K85" s="28"/>
      <c r="L85" s="28"/>
      <c r="M85" s="28"/>
    </row>
    <row r="86" spans="2:13" ht="10" customHeight="1">
      <c r="B86" s="658"/>
      <c r="C86" s="659"/>
      <c r="D86" s="666"/>
      <c r="E86" s="668"/>
      <c r="F86" s="669"/>
      <c r="G86" s="247"/>
      <c r="H86" s="247"/>
      <c r="I86" s="645"/>
      <c r="K86" s="28"/>
      <c r="L86" s="28"/>
      <c r="M86" s="28"/>
    </row>
    <row r="87" spans="2:13" ht="13.5" customHeight="1">
      <c r="B87" s="360" t="s">
        <v>1086</v>
      </c>
      <c r="C87" s="1708" t="s">
        <v>1087</v>
      </c>
      <c r="D87" s="1708"/>
      <c r="E87" s="1708"/>
      <c r="F87" s="1708"/>
      <c r="G87" s="1708"/>
      <c r="H87" s="640"/>
      <c r="I87" s="645"/>
      <c r="K87" s="28"/>
      <c r="L87" s="28"/>
      <c r="M87" s="28"/>
    </row>
    <row r="88" spans="2:13" ht="20.149999999999999" customHeight="1">
      <c r="B88" s="670"/>
      <c r="C88" s="659"/>
      <c r="D88" s="1698" t="s">
        <v>342</v>
      </c>
      <c r="E88" s="671" t="s">
        <v>351</v>
      </c>
      <c r="F88" s="1698" t="s">
        <v>342</v>
      </c>
      <c r="G88" s="671" t="s">
        <v>352</v>
      </c>
      <c r="H88" s="226"/>
      <c r="I88" s="645"/>
      <c r="K88" s="28"/>
      <c r="L88" s="28"/>
      <c r="M88" s="28"/>
    </row>
    <row r="89" spans="2:13" ht="13.5" customHeight="1">
      <c r="B89" s="665"/>
      <c r="C89" s="659"/>
      <c r="D89" s="1709"/>
      <c r="E89" s="232" t="s">
        <v>343</v>
      </c>
      <c r="F89" s="1709"/>
      <c r="G89" s="232" t="s">
        <v>343</v>
      </c>
      <c r="H89" s="226"/>
      <c r="I89" s="645"/>
      <c r="K89" s="28"/>
      <c r="L89" s="28"/>
      <c r="M89" s="28"/>
    </row>
    <row r="90" spans="2:13" ht="20.149999999999999" customHeight="1">
      <c r="B90" s="670"/>
      <c r="C90" s="659"/>
      <c r="D90" s="1698" t="s">
        <v>342</v>
      </c>
      <c r="E90" s="671" t="s">
        <v>353</v>
      </c>
      <c r="F90" s="1698" t="s">
        <v>342</v>
      </c>
      <c r="G90" s="671" t="s">
        <v>354</v>
      </c>
      <c r="H90" s="226"/>
      <c r="I90" s="645"/>
      <c r="K90" s="28"/>
      <c r="L90" s="28"/>
      <c r="M90" s="28"/>
    </row>
    <row r="91" spans="2:13" ht="13.5" customHeight="1">
      <c r="B91" s="665"/>
      <c r="C91" s="659"/>
      <c r="D91" s="1709"/>
      <c r="E91" s="232" t="s">
        <v>343</v>
      </c>
      <c r="F91" s="1709"/>
      <c r="G91" s="232" t="s">
        <v>343</v>
      </c>
      <c r="H91" s="226"/>
      <c r="I91" s="645"/>
      <c r="K91" s="28"/>
      <c r="L91" s="28"/>
      <c r="M91" s="28"/>
    </row>
    <row r="92" spans="2:13" ht="20.149999999999999" customHeight="1">
      <c r="B92" s="670"/>
      <c r="C92" s="659"/>
      <c r="D92" s="1698" t="s">
        <v>342</v>
      </c>
      <c r="E92" s="671" t="s">
        <v>355</v>
      </c>
      <c r="F92" s="1698" t="s">
        <v>342</v>
      </c>
      <c r="G92" s="671" t="s">
        <v>356</v>
      </c>
      <c r="H92" s="226"/>
      <c r="I92" s="645"/>
      <c r="K92" s="28"/>
      <c r="L92" s="28"/>
      <c r="M92" s="28"/>
    </row>
    <row r="93" spans="2:13" ht="13.5" customHeight="1">
      <c r="B93" s="665"/>
      <c r="C93" s="659"/>
      <c r="D93" s="1709"/>
      <c r="E93" s="232" t="s">
        <v>343</v>
      </c>
      <c r="F93" s="1709"/>
      <c r="G93" s="232" t="s">
        <v>343</v>
      </c>
      <c r="H93" s="226"/>
      <c r="I93" s="645"/>
      <c r="K93" s="28"/>
      <c r="L93" s="28"/>
      <c r="M93" s="28"/>
    </row>
    <row r="94" spans="2:13" ht="27" customHeight="1">
      <c r="B94" s="665"/>
      <c r="C94" s="659"/>
      <c r="D94" s="1698" t="s">
        <v>342</v>
      </c>
      <c r="E94" s="671" t="s">
        <v>785</v>
      </c>
      <c r="F94" s="672"/>
      <c r="G94" s="234"/>
      <c r="H94" s="226"/>
      <c r="I94" s="645"/>
      <c r="K94" s="28"/>
      <c r="L94" s="28"/>
      <c r="M94" s="28"/>
    </row>
    <row r="95" spans="2:13" ht="13.5" customHeight="1">
      <c r="B95" s="233"/>
      <c r="C95" s="659"/>
      <c r="D95" s="1709"/>
      <c r="E95" s="232" t="s">
        <v>343</v>
      </c>
      <c r="F95" s="234"/>
      <c r="G95" s="234"/>
      <c r="H95" s="234"/>
      <c r="I95" s="645"/>
      <c r="J95" s="226"/>
      <c r="K95" s="28"/>
      <c r="L95" s="28"/>
      <c r="M95" s="28"/>
    </row>
    <row r="96" spans="2:13" ht="66" customHeight="1">
      <c r="B96" s="673"/>
      <c r="C96" s="659"/>
      <c r="D96" s="1704" t="s">
        <v>1094</v>
      </c>
      <c r="E96" s="1705"/>
      <c r="F96" s="1705"/>
      <c r="G96" s="1706"/>
      <c r="H96" s="234"/>
      <c r="I96" s="645"/>
      <c r="K96" s="28"/>
      <c r="L96" s="28"/>
      <c r="M96" s="28"/>
    </row>
    <row r="97" spans="2:13" ht="10.5" customHeight="1">
      <c r="B97" s="658"/>
      <c r="C97" s="659"/>
      <c r="D97" s="666"/>
      <c r="E97" s="668"/>
      <c r="F97" s="669"/>
      <c r="G97" s="247"/>
      <c r="H97" s="247"/>
      <c r="I97" s="645"/>
      <c r="K97" s="28"/>
      <c r="L97" s="28"/>
      <c r="M97" s="28"/>
    </row>
    <row r="98" spans="2:13" ht="19">
      <c r="B98" s="1720" t="str">
        <f>$B$1&amp;" "&amp;$B$2</f>
        <v>（様式-１１） 評価項目（３）-②</v>
      </c>
      <c r="C98" s="1721"/>
      <c r="D98" s="1721"/>
      <c r="E98" s="1721"/>
      <c r="F98" s="1690" t="str">
        <f>IF(企業入力シート!C7="","",企業入力シート!C7)</f>
        <v>○○建設</v>
      </c>
      <c r="G98" s="1690"/>
      <c r="H98" s="1690"/>
      <c r="I98" s="1690"/>
      <c r="J98" s="223"/>
      <c r="K98" s="28"/>
      <c r="L98" s="28"/>
      <c r="M98" s="28"/>
    </row>
    <row r="99" spans="2:13" ht="30" customHeight="1">
      <c r="B99" s="1691" t="s">
        <v>1088</v>
      </c>
      <c r="C99" s="1692"/>
      <c r="D99" s="1692"/>
      <c r="E99" s="1692"/>
      <c r="F99" s="1692"/>
      <c r="G99" s="1692"/>
      <c r="H99" s="1692"/>
      <c r="I99" s="1692"/>
      <c r="J99" s="225"/>
      <c r="K99" s="28"/>
      <c r="L99" s="28"/>
      <c r="M99" s="28"/>
    </row>
    <row r="100" spans="2:13" ht="10" customHeight="1">
      <c r="B100" s="1693"/>
      <c r="C100" s="1693"/>
      <c r="D100" s="1693"/>
      <c r="E100" s="1693"/>
      <c r="F100" s="1693"/>
      <c r="G100" s="1693"/>
      <c r="H100" s="1693"/>
      <c r="I100" s="1693"/>
      <c r="K100" s="28"/>
      <c r="L100" s="28"/>
      <c r="M100" s="28"/>
    </row>
    <row r="101" spans="2:13" ht="27" customHeight="1">
      <c r="B101" s="360" t="s">
        <v>1089</v>
      </c>
      <c r="C101" s="1708" t="s">
        <v>1090</v>
      </c>
      <c r="D101" s="1708"/>
      <c r="E101" s="1708"/>
      <c r="F101" s="1708"/>
      <c r="G101" s="1708"/>
      <c r="H101" s="640"/>
      <c r="I101" s="645"/>
      <c r="K101" s="28"/>
      <c r="L101" s="28"/>
      <c r="M101" s="28"/>
    </row>
    <row r="102" spans="2:13" ht="66" customHeight="1">
      <c r="B102" s="238"/>
      <c r="C102" s="248"/>
      <c r="D102" s="1732" t="s">
        <v>342</v>
      </c>
      <c r="E102" s="1733" t="s">
        <v>1057</v>
      </c>
      <c r="F102" s="1734"/>
      <c r="G102" s="1735"/>
      <c r="H102" s="231"/>
      <c r="K102" s="28"/>
      <c r="L102" s="28"/>
      <c r="M102" s="28"/>
    </row>
    <row r="103" spans="2:13" ht="67.5" customHeight="1">
      <c r="B103" s="238"/>
      <c r="C103" s="248"/>
      <c r="D103" s="805"/>
      <c r="E103" s="1736" t="s">
        <v>357</v>
      </c>
      <c r="F103" s="1737"/>
      <c r="G103" s="1738"/>
      <c r="H103" s="231"/>
      <c r="K103" s="28"/>
      <c r="L103" s="28"/>
      <c r="M103" s="28"/>
    </row>
    <row r="104" spans="2:13">
      <c r="B104" s="241"/>
      <c r="G104" s="242"/>
      <c r="H104" s="242"/>
      <c r="K104" s="28"/>
      <c r="L104" s="28"/>
      <c r="M104" s="28"/>
    </row>
    <row r="105" spans="2:13" ht="16.5" hidden="1">
      <c r="B105" s="244"/>
      <c r="D105" s="167"/>
      <c r="E105" s="249" t="s">
        <v>827</v>
      </c>
      <c r="F105" s="1739" t="s">
        <v>824</v>
      </c>
      <c r="G105" s="1740"/>
      <c r="H105" s="250"/>
      <c r="K105" s="251"/>
      <c r="L105" s="251"/>
      <c r="M105" s="251"/>
    </row>
    <row r="106" spans="2:13" ht="10" customHeight="1" thickBot="1">
      <c r="B106" s="238"/>
      <c r="G106" s="242"/>
      <c r="H106" s="242"/>
      <c r="K106" s="28"/>
      <c r="L106" s="28"/>
      <c r="M106" s="28"/>
    </row>
    <row r="107" spans="2:13" ht="36" customHeight="1" thickBot="1">
      <c r="B107" s="238"/>
      <c r="D107" s="252" t="s">
        <v>546</v>
      </c>
      <c r="E107" s="674" t="s">
        <v>1091</v>
      </c>
      <c r="F107" s="1741" t="str">
        <f>IF(F105="ＯＫ！",IF((COUNTIF(D11,"■")+COUNTIF(D18:F22,"■")+COUNTIF(D28,"■")+COUNTIF(D35:F49,"■")+COUNTIF(D55:F69,"■")+COUNTIF(D72:D83,"■")+COUNTIF(D88:F94,"■")+COUNTIF(D102,"■"))&gt;=1,"ＯＫ！","ＮＯ！"),"ＮＯ！")</f>
        <v>ＮＯ！</v>
      </c>
      <c r="G107" s="1742"/>
      <c r="H107" s="253"/>
      <c r="K107" s="28"/>
      <c r="L107" s="28"/>
      <c r="M107" s="28"/>
    </row>
    <row r="108" spans="2:13" ht="10" customHeight="1">
      <c r="B108" s="244"/>
      <c r="E108" s="1729" t="s">
        <v>1092</v>
      </c>
      <c r="F108" s="1730"/>
      <c r="G108" s="1730"/>
      <c r="J108" s="228"/>
      <c r="K108" s="28"/>
      <c r="L108" s="28"/>
      <c r="M108" s="28"/>
    </row>
    <row r="109" spans="2:13" ht="40.5" customHeight="1">
      <c r="B109" s="238"/>
      <c r="E109" s="1731"/>
      <c r="F109" s="1731"/>
      <c r="G109" s="1731"/>
      <c r="J109" s="228"/>
      <c r="K109" s="28"/>
      <c r="L109" s="28"/>
      <c r="M109" s="28"/>
    </row>
  </sheetData>
  <mergeCells count="86">
    <mergeCell ref="E108:G109"/>
    <mergeCell ref="D94:D95"/>
    <mergeCell ref="D96:G96"/>
    <mergeCell ref="B98:E98"/>
    <mergeCell ref="F98:I98"/>
    <mergeCell ref="B99:I100"/>
    <mergeCell ref="C101:G101"/>
    <mergeCell ref="D102:D103"/>
    <mergeCell ref="E102:G102"/>
    <mergeCell ref="E103:G103"/>
    <mergeCell ref="F105:G105"/>
    <mergeCell ref="F107:G107"/>
    <mergeCell ref="D92:D93"/>
    <mergeCell ref="F92:F93"/>
    <mergeCell ref="C77:G77"/>
    <mergeCell ref="D78:D80"/>
    <mergeCell ref="E80:G80"/>
    <mergeCell ref="C82:G82"/>
    <mergeCell ref="D83:D85"/>
    <mergeCell ref="E85:G85"/>
    <mergeCell ref="C87:G87"/>
    <mergeCell ref="D88:D89"/>
    <mergeCell ref="F88:F89"/>
    <mergeCell ref="D90:D91"/>
    <mergeCell ref="F90:F91"/>
    <mergeCell ref="D73:D75"/>
    <mergeCell ref="E75:G75"/>
    <mergeCell ref="D65:D66"/>
    <mergeCell ref="F65:F66"/>
    <mergeCell ref="C68:G68"/>
    <mergeCell ref="D69:D70"/>
    <mergeCell ref="F69:F70"/>
    <mergeCell ref="C72:G72"/>
    <mergeCell ref="D49:D50"/>
    <mergeCell ref="E49:G49"/>
    <mergeCell ref="E50:G50"/>
    <mergeCell ref="C64:G64"/>
    <mergeCell ref="B51:E51"/>
    <mergeCell ref="F51:I51"/>
    <mergeCell ref="B52:I53"/>
    <mergeCell ref="C54:G54"/>
    <mergeCell ref="D55:D56"/>
    <mergeCell ref="F55:F56"/>
    <mergeCell ref="D57:D58"/>
    <mergeCell ref="F57:F58"/>
    <mergeCell ref="D59:D60"/>
    <mergeCell ref="F59:F60"/>
    <mergeCell ref="D61:D62"/>
    <mergeCell ref="D45:D46"/>
    <mergeCell ref="E45:G45"/>
    <mergeCell ref="E46:G46"/>
    <mergeCell ref="D47:D48"/>
    <mergeCell ref="E47:G47"/>
    <mergeCell ref="E48:G48"/>
    <mergeCell ref="F35:F36"/>
    <mergeCell ref="D37:D38"/>
    <mergeCell ref="C42:G42"/>
    <mergeCell ref="D43:D44"/>
    <mergeCell ref="E43:G43"/>
    <mergeCell ref="E44:G44"/>
    <mergeCell ref="D18:D19"/>
    <mergeCell ref="F18:F19"/>
    <mergeCell ref="D20:D21"/>
    <mergeCell ref="F20:F21"/>
    <mergeCell ref="D39:D40"/>
    <mergeCell ref="E39:G39"/>
    <mergeCell ref="D22:D23"/>
    <mergeCell ref="F22:F23"/>
    <mergeCell ref="D25:G25"/>
    <mergeCell ref="C27:G27"/>
    <mergeCell ref="D28:D30"/>
    <mergeCell ref="F28:F30"/>
    <mergeCell ref="G28:G30"/>
    <mergeCell ref="D32:G32"/>
    <mergeCell ref="C34:G34"/>
    <mergeCell ref="D35:D36"/>
    <mergeCell ref="D11:D13"/>
    <mergeCell ref="F11:F13"/>
    <mergeCell ref="G11:G13"/>
    <mergeCell ref="D15:G15"/>
    <mergeCell ref="C17:G17"/>
    <mergeCell ref="B3:I3"/>
    <mergeCell ref="F4:I4"/>
    <mergeCell ref="B6:I7"/>
    <mergeCell ref="C8:G8"/>
    <mergeCell ref="C10:G10"/>
  </mergeCells>
  <phoneticPr fontId="2"/>
  <dataValidations count="4">
    <dataValidation type="list" allowBlank="1" showInputMessage="1" showErrorMessage="1" error="□：制度がない_x000a_■：制度がある　　のどちらかを選択して下さい。" prompt="制度がある場合は■を、制度がない場合は□を選択して下さい。" sqref="D102:D103 WBT94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RDT9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WVL94 TAZ94 JB65 SX65 ACT65 AMP65 AWL65 BGH65 BQD65 BZZ65 CJV65 CTR65 DDN65 DNJ65 DXF65 EHB65 EQX65 FAT65 FKP65 FUL65 GEH65 GOD65 GXZ65 HHV65 HRR65 IBN65 ILJ65 IVF65 JFB65 JOX65 JYT65 KIP65 KSL65 LCH65 LMD65 LVZ65 MFV65 MPR65 MZN65 NJJ65 NTF65 ODB65 OMX65 OWT65 PGP65 PQL65 QAH65 QKD65 QTZ65 RDV65 RNR65 RXN65 SHJ65 SRF65 TBB65 TKX65 TUT65 UEP65 UOL65 UYH65 VID65 VRZ65 WBV65 WLR65 WVN65 SHH94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PGN94 IZ102 SV102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VIB94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VRX94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WLP94 IZ55 SV55 ACR55 AMN55 AWJ55 BGF55 BQB55 BZX55 CJT55 CTP55 DDL55 DNH55 DXD55 EGZ55 EQV55 FAR55 FKN55 FUJ55 GEF55 GOB55 GXX55 HHT55 HRP55 IBL55 ILH55 IVD55 JEZ55 JOV55 JYR55 KIN55 KSJ55 LCF55 LMB55 LVX55 MFT55 MPP55 MZL55 NJH55 NTD55 OCZ55 OMV55 OWR55 PGN55 PQJ55 QAF55 QKB55 QTX55 RDT55 RNP55 RXL55 SHH55 SRD55 TAZ55 TKV55 TUR55 UEN55 UOJ55 UYF55 VIB55 VRX55 WBT55 WLP55 WVL55 UOJ94 JB57 SX57 ACT57 AMP57 AWL57 BGH57 BQD57 BZZ57 CJV57 CTR57 DDN57 DNJ57 DXF57 EHB57 EQX57 FAT57 FKP57 FUL57 GEH57 GOD57 GXZ57 HHV57 HRR57 IBN57 ILJ57 IVF57 JFB57 JOX57 JYT57 KIP57 KSL57 LCH57 LMD57 LVZ57 MFV57 MPR57 MZN57 NJJ57 NTF57 ODB57 OMX57 OWT57 PGP57 PQL57 QAH57 QKD57 QTZ57 RDV57 RNR57 RXN57 SHJ57 SRF57 TBB57 TKX57 TUT57 UEP57 UOL57 UYH57 VID57 VRZ57 WBV57 WLR57 WVN57 UYF94 JB55 SX55 ACT55 AMP55 AWL55 BGH55 BQD55 BZZ55 CJV55 CTR55 DDN55 DNJ55 DXF55 EHB55 EQX55 FAT55 FKP55 FUL55 GEH55 GOD55 GXZ55 HHV55 HRR55 IBN55 ILJ55 IVF55 JFB55 JOX55 JYT55 KIP55 KSL55 LCH55 LMD55 LVZ55 MFV55 MPR55 MZN55 NJJ55 NTF55 ODB55 OMX55 OWT55 PGP55 PQL55 QAH55 QKD55 QTZ55 RDV55 RNR55 RXN55 SHJ55 SRF55 TBB55 TKX55 TUT55 UEP55 UOL55 UYH55 VID55 VRZ55 WBV55 WLR55 WVN55 UEN94 JB59 SX59 ACT59 AMP59 AWL59 BGH59 BQD59 BZZ59 CJV59 CTR59 DDN59 DNJ59 DXF59 EHB59 EQX59 FAT59 FKP59 FUL59 GEH59 GOD59 GXZ59 HHV59 HRR59 IBN59 ILJ59 IVF59 JFB59 JOX59 JYT59 KIP59 KSL59 LCH59 LMD59 LVZ59 MFV59 MPR59 MZN59 NJJ59 NTF59 ODB59 OMX59 OWT59 PGP59 PQL59 QAH59 QKD59 QTZ59 RDV59 RNR59 RXN59 SHJ59 SRF59 TBB59 TKX59 TUT59 UEP59 UOL59 UYH59 VID59 VRZ59 WBV59 WLR59 WVN59 TUR94 IZ65 SV65 ACR65 AMN65 AWJ65 BGF65 BQB65 BZX65 CJT65 CTP65 DDL65 DNH65 DXD65 EGZ65 EQV65 FAR65 FKN65 FUJ65 GEF65 GOB65 GXX65 HHT65 HRP65 IBL65 ILH65 IVD65 JEZ65 JOV65 JYR65 KIN65 KSJ65 LCF65 LMB65 LVX65 MFT65 MPP65 MZL65 NJH65 NTD65 OCZ65 OMV65 OWR65 PGN65 PQJ65 QAF65 QKB65 QTX65 RDT65 RNP65 RXL65 SHH65 SRD65 TAZ65 TKV65 TUR65 UEN65 UOJ65 UYF65 VIB65 VRX65 WBT65 WLP65 WVL65 TKV94 SRD94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RNP94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VN88 RXL94 IZ88 SV88 ACR88 AMN88 AWJ88 BGF88 BQB88 BZX88 CJT88 CTP88 DDL88 DNH88 DXD88 EGZ88 EQV88 FAR88 FKN88 FUJ88 GEF88 GOB88 GXX88 HHT88 HRP88 IBL88 ILH88 IVD88 JEZ88 JOV88 JYR88 KIN88 KSJ88 LCF88 LMB88 LVX88 MFT88 MPP88 MZL88 NJH88 NTD88 OCZ88 OMV88 OWR88 PGN88 PQJ88 QAF88 QKB88 QTX88 RDT88 RNP88 RXL88 SHH88 SRD88 TAZ88 TKV88 TUR88 UEN88 UOJ88 UYF88 VIB88 VRX88 WBT88 WLP88 WVL88 QAF94 JB90 SX90 ACT90 AMP90 AWL90 BGH90 BQD90 BZZ90 CJV90 CTR90 DDN90 DNJ90 DXF90 EHB90 EQX90 FAT90 FKP90 FUL90 GEH90 GOD90 GXZ90 HHV90 HRR90 IBN90 ILJ90 IVF90 JFB90 JOX90 JYT90 KIP90 KSL90 LCH90 LMD90 LVZ90 MFV90 MPR90 MZN90 NJJ90 NTF90 ODB90 OMX90 OWT90 PGP90 PQL90 QAH90 QKD90 QTZ90 RDV90 RNR90 RXN90 SHJ90 SRF90 TBB90 TKX90 TUT90 UEP90 UOL90 UYH90 VID90 VRZ90 WBV90 WLR90 WVN90 QTX94 IZ92 SV92 ACR92 AMN92 AWJ92 BGF92 BQB92 BZX92 CJT92 CTP92 DDL92 DNH92 DXD92 EGZ92 EQV92 FAR92 FKN92 FUJ92 GEF92 GOB92 GXX92 HHT92 HRP92 IBL92 ILH92 IVD92 JEZ92 JOV92 JYR92 KIN92 KSJ92 LCF92 LMB92 LVX92 MFT92 MPP92 MZL92 NJH92 NTD92 OCZ92 OMV92 OWR92 PGN92 PQJ92 QAF92 QKB92 QTX92 RDT92 RNP92 RXL92 SHH92 SRD92 TAZ92 TKV92 TUR92 UEN92 UOJ92 UYF92 VIB92 VRX92 WBT92 WLP92 WVL92 PQJ94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QKB94 IZ94 SV94 ACR94 AMN94 AWJ94 BGF94 BQB94 BZX94 CJT94 CTP94 DDL94 DNH94 DXD94 EGZ94 EQV94 FAR94 FKN94 FUJ94 GEF94 GOB94 GXX94 HHT94 HRP94 IBL94 ILH94 IVD94 JEZ94 JOV94 JYR94 KIN94 KSJ94 LCF94 LMB94 LVX94 MFT94 MPP94 MZL94 NJH94 NTD94 OCZ94 OMV94 OWR94 IZ45 SV45 ACR45 AMN45 AWJ45 BGF45 BQB45 BZX45 CJT45 CTP45 DDL45 DNH45 DXD45 EGZ45 EQV45 FAR45 FKN45 FUJ45 GEF45 GOB45 GXX45 HHT45 HRP45 IBL45 ILH45 IVD45 JEZ45 JOV45 JYR45 KIN45 KSJ45 LCF45 LMB45 LVX45 MFT45 MPP45 MZL45 NJH45 NTD45 OCZ45 OMV45 OWR45 PGN45 PQJ45 QAF45 QKB45 QTX45 RDT45 RNP45 RXL45 SHH45 SRD45 TAZ45 TKV45 TUR45 UEN45 UOJ45 UYF45 VIB45 VRX45 WBT45 WLP45 WVL45 IZ49 SV49 ACR49 AMN49 AWJ49 BGF49 BQB49 BZX49 CJT49 CTP49 DDL49 DNH49 DXD49 EGZ49 EQV49 FAR49 FKN49 FUJ49 GEF49 GOB49 GXX49 HHT49 HRP49 IBL49 ILH49 IVD49 JEZ49 JOV49 JYR49 KIN49 KSJ49 LCF49 LMB49 LVX49 MFT49 MPP49 MZL49 NJH49 NTD49 OCZ49 OMV49 OWR49 PGN49 PQJ49 QAF49 QKB49 QTX49 RDT49 RNP49 RXL49 SHH49 SRD49 TAZ49 TKV49 TUR49 UEN49 UOJ49 UYF49 VIB49 VRX49 WBT49 WLP49 WVL49 IZ47 SV47 ACR47 AMN47 AWJ47 BGF47 BQB47 BZX47 CJT47 CTP47 DDL47 DNH47 DXD47 EGZ47 EQV47 FAR47 FKN47 FUJ47 GEF47 GOB47 GXX47 HHT47 HRP47 IBL47 ILH47 IVD47 JEZ47 JOV47 JYR47 KIN47 KSJ47 LCF47 LMB47 LVX47 MFT47 MPP47 MZL47 NJH47 NTD47 OCZ47 OMV47 OWR47 PGN47 PQJ47 QAF47 QKB47 QTX47 RDT47 RNP47 RXL47 SHH47 SRD47 TAZ47 TKV47 TUR47 UEN47 UOJ47 UYF47 VIB47 VRX47 WBT47 WLP47 WVL47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JB45 SX45 ACT45 AMP45 AWL45 BGH45 BQD45 BZZ45 CJV45 CTR45 DDN45 DNJ45 DXF45 EHB45 EQX45 FAT45 FKP45 FUL45 GEH45 GOD45 GXZ45 HHV45 HRR45 IBN45 ILJ45 IVF45 JFB45 JOX45 JYT45 KIP45 KSL45 LCH45 LMD45 LVZ45 MFV45 MPR45 MZN45 NJJ45 NTF45 ODB45 OMX45 OWT45 PGP45 PQL45 QAH45 QKD45 QTZ45 RDV45 RNR45 RXN45 SHJ45 SRF45 TBB45 TKX45 TUT45 UEP45 UOL45 UYH45 VID45 VRZ45 WBV45 WLR45 WVN45 JB43 SX43 ACT43 AMP43 AWL43 BGH43 BQD43 BZZ43 CJV43 CTR43 DDN43 DNJ43 DXF43 EHB43 EQX43 FAT43 FKP43 FUL43 GEH43 GOD43 GXZ43 HHV43 HRR43 IBN43 ILJ43 IVF43 JFB43 JOX43 JYT43 KIP43 KSL43 LCH43 LMD43 LVZ43 MFV43 MPR43 MZN43 NJJ43 NTF43 ODB43 OMX43 OWT43 PGP43 PQL43 QAH43 QKD43 QTZ43 RDV43 RNR43 RXN43 SHJ43 SRF43 TBB43 TKX43 TUT43 UEP43 UOL43 UYH43 VID43 VRZ43 WBV43 WLR43 WVN43 JB47 SX47 ACT47 AMP47 AWL47 BGH47 BQD47 BZZ47 CJV47 CTR47 DDN47 DNJ47 DXF47 EHB47 EQX47 FAT47 FKP47 FUL47 GEH47 GOD47 GXZ47 HHV47 HRR47 IBN47 ILJ47 IVF47 JFB47 JOX47 JYT47 KIP47 KSL47 LCH47 LMD47 LVZ47 MFV47 MPR47 MZN47 NJJ47 NTF47 ODB47 OMX47 OWT47 PGP47 PQL47 QAH47 QKD47 QTZ47 RDV47 RNR47 RXN47 SHJ47 SRF47 TBB47 TKX47 TUT47 UEP47 UOL47 UYH47 VID47 VRZ47 WBV47 WLR47 WVN47 D43:D50 F55:F60 D55:D62 F65:F66 D65:D66 D69:D70 F69:F70 F88:F93 D88:D95" xr:uid="{00000000-0002-0000-1100-000000000000}">
      <formula1>"□,■"</formula1>
    </dataValidation>
    <dataValidation type="list" allowBlank="1" showInputMessage="1" showErrorMessage="1" error="□：該当しない_x000a_■：該当する　　のどちらかを選択して下さい。" prompt="該当する場合は■を、該当しない場合は□を選択して下さい。" sqref="D73:D75 D78:D80 D83:D85 JB37 SX37 ACT37 AMP37 AWL37 BGH37 BQD37 BZZ37 CJV37 CTR37 DDN37 DNJ37 DXF37 EHB37 EQX37 FAT37 FKP37 FUL37 GEH37 GOD37 GXZ37 HHV37 HRR37 IBN37 ILJ37 IVF37 JFB37 JOX37 JYT37 KIP37 KSL37 LCH37 LMD37 LVZ37 MFV37 MPR37 MZN37 NJJ37 NTF37 ODB37 OMX37 OWT37 PGP37 PQL37 QAH37 QKD37 QTZ37 RDV37 RNR37 RXN37 SHJ37 SRF37 TBB37 TKX37 TUT37 UEP37 UOL37 UYH37 VID37 VRZ37 WBV37 WLR37 WVN37 JB28 SX28 ACT28 AMP28 AWL28 BGH28 BQD28 BZZ28 CJV28 CTR28 DDN28 DNJ28 DXF28 EHB28 EQX28 FAT28 FKP28 FUL28 GEH28 GOD28 GXZ28 HHV28 HRR28 IBN28 ILJ28 IVF28 JFB28 JOX28 JYT28 KIP28 KSL28 LCH28 LMD28 LVZ28 MFV28 MPR28 MZN28 NJJ28 NTF28 ODB28 OMX28 OWT28 PGP28 PQL28 QAH28 QKD28 QTZ28 RDV28 RNR28 RXN28 SHJ28 SRF28 TBB28 TKX28 TUT28 UEP28 UOL28 UYH28 VID28 VRZ28 WBV28 WLR28 WVN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IZ39 SV39 ACR39 AMN39 AWJ39 BGF39 BQB39 BZX39 CJT39 CTP39 DDL39 DNH39 DXD39 EGZ39 EQV39 FAR39 FKN39 FUJ39 GEF39 GOB39 GXX39 HHT39 HRP39 IBL39 ILH39 IVD39 JEZ39 JOV39 JYR39 KIN39 KSJ39 LCF39 LMB39 LVX39 MFT39 MPP39 MZL39 NJH39 NTD39 OCZ39 OMV39 OWR39 PGN39 PQJ39 QAF39 QKB39 QTX39 RDT39 RNP39 RXL39 SHH39 SRD39 TAZ39 TKV39 TUR39 UEN39 UOJ39 UYF39 VIB39 VRX39 WBT39 WLP39 WVL39 JB11 SX11 ACT11 AMP11 AWL11 BGH11 BQD11 BZZ11 CJV11 CTR11 DDN11 DNJ11 DXF11 EHB11 EQX11 FAT11 FKP11 FUL11 GEH11 GOD11 GXZ11 HHV11 HRR11 IBN11 ILJ11 IVF11 JFB11 JOX11 JYT11 KIP11 KSL11 LCH11 LMD11 LVZ11 MFV11 MPR11 MZN11 NJJ11 NTF11 ODB11 OMX11 OWT11 PGP11 PQL11 QAH11 QKD11 QTZ11 RDV11 RNR11 RXN11 SHJ11 SRF11 TBB11 TKX11 TUT11 UEP11 UOL11 UYH11 VID11 VRZ11 WBV11 WLR11 WVN11 IZ11 SV11 ACR11 AMN11 AWJ11 BGF11 BQB11 BZX11 CJT11 CTP11 DDL11 DNH11 DXD11 EGZ11 EQV11 FAR11 FKN11 FUJ11 GEF11 GOB11 GXX11 HHT11 HRP11 IBL11 ILH11 IVD11 JEZ11 JOV11 JYR11 KIN11 KSJ11 LCF11 LMB11 LVX11 MFT11 MPP11 MZL11 NJH11 NTD11 OCZ11 OMV11 OWR11 PGN11 PQJ11 QAF11 QKB11 QTX11 RDT11 RNP11 RXL11 SHH11 SRD11 TAZ11 TKV11 TUR11 UEN11 UOJ11 UYF11 VIB11 VRX11 WBT11 WLP11 WVL11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IZ18 SV18 ACR18 AMN18 AWJ18 BGF18 BQB18 BZX18 CJT18 CTP18 DDL18 DNH18 DXD18 EGZ18 EQV18 FAR18 FKN18 FUJ18 GEF18 GOB18 GXX18 HHT18 HRP18 IBL18 ILH18 IVD18 JEZ18 JOV18 JYR18 KIN18 KSJ18 LCF18 LMB18 LVX18 MFT18 MPP18 MZL18 NJH18 NTD18 OCZ18 OMV18 OWR18 PGN18 PQJ18 QAF18 QKB18 QTX18 RDT18 RNP18 RXL18 SHH18 SRD18 TAZ18 TKV18 TUR18 UEN18 UOJ18 UYF18 VIB18 VRX18 WBT18 WLP18 WVL18 IZ20 SV20 ACR20 AMN20 AWJ20 BGF20 BQB20 BZX20 CJT20 CTP20 DDL20 DNH20 DXD20 EGZ20 EQV20 FAR20 FKN20 FUJ20 GEF20 GOB20 GXX20 HHT20 HRP20 IBL20 ILH20 IVD20 JEZ20 JOV20 JYR20 KIN20 KSJ20 LCF20 LMB20 LVX20 MFT20 MPP20 MZL20 NJH20 NTD20 OCZ20 OMV20 OWR20 PGN20 PQJ20 QAF20 QKB20 QTX20 RDT20 RNP20 RXL20 SHH20 SRD20 TAZ20 TKV20 TUR20 UEN20 UOJ20 UYF20 VIB20 VRX20 WBT20 WLP20 WVL20 IZ22 SV22 ACR22 AMN22 AWJ22 BGF22 BQB22 BZX22 CJT22 CTP22 DDL22 DNH22 DXD22 EGZ22 EQV22 FAR22 FKN22 FUJ22 GEF22 GOB22 GXX22 HHT22 HRP22 IBL22 ILH22 IVD22 JEZ22 JOV22 JYR22 KIN22 KSJ22 LCF22 LMB22 LVX22 MFT22 MPP22 MZL22 NJH22 NTD22 OCZ22 OMV22 OWR22 PGN22 PQJ22 QAF22 QKB22 QTX22 RDT22 RNP22 RXL22 SHH22 SRD22 TAZ22 TKV22 TUR22 UEN22 UOJ22 UYF22 VIB22 VRX22 WBT22 WLP22 WVL22 JB20 SX20 ACT20 AMP20 AWL20 BGH20 BQD20 BZZ20 CJV20 CTR20 DDN20 DNJ20 DXF20 EHB20 EQX20 FAT20 FKP20 FUL20 GEH20 GOD20 GXZ20 HHV20 HRR20 IBN20 ILJ20 IVF20 JFB20 JOX20 JYT20 KIP20 KSL20 LCH20 LMD20 LVZ20 MFV20 MPR20 MZN20 NJJ20 NTF20 ODB20 OMX20 OWT20 PGP20 PQL20 QAH20 QKD20 QTZ20 RDV20 RNR20 RXN20 SHJ20 SRF20 TBB20 TKX20 TUT20 UEP20 UOL20 UYH20 VID20 VRZ20 WBV20 WLR20 WVN20 JB35 SX35 ACT35 AMP35 AWL35 BGH35 BQD35 BZZ35 CJV35 CTR35 DDN35 DNJ35 DXF35 EHB35 EQX35 FAT35 FKP35 FUL35 GEH35 GOD35 GXZ35 HHV35 HRR35 IBN35 ILJ35 IVF35 JFB35 JOX35 JYT35 KIP35 KSL35 LCH35 LMD35 LVZ35 MFV35 MPR35 MZN35 NJJ35 NTF35 ODB35 OMX35 OWT35 PGP35 PQL35 QAH35 QKD35 QTZ35 RDV35 RNR35 RXN35 SHJ35 SRF35 TBB35 TKX35 TUT35 UEP35 UOL35 UYH35 VID35 VRZ35 WBV35 WLR35 WVN35 IZ37 SV37 ACR37 AMN37 AWJ37 BGF37 BQB37 BZX37 CJT37 CTP37 DDL37 DNH37 DXD37 EGZ37 EQV37 FAR37 FKN37 FUJ37 GEF37 GOB37 GXX37 HHT37 HRP37 IBL37 ILH37 IVD37 JEZ37 JOV37 JYR37 KIN37 KSJ37 LCF37 LMB37 LVX37 MFT37 MPP37 MZL37 NJH37 NTD37 OCZ37 OMV37 OWR37 PGN37 PQJ37 QAF37 QKB37 QTX37 RDT37 RNP37 RXL37 SHH37 SRD37 TAZ37 TKV37 TUR37 UEN37 UOJ37 UYF37 VIB37 VRX37 WBT37 WLP37 WVL37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F73 JB73 SX73 ACT73 AMP73 AWL73 BGH73 BQD73 BZZ73 CJV73 CTR73 DDN73 DNJ73 DXF73 EHB73 EQX73 FAT73 FKP73 FUL73 GEH73 GOD73 GXZ73 HHV73 HRR73 IBN73 ILJ73 IVF73 JFB73 JOX73 JYT73 KIP73 KSL73 LCH73 LMD73 LVZ73 MFV73 MPR73 MZN73 NJJ73 NTF73 ODB73 OMX73 OWT73 PGP73 PQL73 QAH73 QKD73 QTZ73 RDV73 RNR73 RXN73 SHJ73 SRF73 TBB73 TKX73 TUT73 UEP73 UOL73 UYH73 VID73 VRZ73 WBV73 WLR73 WVN73 IZ78 SV78 ACR78 AMN78 AWJ78 BGF78 BQB78 BZX78 CJT78 CTP78 DDL78 DNH78 DXD78 EGZ78 EQV78 FAR78 FKN78 FUJ78 GEF78 GOB78 GXX78 HHT78 HRP78 IBL78 ILH78 IVD78 JEZ78 JOV78 JYR78 KIN78 KSJ78 LCF78 LMB78 LVX78 MFT78 MPP78 MZL78 NJH78 NTD78 OCZ78 OMV78 OWR78 PGN78 PQJ78 QAF78 QKB78 QTX78 RDT78 RNP78 RXL78 SHH78 SRD78 TAZ78 TKV78 TUR78 UEN78 UOJ78 UYF78 VIB78 VRX78 WBT78 WLP78 WVL78 F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IZ83 SV83 ACR83 AMN83 AWJ83 BGF83 BQB83 BZX83 CJT83 CTP83 DDL83 DNH83 DXD83 EGZ83 EQV83 FAR83 FKN83 FUJ83 GEF83 GOB83 GXX83 HHT83 HRP83 IBL83 ILH83 IVD83 JEZ83 JOV83 JYR83 KIN83 KSJ83 LCF83 LMB83 LVX83 MFT83 MPP83 MZL83 NJH83 NTD83 OCZ83 OMV83 OWR83 PGN83 PQJ83 QAF83 QKB83 QTX83 RDT83 RNP83 RXL83 SHH83 SRD83 TAZ83 TKV83 TUR83 UEN83 UOJ83 UYF83 VIB83 VRX83 WBT83 WLP83 WVL83 F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WVL35 WLP35 WBT35 VRX35 VIB35 UYF35 UOJ35 UEN35 TUR35 TKV35 TAZ35 SRD35 SHH35 RXL35 RNP35 RDT35 QTX35 QKB35 QAF35 PQJ35 PGN35 OWR35 OMV35 OCZ35 NTD35 NJH35 MZL35 MPP35 MFT35 LVX35 LMB35 LCF35 KSJ35 KIN35 JYR35 JOV35 JEZ35 IVD35 ILH35 IBL35 HRP35 HHT35 GXX35 GOB35 GEF35 FUJ35 FKN35 FAR35 EQV35 EGZ35 DXD35 DNH35 DDL35 CTP35 CJT35 BZX35 BQB35 BGF35 AWJ35 AMN35 ACR35 SV35 IZ35 D11:D13 F11:F13 D18:D23 F18:F23 D28:D30 F28:F30 D35:D40 F35:F36" xr:uid="{00000000-0002-0000-1100-000001000000}">
      <formula1>"□,■"</formula1>
    </dataValidation>
    <dataValidation imeMode="off"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1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WVM12" xr:uid="{00000000-0002-0000-1100-000002000000}"/>
    <dataValidation imeMode="on" allowBlank="1" showInputMessage="1" showErrorMessage="1" sqref="G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39:G39 JA39:JC39 SW39:SY39 ACS39:ACU39 AMO39:AMQ39 AWK39:AWM39 BGG39:BGI39 BQC39:BQE39 BZY39:CAA39 CJU39:CJW39 CTQ39:CTS39 DDM39:DDO39 DNI39:DNK39 DXE39:DXG39 EHA39:EHC39 EQW39:EQY39 FAS39:FAU39 FKO39:FKQ39 FUK39:FUM39 GEG39:GEI39 GOC39:GOE39 GXY39:GYA39 HHU39:HHW39 HRQ39:HRS39 IBM39:IBO39 ILI39:ILK39 IVE39:IVG39 JFA39:JFC39 JOW39:JOY39 JYS39:JYU39 KIO39:KIQ39 KSK39:KSM39 LCG39:LCI39 LMC39:LME39 LVY39:LWA39 MFU39:MFW39 MPQ39:MPS39 MZM39:MZO39 NJI39:NJK39 NTE39:NTG39 ODA39:ODC39 OMW39:OMY39 OWS39:OWU39 PGO39:PGQ39 PQK39:PQM39 QAG39:QAI39 QKC39:QKE39 QTY39:QUA39 RDU39:RDW39 RNQ39:RNS39 RXM39:RXO39 SHI39:SHK39 SRE39:SRG39 TBA39:TBC39 TKW39:TKY39 TUS39:TUU39 UEO39:UEQ39 UOK39:UOM39 UYG39:UYI39 VIC39:VIE39 VRY39:VSA39 WBU39:WBW39 WLQ39:WLS39 WVM39:WVO39 WVM84:WVO84 JA102:JA103 SW102:SW103 ACS102:ACS103 AMO102:AMO103 AWK102:AWK103 BGG102:BGG103 BQC102:BQC103 BZY102:BZY103 CJU102:CJU103 CTQ102:CTQ103 DDM102:DDM103 DNI102:DNI103 DXE102:DXE103 EHA102:EHA103 EQW102:EQW103 FAS102:FAS103 FKO102:FKO103 FUK102:FUK103 GEG102:GEG103 GOC102:GOC103 GXY102:GXY103 HHU102:HHU103 HRQ102:HRQ103 IBM102:IBM103 ILI102:ILI103 IVE102:IVE103 JFA102:JFA103 JOW102:JOW103 JYS102:JYS103 KIO102:KIO103 KSK102:KSK103 LCG102:LCG103 LMC102:LMC103 LVY102:LVY103 MFU102:MFU103 MPQ102:MPQ103 MZM102:MZM103 NJI102:NJI103 NTE102:NTE103 ODA102:ODA103 OMW102:OMW103 OWS102:OWS103 PGO102:PGO103 PQK102:PQK103 QAG102:QAG103 QKC102:QKC103 QTY102:QTY103 RDU102:RDU103 RNQ102:RNQ103 RXM102:RXM103 SHI102:SHI103 SRE102:SRE103 TBA102:TBA103 TKW102:TKW103 TUS102:TUS103 UEO102:UEO103 UOK102:UOK103 UYG102:UYG103 VIC102:VIC103 VRY102:VRY103 WBU102:WBU103 WLQ102:WLQ103 WVM102:WVM103 E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WVM88 G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LS88 WVO88 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G92 JC92 SY92 ACU92 AMQ92 AWM92 BGI92 BQE92 CAA92 CJW92 CTS92 DDO92 DNK92 DXG92 EHC92 EQY92 FAU92 FKQ92 FUM92 GEI92 GOE92 GYA92 HHW92 HRS92 IBO92 ILK92 IVG92 JFC92 JOY92 JYU92 KIQ92 KSM92 LCI92 LME92 LWA92 MFW92 MPS92 MZO92 NJK92 NTG92 ODC92 OMY92 OWU92 PGQ92 PQM92 QAI92 QKE92 QUA92 RDW92 RNS92 RXO92 SHK92 SRG92 TBC92 TKY92 TUU92 UEQ92 UOM92 UYI92 VIE92 VSA92 WBW92 WLS92 WVO92 E94 JA94 SW94 ACS94 AMO94 AWK94 BGG94 BQC94 BZY94 CJU94 CTQ94 DDM94 DNI94 DXE94 EHA94 EQW94 FAS94 FKO94 FUK94 GEG94 GOC94 GXY94 HHU94 HRQ94 IBM94 ILI94 IVE94 JFA94 JOW94 JYS94 KIO94 KSK94 LCG94 LMC94 LVY94 MFU94 MPQ94 MZM94 NJI94 NTE94 ODA94 OMW94 OWS94 PGO94 PQK94 QAG94 QKC94 QTY94 RDU94 RNQ94 RXM94 SHI94 SRE94 TBA94 TKW94 TUS94 UEO94 UOK94 UYG94 VIC94 VRY94 WBU94 WLQ94 WVM94 E74:G74 JA74:JC74 SW74:SY74 ACS74:ACU74 AMO74:AMQ74 AWK74:AWM74 BGG74:BGI74 BQC74:BQE74 BZY74:CAA74 CJU74:CJW74 CTQ74:CTS74 DDM74:DDO74 DNI74:DNK74 DXE74:DXG74 EHA74:EHC74 EQW74:EQY74 FAS74:FAU74 FKO74:FKQ74 FUK74:FUM74 GEG74:GEI74 GOC74:GOE74 GXY74:GYA74 HHU74:HHW74 HRQ74:HRS74 IBM74:IBO74 ILI74:ILK74 IVE74:IVG74 JFA74:JFC74 JOW74:JOY74 JYS74:JYU74 KIO74:KIQ74 KSK74:KSM74 LCG74:LCI74 LMC74:LME74 LVY74:LWA74 MFU74:MFW74 MPQ74:MPS74 MZM74:MZO74 NJI74:NJK74 NTE74:NTG74 ODA74:ODC74 OMW74:OMY74 OWS74:OWU74 PGO74:PGQ74 PQK74:PQM74 QAG74:QAI74 QKC74:QKE74 QTY74:QUA74 RDU74:RDW74 RNQ74:RNS74 RXM74:RXO74 SHI74:SHK74 SRE74:SRG74 TBA74:TBC74 TKW74:TKY74 TUS74:TUU74 UEO74:UEQ74 UOK74:UOM74 UYG74:UYI74 VIC74:VIE74 VRY74:VSA74 WBU74:WBW74 WLQ74:WLS74 WVM74:WVO74 E79:G79 JA79:JC79 SW79:SY79 ACS79:ACU79 AMO79:AMQ79 AWK79:AWM79 BGG79:BGI79 BQC79:BQE79 BZY79:CAA79 CJU79:CJW79 CTQ79:CTS79 DDM79:DDO79 DNI79:DNK79 DXE79:DXG79 EHA79:EHC79 EQW79:EQY79 FAS79:FAU79 FKO79:FKQ79 FUK79:FUM79 GEG79:GEI79 GOC79:GOE79 GXY79:GYA79 HHU79:HHW79 HRQ79:HRS79 IBM79:IBO79 ILI79:ILK79 IVE79:IVG79 JFA79:JFC79 JOW79:JOY79 JYS79:JYU79 KIO79:KIQ79 KSK79:KSM79 LCG79:LCI79 LMC79:LME79 LVY79:LWA79 MFU79:MFW79 MPQ79:MPS79 MZM79:MZO79 NJI79:NJK79 NTE79:NTG79 ODA79:ODC79 OMW79:OMY79 OWS79:OWU79 PGO79:PGQ79 PQK79:PQM79 QAG79:QAI79 QKC79:QKE79 QTY79:QUA79 RDU79:RDW79 RNQ79:RNS79 RXM79:RXO79 SHI79:SHK79 SRE79:SRG79 TBA79:TBC79 TKW79:TKY79 TUS79:TUU79 UEO79:UEQ79 UOK79:UOM79 UYG79:UYI79 VIC79:VIE79 VRY79:VSA79 WBU79:WBW79 WLQ79:WLS79 WVM79:WVO79 E84:G84 JA84:JC84 SW84:SY84 ACS84:ACU84 AMO84:AMQ84 AWK84:AWM84 BGG84:BGI84 BQC84:BQE84 BZY84:CAA84 CJU84:CJW84 CTQ84:CTS84 DDM84:DDO84 DNI84:DNK84 DXE84:DXG84 EHA84:EHC84 EQW84:EQY84 FAS84:FAU84 FKO84:FKQ84 FUK84:FUM84 GEG84:GEI84 GOC84:GOE84 GXY84:GYA84 HHU84:HHW84 HRQ84:HRS84 IBM84:IBO84 ILI84:ILK84 IVE84:IVG84 JFA84:JFC84 JOW84:JOY84 JYS84:JYU84 KIO84:KIQ84 KSK84:KSM84 LCG84:LCI84 LMC84:LME84 LVY84:LWA84 MFU84:MFW84 MPQ84:MPS84 MZM84:MZO84 NJI84:NJK84 NTE84:NTG84 ODA84:ODC84 OMW84:OMY84 OWS84:OWU84 PGO84:PGQ84 PQK84:PQM84 QAG84:QAI84 QKC84:QKE84 QTY84:QUA84 RDU84:RDW84 RNQ84:RNS84 RXM84:RXO84 SHI84:SHK84 SRE84:SRG84 TBA84:TBC84 TKW84:TKY84 TUS84:TUU84 UEO84:UEQ84 UOK84:UOM84 UYG84:UYI84 VIC84:VIE84 VRY84:VSA84 WBU84:WBW84 WLQ84:WLS84 E102:E103" xr:uid="{00000000-0002-0000-1100-000003000000}"/>
  </dataValidations>
  <printOptions horizontalCentered="1"/>
  <pageMargins left="0.70866141732283472" right="0.70866141732283472" top="0.74803149606299213" bottom="0.55118110236220474" header="0.31496062992125984" footer="0.31496062992125984"/>
  <pageSetup paperSize="9" scale="77" orientation="portrait" r:id="rId1"/>
  <rowBreaks count="2" manualBreakCount="2">
    <brk id="50" min="1" max="8" man="1"/>
    <brk id="97" min="1" max="8" man="1"/>
  </rowBreaks>
  <colBreaks count="1" manualBreakCount="1">
    <brk id="9" max="146" man="1"/>
  </colBreaks>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pageSetUpPr fitToPage="1"/>
  </sheetPr>
  <dimension ref="A1:T53"/>
  <sheetViews>
    <sheetView view="pageBreakPreview" zoomScaleNormal="100" zoomScaleSheetLayoutView="100" workbookViewId="0">
      <selection activeCell="K22" sqref="K22"/>
    </sheetView>
  </sheetViews>
  <sheetFormatPr defaultColWidth="9" defaultRowHeight="13"/>
  <cols>
    <col min="1" max="18" width="5.08984375" style="3" customWidth="1"/>
    <col min="19" max="16384" width="9" style="3"/>
  </cols>
  <sheetData>
    <row r="1" spans="1:20" ht="15.75" customHeight="1">
      <c r="A1" s="775" t="str">
        <f>CONCATENATE("（様式-",INDEX(発注者入力シート!$B$29:$G$38,MATCH(発注者入力シート!N16,発注者入力シート!$C$29:$C$38,0),4),"）")</f>
        <v>（様式-１２）</v>
      </c>
      <c r="B1" s="775"/>
      <c r="C1" s="775"/>
      <c r="D1" s="775"/>
      <c r="E1" s="775"/>
      <c r="F1" s="775"/>
      <c r="S1" s="3" t="s">
        <v>276</v>
      </c>
    </row>
    <row r="2" spans="1:20" ht="15.75" customHeight="1">
      <c r="A2" s="775" t="str">
        <f>CONCATENATE("評価項目",INDEX(発注者入力シート!$B$29:$G$38,MATCH(発注者入力シート!N16,発注者入力シート!$C$29:$C$38,0),5),"-",INDEX(発注者入力シート!$B$29:$G$38,MATCH(発注者入力シート!N16,発注者入力シート!$C$29:$C$38,0),6))</f>
        <v>評価項目（３）-③</v>
      </c>
      <c r="B2" s="775"/>
      <c r="C2" s="775"/>
      <c r="D2" s="775"/>
      <c r="E2" s="775"/>
      <c r="S2" s="3" t="s">
        <v>277</v>
      </c>
    </row>
    <row r="3" spans="1:20" ht="15.75" customHeight="1">
      <c r="S3" s="89"/>
      <c r="T3" s="3" t="s">
        <v>288</v>
      </c>
    </row>
    <row r="4" spans="1:20" ht="15.75" customHeight="1">
      <c r="A4" s="1087" t="s">
        <v>266</v>
      </c>
      <c r="B4" s="1087"/>
      <c r="C4" s="1087"/>
      <c r="D4" s="1087"/>
      <c r="E4" s="1087"/>
      <c r="F4" s="1087"/>
      <c r="G4" s="1087"/>
      <c r="H4" s="1087"/>
      <c r="I4" s="1087"/>
      <c r="J4" s="1087"/>
      <c r="K4" s="1087"/>
      <c r="L4" s="1087"/>
      <c r="M4" s="1087"/>
      <c r="N4" s="1087"/>
      <c r="O4" s="1087"/>
      <c r="P4" s="1087"/>
      <c r="Q4" s="1087"/>
      <c r="R4" s="105"/>
      <c r="S4" s="83"/>
      <c r="T4" s="3" t="s">
        <v>581</v>
      </c>
    </row>
    <row r="5" spans="1:20" ht="15.75" customHeight="1"/>
    <row r="6" spans="1:20" ht="15.75" customHeight="1">
      <c r="H6" s="1104" t="s">
        <v>201</v>
      </c>
      <c r="I6" s="1104"/>
      <c r="J6" s="1104"/>
      <c r="K6" s="1088" t="str">
        <f>IF(企業入力シート!C7="","",企業入力シート!C7)</f>
        <v>○○建設</v>
      </c>
      <c r="L6" s="1088"/>
      <c r="M6" s="1088"/>
      <c r="N6" s="1088"/>
      <c r="O6" s="1088"/>
      <c r="P6" s="1088"/>
      <c r="Q6" s="1088"/>
      <c r="R6" s="2"/>
      <c r="S6" s="3" t="s">
        <v>280</v>
      </c>
    </row>
    <row r="7" spans="1:20" ht="15.75" customHeight="1">
      <c r="S7" s="85"/>
      <c r="T7" s="3" t="s">
        <v>281</v>
      </c>
    </row>
    <row r="8" spans="1:20" ht="15.75" customHeight="1">
      <c r="S8" s="86"/>
      <c r="T8" s="3" t="s">
        <v>279</v>
      </c>
    </row>
    <row r="9" spans="1:20" ht="15.75" customHeight="1">
      <c r="A9" s="104" t="s">
        <v>200</v>
      </c>
      <c r="B9" s="1062" t="str">
        <f>CONCATENATE("入札公告日前日時点（令和",(YEAR(発注者入力シート!H7)-2018),"年",MONTH(発注者入力シート!H7),"月",DAY(発注者入力シート!H7),"日時点）での消防団協力事業所の認定状況")</f>
        <v>入札公告日前日時点（令和8年10月1日時点）での消防団協力事業所の認定状況</v>
      </c>
      <c r="C9" s="1062"/>
      <c r="D9" s="1062"/>
      <c r="E9" s="1062"/>
      <c r="F9" s="1062"/>
      <c r="G9" s="1062"/>
      <c r="H9" s="1062"/>
      <c r="I9" s="1062"/>
      <c r="J9" s="1062"/>
      <c r="K9" s="1062"/>
      <c r="L9" s="1062"/>
      <c r="M9" s="1062"/>
      <c r="N9" s="1062"/>
      <c r="O9" s="1062"/>
      <c r="P9" s="1062"/>
      <c r="Q9" s="1062"/>
    </row>
    <row r="10" spans="1:20" ht="15.75" customHeight="1">
      <c r="A10" s="1435" t="s">
        <v>610</v>
      </c>
      <c r="B10" s="1435"/>
      <c r="C10" s="1435"/>
      <c r="D10" s="1435"/>
      <c r="E10" s="1435"/>
      <c r="F10" s="1435"/>
      <c r="G10" s="1435"/>
      <c r="H10" s="1435"/>
      <c r="I10" s="1435"/>
      <c r="J10" s="1435"/>
      <c r="K10" s="1435"/>
      <c r="L10" s="1230"/>
      <c r="M10" s="1231"/>
      <c r="N10" s="1231"/>
      <c r="O10" s="1231"/>
      <c r="P10" s="1231"/>
      <c r="Q10" s="179"/>
      <c r="S10" s="91" t="s">
        <v>282</v>
      </c>
    </row>
    <row r="11" spans="1:20" ht="15.75" customHeight="1">
      <c r="A11" s="1436"/>
      <c r="B11" s="1436"/>
      <c r="C11" s="1436"/>
      <c r="D11" s="1436"/>
      <c r="E11" s="1436"/>
      <c r="F11" s="1436"/>
      <c r="G11" s="1436"/>
      <c r="H11" s="1436"/>
      <c r="I11" s="1436"/>
      <c r="J11" s="1436"/>
      <c r="K11" s="1436"/>
      <c r="L11" s="1232"/>
      <c r="M11" s="1233"/>
      <c r="N11" s="1233"/>
      <c r="O11" s="1233"/>
      <c r="P11" s="1233"/>
      <c r="Q11" s="93"/>
      <c r="S11" s="91" t="s">
        <v>283</v>
      </c>
    </row>
    <row r="12" spans="1:20" ht="15.75" customHeight="1">
      <c r="A12" s="103" t="s">
        <v>609</v>
      </c>
      <c r="B12" s="1502" t="s">
        <v>767</v>
      </c>
      <c r="C12" s="1502"/>
      <c r="D12" s="1502"/>
      <c r="E12" s="1502"/>
      <c r="F12" s="1502"/>
      <c r="G12" s="1502"/>
      <c r="H12" s="1502"/>
      <c r="I12" s="1502"/>
      <c r="J12" s="1502"/>
      <c r="K12" s="1502"/>
      <c r="L12" s="1502"/>
      <c r="M12" s="1502"/>
      <c r="N12" s="1502"/>
      <c r="O12" s="1502"/>
      <c r="P12" s="1502"/>
      <c r="Q12" s="1502"/>
      <c r="S12" s="91" t="s">
        <v>578</v>
      </c>
    </row>
    <row r="13" spans="1:20" ht="15.75" customHeight="1">
      <c r="B13" s="1501"/>
      <c r="C13" s="1501"/>
      <c r="D13" s="1501"/>
      <c r="E13" s="1501"/>
      <c r="F13" s="1501"/>
      <c r="G13" s="1501"/>
      <c r="H13" s="1501"/>
      <c r="I13" s="1501"/>
      <c r="J13" s="1501"/>
      <c r="K13" s="1501"/>
      <c r="L13" s="1501"/>
      <c r="M13" s="1501"/>
      <c r="N13" s="1501"/>
      <c r="O13" s="1501"/>
      <c r="P13" s="1501"/>
      <c r="Q13" s="1501"/>
    </row>
    <row r="14" spans="1:20" ht="15.75" customHeight="1">
      <c r="B14" s="1501"/>
      <c r="C14" s="1501"/>
      <c r="D14" s="1501"/>
      <c r="E14" s="1501"/>
      <c r="F14" s="1501"/>
      <c r="G14" s="1501"/>
      <c r="H14" s="1501"/>
      <c r="I14" s="1501"/>
      <c r="J14" s="1501"/>
      <c r="K14" s="1501"/>
      <c r="L14" s="1501"/>
      <c r="M14" s="1501"/>
      <c r="N14" s="1501"/>
      <c r="O14" s="1501"/>
      <c r="P14" s="1501"/>
      <c r="Q14" s="1501"/>
    </row>
    <row r="15" spans="1:20" ht="15.75" customHeight="1"/>
    <row r="16" spans="1:20"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sheetData>
  <mergeCells count="9">
    <mergeCell ref="B12:Q14"/>
    <mergeCell ref="A1:F1"/>
    <mergeCell ref="A2:E2"/>
    <mergeCell ref="A4:Q4"/>
    <mergeCell ref="A10:K11"/>
    <mergeCell ref="K6:Q6"/>
    <mergeCell ref="H6:J6"/>
    <mergeCell ref="L10:P11"/>
    <mergeCell ref="B9:Q9"/>
  </mergeCells>
  <phoneticPr fontId="2"/>
  <dataValidations count="1">
    <dataValidation type="list" showInputMessage="1" showErrorMessage="1" sqref="L10:P11" xr:uid="{00000000-0002-0000-12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pageSetUpPr fitToPage="1"/>
  </sheetPr>
  <dimension ref="A1:T55"/>
  <sheetViews>
    <sheetView view="pageBreakPreview" topLeftCell="A35" zoomScaleNormal="100" zoomScaleSheetLayoutView="100" workbookViewId="0">
      <selection activeCell="N10" sqref="N10"/>
    </sheetView>
  </sheetViews>
  <sheetFormatPr defaultColWidth="9" defaultRowHeight="13"/>
  <cols>
    <col min="1" max="18" width="5.08984375" style="3" customWidth="1"/>
    <col min="19" max="16384" width="9" style="3"/>
  </cols>
  <sheetData>
    <row r="1" spans="1:20" ht="15.75" customHeight="1">
      <c r="A1" s="775" t="str">
        <f>CONCATENATE("（様式-",INDEX(発注者入力シート!$B$29:$G$38,MATCH(発注者入力シート!N22,発注者入力シート!$C$29:$C$38,0),4),"）")</f>
        <v>（様式-１３）</v>
      </c>
      <c r="B1" s="775"/>
      <c r="C1" s="775"/>
      <c r="D1" s="775"/>
      <c r="E1" s="775"/>
      <c r="F1" s="775"/>
      <c r="G1" s="2"/>
      <c r="S1" s="3" t="s">
        <v>276</v>
      </c>
    </row>
    <row r="2" spans="1:20" ht="15.75" customHeight="1">
      <c r="A2" s="775" t="str">
        <f>CONCATENATE("評価項目",INDEX(発注者入力シート!$B$29:$G$38,MATCH(発注者入力シート!N22,発注者入力シート!$C$29:$C$38,0),5),"-",INDEX(発注者入力シート!$B$29:$G$38,MATCH(発注者入力シート!N22,発注者入力シート!$C$29:$C$38,0),6))</f>
        <v>評価項目（３）-④</v>
      </c>
      <c r="B2" s="775"/>
      <c r="C2" s="775"/>
      <c r="D2" s="775"/>
      <c r="E2" s="775"/>
      <c r="S2" s="3" t="s">
        <v>277</v>
      </c>
    </row>
    <row r="3" spans="1:20" ht="15.75" customHeight="1">
      <c r="S3" s="89"/>
      <c r="T3" s="3" t="s">
        <v>284</v>
      </c>
    </row>
    <row r="4" spans="1:20" ht="15.75" customHeight="1">
      <c r="A4" s="1087" t="s">
        <v>529</v>
      </c>
      <c r="B4" s="1087"/>
      <c r="C4" s="1087"/>
      <c r="D4" s="1087"/>
      <c r="E4" s="1087"/>
      <c r="F4" s="1087"/>
      <c r="G4" s="1087"/>
      <c r="H4" s="1087"/>
      <c r="I4" s="1087"/>
      <c r="J4" s="1087"/>
      <c r="K4" s="1087"/>
      <c r="L4" s="1087"/>
      <c r="M4" s="1087"/>
      <c r="N4" s="1087"/>
      <c r="O4" s="1087"/>
      <c r="P4" s="1087"/>
      <c r="Q4" s="1087"/>
      <c r="R4" s="105"/>
      <c r="S4" s="83"/>
      <c r="T4" s="3" t="s">
        <v>581</v>
      </c>
    </row>
    <row r="5" spans="1:20" ht="15.75" customHeight="1"/>
    <row r="6" spans="1:20" ht="15.75" customHeight="1">
      <c r="H6" s="1104" t="s">
        <v>201</v>
      </c>
      <c r="I6" s="1104"/>
      <c r="J6" s="1104"/>
      <c r="K6" s="1088" t="str">
        <f>IF(企業入力シート!C7="","",企業入力シート!C7)</f>
        <v>○○建設</v>
      </c>
      <c r="L6" s="1088"/>
      <c r="M6" s="1088"/>
      <c r="N6" s="1088"/>
      <c r="O6" s="1088"/>
      <c r="P6" s="1088"/>
      <c r="Q6" s="1088"/>
      <c r="R6" s="2"/>
      <c r="S6" s="3" t="s">
        <v>280</v>
      </c>
    </row>
    <row r="7" spans="1:20" ht="15.75" customHeight="1">
      <c r="J7" s="6"/>
      <c r="K7" s="2"/>
      <c r="L7" s="2"/>
      <c r="M7" s="2"/>
      <c r="N7" s="2"/>
      <c r="O7" s="2"/>
      <c r="P7" s="2"/>
      <c r="Q7" s="2"/>
      <c r="R7" s="2"/>
      <c r="S7" s="85"/>
      <c r="T7" s="3" t="s">
        <v>281</v>
      </c>
    </row>
    <row r="8" spans="1:20" ht="15.75" customHeight="1">
      <c r="J8" s="6"/>
      <c r="K8" s="2"/>
      <c r="L8" s="2"/>
      <c r="M8" s="2"/>
      <c r="N8" s="2"/>
      <c r="O8" s="2"/>
      <c r="P8" s="2"/>
      <c r="Q8" s="2"/>
      <c r="R8" s="2"/>
      <c r="S8" s="86"/>
      <c r="T8" s="3" t="s">
        <v>279</v>
      </c>
    </row>
    <row r="9" spans="1:20" ht="15.75" customHeight="1">
      <c r="A9" s="104" t="s">
        <v>200</v>
      </c>
      <c r="B9" s="1743" t="s">
        <v>1276</v>
      </c>
      <c r="C9" s="1743"/>
      <c r="D9" s="1743"/>
      <c r="E9" s="1743"/>
      <c r="F9" s="1743"/>
      <c r="G9" s="1743"/>
      <c r="H9" s="1743"/>
      <c r="I9" s="1743"/>
      <c r="J9" s="1743"/>
      <c r="K9" s="1743"/>
      <c r="L9" s="1743"/>
      <c r="M9" s="1743"/>
      <c r="N9" s="1743"/>
      <c r="O9" s="1743"/>
      <c r="P9" s="1743"/>
      <c r="Q9" s="1743"/>
    </row>
    <row r="10" spans="1:20" ht="41.25" customHeight="1">
      <c r="A10" s="1090" t="s">
        <v>514</v>
      </c>
      <c r="B10" s="1090"/>
      <c r="C10" s="1090"/>
      <c r="D10" s="1090"/>
      <c r="E10" s="1676"/>
      <c r="F10" s="1676"/>
      <c r="G10" s="1676"/>
      <c r="H10" s="1676"/>
      <c r="I10" s="1676"/>
      <c r="S10" s="91" t="s">
        <v>282</v>
      </c>
    </row>
    <row r="11" spans="1:20">
      <c r="A11" s="103" t="s">
        <v>611</v>
      </c>
      <c r="B11" s="1245" t="s">
        <v>1062</v>
      </c>
      <c r="C11" s="1245"/>
      <c r="D11" s="1245"/>
      <c r="E11" s="1245"/>
      <c r="F11" s="1245"/>
      <c r="G11" s="1245"/>
      <c r="H11" s="1245"/>
      <c r="I11" s="1245"/>
      <c r="J11" s="1245"/>
      <c r="K11" s="1245"/>
      <c r="L11" s="1245"/>
      <c r="M11" s="1245"/>
      <c r="N11" s="1245"/>
      <c r="O11" s="1245"/>
      <c r="P11" s="1245"/>
      <c r="Q11" s="1245"/>
      <c r="R11" s="68"/>
      <c r="S11" s="91" t="s">
        <v>283</v>
      </c>
    </row>
    <row r="12" spans="1:20">
      <c r="A12" s="103"/>
      <c r="B12" s="1245"/>
      <c r="C12" s="1245"/>
      <c r="D12" s="1245"/>
      <c r="E12" s="1245"/>
      <c r="F12" s="1245"/>
      <c r="G12" s="1245"/>
      <c r="H12" s="1245"/>
      <c r="I12" s="1245"/>
      <c r="J12" s="1245"/>
      <c r="K12" s="1245"/>
      <c r="L12" s="1245"/>
      <c r="M12" s="1245"/>
      <c r="N12" s="1245"/>
      <c r="O12" s="1245"/>
      <c r="P12" s="1245"/>
      <c r="Q12" s="1245"/>
      <c r="R12" s="139"/>
      <c r="S12" s="91" t="s">
        <v>578</v>
      </c>
    </row>
    <row r="13" spans="1:20" ht="15.75" customHeight="1">
      <c r="A13" s="103"/>
      <c r="B13" s="104"/>
      <c r="C13" s="104"/>
      <c r="D13" s="104"/>
      <c r="E13" s="104"/>
      <c r="F13" s="104"/>
      <c r="G13" s="104"/>
      <c r="H13" s="104"/>
      <c r="I13" s="104"/>
      <c r="J13" s="104"/>
      <c r="K13" s="104"/>
      <c r="L13" s="104"/>
      <c r="M13" s="104"/>
      <c r="N13" s="104"/>
      <c r="O13" s="104"/>
      <c r="P13" s="104"/>
      <c r="Q13" s="104"/>
      <c r="R13" s="135"/>
    </row>
    <row r="14" spans="1:20" ht="15.75" customHeight="1">
      <c r="A14" s="103"/>
      <c r="C14" s="113"/>
      <c r="D14" s="113"/>
      <c r="E14" s="113"/>
      <c r="F14" s="113"/>
      <c r="G14" s="113"/>
      <c r="H14" s="113"/>
      <c r="I14" s="113"/>
      <c r="J14" s="113"/>
      <c r="K14" s="113"/>
      <c r="L14" s="113"/>
      <c r="M14" s="113"/>
      <c r="N14" s="113"/>
      <c r="O14" s="113"/>
      <c r="P14" s="113"/>
      <c r="Q14" s="113"/>
      <c r="R14" s="104"/>
    </row>
    <row r="15" spans="1:20" ht="15.75" customHeight="1">
      <c r="A15" s="103"/>
      <c r="B15" s="104"/>
      <c r="C15" s="104"/>
      <c r="D15" s="104"/>
      <c r="E15" s="104"/>
      <c r="F15" s="104"/>
      <c r="G15" s="104"/>
      <c r="H15" s="104"/>
      <c r="I15" s="104"/>
      <c r="J15" s="104"/>
      <c r="K15" s="104"/>
      <c r="L15" s="104"/>
      <c r="M15" s="104"/>
      <c r="N15" s="104"/>
      <c r="O15" s="104"/>
      <c r="P15" s="104"/>
      <c r="Q15" s="104"/>
      <c r="R15" s="135"/>
    </row>
    <row r="16" spans="1:20" ht="15.75" customHeight="1">
      <c r="A16" s="103"/>
      <c r="B16" s="104"/>
      <c r="C16" s="104"/>
      <c r="D16" s="104"/>
      <c r="E16" s="104"/>
      <c r="F16" s="104"/>
      <c r="G16" s="104"/>
      <c r="H16" s="104"/>
      <c r="I16" s="104"/>
      <c r="J16" s="104"/>
      <c r="K16" s="104"/>
      <c r="L16" s="104"/>
      <c r="M16" s="104"/>
      <c r="N16" s="104"/>
      <c r="O16" s="104"/>
      <c r="P16" s="104"/>
      <c r="Q16" s="104"/>
      <c r="R16" s="113"/>
    </row>
    <row r="17" spans="1:18" ht="15.75" customHeight="1">
      <c r="A17" s="103"/>
      <c r="R17" s="104"/>
    </row>
    <row r="18" spans="1:18" ht="15.75" customHeight="1">
      <c r="R18" s="104"/>
    </row>
    <row r="20" spans="1:18" ht="15.75" customHeight="1"/>
    <row r="21" spans="1:18" ht="15.75" customHeight="1"/>
    <row r="22" spans="1:18" ht="15.75" customHeight="1"/>
    <row r="23" spans="1:18" ht="15.75" customHeight="1"/>
    <row r="24" spans="1:18" ht="15.75" customHeight="1"/>
    <row r="25" spans="1:18" ht="15.75" customHeight="1"/>
    <row r="26" spans="1:18" ht="15.75" customHeight="1"/>
    <row r="27" spans="1:18" ht="15.75" customHeight="1"/>
    <row r="28" spans="1:18" ht="15.75" customHeight="1"/>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sheetData>
  <mergeCells count="9">
    <mergeCell ref="B11:Q12"/>
    <mergeCell ref="E10:I10"/>
    <mergeCell ref="A10:D10"/>
    <mergeCell ref="A1:F1"/>
    <mergeCell ref="A2:E2"/>
    <mergeCell ref="A4:Q4"/>
    <mergeCell ref="K6:Q6"/>
    <mergeCell ref="H6:J6"/>
    <mergeCell ref="B9:Q9"/>
  </mergeCells>
  <phoneticPr fontId="2"/>
  <dataValidations count="1">
    <dataValidation type="list" showInputMessage="1" showErrorMessage="1" sqref="E10:I10" xr:uid="{00000000-0002-0000-14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8"/>
    <pageSetUpPr fitToPage="1"/>
  </sheetPr>
  <dimension ref="A1:T42"/>
  <sheetViews>
    <sheetView view="pageBreakPreview" topLeftCell="A2" zoomScaleNormal="100" zoomScaleSheetLayoutView="100" workbookViewId="0">
      <selection activeCell="A33" sqref="A33:Q35"/>
    </sheetView>
  </sheetViews>
  <sheetFormatPr defaultColWidth="9" defaultRowHeight="13"/>
  <cols>
    <col min="1" max="18" width="5.08984375" style="3" customWidth="1"/>
    <col min="19" max="16384" width="9" style="3"/>
  </cols>
  <sheetData>
    <row r="1" spans="1:20" ht="15.75" customHeight="1">
      <c r="A1" s="775" t="e">
        <f>CONCATENATE("（様式-",INDEX(発注者入力シート!$B$29:$G$38,MATCH(発注者入力シート!N18,発注者入力シート!$C$29:$C$38,0),4),"）")</f>
        <v>#N/A</v>
      </c>
      <c r="B1" s="775"/>
      <c r="C1" s="775"/>
      <c r="D1" s="775"/>
      <c r="E1" s="775"/>
      <c r="F1" s="775"/>
      <c r="S1" s="3" t="s">
        <v>276</v>
      </c>
    </row>
    <row r="2" spans="1:20" ht="15.75" customHeight="1">
      <c r="A2" s="775" t="e">
        <f>CONCATENATE("評価項目",INDEX(発注者入力シート!$B$29:$G$38,MATCH(発注者入力シート!N18,発注者入力シート!$C$29:$C$38,0),5),"-",INDEX(発注者入力シート!$B$29:$G$38,MATCH(発注者入力シート!N18,発注者入力シート!$C$29:$C$38,0),6))</f>
        <v>#N/A</v>
      </c>
      <c r="B2" s="775"/>
      <c r="C2" s="775"/>
      <c r="D2" s="775"/>
      <c r="E2" s="775"/>
      <c r="S2" s="3" t="s">
        <v>277</v>
      </c>
    </row>
    <row r="3" spans="1:20" ht="15.75" customHeight="1">
      <c r="S3" s="89"/>
      <c r="T3" s="3" t="s">
        <v>288</v>
      </c>
    </row>
    <row r="4" spans="1:20" ht="15.75" customHeight="1">
      <c r="A4" s="1087" t="s">
        <v>880</v>
      </c>
      <c r="B4" s="1087"/>
      <c r="C4" s="1087"/>
      <c r="D4" s="1087"/>
      <c r="E4" s="1087"/>
      <c r="F4" s="1087"/>
      <c r="G4" s="1087"/>
      <c r="H4" s="1087"/>
      <c r="I4" s="1087"/>
      <c r="J4" s="1087"/>
      <c r="K4" s="1087"/>
      <c r="L4" s="1087"/>
      <c r="M4" s="1087"/>
      <c r="N4" s="1087"/>
      <c r="O4" s="1087"/>
      <c r="P4" s="1087"/>
      <c r="Q4" s="1087"/>
      <c r="R4" s="105"/>
      <c r="S4" s="83"/>
      <c r="T4" s="3" t="s">
        <v>279</v>
      </c>
    </row>
    <row r="5" spans="1:20" ht="15.75" customHeight="1"/>
    <row r="6" spans="1:20" ht="15.75" customHeight="1">
      <c r="H6" s="1104" t="s">
        <v>201</v>
      </c>
      <c r="I6" s="1104"/>
      <c r="J6" s="1104"/>
      <c r="K6" s="1088" t="str">
        <f>IF(企業入力シート!C7="","",企業入力シート!C7)</f>
        <v>○○建設</v>
      </c>
      <c r="L6" s="1088"/>
      <c r="M6" s="1088"/>
      <c r="N6" s="1088"/>
      <c r="O6" s="1088"/>
      <c r="P6" s="1088"/>
      <c r="Q6" s="1088"/>
      <c r="R6" s="2"/>
      <c r="S6" s="3" t="s">
        <v>280</v>
      </c>
    </row>
    <row r="7" spans="1:20" ht="15.75" customHeight="1">
      <c r="J7" s="6"/>
      <c r="K7" s="2"/>
      <c r="L7" s="2"/>
      <c r="M7" s="2"/>
      <c r="N7" s="2"/>
      <c r="O7" s="2"/>
      <c r="P7" s="2"/>
      <c r="Q7" s="2"/>
      <c r="R7" s="2"/>
      <c r="S7" s="85"/>
      <c r="T7" s="3" t="s">
        <v>281</v>
      </c>
    </row>
    <row r="8" spans="1:20" ht="15.75" customHeight="1">
      <c r="A8" s="1090" t="s">
        <v>879</v>
      </c>
      <c r="B8" s="1090"/>
      <c r="C8" s="1090"/>
      <c r="D8" s="1090"/>
      <c r="E8" s="1090"/>
      <c r="F8" s="1090"/>
      <c r="G8" s="1090" t="s">
        <v>881</v>
      </c>
      <c r="H8" s="1090"/>
      <c r="I8" s="1090"/>
      <c r="J8" s="1090"/>
      <c r="K8" s="1090"/>
      <c r="S8" s="86"/>
      <c r="T8" s="3" t="s">
        <v>279</v>
      </c>
    </row>
    <row r="9" spans="1:20" ht="15.75" customHeight="1">
      <c r="A9" s="1748"/>
      <c r="B9" s="1748"/>
      <c r="C9" s="1748"/>
      <c r="D9" s="1748"/>
      <c r="E9" s="1748"/>
      <c r="F9" s="1748"/>
      <c r="G9" s="1749"/>
      <c r="H9" s="1749"/>
      <c r="I9" s="1749"/>
      <c r="J9" s="1749"/>
      <c r="K9" s="1749"/>
      <c r="S9" s="91" t="s">
        <v>282</v>
      </c>
    </row>
    <row r="10" spans="1:20" ht="15.75" customHeight="1">
      <c r="A10" s="1748"/>
      <c r="B10" s="1748"/>
      <c r="C10" s="1748"/>
      <c r="D10" s="1748"/>
      <c r="E10" s="1748"/>
      <c r="F10" s="1748"/>
      <c r="G10" s="1749"/>
      <c r="H10" s="1749"/>
      <c r="I10" s="1749"/>
      <c r="J10" s="1749"/>
      <c r="K10" s="1749"/>
      <c r="S10" s="91" t="s">
        <v>283</v>
      </c>
    </row>
    <row r="11" spans="1:20" ht="15.75" customHeight="1">
      <c r="A11" s="1748"/>
      <c r="B11" s="1748"/>
      <c r="C11" s="1748"/>
      <c r="D11" s="1748"/>
      <c r="E11" s="1748"/>
      <c r="F11" s="1748"/>
      <c r="G11" s="1749"/>
      <c r="H11" s="1749"/>
      <c r="I11" s="1749"/>
      <c r="J11" s="1749"/>
      <c r="K11" s="1749"/>
      <c r="L11" s="96"/>
      <c r="M11" s="96"/>
      <c r="N11" s="96"/>
      <c r="O11" s="96"/>
      <c r="P11" s="96"/>
      <c r="Q11" s="96"/>
      <c r="S11" s="86"/>
    </row>
    <row r="12" spans="1:20" ht="15.75" customHeight="1">
      <c r="A12" s="1123" t="s">
        <v>206</v>
      </c>
      <c r="B12" s="1124"/>
      <c r="C12" s="1124"/>
      <c r="D12" s="1124"/>
      <c r="E12" s="1124"/>
      <c r="F12" s="1125"/>
      <c r="G12" s="1123" t="s">
        <v>564</v>
      </c>
      <c r="H12" s="1124"/>
      <c r="I12" s="1124"/>
      <c r="J12" s="1124"/>
      <c r="K12" s="1125"/>
      <c r="L12" s="1238" t="s">
        <v>877</v>
      </c>
      <c r="M12" s="1124"/>
      <c r="N12" s="1124"/>
      <c r="O12" s="1124"/>
      <c r="P12" s="1124"/>
      <c r="Q12" s="1125"/>
      <c r="R12" s="68"/>
    </row>
    <row r="13" spans="1:20" ht="15.75" customHeight="1">
      <c r="A13" s="1128"/>
      <c r="B13" s="778"/>
      <c r="C13" s="778"/>
      <c r="D13" s="778"/>
      <c r="E13" s="778"/>
      <c r="F13" s="1129"/>
      <c r="G13" s="1128"/>
      <c r="H13" s="778"/>
      <c r="I13" s="778"/>
      <c r="J13" s="778"/>
      <c r="K13" s="1129"/>
      <c r="L13" s="1128"/>
      <c r="M13" s="778"/>
      <c r="N13" s="778"/>
      <c r="O13" s="778"/>
      <c r="P13" s="778"/>
      <c r="Q13" s="1129"/>
      <c r="R13" s="68"/>
    </row>
    <row r="14" spans="1:20" ht="15.75" customHeight="1">
      <c r="A14" s="1126"/>
      <c r="B14" s="1089"/>
      <c r="C14" s="1089"/>
      <c r="D14" s="1089"/>
      <c r="E14" s="1089"/>
      <c r="F14" s="1127"/>
      <c r="G14" s="1126"/>
      <c r="H14" s="1089"/>
      <c r="I14" s="1089"/>
      <c r="J14" s="1089"/>
      <c r="K14" s="1127"/>
      <c r="L14" s="1126"/>
      <c r="M14" s="1089"/>
      <c r="N14" s="1089"/>
      <c r="O14" s="1089"/>
      <c r="P14" s="1089"/>
      <c r="Q14" s="1127"/>
      <c r="R14" s="68"/>
    </row>
    <row r="15" spans="1:20" ht="31.5" customHeight="1">
      <c r="A15" s="1230"/>
      <c r="B15" s="1231"/>
      <c r="C15" s="1231"/>
      <c r="D15" s="1231"/>
      <c r="E15" s="1231"/>
      <c r="F15" s="1744"/>
      <c r="G15" s="1745"/>
      <c r="H15" s="1746"/>
      <c r="I15" s="1746"/>
      <c r="J15" s="1746"/>
      <c r="K15" s="1747"/>
      <c r="L15" s="1230"/>
      <c r="M15" s="1231"/>
      <c r="N15" s="1231"/>
      <c r="O15" s="1231"/>
      <c r="P15" s="1231"/>
      <c r="Q15" s="1744"/>
      <c r="R15" s="68"/>
    </row>
    <row r="16" spans="1:20" ht="31.5" customHeight="1">
      <c r="A16" s="1230"/>
      <c r="B16" s="1231"/>
      <c r="C16" s="1231"/>
      <c r="D16" s="1231"/>
      <c r="E16" s="1231"/>
      <c r="F16" s="1744"/>
      <c r="G16" s="1745"/>
      <c r="H16" s="1746"/>
      <c r="I16" s="1746"/>
      <c r="J16" s="1746"/>
      <c r="K16" s="1747"/>
      <c r="L16" s="1230"/>
      <c r="M16" s="1231"/>
      <c r="N16" s="1231"/>
      <c r="O16" s="1231"/>
      <c r="P16" s="1231"/>
      <c r="Q16" s="1744"/>
      <c r="R16" s="68"/>
    </row>
    <row r="17" spans="1:18" ht="31.5" customHeight="1">
      <c r="A17" s="1230"/>
      <c r="B17" s="1231"/>
      <c r="C17" s="1231"/>
      <c r="D17" s="1231"/>
      <c r="E17" s="1231"/>
      <c r="F17" s="1744"/>
      <c r="G17" s="1745"/>
      <c r="H17" s="1746"/>
      <c r="I17" s="1746"/>
      <c r="J17" s="1746"/>
      <c r="K17" s="1747"/>
      <c r="L17" s="1230"/>
      <c r="M17" s="1231"/>
      <c r="N17" s="1231"/>
      <c r="O17" s="1231"/>
      <c r="P17" s="1231"/>
      <c r="Q17" s="1744"/>
      <c r="R17" s="68"/>
    </row>
    <row r="18" spans="1:18" ht="31.5" customHeight="1">
      <c r="A18" s="1230"/>
      <c r="B18" s="1231"/>
      <c r="C18" s="1231"/>
      <c r="D18" s="1231"/>
      <c r="E18" s="1231"/>
      <c r="F18" s="1744"/>
      <c r="G18" s="1745"/>
      <c r="H18" s="1746"/>
      <c r="I18" s="1746"/>
      <c r="J18" s="1746"/>
      <c r="K18" s="1747"/>
      <c r="L18" s="1230"/>
      <c r="M18" s="1231"/>
      <c r="N18" s="1231"/>
      <c r="O18" s="1231"/>
      <c r="P18" s="1231"/>
      <c r="Q18" s="1744"/>
      <c r="R18" s="68"/>
    </row>
    <row r="19" spans="1:18" ht="31.5" customHeight="1">
      <c r="A19" s="1230"/>
      <c r="B19" s="1231"/>
      <c r="C19" s="1231"/>
      <c r="D19" s="1231"/>
      <c r="E19" s="1231"/>
      <c r="F19" s="1744"/>
      <c r="G19" s="1745"/>
      <c r="H19" s="1746"/>
      <c r="I19" s="1746"/>
      <c r="J19" s="1746"/>
      <c r="K19" s="1747"/>
      <c r="L19" s="1230"/>
      <c r="M19" s="1231"/>
      <c r="N19" s="1231"/>
      <c r="O19" s="1231"/>
      <c r="P19" s="1231"/>
      <c r="Q19" s="1744"/>
      <c r="R19" s="68"/>
    </row>
    <row r="20" spans="1:18" ht="31.5" customHeight="1">
      <c r="A20" s="1230"/>
      <c r="B20" s="1231"/>
      <c r="C20" s="1231"/>
      <c r="D20" s="1231"/>
      <c r="E20" s="1231"/>
      <c r="F20" s="1744"/>
      <c r="G20" s="1745"/>
      <c r="H20" s="1746"/>
      <c r="I20" s="1746"/>
      <c r="J20" s="1746"/>
      <c r="K20" s="1747"/>
      <c r="L20" s="1230"/>
      <c r="M20" s="1231"/>
      <c r="N20" s="1231"/>
      <c r="O20" s="1231"/>
      <c r="P20" s="1231"/>
      <c r="Q20" s="1744"/>
      <c r="R20" s="68"/>
    </row>
    <row r="21" spans="1:18" ht="31.5" customHeight="1">
      <c r="A21" s="1230"/>
      <c r="B21" s="1231"/>
      <c r="C21" s="1231"/>
      <c r="D21" s="1231"/>
      <c r="E21" s="1231"/>
      <c r="F21" s="1744"/>
      <c r="G21" s="1745"/>
      <c r="H21" s="1746"/>
      <c r="I21" s="1746"/>
      <c r="J21" s="1746"/>
      <c r="K21" s="1747"/>
      <c r="L21" s="1230"/>
      <c r="M21" s="1231"/>
      <c r="N21" s="1231"/>
      <c r="O21" s="1231"/>
      <c r="P21" s="1231"/>
      <c r="Q21" s="1744"/>
      <c r="R21" s="68"/>
    </row>
    <row r="22" spans="1:18" ht="31.5" customHeight="1">
      <c r="A22" s="1230"/>
      <c r="B22" s="1231"/>
      <c r="C22" s="1231"/>
      <c r="D22" s="1231"/>
      <c r="E22" s="1231"/>
      <c r="F22" s="1744"/>
      <c r="G22" s="1745"/>
      <c r="H22" s="1746"/>
      <c r="I22" s="1746"/>
      <c r="J22" s="1746"/>
      <c r="K22" s="1747"/>
      <c r="L22" s="1230"/>
      <c r="M22" s="1231"/>
      <c r="N22" s="1231"/>
      <c r="O22" s="1231"/>
      <c r="P22" s="1231"/>
      <c r="Q22" s="1744"/>
      <c r="R22" s="68"/>
    </row>
    <row r="23" spans="1:18" ht="31.5" customHeight="1">
      <c r="A23" s="1302"/>
      <c r="B23" s="1303"/>
      <c r="C23" s="1303"/>
      <c r="D23" s="1303"/>
      <c r="E23" s="1303"/>
      <c r="F23" s="1304"/>
      <c r="G23" s="1396"/>
      <c r="H23" s="1397"/>
      <c r="I23" s="1397"/>
      <c r="J23" s="1397"/>
      <c r="K23" s="1398"/>
      <c r="L23" s="1302"/>
      <c r="M23" s="1303"/>
      <c r="N23" s="1303"/>
      <c r="O23" s="1303"/>
      <c r="P23" s="1303"/>
      <c r="Q23" s="1304"/>
      <c r="R23" s="68"/>
    </row>
    <row r="24" spans="1:18" ht="31.5" hidden="1" customHeight="1">
      <c r="A24" s="1230"/>
      <c r="B24" s="1231"/>
      <c r="C24" s="1231"/>
      <c r="D24" s="1231"/>
      <c r="E24" s="1231"/>
      <c r="F24" s="1744"/>
      <c r="G24" s="1745"/>
      <c r="H24" s="1746"/>
      <c r="I24" s="1746"/>
      <c r="J24" s="1746"/>
      <c r="K24" s="1747"/>
      <c r="L24" s="1230"/>
      <c r="M24" s="1231"/>
      <c r="N24" s="1231"/>
      <c r="O24" s="1231"/>
      <c r="P24" s="1231"/>
      <c r="Q24" s="1744"/>
      <c r="R24" s="68"/>
    </row>
    <row r="25" spans="1:18" ht="31.5" hidden="1" customHeight="1">
      <c r="A25" s="1230"/>
      <c r="B25" s="1231"/>
      <c r="C25" s="1231"/>
      <c r="D25" s="1231"/>
      <c r="E25" s="1231"/>
      <c r="F25" s="1744"/>
      <c r="G25" s="1745"/>
      <c r="H25" s="1746"/>
      <c r="I25" s="1746"/>
      <c r="J25" s="1746"/>
      <c r="K25" s="1747"/>
      <c r="L25" s="1230"/>
      <c r="M25" s="1231"/>
      <c r="N25" s="1231"/>
      <c r="O25" s="1231"/>
      <c r="P25" s="1231"/>
      <c r="Q25" s="1744"/>
      <c r="R25" s="68"/>
    </row>
    <row r="26" spans="1:18" ht="31.5" hidden="1" customHeight="1">
      <c r="A26" s="1302"/>
      <c r="B26" s="1303"/>
      <c r="C26" s="1303"/>
      <c r="D26" s="1303"/>
      <c r="E26" s="1303"/>
      <c r="F26" s="1304"/>
      <c r="G26" s="1396"/>
      <c r="H26" s="1397"/>
      <c r="I26" s="1397"/>
      <c r="J26" s="1397"/>
      <c r="K26" s="1398"/>
      <c r="L26" s="1302"/>
      <c r="M26" s="1303"/>
      <c r="N26" s="1303"/>
      <c r="O26" s="1303"/>
      <c r="P26" s="1303"/>
      <c r="Q26" s="1304"/>
      <c r="R26" s="68"/>
    </row>
    <row r="27" spans="1:18" s="104" customFormat="1" ht="15.4" customHeight="1">
      <c r="A27" s="103" t="s">
        <v>51</v>
      </c>
      <c r="B27" s="104" t="s">
        <v>882</v>
      </c>
    </row>
    <row r="28" spans="1:18" s="104" customFormat="1" ht="15.4" customHeight="1">
      <c r="A28" s="103" t="s">
        <v>52</v>
      </c>
      <c r="B28" s="104" t="s">
        <v>479</v>
      </c>
    </row>
    <row r="29" spans="1:18" s="104" customFormat="1" ht="15.4" customHeight="1">
      <c r="A29" s="103" t="s">
        <v>608</v>
      </c>
      <c r="B29" s="104" t="s">
        <v>645</v>
      </c>
    </row>
    <row r="30" spans="1:18" s="104" customFormat="1" ht="15.4" customHeight="1">
      <c r="A30" s="103" t="s">
        <v>58</v>
      </c>
      <c r="B30" s="1743" t="s">
        <v>893</v>
      </c>
      <c r="C30" s="1743"/>
      <c r="D30" s="1743"/>
      <c r="E30" s="1743"/>
      <c r="F30" s="1743"/>
      <c r="G30" s="1743"/>
      <c r="H30" s="1743"/>
      <c r="I30" s="1743"/>
      <c r="J30" s="1743"/>
      <c r="K30" s="1743"/>
      <c r="L30" s="1743"/>
      <c r="M30" s="1743"/>
      <c r="N30" s="1743"/>
      <c r="O30" s="1743"/>
      <c r="P30" s="1743"/>
      <c r="Q30" s="1743"/>
    </row>
    <row r="31" spans="1:18" ht="15.4" customHeight="1">
      <c r="A31" s="103" t="s">
        <v>552</v>
      </c>
      <c r="B31" s="1391" t="str">
        <f>CONCATENATE("入札公告日前日時点（令和",(YEAR(発注者入力シート!H7)-2018),"年",MONTH(発注者入力シート!H7),"月",DAY(発注者入力シート!H7),"日時点）での状況について記載すること。")</f>
        <v>入札公告日前日時点（令和8年10月1日時点）での状況について記載すること。</v>
      </c>
      <c r="C31" s="1391"/>
      <c r="D31" s="1391"/>
      <c r="E31" s="1391"/>
      <c r="F31" s="1391"/>
      <c r="G31" s="1391"/>
      <c r="H31" s="1391"/>
      <c r="I31" s="1391"/>
      <c r="J31" s="1391"/>
      <c r="K31" s="1391"/>
      <c r="L31" s="1391"/>
      <c r="M31" s="1391"/>
      <c r="N31" s="1391"/>
      <c r="O31" s="1391"/>
      <c r="P31" s="1391"/>
      <c r="Q31" s="1391"/>
    </row>
    <row r="32" spans="1:18" ht="15.75" customHeight="1"/>
    <row r="33" spans="1:2" ht="15.75" customHeight="1">
      <c r="A33" s="772" t="s">
        <v>1060</v>
      </c>
      <c r="B33" s="773" t="s">
        <v>1266</v>
      </c>
    </row>
    <row r="34" spans="1:2" ht="15.75" customHeight="1">
      <c r="A34" s="773"/>
      <c r="B34" s="773" t="s">
        <v>1267</v>
      </c>
    </row>
    <row r="35" spans="1:2" ht="15.75" customHeight="1">
      <c r="A35" s="773"/>
      <c r="B35" s="773" t="s">
        <v>1268</v>
      </c>
    </row>
    <row r="36" spans="1:2" ht="15.75" customHeight="1"/>
    <row r="37" spans="1:2" ht="15.75" customHeight="1"/>
    <row r="38" spans="1:2" ht="15.75" customHeight="1"/>
    <row r="39" spans="1:2" ht="15.75" customHeight="1"/>
    <row r="40" spans="1:2" ht="15.75" customHeight="1"/>
    <row r="41" spans="1:2" ht="15.75" customHeight="1"/>
    <row r="42" spans="1:2" ht="15.75" customHeight="1"/>
  </sheetData>
  <mergeCells count="50">
    <mergeCell ref="L22:Q22"/>
    <mergeCell ref="G23:K23"/>
    <mergeCell ref="L23:Q23"/>
    <mergeCell ref="B30:Q30"/>
    <mergeCell ref="G24:K24"/>
    <mergeCell ref="L24:Q24"/>
    <mergeCell ref="G25:K25"/>
    <mergeCell ref="L25:Q25"/>
    <mergeCell ref="G26:K26"/>
    <mergeCell ref="L26:Q26"/>
    <mergeCell ref="A25:F25"/>
    <mergeCell ref="G15:K15"/>
    <mergeCell ref="L15:Q15"/>
    <mergeCell ref="G16:K16"/>
    <mergeCell ref="L16:Q16"/>
    <mergeCell ref="G17:K17"/>
    <mergeCell ref="L17:Q17"/>
    <mergeCell ref="L18:Q18"/>
    <mergeCell ref="G19:K19"/>
    <mergeCell ref="L19:Q19"/>
    <mergeCell ref="G20:K20"/>
    <mergeCell ref="L20:Q20"/>
    <mergeCell ref="A1:F1"/>
    <mergeCell ref="A2:E2"/>
    <mergeCell ref="A4:Q4"/>
    <mergeCell ref="K6:Q6"/>
    <mergeCell ref="A12:F14"/>
    <mergeCell ref="G12:K14"/>
    <mergeCell ref="L12:Q14"/>
    <mergeCell ref="H6:J6"/>
    <mergeCell ref="A8:F8"/>
    <mergeCell ref="G8:K8"/>
    <mergeCell ref="A9:F11"/>
    <mergeCell ref="G9:K11"/>
    <mergeCell ref="B31:Q31"/>
    <mergeCell ref="A26:F26"/>
    <mergeCell ref="A15:F15"/>
    <mergeCell ref="A16:F16"/>
    <mergeCell ref="A17:F17"/>
    <mergeCell ref="A18:F18"/>
    <mergeCell ref="A19:F19"/>
    <mergeCell ref="A20:F20"/>
    <mergeCell ref="A21:F21"/>
    <mergeCell ref="A22:F22"/>
    <mergeCell ref="A23:F23"/>
    <mergeCell ref="A24:F24"/>
    <mergeCell ref="G21:K21"/>
    <mergeCell ref="L21:Q21"/>
    <mergeCell ref="G22:K22"/>
    <mergeCell ref="G18:K18"/>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pageSetUpPr fitToPage="1"/>
  </sheetPr>
  <dimension ref="A1:T39"/>
  <sheetViews>
    <sheetView view="pageBreakPreview" topLeftCell="A20" zoomScaleNormal="100" zoomScaleSheetLayoutView="100" workbookViewId="0">
      <selection activeCell="Y15" sqref="Y15"/>
    </sheetView>
  </sheetViews>
  <sheetFormatPr defaultColWidth="9" defaultRowHeight="13"/>
  <cols>
    <col min="1" max="18" width="5.08984375" style="3" customWidth="1"/>
    <col min="19" max="16384" width="9" style="3"/>
  </cols>
  <sheetData>
    <row r="1" spans="1:20" ht="15.75" customHeight="1">
      <c r="A1" s="775" t="str">
        <f>CONCATENATE("（様式-",INDEX(発注者入力シート!$B$29:$G$38,MATCH(発注者入力シート!N23,発注者入力シート!$C$29:$C$38,0),4),"）")</f>
        <v>（様式-１４）</v>
      </c>
      <c r="B1" s="775"/>
      <c r="C1" s="775"/>
      <c r="D1" s="775"/>
      <c r="E1" s="775"/>
      <c r="F1" s="775"/>
      <c r="S1" s="3" t="s">
        <v>276</v>
      </c>
    </row>
    <row r="2" spans="1:20" ht="15.75" customHeight="1">
      <c r="A2" s="775" t="str">
        <f>CONCATENATE("評価項目",INDEX(発注者入力シート!$B$29:$G$38,MATCH(発注者入力シート!N23,発注者入力シート!$C$29:$C$38,0),5),"-",INDEX(発注者入力シート!$B$29:$G$38,MATCH(発注者入力シート!N23,発注者入力シート!$C$29:$C$38,0),6))</f>
        <v>評価項目（３）-⑤</v>
      </c>
      <c r="B2" s="775"/>
      <c r="C2" s="775"/>
      <c r="D2" s="775"/>
      <c r="E2" s="775"/>
      <c r="S2" s="3" t="s">
        <v>277</v>
      </c>
    </row>
    <row r="3" spans="1:20" ht="15.75" customHeight="1">
      <c r="S3" s="89"/>
      <c r="T3" s="3" t="s">
        <v>288</v>
      </c>
    </row>
    <row r="4" spans="1:20" ht="15.75" customHeight="1">
      <c r="A4" s="1087" t="s">
        <v>895</v>
      </c>
      <c r="B4" s="1087"/>
      <c r="C4" s="1087"/>
      <c r="D4" s="1087"/>
      <c r="E4" s="1087"/>
      <c r="F4" s="1087"/>
      <c r="G4" s="1087"/>
      <c r="H4" s="1087"/>
      <c r="I4" s="1087"/>
      <c r="J4" s="1087"/>
      <c r="K4" s="1087"/>
      <c r="L4" s="1087"/>
      <c r="M4" s="1087"/>
      <c r="N4" s="1087"/>
      <c r="O4" s="1087"/>
      <c r="P4" s="1087"/>
      <c r="Q4" s="1087"/>
      <c r="R4" s="105"/>
      <c r="S4" s="83"/>
      <c r="T4" s="3" t="s">
        <v>279</v>
      </c>
    </row>
    <row r="5" spans="1:20" ht="15.75" customHeight="1"/>
    <row r="6" spans="1:20" ht="15.75" customHeight="1">
      <c r="H6" s="1104" t="s">
        <v>201</v>
      </c>
      <c r="I6" s="1104"/>
      <c r="J6" s="1104"/>
      <c r="K6" s="1088" t="str">
        <f>IF(企業入力シート!C7="","",企業入力シート!C7)</f>
        <v>○○建設</v>
      </c>
      <c r="L6" s="1088"/>
      <c r="M6" s="1088"/>
      <c r="N6" s="1088"/>
      <c r="O6" s="1088"/>
      <c r="P6" s="1088"/>
      <c r="Q6" s="1088"/>
      <c r="R6" s="2"/>
      <c r="S6" s="3" t="s">
        <v>280</v>
      </c>
    </row>
    <row r="7" spans="1:20" ht="15.75" customHeight="1">
      <c r="J7" s="6"/>
      <c r="K7" s="2"/>
      <c r="L7" s="2"/>
      <c r="M7" s="2"/>
      <c r="N7" s="2"/>
      <c r="O7" s="2"/>
      <c r="P7" s="2"/>
      <c r="Q7" s="2"/>
      <c r="R7" s="2"/>
      <c r="S7" s="85"/>
      <c r="T7" s="3" t="s">
        <v>281</v>
      </c>
    </row>
    <row r="8" spans="1:20" ht="15.75" customHeight="1">
      <c r="A8" s="1759" t="s">
        <v>896</v>
      </c>
      <c r="B8" s="1760"/>
      <c r="C8" s="1760"/>
      <c r="D8" s="1760"/>
      <c r="E8" s="1760"/>
      <c r="F8" s="1761"/>
      <c r="G8" s="1230"/>
      <c r="H8" s="1231"/>
      <c r="I8" s="1231"/>
      <c r="J8" s="1231"/>
      <c r="K8" s="1744"/>
      <c r="L8" s="2"/>
      <c r="M8" s="2"/>
      <c r="N8" s="2"/>
      <c r="O8" s="2"/>
      <c r="P8" s="2"/>
      <c r="Q8" s="2"/>
      <c r="S8" s="86"/>
      <c r="T8" s="3" t="s">
        <v>279</v>
      </c>
    </row>
    <row r="9" spans="1:20" ht="15.75" customHeight="1">
      <c r="A9" s="1762"/>
      <c r="B9" s="1763"/>
      <c r="C9" s="1763"/>
      <c r="D9" s="1763"/>
      <c r="E9" s="1763"/>
      <c r="F9" s="1764"/>
      <c r="G9" s="1768"/>
      <c r="H9" s="1769"/>
      <c r="I9" s="1769"/>
      <c r="J9" s="1769"/>
      <c r="K9" s="1770"/>
      <c r="L9" s="2"/>
      <c r="M9" s="2"/>
      <c r="N9" s="2"/>
      <c r="O9" s="2"/>
      <c r="P9" s="2"/>
      <c r="Q9" s="2"/>
      <c r="R9" s="68"/>
    </row>
    <row r="10" spans="1:20" ht="15.75" customHeight="1">
      <c r="A10" s="1762"/>
      <c r="B10" s="1763"/>
      <c r="C10" s="1763"/>
      <c r="D10" s="1763"/>
      <c r="E10" s="1763"/>
      <c r="F10" s="1764"/>
      <c r="G10" s="1768"/>
      <c r="H10" s="1769"/>
      <c r="I10" s="1769"/>
      <c r="J10" s="1769"/>
      <c r="K10" s="1770"/>
      <c r="L10" s="2"/>
      <c r="M10" s="2"/>
      <c r="N10" s="2"/>
      <c r="O10" s="2"/>
      <c r="P10" s="2"/>
      <c r="Q10" s="2"/>
      <c r="R10" s="68"/>
      <c r="S10" s="91" t="s">
        <v>282</v>
      </c>
    </row>
    <row r="11" spans="1:20" ht="15.75" customHeight="1">
      <c r="A11" s="1765"/>
      <c r="B11" s="1766"/>
      <c r="C11" s="1766"/>
      <c r="D11" s="1766"/>
      <c r="E11" s="1766"/>
      <c r="F11" s="1767"/>
      <c r="G11" s="1232"/>
      <c r="H11" s="1233"/>
      <c r="I11" s="1233"/>
      <c r="J11" s="1233"/>
      <c r="K11" s="1771"/>
      <c r="L11" s="2"/>
      <c r="M11" s="2"/>
      <c r="N11" s="2"/>
      <c r="O11" s="2"/>
      <c r="P11" s="2"/>
      <c r="Q11" s="2"/>
      <c r="R11" s="68"/>
      <c r="S11" s="91" t="s">
        <v>283</v>
      </c>
    </row>
    <row r="12" spans="1:20" ht="31.5" customHeight="1">
      <c r="A12" s="1123" t="s">
        <v>206</v>
      </c>
      <c r="B12" s="1124"/>
      <c r="C12" s="1124"/>
      <c r="D12" s="1124"/>
      <c r="E12" s="1124"/>
      <c r="F12" s="1125"/>
      <c r="G12" s="1750" t="s">
        <v>1216</v>
      </c>
      <c r="H12" s="1751"/>
      <c r="I12" s="1751"/>
      <c r="J12" s="1751"/>
      <c r="K12" s="1752"/>
      <c r="L12" s="1123" t="s">
        <v>876</v>
      </c>
      <c r="M12" s="1124"/>
      <c r="N12" s="1124"/>
      <c r="O12" s="1124"/>
      <c r="P12" s="1124"/>
      <c r="Q12" s="1125"/>
      <c r="R12" s="68"/>
    </row>
    <row r="13" spans="1:20" ht="31.5" customHeight="1">
      <c r="A13" s="1128"/>
      <c r="B13" s="778"/>
      <c r="C13" s="778"/>
      <c r="D13" s="778"/>
      <c r="E13" s="778"/>
      <c r="F13" s="1129"/>
      <c r="G13" s="1753"/>
      <c r="H13" s="1754"/>
      <c r="I13" s="1754"/>
      <c r="J13" s="1754"/>
      <c r="K13" s="1755"/>
      <c r="L13" s="1128"/>
      <c r="M13" s="778"/>
      <c r="N13" s="778"/>
      <c r="O13" s="778"/>
      <c r="P13" s="778"/>
      <c r="Q13" s="1129"/>
      <c r="R13" s="68"/>
    </row>
    <row r="14" spans="1:20" ht="31.5" customHeight="1">
      <c r="A14" s="1126"/>
      <c r="B14" s="1089"/>
      <c r="C14" s="1089"/>
      <c r="D14" s="1089"/>
      <c r="E14" s="1089"/>
      <c r="F14" s="1127"/>
      <c r="G14" s="1756"/>
      <c r="H14" s="1757"/>
      <c r="I14" s="1757"/>
      <c r="J14" s="1757"/>
      <c r="K14" s="1758"/>
      <c r="L14" s="1126"/>
      <c r="M14" s="1089"/>
      <c r="N14" s="1089"/>
      <c r="O14" s="1089"/>
      <c r="P14" s="1089"/>
      <c r="Q14" s="1127"/>
      <c r="R14" s="68"/>
    </row>
    <row r="15" spans="1:20" ht="31.5" customHeight="1">
      <c r="A15" s="1230"/>
      <c r="B15" s="1231"/>
      <c r="C15" s="1231"/>
      <c r="D15" s="1231"/>
      <c r="E15" s="1231"/>
      <c r="F15" s="1744"/>
      <c r="G15" s="1745"/>
      <c r="H15" s="1746"/>
      <c r="I15" s="1746"/>
      <c r="J15" s="1746"/>
      <c r="K15" s="1747"/>
      <c r="L15" s="1230"/>
      <c r="M15" s="1231"/>
      <c r="N15" s="1231"/>
      <c r="O15" s="1231"/>
      <c r="P15" s="1231"/>
      <c r="Q15" s="1744"/>
      <c r="R15" s="68"/>
    </row>
    <row r="16" spans="1:20" ht="31.5" customHeight="1">
      <c r="A16" s="1230"/>
      <c r="B16" s="1231"/>
      <c r="C16" s="1231"/>
      <c r="D16" s="1231"/>
      <c r="E16" s="1231"/>
      <c r="F16" s="1744"/>
      <c r="G16" s="1745"/>
      <c r="H16" s="1746"/>
      <c r="I16" s="1746"/>
      <c r="J16" s="1746"/>
      <c r="K16" s="1747"/>
      <c r="L16" s="1230"/>
      <c r="M16" s="1231"/>
      <c r="N16" s="1231"/>
      <c r="O16" s="1231"/>
      <c r="P16" s="1231"/>
      <c r="Q16" s="1744"/>
      <c r="R16" s="68"/>
    </row>
    <row r="17" spans="1:18" ht="31.5" customHeight="1">
      <c r="A17" s="1230"/>
      <c r="B17" s="1231"/>
      <c r="C17" s="1231"/>
      <c r="D17" s="1231"/>
      <c r="E17" s="1231"/>
      <c r="F17" s="1744"/>
      <c r="G17" s="1745"/>
      <c r="H17" s="1746"/>
      <c r="I17" s="1746"/>
      <c r="J17" s="1746"/>
      <c r="K17" s="1747"/>
      <c r="L17" s="1230"/>
      <c r="M17" s="1231"/>
      <c r="N17" s="1231"/>
      <c r="O17" s="1231"/>
      <c r="P17" s="1231"/>
      <c r="Q17" s="1744"/>
      <c r="R17" s="68"/>
    </row>
    <row r="18" spans="1:18" ht="31.5" customHeight="1">
      <c r="A18" s="1230"/>
      <c r="B18" s="1231"/>
      <c r="C18" s="1231"/>
      <c r="D18" s="1231"/>
      <c r="E18" s="1231"/>
      <c r="F18" s="1744"/>
      <c r="G18" s="1745"/>
      <c r="H18" s="1746"/>
      <c r="I18" s="1746"/>
      <c r="J18" s="1746"/>
      <c r="K18" s="1747"/>
      <c r="L18" s="1230"/>
      <c r="M18" s="1231"/>
      <c r="N18" s="1231"/>
      <c r="O18" s="1231"/>
      <c r="P18" s="1231"/>
      <c r="Q18" s="1744"/>
      <c r="R18" s="68"/>
    </row>
    <row r="19" spans="1:18" ht="31.5" customHeight="1">
      <c r="A19" s="1230"/>
      <c r="B19" s="1231"/>
      <c r="C19" s="1231"/>
      <c r="D19" s="1231"/>
      <c r="E19" s="1231"/>
      <c r="F19" s="1744"/>
      <c r="G19" s="1745"/>
      <c r="H19" s="1746"/>
      <c r="I19" s="1746"/>
      <c r="J19" s="1746"/>
      <c r="K19" s="1747"/>
      <c r="L19" s="1230"/>
      <c r="M19" s="1231"/>
      <c r="N19" s="1231"/>
      <c r="O19" s="1231"/>
      <c r="P19" s="1231"/>
      <c r="Q19" s="1744"/>
      <c r="R19" s="68"/>
    </row>
    <row r="20" spans="1:18" ht="31.5" customHeight="1">
      <c r="A20" s="1302"/>
      <c r="B20" s="1303"/>
      <c r="C20" s="1303"/>
      <c r="D20" s="1303"/>
      <c r="E20" s="1303"/>
      <c r="F20" s="1304"/>
      <c r="G20" s="1396"/>
      <c r="H20" s="1397"/>
      <c r="I20" s="1397"/>
      <c r="J20" s="1397"/>
      <c r="K20" s="1398"/>
      <c r="L20" s="1302"/>
      <c r="M20" s="1303"/>
      <c r="N20" s="1303"/>
      <c r="O20" s="1303"/>
      <c r="P20" s="1303"/>
      <c r="Q20" s="1304"/>
      <c r="R20" s="68"/>
    </row>
    <row r="21" spans="1:18" ht="31.5" hidden="1" customHeight="1">
      <c r="A21" s="1230"/>
      <c r="B21" s="1231"/>
      <c r="C21" s="1231"/>
      <c r="D21" s="1231"/>
      <c r="E21" s="1231"/>
      <c r="F21" s="1744"/>
      <c r="G21" s="1745"/>
      <c r="H21" s="1746"/>
      <c r="I21" s="1746"/>
      <c r="J21" s="1746"/>
      <c r="K21" s="1747"/>
      <c r="L21" s="1230"/>
      <c r="M21" s="1231"/>
      <c r="N21" s="1231"/>
      <c r="O21" s="1231"/>
      <c r="P21" s="1231"/>
      <c r="Q21" s="1744"/>
      <c r="R21" s="68"/>
    </row>
    <row r="22" spans="1:18" ht="31.5" hidden="1" customHeight="1">
      <c r="A22" s="1230"/>
      <c r="B22" s="1231"/>
      <c r="C22" s="1231"/>
      <c r="D22" s="1231"/>
      <c r="E22" s="1231"/>
      <c r="F22" s="1744"/>
      <c r="G22" s="1745"/>
      <c r="H22" s="1746"/>
      <c r="I22" s="1746"/>
      <c r="J22" s="1746"/>
      <c r="K22" s="1747"/>
      <c r="L22" s="1230"/>
      <c r="M22" s="1231"/>
      <c r="N22" s="1231"/>
      <c r="O22" s="1231"/>
      <c r="P22" s="1231"/>
      <c r="Q22" s="1744"/>
      <c r="R22" s="68"/>
    </row>
    <row r="23" spans="1:18" ht="31.5" hidden="1" customHeight="1">
      <c r="A23" s="1230"/>
      <c r="B23" s="1231"/>
      <c r="C23" s="1231"/>
      <c r="D23" s="1231"/>
      <c r="E23" s="1231"/>
      <c r="F23" s="1744"/>
      <c r="G23" s="1745"/>
      <c r="H23" s="1746"/>
      <c r="I23" s="1746"/>
      <c r="J23" s="1746"/>
      <c r="K23" s="1747"/>
      <c r="L23" s="1230"/>
      <c r="M23" s="1231"/>
      <c r="N23" s="1231"/>
      <c r="O23" s="1231"/>
      <c r="P23" s="1231"/>
      <c r="Q23" s="1744"/>
      <c r="R23" s="68"/>
    </row>
    <row r="24" spans="1:18" s="104" customFormat="1" hidden="1">
      <c r="A24" s="1230"/>
      <c r="B24" s="1231"/>
      <c r="C24" s="1231"/>
      <c r="D24" s="1231"/>
      <c r="E24" s="1231"/>
      <c r="F24" s="1744"/>
      <c r="G24" s="1745"/>
      <c r="H24" s="1746"/>
      <c r="I24" s="1746"/>
      <c r="J24" s="1746"/>
      <c r="K24" s="1747"/>
      <c r="L24" s="1230"/>
      <c r="M24" s="1231"/>
      <c r="N24" s="1231"/>
      <c r="O24" s="1231"/>
      <c r="P24" s="1231"/>
      <c r="Q24" s="1744"/>
    </row>
    <row r="25" spans="1:18" s="104" customFormat="1" hidden="1">
      <c r="A25" s="1230"/>
      <c r="B25" s="1231"/>
      <c r="C25" s="1231"/>
      <c r="D25" s="1231"/>
      <c r="E25" s="1231"/>
      <c r="F25" s="1744"/>
      <c r="G25" s="1745"/>
      <c r="H25" s="1746"/>
      <c r="I25" s="1746"/>
      <c r="J25" s="1746"/>
      <c r="K25" s="1747"/>
      <c r="L25" s="1230"/>
      <c r="M25" s="1231"/>
      <c r="N25" s="1231"/>
      <c r="O25" s="1231"/>
      <c r="P25" s="1231"/>
      <c r="Q25" s="1744"/>
    </row>
    <row r="26" spans="1:18" s="104" customFormat="1" hidden="1">
      <c r="A26" s="1302"/>
      <c r="B26" s="1303"/>
      <c r="C26" s="1303"/>
      <c r="D26" s="1303"/>
      <c r="E26" s="1303"/>
      <c r="F26" s="1304"/>
      <c r="G26" s="1396"/>
      <c r="H26" s="1397"/>
      <c r="I26" s="1397"/>
      <c r="J26" s="1397"/>
      <c r="K26" s="1398"/>
      <c r="L26" s="1302"/>
      <c r="M26" s="1303"/>
      <c r="N26" s="1303"/>
      <c r="O26" s="1303"/>
      <c r="P26" s="1303"/>
      <c r="Q26" s="1304"/>
    </row>
    <row r="27" spans="1:18" s="104" customFormat="1">
      <c r="A27" s="103" t="s">
        <v>51</v>
      </c>
      <c r="B27" s="104" t="s">
        <v>878</v>
      </c>
    </row>
    <row r="28" spans="1:18" ht="15.75" customHeight="1">
      <c r="A28" s="103" t="s">
        <v>52</v>
      </c>
      <c r="B28" s="104" t="s">
        <v>645</v>
      </c>
      <c r="C28" s="104"/>
      <c r="D28" s="104"/>
      <c r="E28" s="104"/>
      <c r="F28" s="104"/>
      <c r="G28" s="104"/>
      <c r="H28" s="104"/>
      <c r="I28" s="104"/>
      <c r="J28" s="104"/>
      <c r="K28" s="104"/>
      <c r="L28" s="104"/>
      <c r="M28" s="104"/>
      <c r="N28" s="104"/>
      <c r="O28" s="104"/>
      <c r="P28" s="104"/>
      <c r="Q28" s="104"/>
    </row>
    <row r="29" spans="1:18" ht="15.75" customHeight="1">
      <c r="A29" s="103" t="s">
        <v>53</v>
      </c>
      <c r="B29" s="1743" t="s">
        <v>894</v>
      </c>
      <c r="C29" s="1743"/>
      <c r="D29" s="1743"/>
      <c r="E29" s="1743"/>
      <c r="F29" s="1743"/>
      <c r="G29" s="1743"/>
      <c r="H29" s="1743"/>
      <c r="I29" s="1743"/>
      <c r="J29" s="1743"/>
      <c r="K29" s="1743"/>
      <c r="L29" s="1743"/>
      <c r="M29" s="1743"/>
      <c r="N29" s="1743"/>
      <c r="O29" s="1743"/>
      <c r="P29" s="1743"/>
      <c r="Q29" s="1743"/>
    </row>
    <row r="30" spans="1:18" ht="15.75" customHeight="1">
      <c r="A30" s="103" t="s">
        <v>58</v>
      </c>
      <c r="B30" s="1391" t="str">
        <f>CONCATENATE("入札公告日前日時点（令和",(YEAR(発注者入力シート!H7)-2018),"年",MONTH(発注者入力シート!H7),"月",DAY(発注者入力シート!H7),"日時点）での状況について記載すること。")</f>
        <v>入札公告日前日時点（令和8年10月1日時点）での状況について記載すること。</v>
      </c>
      <c r="C30" s="1391"/>
      <c r="D30" s="1391"/>
      <c r="E30" s="1391"/>
      <c r="F30" s="1391"/>
      <c r="G30" s="1391"/>
      <c r="H30" s="1391"/>
      <c r="I30" s="1391"/>
      <c r="J30" s="1391"/>
      <c r="K30" s="1391"/>
      <c r="L30" s="1391"/>
      <c r="M30" s="1391"/>
      <c r="N30" s="1391"/>
      <c r="O30" s="1391"/>
      <c r="P30" s="1391"/>
      <c r="Q30" s="1391"/>
    </row>
    <row r="31" spans="1:18" ht="15.75" customHeight="1"/>
    <row r="32" spans="1:18" ht="15.75" customHeight="1">
      <c r="A32" s="772" t="s">
        <v>1060</v>
      </c>
      <c r="B32" s="773" t="s">
        <v>1266</v>
      </c>
    </row>
    <row r="33" spans="1:2" ht="15.75" customHeight="1">
      <c r="A33" s="773"/>
      <c r="B33" s="773" t="s">
        <v>1267</v>
      </c>
    </row>
    <row r="34" spans="1:2" ht="15.75" customHeight="1">
      <c r="A34" s="773"/>
      <c r="B34" s="773" t="s">
        <v>1268</v>
      </c>
    </row>
    <row r="35" spans="1:2" ht="15.75" customHeight="1"/>
    <row r="36" spans="1:2" ht="15.75" customHeight="1"/>
    <row r="37" spans="1:2" ht="15.75" customHeight="1"/>
    <row r="38" spans="1:2" ht="15.75" customHeight="1"/>
    <row r="39" spans="1:2" ht="15.75" customHeight="1"/>
  </sheetData>
  <mergeCells count="48">
    <mergeCell ref="A12:F14"/>
    <mergeCell ref="G12:K14"/>
    <mergeCell ref="L12:Q14"/>
    <mergeCell ref="A1:F1"/>
    <mergeCell ref="A2:E2"/>
    <mergeCell ref="A4:Q4"/>
    <mergeCell ref="H6:J6"/>
    <mergeCell ref="K6:Q6"/>
    <mergeCell ref="A8:F11"/>
    <mergeCell ref="G8:K11"/>
    <mergeCell ref="A15:F15"/>
    <mergeCell ref="G15:K15"/>
    <mergeCell ref="L15:Q15"/>
    <mergeCell ref="A16:F16"/>
    <mergeCell ref="G16:K16"/>
    <mergeCell ref="L16:Q16"/>
    <mergeCell ref="A17:F17"/>
    <mergeCell ref="G17:K17"/>
    <mergeCell ref="L17:Q17"/>
    <mergeCell ref="A18:F18"/>
    <mergeCell ref="G18:K18"/>
    <mergeCell ref="L18:Q18"/>
    <mergeCell ref="A19:F19"/>
    <mergeCell ref="G19:K19"/>
    <mergeCell ref="L19:Q19"/>
    <mergeCell ref="A20:F20"/>
    <mergeCell ref="G20:K20"/>
    <mergeCell ref="L20:Q20"/>
    <mergeCell ref="A21:F21"/>
    <mergeCell ref="G21:K21"/>
    <mergeCell ref="L21:Q21"/>
    <mergeCell ref="A22:F22"/>
    <mergeCell ref="G22:K22"/>
    <mergeCell ref="L22:Q22"/>
    <mergeCell ref="A23:F23"/>
    <mergeCell ref="G23:K23"/>
    <mergeCell ref="L23:Q23"/>
    <mergeCell ref="A24:F24"/>
    <mergeCell ref="G24:K24"/>
    <mergeCell ref="L24:Q24"/>
    <mergeCell ref="B29:Q29"/>
    <mergeCell ref="B30:Q30"/>
    <mergeCell ref="A25:F25"/>
    <mergeCell ref="G25:K25"/>
    <mergeCell ref="L25:Q25"/>
    <mergeCell ref="A26:F26"/>
    <mergeCell ref="G26:K26"/>
    <mergeCell ref="L26:Q26"/>
  </mergeCells>
  <phoneticPr fontId="2"/>
  <dataValidations count="1">
    <dataValidation type="list" allowBlank="1" showInputMessage="1" showErrorMessage="1" sqref="G8:K11" xr:uid="{38CD406E-412E-4325-8833-062D1CF27A46}">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pageSetUpPr fitToPage="1"/>
  </sheetPr>
  <dimension ref="A1:T60"/>
  <sheetViews>
    <sheetView tabSelected="1" view="pageBreakPreview" zoomScaleNormal="100" zoomScaleSheetLayoutView="100" workbookViewId="0">
      <selection activeCell="Y15" sqref="Y15"/>
    </sheetView>
  </sheetViews>
  <sheetFormatPr defaultColWidth="9" defaultRowHeight="13"/>
  <cols>
    <col min="1" max="18" width="5.08984375" style="3" customWidth="1"/>
    <col min="19" max="16384" width="9" style="3"/>
  </cols>
  <sheetData>
    <row r="1" spans="1:20" ht="15.75" customHeight="1">
      <c r="A1" s="775" t="str">
        <f>CONCATENATE("（様式-",INDEX(発注者入力シート!$B$29:$G$38,MATCH(発注者入力シート!N25,発注者入力シート!$C$29:$C$38,0),4),"）")</f>
        <v>（様式-１５）</v>
      </c>
      <c r="B1" s="775"/>
      <c r="C1" s="775"/>
      <c r="D1" s="775"/>
      <c r="E1" s="775"/>
      <c r="F1" s="775"/>
      <c r="S1" s="3" t="s">
        <v>276</v>
      </c>
    </row>
    <row r="2" spans="1:20" ht="15.75" customHeight="1">
      <c r="A2" s="775" t="str">
        <f>CONCATENATE("評価項目",INDEX(発注者入力シート!$B$29:$G$38,MATCH(発注者入力シート!N25,発注者入力シート!$C$29:$C$38,0),5),"-",INDEX(発注者入力シート!$B$29:$G$38,MATCH(発注者入力シート!N25,発注者入力シート!$C$29:$C$38,0),6))</f>
        <v>評価項目（３）-⑥</v>
      </c>
      <c r="B2" s="775"/>
      <c r="C2" s="775"/>
      <c r="D2" s="775"/>
      <c r="E2" s="775"/>
      <c r="S2" s="3" t="s">
        <v>277</v>
      </c>
    </row>
    <row r="3" spans="1:20" ht="15.75" customHeight="1">
      <c r="S3" s="89"/>
      <c r="T3" s="3" t="s">
        <v>288</v>
      </c>
    </row>
    <row r="4" spans="1:20" ht="15.75" customHeight="1">
      <c r="A4" s="1087" t="s">
        <v>939</v>
      </c>
      <c r="B4" s="1087"/>
      <c r="C4" s="1087"/>
      <c r="D4" s="1087"/>
      <c r="E4" s="1087"/>
      <c r="F4" s="1087"/>
      <c r="G4" s="1087"/>
      <c r="H4" s="1087"/>
      <c r="I4" s="1087"/>
      <c r="J4" s="1087"/>
      <c r="K4" s="1087"/>
      <c r="L4" s="1087"/>
      <c r="M4" s="1087"/>
      <c r="N4" s="1087"/>
      <c r="O4" s="1087"/>
      <c r="P4" s="1087"/>
      <c r="Q4" s="1087"/>
      <c r="R4" s="105"/>
      <c r="S4" s="83"/>
      <c r="T4" s="3" t="s">
        <v>389</v>
      </c>
    </row>
    <row r="5" spans="1:20" ht="15.75" customHeight="1"/>
    <row r="6" spans="1:20" ht="15.75" customHeight="1">
      <c r="H6" s="1104" t="s">
        <v>201</v>
      </c>
      <c r="I6" s="1104"/>
      <c r="J6" s="1104"/>
      <c r="K6" s="1088" t="str">
        <f>IF(企業入力シート!C7="","",企業入力シート!C7)</f>
        <v>○○建設</v>
      </c>
      <c r="L6" s="1088"/>
      <c r="M6" s="1088"/>
      <c r="N6" s="1088"/>
      <c r="O6" s="1088"/>
      <c r="P6" s="1088"/>
      <c r="Q6" s="1088"/>
      <c r="R6" s="2"/>
      <c r="S6" s="3" t="s">
        <v>280</v>
      </c>
    </row>
    <row r="7" spans="1:20" ht="15.75" customHeight="1">
      <c r="S7" s="85"/>
      <c r="T7" s="3" t="s">
        <v>281</v>
      </c>
    </row>
    <row r="8" spans="1:20" ht="15.75" customHeight="1">
      <c r="A8" s="104" t="s">
        <v>200</v>
      </c>
      <c r="B8" s="1779" t="s">
        <v>1133</v>
      </c>
      <c r="C8" s="1779"/>
      <c r="D8" s="1779"/>
      <c r="E8" s="1779"/>
      <c r="F8" s="1779"/>
      <c r="G8" s="1779"/>
      <c r="H8" s="1779"/>
      <c r="I8" s="1779"/>
      <c r="J8" s="1779"/>
      <c r="K8" s="1779"/>
      <c r="L8" s="1779"/>
      <c r="M8" s="1779"/>
      <c r="N8" s="1779"/>
      <c r="O8" s="1779"/>
      <c r="P8" s="1779"/>
      <c r="Q8" s="1779"/>
      <c r="S8" s="86"/>
      <c r="T8" s="3" t="s">
        <v>279</v>
      </c>
    </row>
    <row r="9" spans="1:20" ht="15.75" customHeight="1">
      <c r="A9" s="113"/>
      <c r="B9" s="1779"/>
      <c r="C9" s="1779"/>
      <c r="D9" s="1779"/>
      <c r="E9" s="1779"/>
      <c r="F9" s="1779"/>
      <c r="G9" s="1779"/>
      <c r="H9" s="1779"/>
      <c r="I9" s="1779"/>
      <c r="J9" s="1779"/>
      <c r="K9" s="1779"/>
      <c r="L9" s="1779"/>
      <c r="M9" s="1779"/>
      <c r="N9" s="1779"/>
      <c r="O9" s="1779"/>
      <c r="P9" s="1779"/>
      <c r="Q9" s="1779"/>
    </row>
    <row r="10" spans="1:20" ht="15.75" customHeight="1">
      <c r="B10" s="610" t="s">
        <v>940</v>
      </c>
      <c r="C10" s="610"/>
      <c r="D10" s="610"/>
      <c r="E10" s="610"/>
      <c r="F10" s="610"/>
      <c r="G10" s="610"/>
      <c r="H10" s="610"/>
      <c r="I10" s="610"/>
      <c r="J10" s="610"/>
      <c r="K10" s="610"/>
      <c r="L10" s="610"/>
      <c r="M10" s="610"/>
      <c r="N10" s="610"/>
      <c r="O10" s="610"/>
      <c r="P10" s="610"/>
      <c r="Q10" s="610"/>
    </row>
    <row r="11" spans="1:20" ht="15.75" customHeight="1">
      <c r="A11" s="2"/>
      <c r="B11" s="90"/>
      <c r="C11" s="90"/>
      <c r="D11" s="90"/>
      <c r="E11" s="90"/>
      <c r="F11" s="90"/>
      <c r="G11" s="90"/>
      <c r="H11" s="90"/>
      <c r="I11" s="90"/>
      <c r="J11" s="90"/>
      <c r="K11" s="90"/>
      <c r="L11" s="90"/>
      <c r="M11" s="90"/>
      <c r="N11" s="90"/>
      <c r="O11" s="90"/>
      <c r="P11" s="90"/>
      <c r="Q11" s="90"/>
    </row>
    <row r="12" spans="1:20" ht="15.75" customHeight="1">
      <c r="A12" s="3" t="s">
        <v>941</v>
      </c>
      <c r="B12" s="96"/>
      <c r="C12" s="96"/>
      <c r="D12" s="96"/>
      <c r="E12" s="96"/>
      <c r="F12" s="96"/>
      <c r="G12" s="96"/>
      <c r="H12" s="96"/>
      <c r="I12" s="96"/>
      <c r="J12" s="96"/>
      <c r="K12" s="96"/>
      <c r="L12" s="96"/>
      <c r="M12" s="96"/>
      <c r="N12" s="96"/>
      <c r="O12" s="96"/>
      <c r="P12" s="96"/>
      <c r="Q12" s="96"/>
    </row>
    <row r="13" spans="1:20" ht="15.75" customHeight="1">
      <c r="A13" s="1542" t="s">
        <v>942</v>
      </c>
      <c r="B13" s="1542"/>
      <c r="C13" s="1542"/>
      <c r="D13" s="1542"/>
      <c r="E13" s="1542"/>
      <c r="F13" s="1542"/>
      <c r="G13" s="1542"/>
      <c r="H13" s="1090" t="s">
        <v>943</v>
      </c>
      <c r="I13" s="1090"/>
      <c r="J13" s="1090"/>
      <c r="K13" s="1090"/>
      <c r="L13" s="1090"/>
      <c r="M13" s="1090" t="s">
        <v>944</v>
      </c>
      <c r="N13" s="1090"/>
      <c r="O13" s="1090"/>
      <c r="P13" s="1090"/>
      <c r="Q13" s="1090"/>
    </row>
    <row r="14" spans="1:20" ht="15.75" customHeight="1">
      <c r="A14" s="1542" t="s">
        <v>945</v>
      </c>
      <c r="B14" s="1542"/>
      <c r="C14" s="1542"/>
      <c r="D14" s="1542"/>
      <c r="E14" s="1542"/>
      <c r="F14" s="1542"/>
      <c r="G14" s="1542"/>
      <c r="H14" s="1355"/>
      <c r="I14" s="1355"/>
      <c r="J14" s="1355"/>
      <c r="K14" s="1355"/>
      <c r="L14" s="1355"/>
      <c r="M14" s="1355"/>
      <c r="N14" s="1355"/>
      <c r="O14" s="1355"/>
      <c r="P14" s="1355"/>
      <c r="Q14" s="1355"/>
    </row>
    <row r="15" spans="1:20" ht="15.75" customHeight="1">
      <c r="A15" s="1542" t="s">
        <v>430</v>
      </c>
      <c r="B15" s="1542"/>
      <c r="C15" s="1542"/>
      <c r="D15" s="1542"/>
      <c r="E15" s="1542"/>
      <c r="F15" s="1542"/>
      <c r="G15" s="1542"/>
      <c r="H15" s="1775"/>
      <c r="I15" s="1775"/>
      <c r="J15" s="1775"/>
      <c r="K15" s="1775"/>
      <c r="L15" s="1775"/>
      <c r="M15" s="1775"/>
      <c r="N15" s="1775"/>
      <c r="O15" s="1775"/>
      <c r="P15" s="1775"/>
      <c r="Q15" s="1775"/>
    </row>
    <row r="16" spans="1:20" ht="15.75" customHeight="1">
      <c r="A16" s="1542" t="s">
        <v>946</v>
      </c>
      <c r="B16" s="1542"/>
      <c r="C16" s="1542"/>
      <c r="D16" s="1542"/>
      <c r="E16" s="1542"/>
      <c r="F16" s="1542"/>
      <c r="G16" s="1542"/>
      <c r="H16" s="1776"/>
      <c r="I16" s="1776"/>
      <c r="J16" s="1776"/>
      <c r="K16" s="1776"/>
      <c r="L16" s="1776"/>
      <c r="M16" s="1776"/>
      <c r="N16" s="1776"/>
      <c r="O16" s="1776"/>
      <c r="P16" s="1776"/>
      <c r="Q16" s="1776"/>
    </row>
    <row r="17" spans="1:17" ht="15.75" customHeight="1">
      <c r="A17" s="1777" t="s">
        <v>1104</v>
      </c>
      <c r="B17" s="1777"/>
      <c r="C17" s="1777"/>
      <c r="D17" s="1777"/>
      <c r="E17" s="1777"/>
      <c r="F17" s="1777"/>
      <c r="G17" s="1777"/>
      <c r="H17" s="1778" t="str">
        <f>IF(OR(H15="",H16=""),"-",DATEDIF(H15,H16,"Y"))</f>
        <v>-</v>
      </c>
      <c r="I17" s="1778"/>
      <c r="J17" s="1778"/>
      <c r="K17" s="1778"/>
      <c r="L17" s="1778"/>
      <c r="M17" s="1778" t="str">
        <f>IF(OR(M15="",M16=""),"-",DATEDIF(M15,M16,"Y"))</f>
        <v>-</v>
      </c>
      <c r="N17" s="1778"/>
      <c r="O17" s="1778"/>
      <c r="P17" s="1778"/>
      <c r="Q17" s="1778"/>
    </row>
    <row r="18" spans="1:17" ht="15.75" customHeight="1">
      <c r="A18" s="1152" t="s">
        <v>1064</v>
      </c>
      <c r="B18" s="1152"/>
      <c r="C18" s="1152"/>
      <c r="D18" s="1152"/>
      <c r="E18" s="1152"/>
      <c r="F18" s="1152"/>
      <c r="G18" s="1152"/>
      <c r="H18" s="1676"/>
      <c r="I18" s="1676"/>
      <c r="J18" s="1676"/>
      <c r="K18" s="1676"/>
      <c r="L18" s="1676"/>
      <c r="M18" s="1676"/>
      <c r="N18" s="1676"/>
      <c r="O18" s="1676"/>
      <c r="P18" s="1676"/>
      <c r="Q18" s="1676"/>
    </row>
    <row r="19" spans="1:17" ht="15.75" customHeight="1">
      <c r="A19" s="1152"/>
      <c r="B19" s="1152"/>
      <c r="C19" s="1152"/>
      <c r="D19" s="1152"/>
      <c r="E19" s="1152"/>
      <c r="F19" s="1152"/>
      <c r="G19" s="1152"/>
      <c r="H19" s="1676"/>
      <c r="I19" s="1676"/>
      <c r="J19" s="1676"/>
      <c r="K19" s="1676"/>
      <c r="L19" s="1676"/>
      <c r="M19" s="1676"/>
      <c r="N19" s="1676"/>
      <c r="O19" s="1676"/>
      <c r="P19" s="1676"/>
      <c r="Q19" s="1676"/>
    </row>
    <row r="20" spans="1:17" ht="15.75" customHeight="1">
      <c r="A20" s="1152"/>
      <c r="B20" s="1152"/>
      <c r="C20" s="1152"/>
      <c r="D20" s="1152"/>
      <c r="E20" s="1152"/>
      <c r="F20" s="1152"/>
      <c r="G20" s="1152"/>
      <c r="H20" s="1676"/>
      <c r="I20" s="1676"/>
      <c r="J20" s="1676"/>
      <c r="K20" s="1676"/>
      <c r="L20" s="1676"/>
      <c r="M20" s="1676"/>
      <c r="N20" s="1676"/>
      <c r="O20" s="1676"/>
      <c r="P20" s="1676"/>
      <c r="Q20" s="1676"/>
    </row>
    <row r="21" spans="1:17" ht="15.75" customHeight="1">
      <c r="A21" s="1152"/>
      <c r="B21" s="1152"/>
      <c r="C21" s="1152"/>
      <c r="D21" s="1152"/>
      <c r="E21" s="1152"/>
      <c r="F21" s="1152"/>
      <c r="G21" s="1152"/>
      <c r="H21" s="1676"/>
      <c r="I21" s="1676"/>
      <c r="J21" s="1676"/>
      <c r="K21" s="1676"/>
      <c r="L21" s="1676"/>
      <c r="M21" s="1676"/>
      <c r="N21" s="1676"/>
      <c r="O21" s="1676"/>
      <c r="P21" s="1676"/>
      <c r="Q21" s="1676"/>
    </row>
    <row r="22" spans="1:17" ht="15.75" customHeight="1">
      <c r="A22" s="1152"/>
      <c r="B22" s="1152"/>
      <c r="C22" s="1152"/>
      <c r="D22" s="1152"/>
      <c r="E22" s="1152"/>
      <c r="F22" s="1152"/>
      <c r="G22" s="1152"/>
      <c r="H22" s="1676"/>
      <c r="I22" s="1676"/>
      <c r="J22" s="1676"/>
      <c r="K22" s="1676"/>
      <c r="L22" s="1676"/>
      <c r="M22" s="1676"/>
      <c r="N22" s="1676"/>
      <c r="O22" s="1676"/>
      <c r="P22" s="1676"/>
      <c r="Q22" s="1676"/>
    </row>
    <row r="23" spans="1:17" ht="15.75" customHeight="1">
      <c r="A23" s="1152"/>
      <c r="B23" s="1152"/>
      <c r="C23" s="1152"/>
      <c r="D23" s="1152"/>
      <c r="E23" s="1152"/>
      <c r="F23" s="1152"/>
      <c r="G23" s="1152"/>
      <c r="H23" s="1676"/>
      <c r="I23" s="1676"/>
      <c r="J23" s="1676"/>
      <c r="K23" s="1676"/>
      <c r="L23" s="1676"/>
      <c r="M23" s="1676"/>
      <c r="N23" s="1676"/>
      <c r="O23" s="1676"/>
      <c r="P23" s="1676"/>
      <c r="Q23" s="1676"/>
    </row>
    <row r="24" spans="1:17" ht="15.75" customHeight="1">
      <c r="A24" s="1152"/>
      <c r="B24" s="1152"/>
      <c r="C24" s="1152"/>
      <c r="D24" s="1152"/>
      <c r="E24" s="1152"/>
      <c r="F24" s="1152"/>
      <c r="G24" s="1152"/>
      <c r="H24" s="1676"/>
      <c r="I24" s="1676"/>
      <c r="J24" s="1676"/>
      <c r="K24" s="1676"/>
      <c r="L24" s="1676"/>
      <c r="M24" s="1676"/>
      <c r="N24" s="1676"/>
      <c r="O24" s="1676"/>
      <c r="P24" s="1676"/>
      <c r="Q24" s="1676"/>
    </row>
    <row r="25" spans="1:17" ht="15.75" customHeight="1">
      <c r="A25" s="1152"/>
      <c r="B25" s="1152"/>
      <c r="C25" s="1152"/>
      <c r="D25" s="1152"/>
      <c r="E25" s="1152"/>
      <c r="F25" s="1152"/>
      <c r="G25" s="1152"/>
      <c r="H25" s="1676"/>
      <c r="I25" s="1676"/>
      <c r="J25" s="1676"/>
      <c r="K25" s="1676"/>
      <c r="L25" s="1676"/>
      <c r="M25" s="1676"/>
      <c r="N25" s="1676"/>
      <c r="O25" s="1676"/>
      <c r="P25" s="1676"/>
      <c r="Q25" s="1676"/>
    </row>
    <row r="26" spans="1:17" ht="15.75" customHeight="1">
      <c r="A26" s="1152"/>
      <c r="B26" s="1152"/>
      <c r="C26" s="1152"/>
      <c r="D26" s="1152"/>
      <c r="E26" s="1152"/>
      <c r="F26" s="1152"/>
      <c r="G26" s="1152"/>
      <c r="H26" s="1676"/>
      <c r="I26" s="1676"/>
      <c r="J26" s="1676"/>
      <c r="K26" s="1676"/>
      <c r="L26" s="1676"/>
      <c r="M26" s="1676"/>
      <c r="N26" s="1676"/>
      <c r="O26" s="1676"/>
      <c r="P26" s="1676"/>
      <c r="Q26" s="1676"/>
    </row>
    <row r="27" spans="1:17" ht="15.75" customHeight="1">
      <c r="A27" s="1152"/>
      <c r="B27" s="1152"/>
      <c r="C27" s="1152"/>
      <c r="D27" s="1152"/>
      <c r="E27" s="1152"/>
      <c r="F27" s="1152"/>
      <c r="G27" s="1152"/>
      <c r="H27" s="1676"/>
      <c r="I27" s="1676"/>
      <c r="J27" s="1676"/>
      <c r="K27" s="1676"/>
      <c r="L27" s="1676"/>
      <c r="M27" s="1676"/>
      <c r="N27" s="1676"/>
      <c r="O27" s="1676"/>
      <c r="P27" s="1676"/>
      <c r="Q27" s="1676"/>
    </row>
    <row r="28" spans="1:17" ht="15.75" customHeight="1">
      <c r="A28" s="1773" t="s">
        <v>958</v>
      </c>
      <c r="B28" s="1773"/>
      <c r="C28" s="1773"/>
      <c r="D28" s="1773"/>
      <c r="E28" s="1773"/>
      <c r="F28" s="1773"/>
      <c r="G28" s="1773"/>
      <c r="H28" s="1676"/>
      <c r="I28" s="1676"/>
      <c r="J28" s="1676"/>
      <c r="K28" s="1676"/>
      <c r="L28" s="1676"/>
      <c r="M28" s="1676"/>
      <c r="N28" s="1676"/>
      <c r="O28" s="1676"/>
      <c r="P28" s="1676"/>
      <c r="Q28" s="1676"/>
    </row>
    <row r="29" spans="1:17" ht="15.75" customHeight="1">
      <c r="A29" s="1773"/>
      <c r="B29" s="1773"/>
      <c r="C29" s="1773"/>
      <c r="D29" s="1773"/>
      <c r="E29" s="1773"/>
      <c r="F29" s="1773"/>
      <c r="G29" s="1773"/>
      <c r="H29" s="1676"/>
      <c r="I29" s="1676"/>
      <c r="J29" s="1676"/>
      <c r="K29" s="1676"/>
      <c r="L29" s="1676"/>
      <c r="M29" s="1676"/>
      <c r="N29" s="1676"/>
      <c r="O29" s="1676"/>
      <c r="P29" s="1676"/>
      <c r="Q29" s="1676"/>
    </row>
    <row r="30" spans="1:17" ht="15.75" customHeight="1">
      <c r="A30" s="1773"/>
      <c r="B30" s="1773"/>
      <c r="C30" s="1773"/>
      <c r="D30" s="1773"/>
      <c r="E30" s="1773"/>
      <c r="F30" s="1773"/>
      <c r="G30" s="1773"/>
      <c r="H30" s="1676"/>
      <c r="I30" s="1676"/>
      <c r="J30" s="1676"/>
      <c r="K30" s="1676"/>
      <c r="L30" s="1676"/>
      <c r="M30" s="1676"/>
      <c r="N30" s="1676"/>
      <c r="O30" s="1676"/>
      <c r="P30" s="1676"/>
      <c r="Q30" s="1676"/>
    </row>
    <row r="31" spans="1:17" ht="15.75" customHeight="1">
      <c r="A31" s="1773"/>
      <c r="B31" s="1773"/>
      <c r="C31" s="1773"/>
      <c r="D31" s="1773"/>
      <c r="E31" s="1773"/>
      <c r="F31" s="1773"/>
      <c r="G31" s="1773"/>
      <c r="H31" s="1676"/>
      <c r="I31" s="1676"/>
      <c r="J31" s="1676"/>
      <c r="K31" s="1676"/>
      <c r="L31" s="1676"/>
      <c r="M31" s="1676"/>
      <c r="N31" s="1676"/>
      <c r="O31" s="1676"/>
      <c r="P31" s="1676"/>
      <c r="Q31" s="1676"/>
    </row>
    <row r="32" spans="1:17" ht="15.75" customHeight="1">
      <c r="A32" s="1773"/>
      <c r="B32" s="1773"/>
      <c r="C32" s="1773"/>
      <c r="D32" s="1773"/>
      <c r="E32" s="1773"/>
      <c r="F32" s="1773"/>
      <c r="G32" s="1773"/>
      <c r="H32" s="1676"/>
      <c r="I32" s="1676"/>
      <c r="J32" s="1676"/>
      <c r="K32" s="1676"/>
      <c r="L32" s="1676"/>
      <c r="M32" s="1676"/>
      <c r="N32" s="1676"/>
      <c r="O32" s="1676"/>
      <c r="P32" s="1676"/>
      <c r="Q32" s="1676"/>
    </row>
    <row r="33" spans="1:18" ht="15.75" customHeight="1">
      <c r="A33" s="1152" t="s">
        <v>947</v>
      </c>
      <c r="B33" s="1152"/>
      <c r="C33" s="1152"/>
      <c r="D33" s="1152"/>
      <c r="E33" s="1152"/>
      <c r="F33" s="1152"/>
      <c r="G33" s="1152"/>
      <c r="H33" s="1676"/>
      <c r="I33" s="1676"/>
      <c r="J33" s="1676"/>
      <c r="K33" s="1676"/>
      <c r="L33" s="1676"/>
      <c r="M33" s="1676"/>
      <c r="N33" s="1676"/>
      <c r="O33" s="1676"/>
      <c r="P33" s="1676"/>
      <c r="Q33" s="1676"/>
    </row>
    <row r="34" spans="1:18" ht="15.75" customHeight="1">
      <c r="A34" s="1152"/>
      <c r="B34" s="1152"/>
      <c r="C34" s="1152"/>
      <c r="D34" s="1152"/>
      <c r="E34" s="1152"/>
      <c r="F34" s="1152"/>
      <c r="G34" s="1152"/>
      <c r="H34" s="1676"/>
      <c r="I34" s="1676"/>
      <c r="J34" s="1676"/>
      <c r="K34" s="1676"/>
      <c r="L34" s="1676"/>
      <c r="M34" s="1676"/>
      <c r="N34" s="1676"/>
      <c r="O34" s="1676"/>
      <c r="P34" s="1676"/>
      <c r="Q34" s="1676"/>
    </row>
    <row r="35" spans="1:18" ht="15.75" customHeight="1">
      <c r="A35" s="1152"/>
      <c r="B35" s="1152"/>
      <c r="C35" s="1152"/>
      <c r="D35" s="1152"/>
      <c r="E35" s="1152"/>
      <c r="F35" s="1152"/>
      <c r="G35" s="1152"/>
      <c r="H35" s="1676"/>
      <c r="I35" s="1676"/>
      <c r="J35" s="1676"/>
      <c r="K35" s="1676"/>
      <c r="L35" s="1676"/>
      <c r="M35" s="1676"/>
      <c r="N35" s="1676"/>
      <c r="O35" s="1676"/>
      <c r="P35" s="1676"/>
      <c r="Q35" s="1676"/>
    </row>
    <row r="36" spans="1:18" ht="15.75" customHeight="1">
      <c r="A36" s="1152"/>
      <c r="B36" s="1152"/>
      <c r="C36" s="1152"/>
      <c r="D36" s="1152"/>
      <c r="E36" s="1152"/>
      <c r="F36" s="1152"/>
      <c r="G36" s="1152"/>
      <c r="H36" s="1676"/>
      <c r="I36" s="1676"/>
      <c r="J36" s="1676"/>
      <c r="K36" s="1676"/>
      <c r="L36" s="1676"/>
      <c r="M36" s="1676"/>
      <c r="N36" s="1676"/>
      <c r="O36" s="1676"/>
      <c r="P36" s="1676"/>
      <c r="Q36" s="1676"/>
    </row>
    <row r="37" spans="1:18" ht="15.75" customHeight="1">
      <c r="A37" s="1152"/>
      <c r="B37" s="1152"/>
      <c r="C37" s="1152"/>
      <c r="D37" s="1152"/>
      <c r="E37" s="1152"/>
      <c r="F37" s="1152"/>
      <c r="G37" s="1152"/>
      <c r="H37" s="1676"/>
      <c r="I37" s="1676"/>
      <c r="J37" s="1676"/>
      <c r="K37" s="1676"/>
      <c r="L37" s="1676"/>
      <c r="M37" s="1676"/>
      <c r="N37" s="1676"/>
      <c r="O37" s="1676"/>
      <c r="P37" s="1676"/>
      <c r="Q37" s="1676"/>
    </row>
    <row r="38" spans="1:18" ht="15.75" customHeight="1">
      <c r="A38" s="103" t="s">
        <v>51</v>
      </c>
      <c r="B38" s="104" t="s">
        <v>1058</v>
      </c>
      <c r="C38" s="104"/>
      <c r="D38" s="104"/>
      <c r="E38" s="104"/>
      <c r="F38" s="104"/>
      <c r="G38" s="104"/>
      <c r="H38" s="104"/>
      <c r="I38" s="104"/>
      <c r="J38" s="104"/>
      <c r="K38" s="104"/>
      <c r="L38" s="104"/>
      <c r="M38" s="104"/>
      <c r="N38" s="104"/>
      <c r="O38" s="104"/>
      <c r="P38" s="104"/>
      <c r="Q38" s="104"/>
    </row>
    <row r="39" spans="1:18" s="104" customFormat="1">
      <c r="A39" s="103" t="s">
        <v>52</v>
      </c>
      <c r="B39" s="1501" t="s">
        <v>1059</v>
      </c>
      <c r="C39" s="1501"/>
      <c r="D39" s="1501"/>
      <c r="E39" s="1501"/>
      <c r="F39" s="1501"/>
      <c r="G39" s="1501"/>
      <c r="H39" s="1501"/>
      <c r="I39" s="1501"/>
      <c r="J39" s="1501"/>
      <c r="K39" s="1501"/>
      <c r="L39" s="1501"/>
      <c r="M39" s="1501"/>
      <c r="N39" s="1501"/>
      <c r="O39" s="1501"/>
      <c r="P39" s="1501"/>
      <c r="Q39" s="1501"/>
    </row>
    <row r="40" spans="1:18" s="104" customFormat="1">
      <c r="A40" s="103" t="s">
        <v>53</v>
      </c>
      <c r="B40" s="1774" t="s">
        <v>948</v>
      </c>
      <c r="C40" s="1774"/>
      <c r="D40" s="1774"/>
      <c r="E40" s="1774"/>
      <c r="F40" s="1774"/>
      <c r="G40" s="1774"/>
      <c r="H40" s="1774"/>
      <c r="I40" s="1774"/>
      <c r="J40" s="1774"/>
      <c r="K40" s="1774"/>
      <c r="L40" s="1774"/>
      <c r="M40" s="1774"/>
      <c r="N40" s="1774"/>
      <c r="O40" s="1774"/>
      <c r="P40" s="1774"/>
      <c r="Q40" s="1774"/>
      <c r="R40" s="113"/>
    </row>
    <row r="41" spans="1:18" s="104" customFormat="1">
      <c r="A41" s="103"/>
      <c r="B41" s="539" t="s">
        <v>949</v>
      </c>
      <c r="C41" s="612"/>
      <c r="D41" s="612"/>
      <c r="E41" s="612"/>
      <c r="F41" s="612"/>
      <c r="G41" s="612"/>
      <c r="H41" s="612"/>
      <c r="I41" s="612"/>
      <c r="J41" s="612"/>
      <c r="K41" s="612"/>
      <c r="L41" s="612"/>
      <c r="M41" s="612"/>
      <c r="N41" s="612"/>
      <c r="O41" s="612"/>
      <c r="P41" s="612"/>
      <c r="Q41" s="612"/>
      <c r="R41" s="113"/>
    </row>
    <row r="42" spans="1:18" s="104" customFormat="1">
      <c r="A42" s="103" t="s">
        <v>58</v>
      </c>
      <c r="B42" s="104" t="s">
        <v>950</v>
      </c>
      <c r="R42" s="273"/>
    </row>
    <row r="43" spans="1:18" s="104" customFormat="1">
      <c r="A43" s="103" t="s">
        <v>951</v>
      </c>
      <c r="B43" s="1391" t="str">
        <f>CONCATENATE("入札公告日前日時点（令和",(YEAR(発注者入力シート!H7)-2018),"年",MONTH(発注者入力シート!H7),"月",DAY(発注者入力シート!H7),"日時点）での状況について記載すること。")</f>
        <v>入札公告日前日時点（令和8年10月1日時点）での状況について記載すること。</v>
      </c>
      <c r="C43" s="1391"/>
      <c r="D43" s="1391"/>
      <c r="E43" s="1391"/>
      <c r="F43" s="1391"/>
      <c r="G43" s="1391"/>
      <c r="H43" s="1391"/>
      <c r="I43" s="1391"/>
      <c r="J43" s="1391"/>
      <c r="K43" s="1391"/>
      <c r="L43" s="1391"/>
      <c r="M43" s="1391"/>
      <c r="N43" s="1391"/>
      <c r="O43" s="1391"/>
      <c r="P43" s="1391"/>
      <c r="Q43" s="1391"/>
    </row>
    <row r="44" spans="1:18" s="104" customFormat="1">
      <c r="A44" s="3"/>
      <c r="B44" s="3"/>
      <c r="C44" s="3"/>
      <c r="D44" s="3"/>
      <c r="E44" s="3"/>
      <c r="F44" s="3"/>
      <c r="G44" s="3"/>
      <c r="H44" s="3"/>
      <c r="I44" s="3"/>
      <c r="J44" s="3"/>
      <c r="K44" s="3"/>
      <c r="L44" s="3"/>
      <c r="M44" s="3"/>
      <c r="N44" s="3"/>
      <c r="O44" s="3"/>
      <c r="P44" s="3"/>
      <c r="Q44" s="3"/>
    </row>
    <row r="45" spans="1:18" ht="15.75" customHeight="1">
      <c r="A45" s="676" t="s">
        <v>1060</v>
      </c>
      <c r="B45" s="677" t="s">
        <v>1096</v>
      </c>
      <c r="C45" s="543"/>
      <c r="D45" s="543"/>
      <c r="E45" s="543"/>
      <c r="F45" s="543"/>
      <c r="G45" s="543"/>
      <c r="H45" s="543"/>
      <c r="I45" s="543"/>
      <c r="J45" s="543"/>
      <c r="K45" s="543"/>
      <c r="L45" s="543"/>
      <c r="M45" s="543"/>
      <c r="N45" s="543"/>
      <c r="O45" s="543"/>
      <c r="P45" s="543"/>
      <c r="Q45" s="543"/>
    </row>
    <row r="46" spans="1:18" ht="15.75" customHeight="1">
      <c r="A46" s="543"/>
      <c r="B46" s="543" t="s">
        <v>1103</v>
      </c>
      <c r="C46" s="543"/>
      <c r="D46" s="543"/>
      <c r="E46" s="543"/>
      <c r="F46" s="543"/>
      <c r="G46" s="543"/>
      <c r="H46" s="543"/>
      <c r="I46" s="543"/>
      <c r="J46" s="543"/>
      <c r="K46" s="543"/>
      <c r="L46" s="543"/>
      <c r="M46" s="543"/>
      <c r="N46" s="543"/>
      <c r="O46" s="543"/>
      <c r="P46" s="543"/>
      <c r="Q46" s="543"/>
    </row>
    <row r="47" spans="1:18" ht="15.75" customHeight="1">
      <c r="A47" s="543"/>
      <c r="B47" s="543" t="s">
        <v>1097</v>
      </c>
      <c r="C47" s="543"/>
      <c r="D47" s="543"/>
      <c r="E47" s="543"/>
      <c r="F47" s="543"/>
      <c r="G47" s="543"/>
      <c r="H47" s="543"/>
      <c r="I47" s="543"/>
      <c r="J47" s="543"/>
      <c r="K47" s="543"/>
      <c r="L47" s="543"/>
      <c r="M47" s="543"/>
      <c r="N47" s="543"/>
      <c r="O47" s="543"/>
      <c r="P47" s="543"/>
      <c r="Q47" s="543"/>
    </row>
    <row r="48" spans="1:18" ht="15.75" customHeight="1">
      <c r="A48" s="543"/>
      <c r="B48" s="543" t="s">
        <v>1098</v>
      </c>
      <c r="C48" s="543"/>
      <c r="D48" s="543"/>
      <c r="E48" s="543"/>
      <c r="F48" s="543"/>
      <c r="G48" s="543"/>
      <c r="H48" s="543"/>
      <c r="I48" s="543"/>
      <c r="J48" s="543"/>
      <c r="K48" s="543"/>
      <c r="L48" s="543"/>
      <c r="M48" s="543"/>
      <c r="N48" s="543"/>
      <c r="O48" s="543"/>
      <c r="P48" s="543"/>
      <c r="Q48" s="543"/>
    </row>
    <row r="49" spans="1:17" ht="15.75" customHeight="1">
      <c r="A49" s="543"/>
      <c r="B49" s="543" t="s">
        <v>1099</v>
      </c>
      <c r="C49" s="543"/>
      <c r="D49" s="543"/>
      <c r="E49" s="543"/>
      <c r="F49" s="543"/>
      <c r="G49" s="543"/>
      <c r="H49" s="543"/>
      <c r="I49" s="543"/>
      <c r="J49" s="543"/>
      <c r="K49" s="543"/>
      <c r="L49" s="543"/>
      <c r="M49" s="543"/>
      <c r="N49" s="543"/>
      <c r="O49" s="543"/>
      <c r="P49" s="543"/>
      <c r="Q49" s="543"/>
    </row>
    <row r="50" spans="1:17" ht="15.75" customHeight="1">
      <c r="A50" s="543"/>
      <c r="B50" s="543" t="s">
        <v>1100</v>
      </c>
      <c r="C50" s="543"/>
      <c r="D50" s="543"/>
      <c r="E50" s="543"/>
      <c r="F50" s="543"/>
      <c r="G50" s="543"/>
      <c r="H50" s="543"/>
      <c r="I50" s="543"/>
      <c r="J50" s="543"/>
      <c r="K50" s="543"/>
      <c r="L50" s="543"/>
      <c r="M50" s="543"/>
      <c r="N50" s="543"/>
      <c r="O50" s="543"/>
      <c r="P50" s="543"/>
      <c r="Q50" s="543"/>
    </row>
    <row r="51" spans="1:17" ht="15.75" customHeight="1">
      <c r="A51" s="543"/>
      <c r="B51" s="613" t="s">
        <v>1101</v>
      </c>
      <c r="C51" s="1772" t="s">
        <v>1102</v>
      </c>
      <c r="D51" s="1772"/>
      <c r="E51" s="1772"/>
      <c r="F51" s="1772"/>
      <c r="G51" s="1772"/>
      <c r="H51" s="1772"/>
      <c r="I51" s="1772"/>
      <c r="J51" s="1772"/>
      <c r="K51" s="1772"/>
      <c r="L51" s="1772"/>
      <c r="M51" s="1772"/>
      <c r="N51" s="1772"/>
      <c r="O51" s="1772"/>
      <c r="P51" s="1772"/>
      <c r="Q51" s="1772"/>
    </row>
    <row r="52" spans="1:17" ht="15.75" customHeight="1">
      <c r="A52" s="543"/>
      <c r="B52" s="543"/>
      <c r="C52" s="1772"/>
      <c r="D52" s="1772"/>
      <c r="E52" s="1772"/>
      <c r="F52" s="1772"/>
      <c r="G52" s="1772"/>
      <c r="H52" s="1772"/>
      <c r="I52" s="1772"/>
      <c r="J52" s="1772"/>
      <c r="K52" s="1772"/>
      <c r="L52" s="1772"/>
      <c r="M52" s="1772"/>
      <c r="N52" s="1772"/>
      <c r="O52" s="1772"/>
      <c r="P52" s="1772"/>
      <c r="Q52" s="1772"/>
    </row>
    <row r="53" spans="1:17" ht="13.5" customHeight="1"/>
    <row r="54" spans="1:17" ht="15.75" customHeight="1"/>
    <row r="55" spans="1:17" ht="15.75" customHeight="1"/>
    <row r="56" spans="1:17" ht="13.5" customHeight="1"/>
    <row r="57" spans="1:17" ht="13.5" customHeight="1"/>
    <row r="58" spans="1:17" ht="13.5" customHeight="1"/>
    <row r="59" spans="1:17" ht="13.5" customHeight="1"/>
    <row r="60" spans="1:17" ht="13.5" customHeight="1"/>
  </sheetData>
  <mergeCells count="34">
    <mergeCell ref="A17:G17"/>
    <mergeCell ref="H17:L17"/>
    <mergeCell ref="M17:Q17"/>
    <mergeCell ref="B8:Q9"/>
    <mergeCell ref="A1:F1"/>
    <mergeCell ref="A2:E2"/>
    <mergeCell ref="A4:Q4"/>
    <mergeCell ref="H6:J6"/>
    <mergeCell ref="K6:Q6"/>
    <mergeCell ref="A13:G13"/>
    <mergeCell ref="H13:L13"/>
    <mergeCell ref="M13:Q13"/>
    <mergeCell ref="A14:G14"/>
    <mergeCell ref="H14:L14"/>
    <mergeCell ref="M14:Q14"/>
    <mergeCell ref="A15:G15"/>
    <mergeCell ref="H15:L15"/>
    <mergeCell ref="M15:Q15"/>
    <mergeCell ref="A16:G16"/>
    <mergeCell ref="H16:L16"/>
    <mergeCell ref="M16:Q16"/>
    <mergeCell ref="C51:Q52"/>
    <mergeCell ref="B43:Q43"/>
    <mergeCell ref="A18:G27"/>
    <mergeCell ref="H18:L27"/>
    <mergeCell ref="M18:Q27"/>
    <mergeCell ref="A28:G32"/>
    <mergeCell ref="H28:L32"/>
    <mergeCell ref="M28:Q32"/>
    <mergeCell ref="A33:G37"/>
    <mergeCell ref="H33:L37"/>
    <mergeCell ref="M33:Q37"/>
    <mergeCell ref="B39:Q39"/>
    <mergeCell ref="B40:Q40"/>
  </mergeCells>
  <phoneticPr fontId="2"/>
  <dataValidations count="1">
    <dataValidation type="list" showInputMessage="1" showErrorMessage="1" sqref="H18:H23 H28 M18:M23 M28 H33 M33" xr:uid="{00000000-0002-0000-1700-000000000000}">
      <formula1>企業回答1</formula1>
    </dataValidation>
  </dataValidations>
  <hyperlinks>
    <hyperlink ref="C51" r:id="rId1" xr:uid="{62441E7E-0A5B-47D9-B5AE-C10827125996}"/>
  </hyperlinks>
  <printOptions horizontalCentered="1"/>
  <pageMargins left="0.70866141732283472" right="0.70866141732283472" top="0.74803149606299213" bottom="0.55118110236220474" header="0.31496062992125984" footer="0.31496062992125984"/>
  <pageSetup paperSize="9" scale="99" orientation="portrait"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sheetPr>
  <dimension ref="A1:T53"/>
  <sheetViews>
    <sheetView view="pageBreakPreview" topLeftCell="A19" zoomScaleNormal="100" zoomScaleSheetLayoutView="100" workbookViewId="0">
      <selection activeCell="E11" sqref="E11:I11"/>
    </sheetView>
  </sheetViews>
  <sheetFormatPr defaultColWidth="9" defaultRowHeight="13"/>
  <cols>
    <col min="1" max="18" width="5.08984375" style="3" customWidth="1"/>
    <col min="19" max="16384" width="9" style="3"/>
  </cols>
  <sheetData>
    <row r="1" spans="1:20" ht="15.75" customHeight="1">
      <c r="A1" s="775" t="e">
        <f>CONCATENATE("（様式-",INDEX(発注者入力シート!$B$29:$G$38,MATCH(発注者入力シート!N20,発注者入力シート!$C$29:$C$38,0),4),"）")</f>
        <v>#N/A</v>
      </c>
      <c r="B1" s="775"/>
      <c r="C1" s="775"/>
      <c r="D1" s="775"/>
      <c r="E1" s="775"/>
      <c r="F1" s="775"/>
      <c r="G1" s="2"/>
      <c r="S1" s="3" t="s">
        <v>906</v>
      </c>
    </row>
    <row r="2" spans="1:20" ht="15.75" customHeight="1">
      <c r="A2" s="775" t="e">
        <f>CONCATENATE("評価項目",INDEX(発注者入力シート!$B$29:$G$38,MATCH(発注者入力シート!N20,発注者入力シート!$C$29:$C$38,0),5),"-",INDEX(発注者入力シート!$B$29:$G$38,MATCH(発注者入力シート!N20,発注者入力シート!$C$29:$C$38,0),6))</f>
        <v>#N/A</v>
      </c>
      <c r="B2" s="775"/>
      <c r="C2" s="775"/>
      <c r="D2" s="775"/>
      <c r="E2" s="775"/>
      <c r="S2" s="3" t="s">
        <v>907</v>
      </c>
    </row>
    <row r="3" spans="1:20" ht="15.75" customHeight="1">
      <c r="S3" s="89"/>
      <c r="T3" s="3" t="s">
        <v>908</v>
      </c>
    </row>
    <row r="4" spans="1:20" ht="15.75" customHeight="1">
      <c r="A4" s="1087" t="s">
        <v>909</v>
      </c>
      <c r="B4" s="1087"/>
      <c r="C4" s="1087"/>
      <c r="D4" s="1087"/>
      <c r="E4" s="1087"/>
      <c r="F4" s="1087"/>
      <c r="G4" s="1087"/>
      <c r="H4" s="1087"/>
      <c r="I4" s="1087"/>
      <c r="J4" s="1087"/>
      <c r="K4" s="1087"/>
      <c r="L4" s="1087"/>
      <c r="M4" s="1087"/>
      <c r="N4" s="1087"/>
      <c r="O4" s="1087"/>
      <c r="P4" s="1087"/>
      <c r="Q4" s="1087"/>
      <c r="R4" s="105"/>
      <c r="S4" s="83"/>
      <c r="T4" s="3" t="s">
        <v>910</v>
      </c>
    </row>
    <row r="5" spans="1:20" ht="15.75" customHeight="1"/>
    <row r="6" spans="1:20" ht="15.75" customHeight="1">
      <c r="H6" s="1104" t="s">
        <v>911</v>
      </c>
      <c r="I6" s="1104"/>
      <c r="J6" s="1104"/>
      <c r="K6" s="1088" t="str">
        <f>IF(企業入力シート!C7="","",企業入力シート!C7)</f>
        <v>○○建設</v>
      </c>
      <c r="L6" s="1088"/>
      <c r="M6" s="1088"/>
      <c r="N6" s="1088"/>
      <c r="O6" s="1088"/>
      <c r="P6" s="1088"/>
      <c r="Q6" s="1088"/>
      <c r="R6" s="2"/>
      <c r="S6" s="3" t="s">
        <v>33</v>
      </c>
    </row>
    <row r="7" spans="1:20" ht="15.75" customHeight="1">
      <c r="J7" s="6"/>
      <c r="K7" s="2"/>
      <c r="L7" s="2"/>
      <c r="M7" s="2"/>
      <c r="N7" s="2"/>
      <c r="O7" s="2"/>
      <c r="P7" s="2"/>
      <c r="Q7" s="2"/>
      <c r="R7" s="2"/>
      <c r="S7" s="85"/>
      <c r="T7" s="3" t="s">
        <v>912</v>
      </c>
    </row>
    <row r="8" spans="1:20" ht="15.75" customHeight="1">
      <c r="A8" s="3" t="s">
        <v>913</v>
      </c>
      <c r="B8" s="3" t="s">
        <v>914</v>
      </c>
      <c r="J8" s="6"/>
      <c r="K8" s="2"/>
      <c r="L8" s="2"/>
      <c r="M8" s="2"/>
      <c r="N8" s="2"/>
      <c r="O8" s="2"/>
      <c r="P8" s="2"/>
      <c r="Q8" s="2"/>
      <c r="R8" s="2"/>
      <c r="S8" s="86"/>
      <c r="T8" s="3" t="s">
        <v>915</v>
      </c>
    </row>
    <row r="9" spans="1:20" ht="15.75" customHeight="1">
      <c r="B9" s="111" t="s">
        <v>916</v>
      </c>
      <c r="J9" s="6"/>
      <c r="K9" s="2"/>
      <c r="L9" s="2"/>
      <c r="M9" s="2"/>
      <c r="N9" s="2"/>
      <c r="O9" s="2"/>
      <c r="P9" s="2"/>
      <c r="Q9" s="2"/>
      <c r="R9" s="2"/>
      <c r="S9" s="86"/>
    </row>
    <row r="10" spans="1:20" ht="15.75" customHeight="1">
      <c r="A10" s="104"/>
      <c r="B10" s="104"/>
      <c r="C10" s="1787"/>
      <c r="D10" s="1787"/>
      <c r="E10" s="1787"/>
      <c r="F10" s="1787"/>
      <c r="G10" s="1787"/>
      <c r="H10" s="1787"/>
      <c r="I10" s="1787"/>
      <c r="J10" s="1787"/>
      <c r="K10" s="1787"/>
      <c r="L10" s="1787"/>
      <c r="M10" s="1787"/>
      <c r="N10" s="1787"/>
      <c r="O10" s="1787"/>
      <c r="P10" s="1787"/>
      <c r="Q10" s="1787"/>
    </row>
    <row r="11" spans="1:20" ht="41.25" customHeight="1">
      <c r="A11" s="1090" t="s">
        <v>917</v>
      </c>
      <c r="B11" s="1090"/>
      <c r="C11" s="1090"/>
      <c r="D11" s="1090"/>
      <c r="E11" s="1676"/>
      <c r="F11" s="1676"/>
      <c r="G11" s="1676"/>
      <c r="H11" s="1676"/>
      <c r="I11" s="1676"/>
      <c r="S11" s="91"/>
    </row>
    <row r="12" spans="1:20" ht="13" customHeight="1">
      <c r="A12" s="181"/>
      <c r="B12" s="1553" t="s">
        <v>918</v>
      </c>
      <c r="C12" s="1553"/>
      <c r="D12" s="1553"/>
      <c r="E12" s="1553"/>
      <c r="F12" s="1553"/>
      <c r="G12" s="1553"/>
      <c r="H12" s="1553"/>
      <c r="I12" s="1553"/>
      <c r="J12" s="1553"/>
      <c r="K12" s="1553"/>
      <c r="L12" s="1553"/>
      <c r="M12" s="1553"/>
      <c r="N12" s="1553"/>
      <c r="O12" s="1553"/>
      <c r="P12" s="1553"/>
      <c r="Q12" s="614"/>
      <c r="R12" s="68"/>
      <c r="S12" s="91"/>
    </row>
    <row r="13" spans="1:20">
      <c r="A13" s="181"/>
      <c r="B13" s="1553" t="s">
        <v>965</v>
      </c>
      <c r="C13" s="1553"/>
      <c r="D13" s="1553"/>
      <c r="E13" s="1553"/>
      <c r="F13" s="1553"/>
      <c r="G13" s="1553"/>
      <c r="H13" s="1553"/>
      <c r="I13" s="1553"/>
      <c r="J13" s="1553"/>
      <c r="K13" s="1553"/>
      <c r="L13" s="1553"/>
      <c r="M13" s="1553"/>
      <c r="N13" s="1553"/>
      <c r="O13" s="1553"/>
      <c r="P13" s="1553"/>
      <c r="Q13" s="614"/>
      <c r="R13" s="68"/>
      <c r="S13" s="91" t="s">
        <v>919</v>
      </c>
    </row>
    <row r="14" spans="1:20" ht="15.75" customHeight="1" thickBot="1">
      <c r="A14" s="103"/>
      <c r="B14" s="678"/>
      <c r="C14" s="678"/>
      <c r="D14" s="678"/>
      <c r="E14" s="678"/>
      <c r="F14" s="678"/>
      <c r="G14" s="678"/>
      <c r="H14" s="678"/>
      <c r="I14" s="678"/>
      <c r="J14" s="678"/>
      <c r="K14" s="678"/>
      <c r="L14" s="678"/>
      <c r="M14" s="678"/>
      <c r="N14" s="678"/>
      <c r="O14" s="678"/>
      <c r="P14" s="678"/>
      <c r="Q14" s="104"/>
      <c r="R14" s="135"/>
      <c r="S14" s="3" t="s">
        <v>920</v>
      </c>
    </row>
    <row r="15" spans="1:20" ht="15.75" customHeight="1">
      <c r="A15" s="181"/>
      <c r="C15" s="113"/>
      <c r="D15" s="113"/>
      <c r="E15" s="113"/>
      <c r="F15" s="113"/>
      <c r="G15" s="113"/>
      <c r="H15" s="113"/>
      <c r="I15" s="113"/>
      <c r="J15" s="113"/>
      <c r="K15" s="113"/>
      <c r="L15" s="113"/>
      <c r="M15" s="113"/>
      <c r="N15" s="113"/>
      <c r="O15" s="113"/>
      <c r="P15" s="113"/>
      <c r="Q15" s="113"/>
      <c r="R15" s="104"/>
      <c r="S15" s="3" t="s">
        <v>921</v>
      </c>
    </row>
    <row r="16" spans="1:20" ht="15.75" customHeight="1">
      <c r="A16" s="582" t="s">
        <v>922</v>
      </c>
      <c r="B16" s="583"/>
      <c r="C16" s="583"/>
      <c r="D16" s="583"/>
      <c r="E16" s="583"/>
      <c r="F16" s="583"/>
      <c r="G16" s="583"/>
      <c r="H16" s="583"/>
      <c r="I16" s="583"/>
      <c r="J16" s="583"/>
      <c r="K16" s="583"/>
      <c r="L16" s="583"/>
      <c r="M16" s="583"/>
      <c r="N16" s="583"/>
      <c r="O16" s="583"/>
      <c r="P16" s="583"/>
      <c r="Q16" s="583"/>
    </row>
    <row r="17" spans="2:17" ht="15.75" customHeight="1"/>
    <row r="18" spans="2:17" ht="15.75" customHeight="1">
      <c r="M18" s="166"/>
      <c r="N18" s="584"/>
      <c r="O18" s="584"/>
      <c r="P18" s="584"/>
    </row>
    <row r="19" spans="2:17" ht="15.75" customHeight="1">
      <c r="J19" s="68"/>
      <c r="K19" s="68"/>
      <c r="L19" s="68"/>
      <c r="M19" s="1785" t="str">
        <f>IF(E11="有",企業入力シート!C4,"")</f>
        <v/>
      </c>
      <c r="N19" s="1786"/>
      <c r="O19" s="1786"/>
      <c r="P19" s="1786"/>
    </row>
    <row r="20" spans="2:17" ht="15.75" customHeight="1"/>
    <row r="21" spans="2:17" ht="15.75" customHeight="1">
      <c r="B21" s="1782" t="str">
        <f>IF(E11="有",発注者入力シート!C6&amp;"長　様","")</f>
        <v/>
      </c>
      <c r="C21" s="1783"/>
      <c r="D21" s="1783"/>
      <c r="E21" s="1783"/>
      <c r="F21" s="1783"/>
      <c r="G21" s="1783"/>
    </row>
    <row r="22" spans="2:17" ht="15.75" customHeight="1"/>
    <row r="23" spans="2:17" ht="15.75" customHeight="1"/>
    <row r="24" spans="2:17" ht="15.75" customHeight="1"/>
    <row r="25" spans="2:17" ht="15.75" customHeight="1">
      <c r="H25" s="778" t="s">
        <v>923</v>
      </c>
      <c r="I25" s="832"/>
      <c r="J25" s="832"/>
      <c r="K25" s="585" t="str">
        <f>IF(E11="有",企業入力シート!C6,"")</f>
        <v/>
      </c>
      <c r="L25" s="585"/>
      <c r="M25" s="586"/>
      <c r="N25" s="586"/>
      <c r="O25" s="586"/>
      <c r="P25" s="586"/>
      <c r="Q25" s="586"/>
    </row>
    <row r="26" spans="2:17" ht="15.75" customHeight="1">
      <c r="H26" s="778" t="s">
        <v>548</v>
      </c>
      <c r="I26" s="832"/>
      <c r="J26" s="832"/>
      <c r="K26" s="585" t="str">
        <f>IF(E11="有",企業入力シート!C7,"")</f>
        <v/>
      </c>
      <c r="L26" s="585"/>
      <c r="M26" s="586"/>
      <c r="N26" s="586"/>
      <c r="O26" s="586"/>
      <c r="P26" s="586"/>
      <c r="Q26" s="586"/>
    </row>
    <row r="27" spans="2:17" ht="15.75" customHeight="1">
      <c r="H27" s="778" t="s">
        <v>924</v>
      </c>
      <c r="I27" s="832"/>
      <c r="J27" s="832"/>
      <c r="K27" s="585" t="str">
        <f>IF(E11="有",企業入力シート!C8,"")</f>
        <v/>
      </c>
      <c r="L27" s="585"/>
      <c r="M27" s="586"/>
      <c r="N27" s="586"/>
      <c r="O27" s="586"/>
      <c r="P27" s="586"/>
      <c r="Q27" s="586"/>
    </row>
    <row r="28" spans="2:17" ht="15.75" customHeight="1"/>
    <row r="29" spans="2:17" ht="15.75" customHeight="1"/>
    <row r="30" spans="2:17" ht="15.75" customHeight="1">
      <c r="B30" s="587" t="s">
        <v>964</v>
      </c>
    </row>
    <row r="31" spans="2:17" ht="15.75" customHeight="1"/>
    <row r="32" spans="2:17" ht="15.75" customHeight="1">
      <c r="H32" s="68" t="s">
        <v>925</v>
      </c>
    </row>
    <row r="33" spans="2:15" ht="15.75" customHeight="1"/>
    <row r="34" spans="2:15" ht="15.75" customHeight="1">
      <c r="B34" s="587" t="s">
        <v>926</v>
      </c>
      <c r="E34" s="1060" t="str">
        <f>IF(E11="有",発注者入力シート!C10,"")</f>
        <v/>
      </c>
      <c r="F34" s="1784"/>
      <c r="G34" s="1784"/>
      <c r="H34" s="1784"/>
      <c r="I34" s="1784"/>
      <c r="J34" s="1784"/>
      <c r="K34" s="1784"/>
      <c r="L34" s="1784"/>
      <c r="M34" s="1784"/>
      <c r="N34" s="1784"/>
      <c r="O34" s="1784"/>
    </row>
    <row r="35" spans="2:15" ht="15.75" customHeight="1">
      <c r="E35" s="1784"/>
      <c r="F35" s="1784"/>
      <c r="G35" s="1784"/>
      <c r="H35" s="1784"/>
      <c r="I35" s="1784"/>
      <c r="J35" s="1784"/>
      <c r="K35" s="1784"/>
      <c r="L35" s="1784"/>
      <c r="M35" s="1784"/>
      <c r="N35" s="1784"/>
      <c r="O35" s="1784"/>
    </row>
    <row r="36" spans="2:15" ht="15.75" customHeight="1"/>
    <row r="37" spans="2:15" ht="15.75" customHeight="1">
      <c r="B37" s="587" t="s">
        <v>927</v>
      </c>
    </row>
    <row r="38" spans="2:15" ht="15.75" customHeight="1">
      <c r="B38" s="111"/>
      <c r="C38" s="1468" t="s">
        <v>966</v>
      </c>
      <c r="D38" s="1468"/>
      <c r="E38" s="1468"/>
      <c r="F38" s="1468"/>
      <c r="G38" s="1468"/>
      <c r="H38" s="1468"/>
      <c r="I38" s="1468"/>
      <c r="J38" s="1468"/>
      <c r="K38" s="1468"/>
      <c r="L38" s="1468"/>
      <c r="M38" s="1468"/>
      <c r="N38" s="1468"/>
      <c r="O38" s="1468"/>
    </row>
    <row r="39" spans="2:15" ht="15.75" customHeight="1">
      <c r="B39" s="111"/>
      <c r="C39" s="1468"/>
      <c r="D39" s="1468"/>
      <c r="E39" s="1468"/>
      <c r="F39" s="1468"/>
      <c r="G39" s="1468"/>
      <c r="H39" s="1468"/>
      <c r="I39" s="1468"/>
      <c r="J39" s="1468"/>
      <c r="K39" s="1468"/>
      <c r="L39" s="1468"/>
      <c r="M39" s="1468"/>
      <c r="N39" s="1468"/>
      <c r="O39" s="1468"/>
    </row>
    <row r="40" spans="2:15" ht="15.75" customHeight="1">
      <c r="B40" s="111"/>
      <c r="C40" s="90"/>
      <c r="D40" s="90"/>
      <c r="E40" s="90"/>
      <c r="F40" s="90"/>
      <c r="G40" s="90"/>
      <c r="H40" s="90"/>
      <c r="I40" s="90"/>
      <c r="J40" s="90"/>
      <c r="K40" s="90"/>
      <c r="L40" s="90"/>
      <c r="M40" s="90"/>
      <c r="N40" s="90"/>
      <c r="O40" s="90"/>
    </row>
    <row r="41" spans="2:15" ht="15.75" customHeight="1">
      <c r="B41" s="587" t="s">
        <v>967</v>
      </c>
    </row>
    <row r="42" spans="2:15" ht="15.75" customHeight="1">
      <c r="C42" s="1061" t="s">
        <v>968</v>
      </c>
      <c r="D42" s="1061"/>
      <c r="E42" s="1061"/>
      <c r="F42" s="1061"/>
      <c r="G42" s="1061"/>
      <c r="H42" s="1061"/>
      <c r="I42" s="1061"/>
      <c r="J42" s="1061"/>
      <c r="K42" s="1061"/>
      <c r="L42" s="1061"/>
      <c r="M42" s="1061"/>
      <c r="N42" s="1061"/>
      <c r="O42" s="1061"/>
    </row>
    <row r="43" spans="2:15" ht="15.75" customHeight="1">
      <c r="C43" s="1061"/>
      <c r="D43" s="1061"/>
      <c r="E43" s="1061"/>
      <c r="F43" s="1061"/>
      <c r="G43" s="1061"/>
      <c r="H43" s="1061"/>
      <c r="I43" s="1061"/>
      <c r="J43" s="1061"/>
      <c r="K43" s="1061"/>
      <c r="L43" s="1061"/>
      <c r="M43" s="1061"/>
      <c r="N43" s="1061"/>
      <c r="O43" s="1061"/>
    </row>
    <row r="44" spans="2:15" ht="15.75" customHeight="1">
      <c r="C44" s="1780" t="s">
        <v>969</v>
      </c>
      <c r="D44" s="1781"/>
      <c r="E44" s="1781"/>
      <c r="F44" s="1781"/>
      <c r="G44" s="1781"/>
      <c r="H44" s="1781"/>
      <c r="I44" s="1781"/>
      <c r="J44" s="1781"/>
      <c r="K44" s="1781"/>
      <c r="L44" s="1781"/>
      <c r="M44" s="1781"/>
      <c r="N44" s="1781"/>
      <c r="O44" s="1781"/>
    </row>
    <row r="45" spans="2:15" ht="15.75" customHeight="1">
      <c r="C45" s="1781"/>
      <c r="D45" s="1781"/>
      <c r="E45" s="1781"/>
      <c r="F45" s="1781"/>
      <c r="G45" s="1781"/>
      <c r="H45" s="1781"/>
      <c r="I45" s="1781"/>
      <c r="J45" s="1781"/>
      <c r="K45" s="1781"/>
      <c r="L45" s="1781"/>
      <c r="M45" s="1781"/>
      <c r="N45" s="1781"/>
      <c r="O45" s="1781"/>
    </row>
    <row r="46" spans="2:15" ht="15.75" customHeight="1"/>
    <row r="47" spans="2:15" ht="15.75" customHeight="1"/>
    <row r="48" spans="2:15" ht="15.75" customHeight="1"/>
    <row r="49" ht="15.75" customHeight="1"/>
    <row r="50" ht="15.75" customHeight="1"/>
    <row r="51" ht="15.75" customHeight="1"/>
    <row r="52" ht="15.75" customHeight="1"/>
    <row r="53" ht="15.75" customHeight="1"/>
  </sheetData>
  <mergeCells count="19">
    <mergeCell ref="M19:P19"/>
    <mergeCell ref="A1:F1"/>
    <mergeCell ref="A2:E2"/>
    <mergeCell ref="A4:Q4"/>
    <mergeCell ref="H6:J6"/>
    <mergeCell ref="K6:Q6"/>
    <mergeCell ref="C10:Q10"/>
    <mergeCell ref="A11:D11"/>
    <mergeCell ref="E11:I11"/>
    <mergeCell ref="B12:P12"/>
    <mergeCell ref="B13:P13"/>
    <mergeCell ref="C44:O45"/>
    <mergeCell ref="B21:G21"/>
    <mergeCell ref="H25:J25"/>
    <mergeCell ref="H26:J26"/>
    <mergeCell ref="H27:J27"/>
    <mergeCell ref="E34:O35"/>
    <mergeCell ref="C42:O43"/>
    <mergeCell ref="C38:O39"/>
  </mergeCells>
  <phoneticPr fontId="2"/>
  <dataValidations count="1">
    <dataValidation type="list" showInputMessage="1" showErrorMessage="1" sqref="E11:I11" xr:uid="{00000000-0002-0000-1600-000000000000}">
      <formula1>企業回答1</formula1>
    </dataValidation>
  </dataValidations>
  <printOptions horizontalCentered="1"/>
  <pageMargins left="0.70866141732283472" right="0.70866141732283472" top="0.74803149606299213" bottom="0.74803149606299213" header="0.31496062992125984" footer="0.31496062992125984"/>
  <pageSetup paperSize="9" scale="95" fitToHeight="2" orientation="portrait" blackAndWhite="1"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F7945-AD7C-44BE-9484-791A5C3596AB}">
  <sheetPr>
    <tabColor theme="5"/>
  </sheetPr>
  <dimension ref="A1:AA103"/>
  <sheetViews>
    <sheetView view="pageBreakPreview" zoomScaleNormal="100" zoomScaleSheetLayoutView="100" workbookViewId="0">
      <selection activeCell="Y15" sqref="Y15"/>
    </sheetView>
  </sheetViews>
  <sheetFormatPr defaultColWidth="9" defaultRowHeight="13"/>
  <cols>
    <col min="1" max="1" width="6.6328125" style="3" customWidth="1"/>
    <col min="2" max="20" width="4.90625" style="3" customWidth="1"/>
    <col min="21" max="21" width="12.26953125" style="3" customWidth="1"/>
    <col min="22" max="16384" width="9" style="3"/>
  </cols>
  <sheetData>
    <row r="1" spans="1:22" ht="15" customHeight="1">
      <c r="A1" s="775" t="e">
        <f>CONCATENATE("（様式-",INDEX(発注者入力シート!$B$39:$G$40,MATCH(発注者入力シート!O6,発注者入力シート!$C$39:$C$40,0),4),"）")</f>
        <v>#N/A</v>
      </c>
      <c r="B1" s="775"/>
      <c r="C1" s="775"/>
      <c r="D1" s="775"/>
      <c r="E1" s="775"/>
      <c r="F1" s="775"/>
      <c r="U1" s="3" t="s">
        <v>276</v>
      </c>
    </row>
    <row r="2" spans="1:22" ht="15" customHeight="1">
      <c r="A2" s="775" t="e">
        <f>CONCATENATE("評価項目",INDEX(発注者入力シート!$B$39:$G$40,MATCH(発注者入力シート!O6,発注者入力シート!$C$39:$C$40,0),5),"-",INDEX(発注者入力シート!$B$39:$G$40,MATCH(発注者入力シート!O6,発注者入力シート!$C$39:$C$40,0),6))</f>
        <v>#N/A</v>
      </c>
      <c r="B2" s="775"/>
      <c r="C2" s="775"/>
      <c r="D2" s="775"/>
      <c r="E2" s="775"/>
      <c r="U2" s="3" t="s">
        <v>277</v>
      </c>
    </row>
    <row r="3" spans="1:22" ht="15" customHeight="1">
      <c r="U3" s="89"/>
      <c r="V3" s="3" t="s">
        <v>288</v>
      </c>
    </row>
    <row r="4" spans="1:22" ht="15" customHeight="1">
      <c r="A4" s="1087" t="s">
        <v>179</v>
      </c>
      <c r="B4" s="1087"/>
      <c r="C4" s="1087"/>
      <c r="D4" s="1087"/>
      <c r="E4" s="1087"/>
      <c r="F4" s="1087"/>
      <c r="G4" s="1087"/>
      <c r="H4" s="1087"/>
      <c r="I4" s="1087"/>
      <c r="J4" s="1087"/>
      <c r="K4" s="1087"/>
      <c r="L4" s="1087"/>
      <c r="M4" s="1087"/>
      <c r="N4" s="1087"/>
      <c r="O4" s="1087"/>
      <c r="P4" s="1087"/>
      <c r="Q4" s="1087"/>
      <c r="R4" s="1087"/>
      <c r="S4" s="1087"/>
      <c r="T4" s="105"/>
      <c r="U4" s="83"/>
      <c r="V4" s="3" t="s">
        <v>389</v>
      </c>
    </row>
    <row r="5" spans="1:22" ht="15" customHeight="1">
      <c r="A5" s="1087" t="s">
        <v>1140</v>
      </c>
      <c r="B5" s="1087"/>
      <c r="C5" s="1087"/>
      <c r="D5" s="1087"/>
      <c r="E5" s="1087"/>
      <c r="F5" s="1087"/>
      <c r="G5" s="1087"/>
      <c r="H5" s="1087"/>
      <c r="I5" s="1087"/>
      <c r="J5" s="1087"/>
      <c r="K5" s="1087"/>
      <c r="L5" s="1087"/>
      <c r="M5" s="1087"/>
      <c r="N5" s="1087"/>
      <c r="O5" s="1087"/>
      <c r="P5" s="1087"/>
      <c r="Q5" s="1087"/>
      <c r="R5" s="1087"/>
      <c r="S5" s="1087"/>
      <c r="T5" s="105"/>
    </row>
    <row r="6" spans="1:22" ht="15" customHeight="1">
      <c r="A6" s="105"/>
      <c r="B6" s="105"/>
      <c r="C6" s="105"/>
      <c r="D6" s="105"/>
      <c r="E6" s="105"/>
      <c r="F6" s="105"/>
      <c r="G6" s="105"/>
      <c r="H6" s="105"/>
      <c r="I6" s="105"/>
      <c r="J6" s="105"/>
      <c r="K6" s="105"/>
      <c r="L6" s="105"/>
      <c r="M6" s="105"/>
      <c r="N6" s="105"/>
      <c r="O6" s="105"/>
      <c r="P6" s="105"/>
      <c r="Q6" s="105"/>
      <c r="R6" s="105"/>
      <c r="S6" s="105"/>
      <c r="T6" s="105"/>
      <c r="U6" s="3" t="s">
        <v>280</v>
      </c>
    </row>
    <row r="7" spans="1:22" ht="15" customHeight="1">
      <c r="H7" s="1104" t="s">
        <v>201</v>
      </c>
      <c r="I7" s="1104"/>
      <c r="J7" s="1104"/>
      <c r="K7" s="1104"/>
      <c r="L7" s="1088" t="str">
        <f>IF([2]企業入力シート!C7="","",[2]企業入力シート!C7)</f>
        <v>○○建設</v>
      </c>
      <c r="M7" s="1088"/>
      <c r="N7" s="1088"/>
      <c r="O7" s="1088"/>
      <c r="P7" s="1088"/>
      <c r="Q7" s="1088"/>
      <c r="R7" s="1088"/>
      <c r="S7" s="1088"/>
      <c r="T7" s="2"/>
      <c r="U7" s="85"/>
      <c r="V7" s="3" t="s">
        <v>281</v>
      </c>
    </row>
    <row r="8" spans="1:22" ht="15" customHeight="1">
      <c r="U8" s="86"/>
      <c r="V8" s="3" t="s">
        <v>279</v>
      </c>
    </row>
    <row r="9" spans="1:22" ht="15" customHeight="1"/>
    <row r="10" spans="1:22" ht="15" customHeight="1">
      <c r="A10" s="181" t="s">
        <v>60</v>
      </c>
      <c r="B10" s="1527" t="str">
        <f>"令和"&amp;発注者入力シート!$F$11-2&amp;"年度から令和"&amp;発注者入力シート!$F$11-1&amp;"年度に完成及び引き渡しが完了した島根県（総務部（企業局及び病院局契約を含み、企業局及び病院局発注工事は除く。）、農林水産部、土木部）発注工事"</f>
        <v>令和6年度から令和7年度に完成及び引き渡しが完了した島根県（総務部（企業局及び病院局契約を含み、企業局及び病院局発注工事は除く。）、農林水産部、土木部）発注工事</v>
      </c>
      <c r="C10" s="1527"/>
      <c r="D10" s="1527"/>
      <c r="E10" s="1527"/>
      <c r="F10" s="1527"/>
      <c r="G10" s="1527"/>
      <c r="H10" s="1527"/>
      <c r="I10" s="1527"/>
      <c r="J10" s="1527"/>
      <c r="K10" s="1527"/>
      <c r="L10" s="1527"/>
      <c r="M10" s="1527"/>
      <c r="N10" s="1527"/>
      <c r="O10" s="1527"/>
      <c r="P10" s="1527"/>
      <c r="Q10" s="1527"/>
      <c r="R10" s="1527"/>
      <c r="S10" s="1527"/>
      <c r="T10" s="107"/>
      <c r="U10" s="91" t="s">
        <v>282</v>
      </c>
    </row>
    <row r="11" spans="1:22" ht="15" customHeight="1">
      <c r="B11" s="1836"/>
      <c r="C11" s="1836"/>
      <c r="D11" s="1836"/>
      <c r="E11" s="1836"/>
      <c r="F11" s="1836"/>
      <c r="G11" s="1836"/>
      <c r="H11" s="1836"/>
      <c r="I11" s="1836"/>
      <c r="J11" s="1836"/>
      <c r="K11" s="1836"/>
      <c r="L11" s="1836"/>
      <c r="M11" s="1836"/>
      <c r="N11" s="1836"/>
      <c r="O11" s="1836"/>
      <c r="P11" s="1836"/>
      <c r="Q11" s="1836"/>
      <c r="R11" s="1836"/>
      <c r="S11" s="1836"/>
      <c r="T11" s="107"/>
      <c r="U11" s="91" t="s">
        <v>283</v>
      </c>
    </row>
    <row r="12" spans="1:22" ht="20" customHeight="1">
      <c r="A12" s="1090" t="s">
        <v>1141</v>
      </c>
      <c r="B12" s="1090"/>
      <c r="C12" s="1090"/>
      <c r="D12" s="1090"/>
      <c r="E12" s="1090"/>
      <c r="F12" s="1267" t="s">
        <v>1271</v>
      </c>
      <c r="G12" s="1268"/>
      <c r="H12" s="1268"/>
      <c r="I12" s="1268"/>
      <c r="J12" s="1268"/>
      <c r="K12" s="1268"/>
      <c r="L12" s="1268"/>
      <c r="M12" s="1268"/>
      <c r="N12" s="1268"/>
      <c r="O12" s="1268"/>
      <c r="P12" s="1268"/>
      <c r="Q12" s="1268"/>
      <c r="R12" s="1268"/>
      <c r="S12" s="1269"/>
      <c r="T12" s="90"/>
      <c r="U12" s="91" t="s">
        <v>578</v>
      </c>
    </row>
    <row r="13" spans="1:22" ht="20" customHeight="1">
      <c r="A13" s="1090"/>
      <c r="B13" s="1090"/>
      <c r="C13" s="1090"/>
      <c r="D13" s="1090"/>
      <c r="E13" s="1090"/>
      <c r="F13" s="1270"/>
      <c r="G13" s="1271"/>
      <c r="H13" s="1271"/>
      <c r="I13" s="1271"/>
      <c r="J13" s="1271"/>
      <c r="K13" s="1271"/>
      <c r="L13" s="1271"/>
      <c r="M13" s="1271"/>
      <c r="N13" s="1271"/>
      <c r="O13" s="1271"/>
      <c r="P13" s="1271"/>
      <c r="Q13" s="1271"/>
      <c r="R13" s="1271"/>
      <c r="S13" s="1272"/>
      <c r="T13" s="90"/>
    </row>
    <row r="14" spans="1:22" ht="15.75" customHeight="1">
      <c r="A14" s="1217" t="s">
        <v>82</v>
      </c>
      <c r="B14" s="1217"/>
      <c r="C14" s="1217"/>
      <c r="D14" s="1217"/>
      <c r="E14" s="1217"/>
      <c r="F14" s="1276" t="str">
        <f>INDEX(発注者入力シート!$AV$3:$BA$9,MATCH(発注者入力シート!$AW$2,発注者入力シート!$AX$3:$AX$9,0),4)</f>
        <v>建築物に係る冷暖房衛生設備工事</v>
      </c>
      <c r="G14" s="1277"/>
      <c r="H14" s="1277"/>
      <c r="I14" s="1277"/>
      <c r="J14" s="1277"/>
      <c r="K14" s="1277"/>
      <c r="L14" s="1277"/>
      <c r="M14" s="1277"/>
      <c r="N14" s="1277"/>
      <c r="O14" s="1277"/>
      <c r="P14" s="1277"/>
      <c r="Q14" s="1277"/>
      <c r="R14" s="1277"/>
      <c r="S14" s="1278"/>
      <c r="T14" s="90"/>
    </row>
    <row r="15" spans="1:22" ht="15.75" customHeight="1">
      <c r="A15" s="1217" t="s">
        <v>139</v>
      </c>
      <c r="B15" s="1217"/>
      <c r="C15" s="1217"/>
      <c r="D15" s="1217"/>
      <c r="E15" s="1217"/>
      <c r="F15" s="1276" t="str">
        <f>INDEX(発注者入力シート!$AV$3:$BA$9,MATCH(発注者入力シート!$AW$2,発注者入力シート!$AX$3:$AX$9,0),5)</f>
        <v>管工事、熱絶縁工事、消防施設工事</v>
      </c>
      <c r="G15" s="1277"/>
      <c r="H15" s="1277"/>
      <c r="I15" s="1277"/>
      <c r="J15" s="1277"/>
      <c r="K15" s="1277"/>
      <c r="L15" s="1277"/>
      <c r="M15" s="1277"/>
      <c r="N15" s="1277"/>
      <c r="O15" s="1277"/>
      <c r="P15" s="1277"/>
      <c r="Q15" s="1277"/>
      <c r="R15" s="1277"/>
      <c r="S15" s="1278"/>
      <c r="T15" s="90"/>
    </row>
    <row r="16" spans="1:22" ht="15.75" customHeight="1">
      <c r="A16" s="693"/>
      <c r="B16" s="693"/>
      <c r="C16" s="693"/>
      <c r="D16" s="693"/>
      <c r="E16" s="693"/>
      <c r="F16" s="700"/>
      <c r="G16" s="700"/>
      <c r="H16" s="700"/>
      <c r="I16" s="700"/>
      <c r="J16" s="700"/>
      <c r="K16" s="700"/>
      <c r="L16" s="700"/>
      <c r="M16" s="700"/>
      <c r="N16" s="700"/>
      <c r="O16" s="700"/>
      <c r="P16" s="700"/>
      <c r="Q16" s="700"/>
      <c r="R16" s="700"/>
      <c r="S16" s="700"/>
      <c r="T16" s="90"/>
    </row>
    <row r="17" spans="1:27" ht="15.75" customHeight="1">
      <c r="A17" s="1073" t="s">
        <v>612</v>
      </c>
      <c r="B17" s="1074"/>
      <c r="C17" s="1074"/>
      <c r="D17" s="1074"/>
      <c r="E17" s="1075"/>
      <c r="F17" s="1073" t="s">
        <v>613</v>
      </c>
      <c r="G17" s="1074"/>
      <c r="H17" s="1074"/>
      <c r="I17" s="1074"/>
      <c r="J17" s="1074"/>
      <c r="K17" s="1074"/>
      <c r="L17" s="1074"/>
      <c r="M17" s="1090" t="s">
        <v>614</v>
      </c>
      <c r="N17" s="1090"/>
      <c r="O17" s="1090"/>
      <c r="P17" s="1090"/>
      <c r="Q17" s="1090"/>
      <c r="R17" s="1090"/>
      <c r="S17" s="1090"/>
      <c r="T17" s="68"/>
    </row>
    <row r="18" spans="1:27" ht="15.75" customHeight="1">
      <c r="A18" s="1123" t="s">
        <v>17</v>
      </c>
      <c r="B18" s="1124"/>
      <c r="C18" s="1124"/>
      <c r="D18" s="1124"/>
      <c r="E18" s="1125"/>
      <c r="F18" s="1130"/>
      <c r="G18" s="1131"/>
      <c r="H18" s="1131"/>
      <c r="I18" s="1131"/>
      <c r="J18" s="1131"/>
      <c r="K18" s="1131"/>
      <c r="L18" s="1132"/>
      <c r="M18" s="1130"/>
      <c r="N18" s="1131"/>
      <c r="O18" s="1131"/>
      <c r="P18" s="1131"/>
      <c r="Q18" s="1131"/>
      <c r="R18" s="1131"/>
      <c r="S18" s="1132"/>
      <c r="T18" s="131"/>
    </row>
    <row r="19" spans="1:27" ht="15.75" customHeight="1">
      <c r="A19" s="1128"/>
      <c r="B19" s="778"/>
      <c r="C19" s="778"/>
      <c r="D19" s="778"/>
      <c r="E19" s="1129"/>
      <c r="F19" s="1133"/>
      <c r="G19" s="1134"/>
      <c r="H19" s="1134"/>
      <c r="I19" s="1134"/>
      <c r="J19" s="1134"/>
      <c r="K19" s="1134"/>
      <c r="L19" s="1135"/>
      <c r="M19" s="1133"/>
      <c r="N19" s="1134"/>
      <c r="O19" s="1134"/>
      <c r="P19" s="1134"/>
      <c r="Q19" s="1134"/>
      <c r="R19" s="1134"/>
      <c r="S19" s="1135"/>
      <c r="T19" s="131"/>
    </row>
    <row r="20" spans="1:27" ht="15.75" customHeight="1">
      <c r="A20" s="1128"/>
      <c r="B20" s="778"/>
      <c r="C20" s="778"/>
      <c r="D20" s="778"/>
      <c r="E20" s="1129"/>
      <c r="F20" s="1133"/>
      <c r="G20" s="1134"/>
      <c r="H20" s="1134"/>
      <c r="I20" s="1134"/>
      <c r="J20" s="1134"/>
      <c r="K20" s="1134"/>
      <c r="L20" s="1135"/>
      <c r="M20" s="1133"/>
      <c r="N20" s="1134"/>
      <c r="O20" s="1134"/>
      <c r="P20" s="1134"/>
      <c r="Q20" s="1134"/>
      <c r="R20" s="1134"/>
      <c r="S20" s="1135"/>
      <c r="T20" s="131"/>
    </row>
    <row r="21" spans="1:27" ht="15.75" customHeight="1">
      <c r="A21" s="1126"/>
      <c r="B21" s="1089"/>
      <c r="C21" s="1089"/>
      <c r="D21" s="1089"/>
      <c r="E21" s="1127"/>
      <c r="F21" s="1317"/>
      <c r="G21" s="1318"/>
      <c r="H21" s="1318"/>
      <c r="I21" s="1318"/>
      <c r="J21" s="1318"/>
      <c r="K21" s="1318"/>
      <c r="L21" s="1319"/>
      <c r="M21" s="1317"/>
      <c r="N21" s="1318"/>
      <c r="O21" s="1318"/>
      <c r="P21" s="1318"/>
      <c r="Q21" s="1318"/>
      <c r="R21" s="1318"/>
      <c r="S21" s="1319"/>
      <c r="T21" s="131"/>
    </row>
    <row r="22" spans="1:27" ht="20.149999999999999" customHeight="1">
      <c r="A22" s="1126" t="s">
        <v>1142</v>
      </c>
      <c r="B22" s="1089"/>
      <c r="C22" s="1089"/>
      <c r="D22" s="1089"/>
      <c r="E22" s="1089"/>
      <c r="F22" s="1232"/>
      <c r="G22" s="1233"/>
      <c r="H22" s="1233"/>
      <c r="I22" s="1233"/>
      <c r="J22" s="1233"/>
      <c r="K22" s="1233"/>
      <c r="L22" s="1771"/>
      <c r="M22" s="1232"/>
      <c r="N22" s="1233"/>
      <c r="O22" s="1233"/>
      <c r="P22" s="1233"/>
      <c r="Q22" s="1233"/>
      <c r="R22" s="1233"/>
      <c r="S22" s="1771"/>
      <c r="T22" s="91"/>
      <c r="U22" s="91"/>
    </row>
    <row r="23" spans="1:27" ht="20.149999999999999" customHeight="1">
      <c r="A23" s="1123" t="s">
        <v>11</v>
      </c>
      <c r="B23" s="1124"/>
      <c r="C23" s="1124"/>
      <c r="D23" s="1124"/>
      <c r="E23" s="1124"/>
      <c r="F23" s="1119"/>
      <c r="G23" s="1120"/>
      <c r="H23" s="1120"/>
      <c r="I23" s="1120"/>
      <c r="J23" s="1120"/>
      <c r="K23" s="1120"/>
      <c r="L23" s="1287"/>
      <c r="M23" s="1119"/>
      <c r="N23" s="1120"/>
      <c r="O23" s="1120"/>
      <c r="P23" s="1120"/>
      <c r="Q23" s="1120"/>
      <c r="R23" s="1120"/>
      <c r="S23" s="1287"/>
      <c r="T23" s="3" t="s">
        <v>839</v>
      </c>
      <c r="U23" s="3" t="s">
        <v>842</v>
      </c>
    </row>
    <row r="24" spans="1:27" ht="20.149999999999999" customHeight="1">
      <c r="A24" s="1198" t="s">
        <v>82</v>
      </c>
      <c r="B24" s="1199"/>
      <c r="C24" s="1199"/>
      <c r="D24" s="1199"/>
      <c r="E24" s="1199"/>
      <c r="F24" s="1289"/>
      <c r="G24" s="1290"/>
      <c r="H24" s="1290"/>
      <c r="I24" s="1290"/>
      <c r="J24" s="1290"/>
      <c r="K24" s="1290"/>
      <c r="L24" s="1291"/>
      <c r="M24" s="1289"/>
      <c r="N24" s="1290"/>
      <c r="O24" s="1290"/>
      <c r="P24" s="1290"/>
      <c r="Q24" s="1290"/>
      <c r="R24" s="1290"/>
      <c r="S24" s="1291"/>
      <c r="T24" s="107"/>
    </row>
    <row r="25" spans="1:27" ht="20.149999999999999" customHeight="1">
      <c r="A25" s="1198" t="s">
        <v>139</v>
      </c>
      <c r="B25" s="1199"/>
      <c r="C25" s="1199"/>
      <c r="D25" s="1199"/>
      <c r="E25" s="1199"/>
      <c r="F25" s="1289"/>
      <c r="G25" s="1290"/>
      <c r="H25" s="1290"/>
      <c r="I25" s="1290"/>
      <c r="J25" s="1290"/>
      <c r="K25" s="1290"/>
      <c r="L25" s="1291"/>
      <c r="M25" s="1289"/>
      <c r="N25" s="1290"/>
      <c r="O25" s="1290"/>
      <c r="P25" s="1290"/>
      <c r="Q25" s="1290"/>
      <c r="R25" s="1290"/>
      <c r="S25" s="1291"/>
      <c r="T25" s="107"/>
    </row>
    <row r="26" spans="1:27" ht="15.75" customHeight="1">
      <c r="A26" s="1090" t="s">
        <v>19</v>
      </c>
      <c r="B26" s="1090"/>
      <c r="C26" s="1090"/>
      <c r="D26" s="1090"/>
      <c r="E26" s="1090"/>
      <c r="F26" s="1835"/>
      <c r="G26" s="1835"/>
      <c r="H26" s="1835"/>
      <c r="I26" s="1835"/>
      <c r="J26" s="1835"/>
      <c r="K26" s="1835"/>
      <c r="L26" s="1835"/>
      <c r="M26" s="1835"/>
      <c r="N26" s="1835"/>
      <c r="O26" s="1835"/>
      <c r="P26" s="1835"/>
      <c r="Q26" s="1835"/>
      <c r="R26" s="1835"/>
      <c r="S26" s="1835"/>
      <c r="T26" s="107"/>
    </row>
    <row r="27" spans="1:27" ht="15.75" customHeight="1">
      <c r="A27" s="1090"/>
      <c r="B27" s="1090"/>
      <c r="C27" s="1090"/>
      <c r="D27" s="1090"/>
      <c r="E27" s="1090"/>
      <c r="F27" s="1835"/>
      <c r="G27" s="1835"/>
      <c r="H27" s="1835"/>
      <c r="I27" s="1835"/>
      <c r="J27" s="1835"/>
      <c r="K27" s="1835"/>
      <c r="L27" s="1835"/>
      <c r="M27" s="1835"/>
      <c r="N27" s="1835"/>
      <c r="O27" s="1835"/>
      <c r="P27" s="1835"/>
      <c r="Q27" s="1835"/>
      <c r="R27" s="1835"/>
      <c r="S27" s="1835"/>
      <c r="T27" s="107"/>
      <c r="U27" s="351" t="s">
        <v>759</v>
      </c>
    </row>
    <row r="28" spans="1:27" ht="20.149999999999999" customHeight="1">
      <c r="A28" s="1064" t="s">
        <v>641</v>
      </c>
      <c r="B28" s="1065"/>
      <c r="C28" s="1065"/>
      <c r="D28" s="1065"/>
      <c r="E28" s="1066"/>
      <c r="F28" s="1376"/>
      <c r="G28" s="1377"/>
      <c r="H28" s="1377"/>
      <c r="I28" s="1377"/>
      <c r="J28" s="1377"/>
      <c r="K28" s="1377"/>
      <c r="L28" s="317" t="s">
        <v>95</v>
      </c>
      <c r="M28" s="1376"/>
      <c r="N28" s="1377"/>
      <c r="O28" s="1377"/>
      <c r="P28" s="1377"/>
      <c r="Q28" s="1377"/>
      <c r="R28" s="1377"/>
      <c r="S28" s="317" t="s">
        <v>95</v>
      </c>
      <c r="T28" s="68"/>
      <c r="U28" s="3" t="s">
        <v>760</v>
      </c>
    </row>
    <row r="29" spans="1:27" ht="20.149999999999999" customHeight="1">
      <c r="A29" s="1123" t="s">
        <v>763</v>
      </c>
      <c r="B29" s="1124"/>
      <c r="C29" s="1124"/>
      <c r="D29" s="1124"/>
      <c r="E29" s="101" t="s">
        <v>180</v>
      </c>
      <c r="F29" s="701"/>
      <c r="G29" s="702"/>
      <c r="H29" s="703" t="s">
        <v>382</v>
      </c>
      <c r="I29" s="702"/>
      <c r="J29" s="703" t="s">
        <v>385</v>
      </c>
      <c r="K29" s="702"/>
      <c r="L29" s="704" t="s">
        <v>383</v>
      </c>
      <c r="M29" s="701"/>
      <c r="N29" s="702"/>
      <c r="O29" s="703" t="s">
        <v>382</v>
      </c>
      <c r="P29" s="702"/>
      <c r="Q29" s="703" t="s">
        <v>385</v>
      </c>
      <c r="R29" s="702"/>
      <c r="S29" s="704" t="s">
        <v>383</v>
      </c>
      <c r="T29" s="132"/>
      <c r="U29" s="352">
        <v>46235</v>
      </c>
      <c r="V29" s="353" t="s">
        <v>761</v>
      </c>
      <c r="AA29" s="104" t="s">
        <v>381</v>
      </c>
    </row>
    <row r="30" spans="1:27" ht="20.149999999999999" customHeight="1">
      <c r="A30" s="1126"/>
      <c r="B30" s="1089"/>
      <c r="C30" s="1089"/>
      <c r="D30" s="1089"/>
      <c r="E30" s="102" t="s">
        <v>181</v>
      </c>
      <c r="F30" s="705"/>
      <c r="G30" s="706"/>
      <c r="H30" s="707" t="s">
        <v>382</v>
      </c>
      <c r="I30" s="706"/>
      <c r="J30" s="707" t="s">
        <v>386</v>
      </c>
      <c r="K30" s="706"/>
      <c r="L30" s="708" t="s">
        <v>383</v>
      </c>
      <c r="M30" s="705"/>
      <c r="N30" s="706"/>
      <c r="O30" s="707" t="s">
        <v>382</v>
      </c>
      <c r="P30" s="706"/>
      <c r="Q30" s="707" t="s">
        <v>386</v>
      </c>
      <c r="R30" s="706"/>
      <c r="S30" s="708" t="s">
        <v>383</v>
      </c>
      <c r="T30" s="132"/>
      <c r="U30" s="3" t="s">
        <v>762</v>
      </c>
      <c r="AA30" s="104" t="s">
        <v>832</v>
      </c>
    </row>
    <row r="31" spans="1:27" ht="20.149999999999999" customHeight="1">
      <c r="A31" s="1123" t="s">
        <v>20</v>
      </c>
      <c r="B31" s="1124"/>
      <c r="C31" s="1124"/>
      <c r="D31" s="1124"/>
      <c r="E31" s="1125"/>
      <c r="F31" s="1832"/>
      <c r="G31" s="1833"/>
      <c r="H31" s="1833"/>
      <c r="I31" s="1833"/>
      <c r="J31" s="1833"/>
      <c r="K31" s="1833"/>
      <c r="L31" s="1834"/>
      <c r="M31" s="1832"/>
      <c r="N31" s="1833"/>
      <c r="O31" s="1833"/>
      <c r="P31" s="1833"/>
      <c r="Q31" s="1833"/>
      <c r="R31" s="1833"/>
      <c r="S31" s="1834"/>
      <c r="T31" s="68"/>
      <c r="U31" s="354">
        <f>U29</f>
        <v>46235</v>
      </c>
    </row>
    <row r="32" spans="1:27" ht="20.149999999999999" customHeight="1">
      <c r="A32" s="1227" t="s">
        <v>1143</v>
      </c>
      <c r="B32" s="1228"/>
      <c r="C32" s="1228"/>
      <c r="D32" s="1228"/>
      <c r="E32" s="1229"/>
      <c r="F32" s="1832"/>
      <c r="G32" s="1833"/>
      <c r="H32" s="1833"/>
      <c r="I32" s="1833"/>
      <c r="J32" s="1833"/>
      <c r="K32" s="1833"/>
      <c r="L32" s="1834"/>
      <c r="M32" s="1832"/>
      <c r="N32" s="1833"/>
      <c r="O32" s="1833"/>
      <c r="P32" s="1833"/>
      <c r="Q32" s="1833"/>
      <c r="R32" s="1833"/>
      <c r="S32" s="1834"/>
      <c r="T32" s="68"/>
    </row>
    <row r="33" spans="1:20" ht="31.5" customHeight="1">
      <c r="A33" s="1073" t="s">
        <v>14</v>
      </c>
      <c r="B33" s="1074"/>
      <c r="C33" s="1074"/>
      <c r="D33" s="1074"/>
      <c r="E33" s="1074"/>
      <c r="F33" s="1302"/>
      <c r="G33" s="1303"/>
      <c r="H33" s="1303"/>
      <c r="I33" s="1303"/>
      <c r="J33" s="1303"/>
      <c r="K33" s="1303"/>
      <c r="L33" s="322" t="s">
        <v>94</v>
      </c>
      <c r="M33" s="1302"/>
      <c r="N33" s="1303"/>
      <c r="O33" s="1303"/>
      <c r="P33" s="1303"/>
      <c r="Q33" s="1303"/>
      <c r="R33" s="1303"/>
      <c r="S33" s="322" t="s">
        <v>94</v>
      </c>
      <c r="T33" s="68"/>
    </row>
    <row r="34" spans="1:20" ht="13.5" customHeight="1">
      <c r="A34" s="68"/>
      <c r="B34" s="192"/>
      <c r="C34" s="192"/>
      <c r="D34" s="192"/>
      <c r="E34" s="192"/>
      <c r="F34" s="192"/>
      <c r="G34" s="192"/>
      <c r="H34" s="192"/>
      <c r="I34" s="192"/>
      <c r="J34" s="192"/>
      <c r="K34" s="192"/>
      <c r="L34" s="192"/>
      <c r="M34" s="192"/>
      <c r="N34" s="192"/>
      <c r="O34" s="192"/>
      <c r="P34" s="192"/>
      <c r="Q34" s="192"/>
      <c r="R34" s="192"/>
      <c r="S34" s="192"/>
      <c r="T34" s="68"/>
    </row>
    <row r="35" spans="1:20" ht="13.5" customHeight="1">
      <c r="A35" s="709"/>
      <c r="B35" s="710"/>
      <c r="C35" s="710"/>
      <c r="D35" s="710"/>
      <c r="E35" s="710"/>
      <c r="F35" s="710"/>
      <c r="G35" s="710"/>
      <c r="H35" s="710"/>
      <c r="I35" s="710"/>
      <c r="J35" s="710"/>
      <c r="K35" s="710"/>
      <c r="L35" s="710"/>
      <c r="M35" s="710"/>
      <c r="N35" s="710"/>
      <c r="O35" s="710"/>
      <c r="P35" s="710"/>
      <c r="Q35" s="710"/>
      <c r="R35" s="710"/>
      <c r="S35" s="710"/>
      <c r="T35" s="68"/>
    </row>
    <row r="36" spans="1:20" s="104" customFormat="1" ht="13.5" customHeight="1">
      <c r="A36" s="552" t="s">
        <v>51</v>
      </c>
      <c r="B36" s="1245" t="s">
        <v>841</v>
      </c>
      <c r="C36" s="1245"/>
      <c r="D36" s="1245"/>
      <c r="E36" s="1245"/>
      <c r="F36" s="1245"/>
      <c r="G36" s="1245"/>
      <c r="H36" s="1245"/>
      <c r="I36" s="1245"/>
      <c r="J36" s="1245"/>
      <c r="K36" s="1245"/>
      <c r="L36" s="1245"/>
      <c r="M36" s="1245"/>
      <c r="N36" s="1245"/>
      <c r="O36" s="1245"/>
      <c r="P36" s="1245"/>
      <c r="Q36" s="1245"/>
      <c r="R36" s="1245"/>
      <c r="S36" s="1245"/>
      <c r="T36" s="564"/>
    </row>
    <row r="37" spans="1:20" s="104" customFormat="1" ht="13.5" customHeight="1">
      <c r="A37" s="552"/>
      <c r="B37" s="540" t="s">
        <v>65</v>
      </c>
      <c r="C37" s="1831" t="s">
        <v>1144</v>
      </c>
      <c r="D37" s="1831"/>
      <c r="E37" s="1831"/>
      <c r="F37" s="1831"/>
      <c r="G37" s="1831"/>
      <c r="H37" s="1831"/>
      <c r="I37" s="1831"/>
      <c r="J37" s="1831"/>
      <c r="K37" s="1831"/>
      <c r="L37" s="1831"/>
      <c r="M37" s="1831"/>
      <c r="N37" s="1831"/>
      <c r="O37" s="1831"/>
      <c r="P37" s="1831"/>
      <c r="Q37" s="1831"/>
      <c r="R37" s="1831"/>
      <c r="S37" s="1831"/>
      <c r="T37" s="612"/>
    </row>
    <row r="38" spans="1:20" s="104" customFormat="1" ht="13.5" customHeight="1">
      <c r="B38" s="181" t="s">
        <v>66</v>
      </c>
      <c r="C38" s="1061" t="s">
        <v>1145</v>
      </c>
      <c r="D38" s="1061"/>
      <c r="E38" s="1061"/>
      <c r="F38" s="1061"/>
      <c r="G38" s="1061"/>
      <c r="H38" s="1061"/>
      <c r="I38" s="1061"/>
      <c r="J38" s="1061"/>
      <c r="K38" s="1061"/>
      <c r="L38" s="1061"/>
      <c r="M38" s="1061"/>
      <c r="N38" s="1061"/>
      <c r="O38" s="1061"/>
      <c r="P38" s="1061"/>
      <c r="Q38" s="1061"/>
      <c r="R38" s="1061"/>
      <c r="S38" s="1061"/>
      <c r="T38" s="333"/>
    </row>
    <row r="39" spans="1:20" s="104" customFormat="1">
      <c r="B39" s="181"/>
      <c r="C39" s="1061"/>
      <c r="D39" s="1061"/>
      <c r="E39" s="1061"/>
      <c r="F39" s="1061"/>
      <c r="G39" s="1061"/>
      <c r="H39" s="1061"/>
      <c r="I39" s="1061"/>
      <c r="J39" s="1061"/>
      <c r="K39" s="1061"/>
      <c r="L39" s="1061"/>
      <c r="M39" s="1061"/>
      <c r="N39" s="1061"/>
      <c r="O39" s="1061"/>
      <c r="P39" s="1061"/>
      <c r="Q39" s="1061"/>
      <c r="R39" s="1061"/>
      <c r="S39" s="1061"/>
      <c r="T39" s="333"/>
    </row>
    <row r="40" spans="1:20" s="104" customFormat="1" ht="13.5" customHeight="1">
      <c r="B40" s="181"/>
      <c r="C40" s="1061"/>
      <c r="D40" s="1061"/>
      <c r="E40" s="1061"/>
      <c r="F40" s="1061"/>
      <c r="G40" s="1061"/>
      <c r="H40" s="1061"/>
      <c r="I40" s="1061"/>
      <c r="J40" s="1061"/>
      <c r="K40" s="1061"/>
      <c r="L40" s="1061"/>
      <c r="M40" s="1061"/>
      <c r="N40" s="1061"/>
      <c r="O40" s="1061"/>
      <c r="P40" s="1061"/>
      <c r="Q40" s="1061"/>
      <c r="R40" s="1061"/>
      <c r="S40" s="1061"/>
      <c r="T40" s="333"/>
    </row>
    <row r="41" spans="1:20" s="104" customFormat="1" ht="13.5" customHeight="1">
      <c r="B41" s="181" t="s">
        <v>67</v>
      </c>
      <c r="C41" s="1061" t="s">
        <v>1146</v>
      </c>
      <c r="D41" s="1061"/>
      <c r="E41" s="1061"/>
      <c r="F41" s="1061"/>
      <c r="G41" s="1061"/>
      <c r="H41" s="1061"/>
      <c r="I41" s="1061"/>
      <c r="J41" s="1061"/>
      <c r="K41" s="1061"/>
      <c r="L41" s="1061"/>
      <c r="M41" s="1061"/>
      <c r="N41" s="1061"/>
      <c r="O41" s="1061"/>
      <c r="P41" s="1061"/>
      <c r="Q41" s="1061"/>
      <c r="R41" s="1061"/>
      <c r="S41" s="1061"/>
      <c r="T41" s="333"/>
    </row>
    <row r="42" spans="1:20" s="104" customFormat="1" ht="13.5" customHeight="1">
      <c r="B42" s="181" t="s">
        <v>251</v>
      </c>
      <c r="C42" s="1154" t="s">
        <v>1147</v>
      </c>
      <c r="D42" s="1154"/>
      <c r="E42" s="1154"/>
      <c r="F42" s="1154"/>
      <c r="G42" s="1154"/>
      <c r="H42" s="1154"/>
      <c r="I42" s="1154"/>
      <c r="J42" s="1154"/>
      <c r="K42" s="1154"/>
      <c r="L42" s="1154"/>
      <c r="M42" s="1154"/>
      <c r="N42" s="1154"/>
      <c r="O42" s="1154"/>
      <c r="P42" s="1154"/>
      <c r="Q42" s="1154"/>
      <c r="R42" s="1154"/>
      <c r="S42" s="1154"/>
    </row>
    <row r="43" spans="1:20" s="104" customFormat="1">
      <c r="B43" s="181" t="s">
        <v>252</v>
      </c>
      <c r="C43" s="1154" t="s">
        <v>1148</v>
      </c>
      <c r="D43" s="1154"/>
      <c r="E43" s="1154"/>
      <c r="F43" s="1154"/>
      <c r="G43" s="1154"/>
      <c r="H43" s="1154"/>
      <c r="I43" s="1154"/>
      <c r="J43" s="1154"/>
      <c r="K43" s="1154"/>
      <c r="L43" s="1154"/>
      <c r="M43" s="1154"/>
      <c r="N43" s="1154"/>
      <c r="O43" s="1154"/>
      <c r="P43" s="1154"/>
      <c r="Q43" s="1154"/>
      <c r="R43" s="1154"/>
      <c r="S43" s="1154"/>
      <c r="T43" s="135"/>
    </row>
    <row r="44" spans="1:20" s="104" customFormat="1">
      <c r="B44" s="181" t="s">
        <v>253</v>
      </c>
      <c r="C44" s="1061" t="s">
        <v>1149</v>
      </c>
      <c r="D44" s="1061"/>
      <c r="E44" s="1061"/>
      <c r="F44" s="1061"/>
      <c r="G44" s="1061"/>
      <c r="H44" s="1061"/>
      <c r="I44" s="1061"/>
      <c r="J44" s="1061"/>
      <c r="K44" s="1061"/>
      <c r="L44" s="1061"/>
      <c r="M44" s="1061"/>
      <c r="N44" s="1061"/>
      <c r="O44" s="1061"/>
      <c r="P44" s="1061"/>
      <c r="Q44" s="1061"/>
      <c r="R44" s="1061"/>
      <c r="S44" s="1061"/>
      <c r="T44" s="113"/>
    </row>
    <row r="45" spans="1:20" s="104" customFormat="1">
      <c r="B45" s="181"/>
      <c r="C45" s="1061"/>
      <c r="D45" s="1061"/>
      <c r="E45" s="1061"/>
      <c r="F45" s="1061"/>
      <c r="G45" s="1061"/>
      <c r="H45" s="1061"/>
      <c r="I45" s="1061"/>
      <c r="J45" s="1061"/>
      <c r="K45" s="1061"/>
      <c r="L45" s="1061"/>
      <c r="M45" s="1061"/>
      <c r="N45" s="1061"/>
      <c r="O45" s="1061"/>
      <c r="P45" s="1061"/>
      <c r="Q45" s="1061"/>
      <c r="R45" s="1061"/>
      <c r="S45" s="1061"/>
      <c r="T45" s="113"/>
    </row>
    <row r="46" spans="1:20">
      <c r="A46" s="104"/>
      <c r="B46" s="181"/>
      <c r="C46" s="1061"/>
      <c r="D46" s="1061"/>
      <c r="E46" s="1061"/>
      <c r="F46" s="1061"/>
      <c r="G46" s="1061"/>
      <c r="H46" s="1061"/>
      <c r="I46" s="1061"/>
      <c r="J46" s="1061"/>
      <c r="K46" s="1061"/>
      <c r="L46" s="1061"/>
      <c r="M46" s="1061"/>
      <c r="N46" s="1061"/>
      <c r="O46" s="1061"/>
      <c r="P46" s="1061"/>
      <c r="Q46" s="1061"/>
      <c r="R46" s="1061"/>
      <c r="S46" s="1061"/>
      <c r="T46" s="113"/>
    </row>
    <row r="47" spans="1:20">
      <c r="A47" s="104"/>
      <c r="B47" s="181" t="s">
        <v>254</v>
      </c>
      <c r="C47" s="1061" t="s">
        <v>1150</v>
      </c>
      <c r="D47" s="1061"/>
      <c r="E47" s="1061"/>
      <c r="F47" s="1061"/>
      <c r="G47" s="1061"/>
      <c r="H47" s="1061"/>
      <c r="I47" s="1061"/>
      <c r="J47" s="1061"/>
      <c r="K47" s="1061"/>
      <c r="L47" s="1061"/>
      <c r="M47" s="1061"/>
      <c r="N47" s="1061"/>
      <c r="O47" s="1061"/>
      <c r="P47" s="1061"/>
      <c r="Q47" s="1061"/>
      <c r="R47" s="1061"/>
      <c r="S47" s="1061"/>
      <c r="T47" s="113"/>
    </row>
    <row r="48" spans="1:20">
      <c r="A48" s="104"/>
      <c r="B48" s="181"/>
      <c r="C48" s="1061"/>
      <c r="D48" s="1061"/>
      <c r="E48" s="1061"/>
      <c r="F48" s="1061"/>
      <c r="G48" s="1061"/>
      <c r="H48" s="1061"/>
      <c r="I48" s="1061"/>
      <c r="J48" s="1061"/>
      <c r="K48" s="1061"/>
      <c r="L48" s="1061"/>
      <c r="M48" s="1061"/>
      <c r="N48" s="1061"/>
      <c r="O48" s="1061"/>
      <c r="P48" s="1061"/>
      <c r="Q48" s="1061"/>
      <c r="R48" s="1061"/>
      <c r="S48" s="1061"/>
      <c r="T48" s="113"/>
    </row>
    <row r="49" spans="1:20">
      <c r="A49" s="104"/>
      <c r="B49" s="181"/>
      <c r="C49" s="1061"/>
      <c r="D49" s="1061"/>
      <c r="E49" s="1061"/>
      <c r="F49" s="1061"/>
      <c r="G49" s="1061"/>
      <c r="H49" s="1061"/>
      <c r="I49" s="1061"/>
      <c r="J49" s="1061"/>
      <c r="K49" s="1061"/>
      <c r="L49" s="1061"/>
      <c r="M49" s="1061"/>
      <c r="N49" s="1061"/>
      <c r="O49" s="1061"/>
      <c r="P49" s="1061"/>
      <c r="Q49" s="1061"/>
      <c r="R49" s="1061"/>
      <c r="S49" s="1061"/>
      <c r="T49" s="113"/>
    </row>
    <row r="50" spans="1:20">
      <c r="A50" s="104"/>
      <c r="B50" s="181"/>
      <c r="C50" s="1061"/>
      <c r="D50" s="1061"/>
      <c r="E50" s="1061"/>
      <c r="F50" s="1061"/>
      <c r="G50" s="1061"/>
      <c r="H50" s="1061"/>
      <c r="I50" s="1061"/>
      <c r="J50" s="1061"/>
      <c r="K50" s="1061"/>
      <c r="L50" s="1061"/>
      <c r="M50" s="1061"/>
      <c r="N50" s="1061"/>
      <c r="O50" s="1061"/>
      <c r="P50" s="1061"/>
      <c r="Q50" s="1061"/>
      <c r="R50" s="1061"/>
      <c r="S50" s="1061"/>
      <c r="T50" s="113"/>
    </row>
    <row r="51" spans="1:20">
      <c r="A51" s="104"/>
      <c r="B51" s="181" t="s">
        <v>255</v>
      </c>
      <c r="C51" s="1154" t="s">
        <v>1151</v>
      </c>
      <c r="D51" s="1154"/>
      <c r="E51" s="1154"/>
      <c r="F51" s="1154"/>
      <c r="G51" s="1154"/>
      <c r="H51" s="1154"/>
      <c r="I51" s="1154"/>
      <c r="J51" s="1154"/>
      <c r="K51" s="1154"/>
      <c r="L51" s="1154"/>
      <c r="M51" s="1154"/>
      <c r="N51" s="1154"/>
      <c r="O51" s="1154"/>
      <c r="P51" s="1154"/>
      <c r="Q51" s="1154"/>
      <c r="R51" s="1154"/>
      <c r="S51" s="1154"/>
      <c r="T51" s="104"/>
    </row>
    <row r="52" spans="1:20">
      <c r="A52" s="104"/>
      <c r="B52" s="540" t="s">
        <v>256</v>
      </c>
      <c r="C52" s="541" t="s">
        <v>801</v>
      </c>
      <c r="D52" s="541"/>
      <c r="E52" s="541"/>
      <c r="F52" s="541"/>
      <c r="G52" s="541"/>
      <c r="H52" s="541"/>
      <c r="I52" s="541"/>
      <c r="J52" s="541"/>
      <c r="K52" s="541"/>
      <c r="L52" s="541"/>
      <c r="M52" s="541"/>
      <c r="N52" s="541"/>
      <c r="O52" s="541"/>
      <c r="P52" s="541"/>
      <c r="Q52" s="541"/>
      <c r="R52" s="135"/>
      <c r="S52" s="135"/>
      <c r="T52" s="135"/>
    </row>
    <row r="53" spans="1:20">
      <c r="A53" s="104"/>
      <c r="B53" s="540"/>
      <c r="C53" s="541"/>
      <c r="D53" s="541"/>
      <c r="E53" s="541"/>
      <c r="F53" s="541"/>
      <c r="G53" s="541"/>
      <c r="H53" s="541"/>
      <c r="I53" s="541"/>
      <c r="J53" s="541"/>
      <c r="K53" s="541"/>
      <c r="L53" s="541"/>
      <c r="M53" s="541"/>
      <c r="N53" s="541"/>
      <c r="O53" s="541"/>
      <c r="P53" s="541"/>
      <c r="Q53" s="541"/>
      <c r="R53" s="135"/>
      <c r="S53" s="135"/>
      <c r="T53" s="135"/>
    </row>
    <row r="54" spans="1:20" ht="15.75" customHeight="1">
      <c r="A54" s="135" t="s">
        <v>846</v>
      </c>
      <c r="C54" s="135"/>
      <c r="D54" s="135"/>
      <c r="E54" s="135"/>
      <c r="F54" s="135"/>
      <c r="G54" s="135"/>
      <c r="H54" s="135"/>
      <c r="I54" s="135"/>
      <c r="J54" s="135"/>
      <c r="K54" s="135"/>
      <c r="L54" s="135"/>
      <c r="M54" s="135"/>
      <c r="N54" s="135"/>
      <c r="O54" s="135"/>
      <c r="P54" s="135"/>
      <c r="Q54" s="135"/>
      <c r="R54" s="135"/>
      <c r="S54" s="135"/>
      <c r="T54" s="135"/>
    </row>
    <row r="55" spans="1:20" ht="15.75" customHeight="1">
      <c r="A55" s="1198" t="s">
        <v>170</v>
      </c>
      <c r="B55" s="1199"/>
      <c r="C55" s="1199"/>
      <c r="D55" s="1199"/>
      <c r="E55" s="1199"/>
      <c r="F55" s="1200"/>
      <c r="G55" s="1217" t="s">
        <v>635</v>
      </c>
      <c r="H55" s="1217"/>
      <c r="I55" s="1217"/>
      <c r="J55" s="1217"/>
      <c r="K55" s="1217"/>
      <c r="L55" s="1217"/>
      <c r="M55" s="1217"/>
      <c r="N55" s="1217"/>
      <c r="O55" s="1217"/>
      <c r="P55" s="1123" t="s">
        <v>1152</v>
      </c>
      <c r="Q55" s="1124"/>
      <c r="R55" s="1124"/>
      <c r="S55" s="1125"/>
    </row>
    <row r="56" spans="1:20" ht="15.75" customHeight="1">
      <c r="A56" s="1204"/>
      <c r="B56" s="1205"/>
      <c r="C56" s="1205"/>
      <c r="D56" s="1205"/>
      <c r="E56" s="1205"/>
      <c r="F56" s="1206"/>
      <c r="G56" s="547" t="s">
        <v>65</v>
      </c>
      <c r="H56" s="547" t="s">
        <v>66</v>
      </c>
      <c r="I56" s="547" t="s">
        <v>67</v>
      </c>
      <c r="J56" s="547" t="s">
        <v>251</v>
      </c>
      <c r="K56" s="547" t="s">
        <v>252</v>
      </c>
      <c r="L56" s="547" t="s">
        <v>253</v>
      </c>
      <c r="M56" s="547" t="s">
        <v>254</v>
      </c>
      <c r="N56" s="547" t="s">
        <v>255</v>
      </c>
      <c r="O56" s="547" t="s">
        <v>256</v>
      </c>
      <c r="P56" s="1126"/>
      <c r="Q56" s="1089"/>
      <c r="R56" s="1089"/>
      <c r="S56" s="1127"/>
    </row>
    <row r="57" spans="1:20" ht="13.5" customHeight="1">
      <c r="A57" s="1209" t="s">
        <v>625</v>
      </c>
      <c r="B57" s="1409" t="s">
        <v>72</v>
      </c>
      <c r="C57" s="1825"/>
      <c r="D57" s="1825"/>
      <c r="E57" s="1825"/>
      <c r="F57" s="1410"/>
      <c r="G57" s="547" t="s">
        <v>678</v>
      </c>
      <c r="H57" s="547" t="s">
        <v>678</v>
      </c>
      <c r="I57" s="547" t="s">
        <v>678</v>
      </c>
      <c r="J57" s="547" t="s">
        <v>678</v>
      </c>
      <c r="K57" s="547" t="s">
        <v>678</v>
      </c>
      <c r="L57" s="547" t="s">
        <v>678</v>
      </c>
      <c r="M57" s="547" t="s">
        <v>678</v>
      </c>
      <c r="N57" s="547" t="s">
        <v>678</v>
      </c>
      <c r="O57" s="547" t="s">
        <v>678</v>
      </c>
      <c r="P57" s="1073"/>
      <c r="Q57" s="1074"/>
      <c r="R57" s="1074"/>
      <c r="S57" s="1075"/>
    </row>
    <row r="58" spans="1:20" ht="13.5" customHeight="1">
      <c r="A58" s="1210"/>
      <c r="B58" s="1409" t="s">
        <v>1153</v>
      </c>
      <c r="C58" s="1825"/>
      <c r="D58" s="1825"/>
      <c r="E58" s="1825"/>
      <c r="F58" s="1410"/>
      <c r="G58" s="547" t="s">
        <v>678</v>
      </c>
      <c r="H58" s="547"/>
      <c r="I58" s="547"/>
      <c r="J58" s="547"/>
      <c r="K58" s="547"/>
      <c r="L58" s="547"/>
      <c r="M58" s="547"/>
      <c r="N58" s="547"/>
      <c r="O58" s="711"/>
      <c r="P58" s="1826" t="s">
        <v>1154</v>
      </c>
      <c r="Q58" s="1827"/>
      <c r="R58" s="1827"/>
      <c r="S58" s="1828"/>
    </row>
    <row r="59" spans="1:20" ht="13.5" customHeight="1">
      <c r="A59" s="1210"/>
      <c r="B59" s="1409" t="s">
        <v>627</v>
      </c>
      <c r="C59" s="1825"/>
      <c r="D59" s="1825"/>
      <c r="E59" s="1825"/>
      <c r="F59" s="1410"/>
      <c r="G59" s="547" t="s">
        <v>678</v>
      </c>
      <c r="H59" s="547" t="s">
        <v>678</v>
      </c>
      <c r="I59" s="547" t="s">
        <v>678</v>
      </c>
      <c r="J59" s="547" t="s">
        <v>678</v>
      </c>
      <c r="K59" s="547" t="s">
        <v>678</v>
      </c>
      <c r="L59" s="547" t="s">
        <v>678</v>
      </c>
      <c r="M59" s="547"/>
      <c r="N59" s="547" t="s">
        <v>678</v>
      </c>
      <c r="O59" s="547" t="s">
        <v>678</v>
      </c>
      <c r="P59" s="1826"/>
      <c r="Q59" s="1827"/>
      <c r="R59" s="1827"/>
      <c r="S59" s="1828"/>
    </row>
    <row r="60" spans="1:20" ht="13.5" customHeight="1">
      <c r="A60" s="1210"/>
      <c r="B60" s="1451" t="s">
        <v>803</v>
      </c>
      <c r="C60" s="1212"/>
      <c r="D60" s="1212"/>
      <c r="E60" s="1212"/>
      <c r="F60" s="1212"/>
      <c r="G60" s="562" t="s">
        <v>678</v>
      </c>
      <c r="H60" s="562"/>
      <c r="I60" s="562"/>
      <c r="J60" s="562"/>
      <c r="K60" s="562"/>
      <c r="L60" s="562"/>
      <c r="M60" s="562"/>
      <c r="N60" s="547" t="s">
        <v>678</v>
      </c>
      <c r="O60" s="562" t="s">
        <v>678</v>
      </c>
      <c r="P60" s="1175"/>
      <c r="Q60" s="1829"/>
      <c r="R60" s="1829"/>
      <c r="S60" s="1830"/>
    </row>
    <row r="61" spans="1:20" ht="13.5" customHeight="1">
      <c r="A61" s="1210"/>
      <c r="B61" s="1409" t="s">
        <v>84</v>
      </c>
      <c r="C61" s="1825"/>
      <c r="D61" s="1825"/>
      <c r="E61" s="1825"/>
      <c r="F61" s="1410"/>
      <c r="G61" s="547" t="s">
        <v>678</v>
      </c>
      <c r="H61" s="547"/>
      <c r="I61" s="547" t="s">
        <v>678</v>
      </c>
      <c r="J61" s="547"/>
      <c r="K61" s="547" t="s">
        <v>678</v>
      </c>
      <c r="L61" s="547"/>
      <c r="M61" s="547"/>
      <c r="N61" s="547" t="s">
        <v>678</v>
      </c>
      <c r="O61" s="547" t="s">
        <v>678</v>
      </c>
      <c r="P61" s="1175"/>
      <c r="Q61" s="1829"/>
      <c r="R61" s="1829"/>
      <c r="S61" s="1830"/>
    </row>
    <row r="62" spans="1:20">
      <c r="A62" s="1210"/>
      <c r="B62" s="1409" t="s">
        <v>628</v>
      </c>
      <c r="C62" s="1825"/>
      <c r="D62" s="1825"/>
      <c r="E62" s="1825"/>
      <c r="F62" s="1410"/>
      <c r="G62" s="547" t="s">
        <v>678</v>
      </c>
      <c r="H62" s="547"/>
      <c r="I62" s="547" t="s">
        <v>678</v>
      </c>
      <c r="J62" s="547" t="s">
        <v>678</v>
      </c>
      <c r="K62" s="547" t="s">
        <v>678</v>
      </c>
      <c r="L62" s="547"/>
      <c r="M62" s="547"/>
      <c r="N62" s="547" t="s">
        <v>678</v>
      </c>
      <c r="O62" s="711"/>
      <c r="P62" s="1175"/>
      <c r="Q62" s="1829"/>
      <c r="R62" s="1829"/>
      <c r="S62" s="1830"/>
    </row>
    <row r="63" spans="1:20">
      <c r="A63" s="1210"/>
      <c r="B63" s="1409" t="s">
        <v>763</v>
      </c>
      <c r="C63" s="1825"/>
      <c r="D63" s="1825"/>
      <c r="E63" s="1825"/>
      <c r="F63" s="1410"/>
      <c r="G63" s="547" t="s">
        <v>678</v>
      </c>
      <c r="H63" s="547"/>
      <c r="I63" s="547" t="s">
        <v>678</v>
      </c>
      <c r="J63" s="547" t="s">
        <v>678</v>
      </c>
      <c r="K63" s="547" t="s">
        <v>678</v>
      </c>
      <c r="L63" s="547" t="s">
        <v>678</v>
      </c>
      <c r="M63" s="547"/>
      <c r="N63" s="547" t="s">
        <v>678</v>
      </c>
      <c r="O63" s="711"/>
      <c r="P63" s="1175"/>
      <c r="Q63" s="1829"/>
      <c r="R63" s="1829"/>
      <c r="S63" s="1830"/>
    </row>
    <row r="64" spans="1:20">
      <c r="A64" s="1210"/>
      <c r="B64" s="1409" t="s">
        <v>629</v>
      </c>
      <c r="C64" s="1825"/>
      <c r="D64" s="1825"/>
      <c r="E64" s="1825"/>
      <c r="F64" s="1410"/>
      <c r="G64" s="547" t="s">
        <v>678</v>
      </c>
      <c r="H64" s="547"/>
      <c r="I64" s="547" t="s">
        <v>678</v>
      </c>
      <c r="J64" s="547" t="s">
        <v>678</v>
      </c>
      <c r="K64" s="547" t="s">
        <v>678</v>
      </c>
      <c r="L64" s="547" t="s">
        <v>678</v>
      </c>
      <c r="M64" s="547"/>
      <c r="N64" s="547" t="s">
        <v>678</v>
      </c>
      <c r="O64" s="711"/>
      <c r="P64" s="1175"/>
      <c r="Q64" s="1829"/>
      <c r="R64" s="1829"/>
      <c r="S64" s="1830"/>
    </row>
    <row r="65" spans="1:19">
      <c r="A65" s="1211"/>
      <c r="B65" s="1451" t="s">
        <v>630</v>
      </c>
      <c r="C65" s="1212"/>
      <c r="D65" s="1212"/>
      <c r="E65" s="1212"/>
      <c r="F65" s="1213"/>
      <c r="G65" s="547" t="s">
        <v>678</v>
      </c>
      <c r="H65" s="547"/>
      <c r="I65" s="547"/>
      <c r="J65" s="547"/>
      <c r="K65" s="547"/>
      <c r="L65" s="547"/>
      <c r="M65" s="547"/>
      <c r="N65" s="547" t="s">
        <v>678</v>
      </c>
      <c r="O65" s="711"/>
      <c r="P65" s="1175" t="s">
        <v>1155</v>
      </c>
      <c r="Q65" s="1829"/>
      <c r="R65" s="1829"/>
      <c r="S65" s="1830"/>
    </row>
    <row r="66" spans="1:19" ht="13.5" customHeight="1">
      <c r="A66" s="1123" t="s">
        <v>14</v>
      </c>
      <c r="B66" s="1124"/>
      <c r="C66" s="1124"/>
      <c r="D66" s="1124"/>
      <c r="E66" s="1124"/>
      <c r="F66" s="1125"/>
      <c r="G66" s="1090"/>
      <c r="H66" s="1090"/>
      <c r="I66" s="1090"/>
      <c r="J66" s="1090" t="s">
        <v>678</v>
      </c>
      <c r="K66" s="1090"/>
      <c r="L66" s="1090" t="s">
        <v>678</v>
      </c>
      <c r="M66" s="1090"/>
      <c r="N66" s="1090" t="s">
        <v>678</v>
      </c>
      <c r="O66" s="1090"/>
      <c r="P66" s="1816" t="s">
        <v>1156</v>
      </c>
      <c r="Q66" s="1817"/>
      <c r="R66" s="1817"/>
      <c r="S66" s="1818"/>
    </row>
    <row r="67" spans="1:19">
      <c r="A67" s="1128"/>
      <c r="B67" s="778"/>
      <c r="C67" s="778"/>
      <c r="D67" s="778"/>
      <c r="E67" s="778"/>
      <c r="F67" s="1129"/>
      <c r="G67" s="1090"/>
      <c r="H67" s="1090"/>
      <c r="I67" s="1090"/>
      <c r="J67" s="1090"/>
      <c r="K67" s="1090"/>
      <c r="L67" s="1090"/>
      <c r="M67" s="1090"/>
      <c r="N67" s="1090"/>
      <c r="O67" s="1090"/>
      <c r="P67" s="1819"/>
      <c r="Q67" s="1820"/>
      <c r="R67" s="1820"/>
      <c r="S67" s="1821"/>
    </row>
    <row r="68" spans="1:19">
      <c r="A68" s="1128"/>
      <c r="B68" s="778"/>
      <c r="C68" s="778"/>
      <c r="D68" s="778"/>
      <c r="E68" s="778"/>
      <c r="F68" s="1129"/>
      <c r="G68" s="1090"/>
      <c r="H68" s="1090"/>
      <c r="I68" s="1090"/>
      <c r="J68" s="1090"/>
      <c r="K68" s="1090"/>
      <c r="L68" s="1090"/>
      <c r="M68" s="1090"/>
      <c r="N68" s="1090"/>
      <c r="O68" s="1090"/>
      <c r="P68" s="1819"/>
      <c r="Q68" s="1820"/>
      <c r="R68" s="1820"/>
      <c r="S68" s="1821"/>
    </row>
    <row r="69" spans="1:19">
      <c r="A69" s="1126"/>
      <c r="B69" s="1089"/>
      <c r="C69" s="1089"/>
      <c r="D69" s="1089"/>
      <c r="E69" s="1089"/>
      <c r="F69" s="1127"/>
      <c r="G69" s="1090"/>
      <c r="H69" s="1090"/>
      <c r="I69" s="1090"/>
      <c r="J69" s="1090"/>
      <c r="K69" s="1090"/>
      <c r="L69" s="1090"/>
      <c r="M69" s="1090"/>
      <c r="N69" s="1090"/>
      <c r="O69" s="1090"/>
      <c r="P69" s="1822"/>
      <c r="Q69" s="1823"/>
      <c r="R69" s="1823"/>
      <c r="S69" s="1824"/>
    </row>
    <row r="70" spans="1:19">
      <c r="A70" s="3" t="s">
        <v>1157</v>
      </c>
    </row>
    <row r="71" spans="1:19">
      <c r="A71" s="3" t="s">
        <v>1158</v>
      </c>
    </row>
    <row r="73" spans="1:19">
      <c r="A73" s="3" t="s">
        <v>636</v>
      </c>
    </row>
    <row r="74" spans="1:19">
      <c r="A74" s="1156" t="s">
        <v>637</v>
      </c>
      <c r="B74" s="1157"/>
      <c r="C74" s="1090" t="s">
        <v>638</v>
      </c>
      <c r="D74" s="1090"/>
      <c r="E74" s="1090"/>
      <c r="F74" s="1090"/>
      <c r="G74" s="1090"/>
      <c r="H74" s="1090" t="s">
        <v>687</v>
      </c>
      <c r="I74" s="1090"/>
      <c r="J74" s="1090"/>
      <c r="K74" s="1090"/>
      <c r="L74" s="1090"/>
      <c r="M74" s="1090"/>
      <c r="N74" s="1090"/>
      <c r="O74" s="1090" t="s">
        <v>639</v>
      </c>
      <c r="P74" s="1090"/>
      <c r="Q74" s="1090"/>
      <c r="R74" s="1090"/>
      <c r="S74" s="1090"/>
    </row>
    <row r="75" spans="1:19" ht="13.5" customHeight="1">
      <c r="A75" s="1198" t="s">
        <v>688</v>
      </c>
      <c r="B75" s="1200"/>
      <c r="C75" s="1788" t="s">
        <v>1159</v>
      </c>
      <c r="D75" s="1789"/>
      <c r="E75" s="1789"/>
      <c r="F75" s="1789"/>
      <c r="G75" s="1790"/>
      <c r="H75" s="1160" t="s">
        <v>1160</v>
      </c>
      <c r="I75" s="1462"/>
      <c r="J75" s="1462"/>
      <c r="K75" s="1462"/>
      <c r="L75" s="1462"/>
      <c r="M75" s="1462"/>
      <c r="N75" s="1463"/>
      <c r="O75" s="1806" t="s">
        <v>1161</v>
      </c>
      <c r="P75" s="1807"/>
      <c r="Q75" s="1807"/>
      <c r="R75" s="1807"/>
      <c r="S75" s="1808"/>
    </row>
    <row r="76" spans="1:19">
      <c r="A76" s="1204"/>
      <c r="B76" s="1206"/>
      <c r="C76" s="1800"/>
      <c r="D76" s="1801"/>
      <c r="E76" s="1801"/>
      <c r="F76" s="1801"/>
      <c r="G76" s="1802"/>
      <c r="H76" s="1464"/>
      <c r="I76" s="1465"/>
      <c r="J76" s="1465"/>
      <c r="K76" s="1465"/>
      <c r="L76" s="1465"/>
      <c r="M76" s="1465"/>
      <c r="N76" s="1466"/>
      <c r="O76" s="1809" t="s">
        <v>1162</v>
      </c>
      <c r="P76" s="1810"/>
      <c r="Q76" s="1810"/>
      <c r="R76" s="1810"/>
      <c r="S76" s="1811"/>
    </row>
    <row r="77" spans="1:19" ht="13.5" customHeight="1">
      <c r="A77" s="1198" t="s">
        <v>640</v>
      </c>
      <c r="B77" s="1200"/>
      <c r="C77" s="1800"/>
      <c r="D77" s="1801"/>
      <c r="E77" s="1801"/>
      <c r="F77" s="1801"/>
      <c r="G77" s="1802"/>
      <c r="H77" s="1160" t="s">
        <v>1163</v>
      </c>
      <c r="I77" s="1462"/>
      <c r="J77" s="1462"/>
      <c r="K77" s="1462"/>
      <c r="L77" s="1462"/>
      <c r="M77" s="1462"/>
      <c r="N77" s="1463"/>
      <c r="O77" s="1806" t="s">
        <v>1164</v>
      </c>
      <c r="P77" s="1807"/>
      <c r="Q77" s="1807"/>
      <c r="R77" s="1807"/>
      <c r="S77" s="1808"/>
    </row>
    <row r="78" spans="1:19">
      <c r="A78" s="1201"/>
      <c r="B78" s="1203"/>
      <c r="C78" s="1800"/>
      <c r="D78" s="1801"/>
      <c r="E78" s="1801"/>
      <c r="F78" s="1801"/>
      <c r="G78" s="1802"/>
      <c r="H78" s="1467"/>
      <c r="I78" s="1468"/>
      <c r="J78" s="1468"/>
      <c r="K78" s="1468"/>
      <c r="L78" s="1468"/>
      <c r="M78" s="1468"/>
      <c r="N78" s="1469"/>
      <c r="O78" s="1812" t="s">
        <v>1165</v>
      </c>
      <c r="P78" s="1813"/>
      <c r="Q78" s="1813"/>
      <c r="R78" s="1813"/>
      <c r="S78" s="1814"/>
    </row>
    <row r="79" spans="1:19">
      <c r="A79" s="1204"/>
      <c r="B79" s="1206"/>
      <c r="C79" s="1800"/>
      <c r="D79" s="1801"/>
      <c r="E79" s="1801"/>
      <c r="F79" s="1801"/>
      <c r="G79" s="1802"/>
      <c r="H79" s="1464"/>
      <c r="I79" s="1465"/>
      <c r="J79" s="1465"/>
      <c r="K79" s="1465"/>
      <c r="L79" s="1465"/>
      <c r="M79" s="1465"/>
      <c r="N79" s="1466"/>
      <c r="O79" s="1809"/>
      <c r="P79" s="1810"/>
      <c r="Q79" s="1810"/>
      <c r="R79" s="1810"/>
      <c r="S79" s="1811"/>
    </row>
    <row r="80" spans="1:19" ht="13.5" customHeight="1">
      <c r="A80" s="1198" t="s">
        <v>695</v>
      </c>
      <c r="B80" s="1200"/>
      <c r="C80" s="1800"/>
      <c r="D80" s="1801"/>
      <c r="E80" s="1801"/>
      <c r="F80" s="1801"/>
      <c r="G80" s="1802"/>
      <c r="H80" s="1160" t="s">
        <v>692</v>
      </c>
      <c r="I80" s="1462"/>
      <c r="J80" s="1462"/>
      <c r="K80" s="1462"/>
      <c r="L80" s="1462"/>
      <c r="M80" s="1462"/>
      <c r="N80" s="1463"/>
      <c r="O80" s="1806" t="s">
        <v>1166</v>
      </c>
      <c r="P80" s="1807"/>
      <c r="Q80" s="1807"/>
      <c r="R80" s="1807"/>
      <c r="S80" s="1808"/>
    </row>
    <row r="81" spans="1:20">
      <c r="A81" s="1201"/>
      <c r="B81" s="1203"/>
      <c r="C81" s="1800"/>
      <c r="D81" s="1801"/>
      <c r="E81" s="1801"/>
      <c r="F81" s="1801"/>
      <c r="G81" s="1802"/>
      <c r="H81" s="1467"/>
      <c r="I81" s="1468"/>
      <c r="J81" s="1468"/>
      <c r="K81" s="1468"/>
      <c r="L81" s="1468"/>
      <c r="M81" s="1468"/>
      <c r="N81" s="1469"/>
      <c r="O81" s="1812" t="s">
        <v>1167</v>
      </c>
      <c r="P81" s="1813"/>
      <c r="Q81" s="1813"/>
      <c r="R81" s="1813"/>
      <c r="S81" s="1814"/>
    </row>
    <row r="82" spans="1:20">
      <c r="A82" s="1204"/>
      <c r="B82" s="1206"/>
      <c r="C82" s="1800"/>
      <c r="D82" s="1801"/>
      <c r="E82" s="1801"/>
      <c r="F82" s="1801"/>
      <c r="G82" s="1802"/>
      <c r="H82" s="1464"/>
      <c r="I82" s="1465"/>
      <c r="J82" s="1465"/>
      <c r="K82" s="1465"/>
      <c r="L82" s="1465"/>
      <c r="M82" s="1465"/>
      <c r="N82" s="1466"/>
      <c r="O82" s="1809"/>
      <c r="P82" s="1810"/>
      <c r="Q82" s="1810"/>
      <c r="R82" s="1810"/>
      <c r="S82" s="1811"/>
    </row>
    <row r="83" spans="1:20" ht="13.5" customHeight="1">
      <c r="A83" s="1198" t="s">
        <v>697</v>
      </c>
      <c r="B83" s="1200"/>
      <c r="C83" s="1800"/>
      <c r="D83" s="1801"/>
      <c r="E83" s="1801"/>
      <c r="F83" s="1801"/>
      <c r="G83" s="1802"/>
      <c r="H83" s="1788" t="s">
        <v>1168</v>
      </c>
      <c r="I83" s="1789"/>
      <c r="J83" s="1789"/>
      <c r="K83" s="1789"/>
      <c r="L83" s="1789"/>
      <c r="M83" s="1789"/>
      <c r="N83" s="1790"/>
      <c r="O83" s="1452" t="s">
        <v>1169</v>
      </c>
      <c r="P83" s="1246"/>
      <c r="Q83" s="1246"/>
      <c r="R83" s="1246"/>
      <c r="S83" s="1247"/>
    </row>
    <row r="84" spans="1:20">
      <c r="A84" s="1204"/>
      <c r="B84" s="1206"/>
      <c r="C84" s="1791"/>
      <c r="D84" s="1792"/>
      <c r="E84" s="1792"/>
      <c r="F84" s="1792"/>
      <c r="G84" s="1793"/>
      <c r="H84" s="1791"/>
      <c r="I84" s="1792"/>
      <c r="J84" s="1792"/>
      <c r="K84" s="1792"/>
      <c r="L84" s="1792"/>
      <c r="M84" s="1792"/>
      <c r="N84" s="1793"/>
      <c r="O84" s="1815"/>
      <c r="P84" s="1101"/>
      <c r="Q84" s="1101"/>
      <c r="R84" s="1101"/>
      <c r="S84" s="1102"/>
    </row>
    <row r="85" spans="1:20" ht="13.5" customHeight="1">
      <c r="A85" s="1220" t="s">
        <v>1170</v>
      </c>
      <c r="B85" s="1222"/>
      <c r="C85" s="1788" t="s">
        <v>1171</v>
      </c>
      <c r="D85" s="1789"/>
      <c r="E85" s="1789"/>
      <c r="F85" s="1789"/>
      <c r="G85" s="1790"/>
      <c r="H85" s="1788" t="s">
        <v>1172</v>
      </c>
      <c r="I85" s="1789"/>
      <c r="J85" s="1789"/>
      <c r="K85" s="1789"/>
      <c r="L85" s="1789"/>
      <c r="M85" s="1789"/>
      <c r="N85" s="1790"/>
      <c r="O85" s="1794" t="s">
        <v>1173</v>
      </c>
      <c r="P85" s="1795"/>
      <c r="Q85" s="1795"/>
      <c r="R85" s="1795"/>
      <c r="S85" s="1796"/>
    </row>
    <row r="86" spans="1:20">
      <c r="A86" s="1220"/>
      <c r="B86" s="1222"/>
      <c r="C86" s="1800"/>
      <c r="D86" s="1801"/>
      <c r="E86" s="1801"/>
      <c r="F86" s="1801"/>
      <c r="G86" s="1802"/>
      <c r="H86" s="1791"/>
      <c r="I86" s="1792"/>
      <c r="J86" s="1792"/>
      <c r="K86" s="1792"/>
      <c r="L86" s="1792"/>
      <c r="M86" s="1792"/>
      <c r="N86" s="1793"/>
      <c r="O86" s="1797" t="s">
        <v>1174</v>
      </c>
      <c r="P86" s="1798"/>
      <c r="Q86" s="1798"/>
      <c r="R86" s="1798"/>
      <c r="S86" s="1799"/>
    </row>
    <row r="87" spans="1:20" ht="13.5" customHeight="1">
      <c r="A87" s="1220" t="s">
        <v>1175</v>
      </c>
      <c r="B87" s="1222"/>
      <c r="C87" s="1800"/>
      <c r="D87" s="1801"/>
      <c r="E87" s="1801"/>
      <c r="F87" s="1801"/>
      <c r="G87" s="1802"/>
      <c r="H87" s="1788" t="s">
        <v>1176</v>
      </c>
      <c r="I87" s="1789"/>
      <c r="J87" s="1789"/>
      <c r="K87" s="1789"/>
      <c r="L87" s="1789"/>
      <c r="M87" s="1789"/>
      <c r="N87" s="1790"/>
      <c r="O87" s="1794" t="s">
        <v>1177</v>
      </c>
      <c r="P87" s="1795"/>
      <c r="Q87" s="1795"/>
      <c r="R87" s="1795"/>
      <c r="S87" s="1796"/>
    </row>
    <row r="88" spans="1:20" ht="13.5" customHeight="1">
      <c r="A88" s="1220"/>
      <c r="B88" s="1222"/>
      <c r="C88" s="1800"/>
      <c r="D88" s="1801"/>
      <c r="E88" s="1801"/>
      <c r="F88" s="1801"/>
      <c r="G88" s="1802"/>
      <c r="H88" s="1800"/>
      <c r="I88" s="1801"/>
      <c r="J88" s="1801"/>
      <c r="K88" s="1801"/>
      <c r="L88" s="1801"/>
      <c r="M88" s="1801"/>
      <c r="N88" s="1802"/>
      <c r="O88" s="1803" t="s">
        <v>1178</v>
      </c>
      <c r="P88" s="1804"/>
      <c r="Q88" s="1804"/>
      <c r="R88" s="1804"/>
      <c r="S88" s="1805"/>
    </row>
    <row r="89" spans="1:20">
      <c r="A89" s="1220"/>
      <c r="B89" s="1222"/>
      <c r="C89" s="1800"/>
      <c r="D89" s="1801"/>
      <c r="E89" s="1801"/>
      <c r="F89" s="1801"/>
      <c r="G89" s="1802"/>
      <c r="H89" s="1791"/>
      <c r="I89" s="1792"/>
      <c r="J89" s="1792"/>
      <c r="K89" s="1792"/>
      <c r="L89" s="1792"/>
      <c r="M89" s="1792"/>
      <c r="N89" s="1793"/>
      <c r="O89" s="1797"/>
      <c r="P89" s="1798"/>
      <c r="Q89" s="1798"/>
      <c r="R89" s="1798"/>
      <c r="S89" s="1799"/>
    </row>
    <row r="90" spans="1:20" ht="13.5" customHeight="1">
      <c r="A90" s="1198" t="s">
        <v>1179</v>
      </c>
      <c r="B90" s="1200"/>
      <c r="C90" s="1800"/>
      <c r="D90" s="1801"/>
      <c r="E90" s="1801"/>
      <c r="F90" s="1801"/>
      <c r="G90" s="1802"/>
      <c r="H90" s="1788" t="s">
        <v>1180</v>
      </c>
      <c r="I90" s="1789"/>
      <c r="J90" s="1789"/>
      <c r="K90" s="1789"/>
      <c r="L90" s="1789"/>
      <c r="M90" s="1789"/>
      <c r="N90" s="1790"/>
      <c r="O90" s="1794" t="s">
        <v>255</v>
      </c>
      <c r="P90" s="1795"/>
      <c r="Q90" s="1795"/>
      <c r="R90" s="1795"/>
      <c r="S90" s="1796"/>
    </row>
    <row r="91" spans="1:20">
      <c r="A91" s="1204"/>
      <c r="B91" s="1206"/>
      <c r="C91" s="1791"/>
      <c r="D91" s="1792"/>
      <c r="E91" s="1792"/>
      <c r="F91" s="1792"/>
      <c r="G91" s="1793"/>
      <c r="H91" s="1791"/>
      <c r="I91" s="1792"/>
      <c r="J91" s="1792"/>
      <c r="K91" s="1792"/>
      <c r="L91" s="1792"/>
      <c r="M91" s="1792"/>
      <c r="N91" s="1793"/>
      <c r="O91" s="1797" t="s">
        <v>818</v>
      </c>
      <c r="P91" s="1798"/>
      <c r="Q91" s="1798"/>
      <c r="R91" s="1798"/>
      <c r="S91" s="1799"/>
    </row>
    <row r="93" spans="1:20">
      <c r="A93" s="103" t="s">
        <v>52</v>
      </c>
      <c r="B93" s="104" t="s">
        <v>632</v>
      </c>
      <c r="C93" s="104"/>
      <c r="D93" s="104"/>
      <c r="E93" s="104"/>
      <c r="F93" s="104"/>
      <c r="G93" s="104"/>
      <c r="H93" s="104"/>
      <c r="I93" s="104"/>
      <c r="J93" s="104"/>
      <c r="K93" s="104"/>
      <c r="L93" s="104"/>
      <c r="M93" s="104"/>
      <c r="N93" s="104"/>
      <c r="O93" s="104"/>
      <c r="P93" s="104"/>
      <c r="Q93" s="104"/>
      <c r="R93" s="104"/>
      <c r="S93" s="104"/>
      <c r="T93" s="104"/>
    </row>
    <row r="94" spans="1:20" ht="13.5" customHeight="1">
      <c r="A94" s="103" t="s">
        <v>53</v>
      </c>
      <c r="B94" s="104" t="s">
        <v>506</v>
      </c>
      <c r="C94" s="104"/>
      <c r="D94" s="104"/>
      <c r="E94" s="104"/>
      <c r="F94" s="104"/>
      <c r="G94" s="104"/>
      <c r="H94" s="104"/>
      <c r="I94" s="104"/>
      <c r="J94" s="104"/>
      <c r="K94" s="104"/>
      <c r="L94" s="104"/>
      <c r="M94" s="104"/>
      <c r="N94" s="104"/>
      <c r="O94" s="104"/>
      <c r="P94" s="104"/>
      <c r="Q94" s="104"/>
      <c r="R94" s="104"/>
      <c r="S94" s="104"/>
      <c r="T94" s="113"/>
    </row>
    <row r="95" spans="1:20">
      <c r="A95" s="103" t="s">
        <v>58</v>
      </c>
      <c r="B95" s="104" t="s">
        <v>59</v>
      </c>
      <c r="C95" s="104"/>
      <c r="D95" s="104"/>
      <c r="E95" s="104"/>
      <c r="F95" s="104"/>
      <c r="G95" s="104"/>
      <c r="H95" s="104"/>
      <c r="I95" s="104"/>
      <c r="J95" s="104"/>
      <c r="K95" s="104"/>
      <c r="L95" s="104"/>
      <c r="M95" s="104"/>
      <c r="N95" s="104"/>
      <c r="O95" s="104"/>
      <c r="P95" s="104"/>
      <c r="Q95" s="104"/>
      <c r="R95" s="104"/>
      <c r="S95" s="104"/>
      <c r="T95" s="104"/>
    </row>
    <row r="96" spans="1:20">
      <c r="A96" s="103"/>
      <c r="B96" s="104"/>
      <c r="C96" s="104"/>
      <c r="D96" s="104"/>
      <c r="E96" s="104"/>
      <c r="F96" s="104"/>
      <c r="G96" s="104"/>
      <c r="H96" s="104"/>
      <c r="I96" s="104"/>
      <c r="J96" s="104"/>
      <c r="K96" s="104"/>
      <c r="L96" s="104"/>
      <c r="M96" s="104"/>
      <c r="N96" s="104"/>
      <c r="O96" s="104"/>
      <c r="P96" s="104"/>
      <c r="Q96" s="104"/>
      <c r="R96" s="104"/>
      <c r="S96" s="104"/>
      <c r="T96" s="104"/>
    </row>
    <row r="102" hidden="1"/>
    <row r="103" hidden="1"/>
  </sheetData>
  <mergeCells count="126">
    <mergeCell ref="A1:F1"/>
    <mergeCell ref="A2:E2"/>
    <mergeCell ref="A4:S4"/>
    <mergeCell ref="A5:S5"/>
    <mergeCell ref="H7:K7"/>
    <mergeCell ref="L7:S7"/>
    <mergeCell ref="A17:E17"/>
    <mergeCell ref="F17:L17"/>
    <mergeCell ref="M17:S17"/>
    <mergeCell ref="F12:S13"/>
    <mergeCell ref="A18:E21"/>
    <mergeCell ref="F18:L21"/>
    <mergeCell ref="M18:S21"/>
    <mergeCell ref="B10:S11"/>
    <mergeCell ref="A12:E13"/>
    <mergeCell ref="A14:E14"/>
    <mergeCell ref="F14:S14"/>
    <mergeCell ref="A15:E15"/>
    <mergeCell ref="F15:S15"/>
    <mergeCell ref="A24:E24"/>
    <mergeCell ref="F24:L24"/>
    <mergeCell ref="M24:S24"/>
    <mergeCell ref="A25:E25"/>
    <mergeCell ref="F25:L25"/>
    <mergeCell ref="M25:S25"/>
    <mergeCell ref="A22:E22"/>
    <mergeCell ref="F22:L22"/>
    <mergeCell ref="M22:S22"/>
    <mergeCell ref="A23:E23"/>
    <mergeCell ref="F23:L23"/>
    <mergeCell ref="M23:S23"/>
    <mergeCell ref="A29:D30"/>
    <mergeCell ref="A31:E31"/>
    <mergeCell ref="F31:L31"/>
    <mergeCell ref="M31:S31"/>
    <mergeCell ref="A32:E32"/>
    <mergeCell ref="F32:L32"/>
    <mergeCell ref="M32:S32"/>
    <mergeCell ref="A26:E27"/>
    <mergeCell ref="F26:L27"/>
    <mergeCell ref="M26:S27"/>
    <mergeCell ref="A28:E28"/>
    <mergeCell ref="F28:K28"/>
    <mergeCell ref="M28:R28"/>
    <mergeCell ref="C41:S41"/>
    <mergeCell ref="C42:S42"/>
    <mergeCell ref="C43:S43"/>
    <mergeCell ref="C44:S46"/>
    <mergeCell ref="C47:S50"/>
    <mergeCell ref="C51:S51"/>
    <mergeCell ref="A33:E33"/>
    <mergeCell ref="F33:K33"/>
    <mergeCell ref="M33:R33"/>
    <mergeCell ref="B36:S36"/>
    <mergeCell ref="C37:S37"/>
    <mergeCell ref="C38:S40"/>
    <mergeCell ref="A55:F56"/>
    <mergeCell ref="G55:O55"/>
    <mergeCell ref="P55:S56"/>
    <mergeCell ref="A57:A65"/>
    <mergeCell ref="B57:F57"/>
    <mergeCell ref="P57:S57"/>
    <mergeCell ref="B58:F58"/>
    <mergeCell ref="P58:S58"/>
    <mergeCell ref="B59:F59"/>
    <mergeCell ref="P59:S59"/>
    <mergeCell ref="B63:F63"/>
    <mergeCell ref="P63:S63"/>
    <mergeCell ref="B64:F64"/>
    <mergeCell ref="P64:S64"/>
    <mergeCell ref="B65:F65"/>
    <mergeCell ref="P65:S65"/>
    <mergeCell ref="B60:F60"/>
    <mergeCell ref="P60:S60"/>
    <mergeCell ref="B61:F61"/>
    <mergeCell ref="P61:S61"/>
    <mergeCell ref="B62:F62"/>
    <mergeCell ref="P62:S62"/>
    <mergeCell ref="L66:L69"/>
    <mergeCell ref="M66:M69"/>
    <mergeCell ref="N66:N69"/>
    <mergeCell ref="O66:O69"/>
    <mergeCell ref="P66:S69"/>
    <mergeCell ref="A74:B74"/>
    <mergeCell ref="C74:G74"/>
    <mergeCell ref="H74:N74"/>
    <mergeCell ref="O74:S74"/>
    <mergeCell ref="A66:F69"/>
    <mergeCell ref="G66:G69"/>
    <mergeCell ref="H66:H69"/>
    <mergeCell ref="I66:I69"/>
    <mergeCell ref="J66:J69"/>
    <mergeCell ref="K66:K69"/>
    <mergeCell ref="A75:B76"/>
    <mergeCell ref="C75:G84"/>
    <mergeCell ref="H75:N76"/>
    <mergeCell ref="O75:S75"/>
    <mergeCell ref="O76:S76"/>
    <mergeCell ref="A77:B79"/>
    <mergeCell ref="H77:N79"/>
    <mergeCell ref="O77:S77"/>
    <mergeCell ref="O78:S78"/>
    <mergeCell ref="O79:S79"/>
    <mergeCell ref="A80:B82"/>
    <mergeCell ref="H80:N82"/>
    <mergeCell ref="O80:S80"/>
    <mergeCell ref="O81:S81"/>
    <mergeCell ref="O82:S82"/>
    <mergeCell ref="A83:B84"/>
    <mergeCell ref="H83:N84"/>
    <mergeCell ref="O83:S83"/>
    <mergeCell ref="O84:S84"/>
    <mergeCell ref="A90:B91"/>
    <mergeCell ref="H90:N91"/>
    <mergeCell ref="O90:S90"/>
    <mergeCell ref="O91:S91"/>
    <mergeCell ref="A85:B86"/>
    <mergeCell ref="C85:G91"/>
    <mergeCell ref="H85:N86"/>
    <mergeCell ref="O85:S85"/>
    <mergeCell ref="O86:S86"/>
    <mergeCell ref="A87:B89"/>
    <mergeCell ref="H87:N89"/>
    <mergeCell ref="O87:S87"/>
    <mergeCell ref="O88:S88"/>
    <mergeCell ref="O89:S89"/>
  </mergeCells>
  <phoneticPr fontId="2"/>
  <dataValidations count="3">
    <dataValidation type="list" allowBlank="1" showInputMessage="1" showErrorMessage="1" sqref="F29:F30 M29:M30" xr:uid="{1068F5B9-B7ED-4244-B04F-10F0110ADE65}">
      <formula1>$AA$29:$AA$31</formula1>
    </dataValidation>
    <dataValidation type="list" allowBlank="1" showInputMessage="1" showErrorMessage="1" sqref="F25:S25" xr:uid="{CB74B83D-AE5A-4B2B-9F8C-1C56675A0F75}">
      <formula1>建設工事の種類</formula1>
    </dataValidation>
    <dataValidation type="list" allowBlank="1" showInputMessage="1" showErrorMessage="1" sqref="F24:S24" xr:uid="{D8A422D9-66EB-4B50-9D5F-23E126C41722}">
      <formula1>工事種別</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rowBreaks count="1" manualBreakCount="1">
    <brk id="34" max="18" man="1"/>
  </rowBreaks>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5"/>
    <pageSetUpPr fitToPage="1"/>
  </sheetPr>
  <dimension ref="A1:T54"/>
  <sheetViews>
    <sheetView view="pageBreakPreview" topLeftCell="A3" zoomScaleNormal="100" zoomScaleSheetLayoutView="100" workbookViewId="0">
      <selection activeCell="B21" sqref="B21:Q23"/>
    </sheetView>
  </sheetViews>
  <sheetFormatPr defaultColWidth="9" defaultRowHeight="13"/>
  <cols>
    <col min="1" max="18" width="5.08984375" style="3" customWidth="1"/>
    <col min="19" max="16384" width="9" style="3"/>
  </cols>
  <sheetData>
    <row r="1" spans="1:20" ht="15.75" customHeight="1">
      <c r="A1" s="775" t="e">
        <f>CONCATENATE("（様式-",INDEX(発注者入力シート!$B$39:$G$40,MATCH(発注者入力シート!O7,発注者入力シート!$C$39:$C$40,0),4),"）")</f>
        <v>#N/A</v>
      </c>
      <c r="B1" s="775"/>
      <c r="C1" s="775"/>
      <c r="D1" s="775"/>
      <c r="E1" s="775"/>
      <c r="F1" s="775"/>
      <c r="S1" s="3" t="s">
        <v>276</v>
      </c>
    </row>
    <row r="2" spans="1:20" ht="15.75" customHeight="1">
      <c r="A2" s="775" t="e">
        <f>CONCATENATE("評価項目",INDEX(発注者入力シート!$B$39:$G$40,MATCH(発注者入力シート!O7,発注者入力シート!$C$39:$C$40,0),5),"-",INDEX(発注者入力シート!$B$39:$G$40,MATCH(発注者入力シート!O7,発注者入力シート!$C$39:$C$40,0),6))</f>
        <v>#N/A</v>
      </c>
      <c r="B2" s="775"/>
      <c r="C2" s="775"/>
      <c r="D2" s="775"/>
      <c r="E2" s="775"/>
      <c r="S2" s="3" t="s">
        <v>277</v>
      </c>
    </row>
    <row r="3" spans="1:20" ht="15.75" customHeight="1">
      <c r="S3" s="89"/>
      <c r="T3" s="3" t="s">
        <v>288</v>
      </c>
    </row>
    <row r="4" spans="1:20" ht="15.75" customHeight="1">
      <c r="A4" s="1087" t="s">
        <v>30</v>
      </c>
      <c r="B4" s="1087"/>
      <c r="C4" s="1087"/>
      <c r="D4" s="1087"/>
      <c r="E4" s="1087"/>
      <c r="F4" s="1087"/>
      <c r="G4" s="1087"/>
      <c r="H4" s="1087"/>
      <c r="I4" s="1087"/>
      <c r="J4" s="1087"/>
      <c r="K4" s="1087"/>
      <c r="L4" s="1087"/>
      <c r="M4" s="1087"/>
      <c r="N4" s="1087"/>
      <c r="O4" s="1087"/>
      <c r="P4" s="1087"/>
      <c r="Q4" s="1087"/>
      <c r="R4" s="105"/>
      <c r="S4" s="83"/>
      <c r="T4" s="3" t="s">
        <v>389</v>
      </c>
    </row>
    <row r="5" spans="1:20" ht="15.75" customHeight="1">
      <c r="A5" s="1087" t="s">
        <v>267</v>
      </c>
      <c r="B5" s="1087"/>
      <c r="C5" s="1087"/>
      <c r="D5" s="1087"/>
      <c r="E5" s="1087"/>
      <c r="F5" s="1087"/>
      <c r="G5" s="1087"/>
      <c r="H5" s="1087"/>
      <c r="I5" s="1087"/>
      <c r="J5" s="1087"/>
      <c r="K5" s="1087"/>
      <c r="L5" s="1087"/>
      <c r="M5" s="1087"/>
      <c r="N5" s="1087"/>
      <c r="O5" s="1087"/>
      <c r="P5" s="1087"/>
      <c r="Q5" s="1087"/>
      <c r="R5" s="105"/>
    </row>
    <row r="6" spans="1:20" ht="15.75" customHeight="1">
      <c r="A6" s="105"/>
      <c r="B6" s="105"/>
      <c r="C6" s="105"/>
      <c r="D6" s="105"/>
      <c r="E6" s="105"/>
      <c r="F6" s="105"/>
      <c r="G6" s="105"/>
      <c r="H6" s="105"/>
      <c r="I6" s="105"/>
      <c r="J6" s="105"/>
      <c r="K6" s="105"/>
      <c r="L6" s="105"/>
      <c r="M6" s="105"/>
      <c r="N6" s="105"/>
      <c r="O6" s="105"/>
      <c r="P6" s="105"/>
      <c r="Q6" s="105"/>
      <c r="R6" s="105"/>
      <c r="S6" s="3" t="s">
        <v>280</v>
      </c>
    </row>
    <row r="7" spans="1:20" ht="15.75" customHeight="1">
      <c r="G7" s="1104" t="s">
        <v>201</v>
      </c>
      <c r="H7" s="1104"/>
      <c r="I7" s="1104"/>
      <c r="J7" s="1104"/>
      <c r="K7" s="1088" t="str">
        <f>IF(企業入力シート!C7="","",企業入力シート!C7)</f>
        <v>○○建設</v>
      </c>
      <c r="L7" s="1088"/>
      <c r="M7" s="1088"/>
      <c r="N7" s="1088"/>
      <c r="O7" s="1088"/>
      <c r="P7" s="1088"/>
      <c r="Q7" s="1088"/>
      <c r="R7" s="2"/>
      <c r="S7" s="85"/>
      <c r="T7" s="3" t="s">
        <v>281</v>
      </c>
    </row>
    <row r="8" spans="1:20" ht="15.75" customHeight="1">
      <c r="S8" s="86"/>
      <c r="T8" s="3" t="s">
        <v>279</v>
      </c>
    </row>
    <row r="9" spans="1:20" ht="15.75" customHeight="1"/>
    <row r="10" spans="1:20" ht="15.75" customHeight="1">
      <c r="A10" s="104" t="s">
        <v>156</v>
      </c>
      <c r="B10" s="1779" t="s">
        <v>651</v>
      </c>
      <c r="C10" s="1779"/>
      <c r="D10" s="1779"/>
      <c r="E10" s="1779"/>
      <c r="F10" s="1779"/>
      <c r="G10" s="1779"/>
      <c r="H10" s="1779"/>
      <c r="I10" s="1779"/>
      <c r="J10" s="1779"/>
      <c r="K10" s="1779"/>
      <c r="L10" s="1779"/>
      <c r="M10" s="1779"/>
      <c r="N10" s="1779"/>
      <c r="O10" s="1779"/>
      <c r="P10" s="1779"/>
      <c r="Q10" s="1779"/>
      <c r="S10" s="91" t="s">
        <v>282</v>
      </c>
    </row>
    <row r="11" spans="1:20" ht="15.75" customHeight="1">
      <c r="B11" s="1779"/>
      <c r="C11" s="1779"/>
      <c r="D11" s="1779"/>
      <c r="E11" s="1779"/>
      <c r="F11" s="1779"/>
      <c r="G11" s="1779"/>
      <c r="H11" s="1779"/>
      <c r="I11" s="1779"/>
      <c r="J11" s="1779"/>
      <c r="K11" s="1779"/>
      <c r="L11" s="1779"/>
      <c r="M11" s="1779"/>
      <c r="N11" s="1779"/>
      <c r="O11" s="1779"/>
      <c r="P11" s="1779"/>
      <c r="Q11" s="1779"/>
      <c r="S11" s="91" t="s">
        <v>283</v>
      </c>
    </row>
    <row r="12" spans="1:20" ht="15.75" customHeight="1">
      <c r="B12" s="131"/>
      <c r="C12" s="131"/>
      <c r="D12" s="131"/>
      <c r="E12" s="131"/>
      <c r="F12" s="131"/>
      <c r="G12" s="131"/>
      <c r="H12" s="131"/>
      <c r="I12" s="131"/>
      <c r="J12" s="131"/>
      <c r="K12" s="131"/>
      <c r="L12" s="131"/>
      <c r="M12" s="131"/>
      <c r="N12" s="131"/>
      <c r="O12" s="131"/>
      <c r="P12" s="131"/>
      <c r="Q12" s="131"/>
      <c r="S12" s="91" t="s">
        <v>578</v>
      </c>
    </row>
    <row r="13" spans="1:20" ht="15.75" customHeight="1">
      <c r="A13" s="1838" t="s">
        <v>648</v>
      </c>
      <c r="B13" s="1838"/>
      <c r="C13" s="1838"/>
      <c r="D13" s="1839" t="s">
        <v>649</v>
      </c>
      <c r="E13" s="1840"/>
      <c r="F13" s="1840"/>
      <c r="G13" s="1840"/>
      <c r="H13" s="1840"/>
      <c r="I13" s="1840"/>
      <c r="J13" s="1840"/>
      <c r="K13" s="1840"/>
      <c r="L13" s="1840"/>
      <c r="M13" s="1841"/>
      <c r="N13" s="131"/>
      <c r="O13" s="131"/>
      <c r="P13" s="131"/>
      <c r="Q13" s="131"/>
      <c r="S13" s="91"/>
    </row>
    <row r="14" spans="1:20" ht="15.75" customHeight="1">
      <c r="A14" s="96"/>
      <c r="B14" s="334"/>
      <c r="C14" s="334"/>
      <c r="D14" s="334"/>
      <c r="E14" s="334"/>
      <c r="F14" s="334"/>
      <c r="G14" s="334"/>
      <c r="H14" s="334"/>
      <c r="I14" s="334"/>
      <c r="J14" s="334"/>
      <c r="K14" s="334"/>
      <c r="L14" s="334"/>
      <c r="M14" s="334"/>
      <c r="N14" s="91"/>
    </row>
    <row r="15" spans="1:20" ht="15.75" customHeight="1">
      <c r="A15" s="1123" t="s">
        <v>31</v>
      </c>
      <c r="B15" s="1124"/>
      <c r="C15" s="1124"/>
      <c r="D15" s="1124"/>
      <c r="E15" s="1124"/>
      <c r="F15" s="1123" t="s">
        <v>32</v>
      </c>
      <c r="G15" s="1124"/>
      <c r="H15" s="1124"/>
      <c r="I15" s="1124"/>
      <c r="J15" s="1124"/>
      <c r="K15" s="1124"/>
      <c r="L15" s="1124"/>
      <c r="M15" s="1125"/>
    </row>
    <row r="16" spans="1:20" ht="15.75" customHeight="1">
      <c r="A16" s="1146" t="s">
        <v>449</v>
      </c>
      <c r="B16" s="1147"/>
      <c r="C16" s="1147"/>
      <c r="D16" s="1147"/>
      <c r="E16" s="1147"/>
      <c r="F16" s="1414"/>
      <c r="G16" s="1415"/>
      <c r="H16" s="1415"/>
      <c r="I16" s="1415"/>
      <c r="J16" s="1415"/>
      <c r="K16" s="1415"/>
      <c r="L16" s="1415"/>
      <c r="M16" s="1418"/>
    </row>
    <row r="17" spans="1:18" ht="15.75" customHeight="1">
      <c r="A17" s="1843"/>
      <c r="B17" s="1844"/>
      <c r="C17" s="1844"/>
      <c r="D17" s="1844"/>
      <c r="E17" s="1844"/>
      <c r="F17" s="1845"/>
      <c r="G17" s="1846"/>
      <c r="H17" s="1846"/>
      <c r="I17" s="1846"/>
      <c r="J17" s="1846"/>
      <c r="K17" s="1846"/>
      <c r="L17" s="1846"/>
      <c r="M17" s="1847"/>
    </row>
    <row r="18" spans="1:18" ht="15.75" customHeight="1">
      <c r="A18" s="1843"/>
      <c r="B18" s="1844"/>
      <c r="C18" s="1844"/>
      <c r="D18" s="1844"/>
      <c r="E18" s="1844"/>
      <c r="F18" s="1845"/>
      <c r="G18" s="1846"/>
      <c r="H18" s="1846"/>
      <c r="I18" s="1846"/>
      <c r="J18" s="1846"/>
      <c r="K18" s="1846"/>
      <c r="L18" s="1846"/>
      <c r="M18" s="1847"/>
    </row>
    <row r="19" spans="1:18" ht="15.75" customHeight="1">
      <c r="A19" s="1843"/>
      <c r="B19" s="1844"/>
      <c r="C19" s="1844"/>
      <c r="D19" s="1844"/>
      <c r="E19" s="1844"/>
      <c r="F19" s="1845"/>
      <c r="G19" s="1846"/>
      <c r="H19" s="1846"/>
      <c r="I19" s="1846"/>
      <c r="J19" s="1846"/>
      <c r="K19" s="1846"/>
      <c r="L19" s="1846"/>
      <c r="M19" s="1847"/>
    </row>
    <row r="20" spans="1:18" ht="15.75" customHeight="1">
      <c r="A20" s="1149"/>
      <c r="B20" s="1150"/>
      <c r="C20" s="1150"/>
      <c r="D20" s="1150"/>
      <c r="E20" s="1150"/>
      <c r="F20" s="1416"/>
      <c r="G20" s="1417"/>
      <c r="H20" s="1417"/>
      <c r="I20" s="1417"/>
      <c r="J20" s="1417"/>
      <c r="K20" s="1417"/>
      <c r="L20" s="1417"/>
      <c r="M20" s="1419"/>
    </row>
    <row r="21" spans="1:18" ht="13.5" customHeight="1">
      <c r="A21" s="103" t="s">
        <v>51</v>
      </c>
      <c r="B21" s="1842" t="s">
        <v>1105</v>
      </c>
      <c r="C21" s="1842"/>
      <c r="D21" s="1842"/>
      <c r="E21" s="1842"/>
      <c r="F21" s="1842"/>
      <c r="G21" s="1842"/>
      <c r="H21" s="1842"/>
      <c r="I21" s="1842"/>
      <c r="J21" s="1842"/>
      <c r="K21" s="1842"/>
      <c r="L21" s="1842"/>
      <c r="M21" s="1842"/>
      <c r="N21" s="1245"/>
      <c r="O21" s="1245"/>
      <c r="P21" s="1245"/>
      <c r="Q21" s="1245"/>
      <c r="R21" s="131"/>
    </row>
    <row r="22" spans="1:18" ht="27" customHeight="1">
      <c r="A22" s="103"/>
      <c r="B22" s="1245"/>
      <c r="C22" s="1245"/>
      <c r="D22" s="1245"/>
      <c r="E22" s="1245"/>
      <c r="F22" s="1245"/>
      <c r="G22" s="1245"/>
      <c r="H22" s="1245"/>
      <c r="I22" s="1245"/>
      <c r="J22" s="1245"/>
      <c r="K22" s="1245"/>
      <c r="L22" s="1245"/>
      <c r="M22" s="1245"/>
      <c r="N22" s="1245"/>
      <c r="O22" s="1245"/>
      <c r="P22" s="1245"/>
      <c r="Q22" s="1245"/>
      <c r="R22" s="131"/>
    </row>
    <row r="23" spans="1:18">
      <c r="A23" s="107"/>
      <c r="B23" s="1245"/>
      <c r="C23" s="1245"/>
      <c r="D23" s="1245"/>
      <c r="E23" s="1245"/>
      <c r="F23" s="1245"/>
      <c r="G23" s="1245"/>
      <c r="H23" s="1245"/>
      <c r="I23" s="1245"/>
      <c r="J23" s="1245"/>
      <c r="K23" s="1245"/>
      <c r="L23" s="1245"/>
      <c r="M23" s="1245"/>
      <c r="N23" s="1245"/>
      <c r="O23" s="1245"/>
      <c r="P23" s="1245"/>
      <c r="Q23" s="1245"/>
    </row>
    <row r="24" spans="1:18" ht="15.75" customHeight="1">
      <c r="A24" s="103" t="s">
        <v>52</v>
      </c>
      <c r="B24" s="775" t="str">
        <f>CONCATENATE("入札公告日前日（令和",(YEAR(発注者入力シート!H7)-2018),"年",MONTH(発注者入力シート!H7),"月",DAY(発注者入力シート!H7),"日時点）での状況について記載すること。")</f>
        <v>入札公告日前日（令和8年10月1日時点）での状況について記載すること。</v>
      </c>
      <c r="C24" s="775"/>
      <c r="D24" s="775"/>
      <c r="E24" s="775"/>
      <c r="F24" s="775"/>
      <c r="G24" s="775"/>
      <c r="H24" s="775"/>
      <c r="I24" s="775"/>
      <c r="J24" s="775"/>
      <c r="K24" s="775"/>
      <c r="L24" s="775"/>
      <c r="M24" s="775"/>
      <c r="N24" s="775"/>
      <c r="O24" s="775"/>
      <c r="P24" s="775"/>
      <c r="Q24" s="775"/>
    </row>
    <row r="25" spans="1:18" ht="15.75" customHeight="1"/>
    <row r="26" spans="1:18" ht="15.75" customHeight="1"/>
    <row r="27" spans="1:18" ht="15.75" customHeight="1">
      <c r="A27" s="268" t="s">
        <v>1060</v>
      </c>
      <c r="B27" s="1837" t="s">
        <v>1061</v>
      </c>
      <c r="C27" s="1837"/>
      <c r="D27" s="1837"/>
      <c r="E27" s="1837"/>
      <c r="F27" s="1837"/>
      <c r="G27" s="1837"/>
      <c r="H27" s="1837"/>
      <c r="I27" s="1837"/>
      <c r="J27" s="1837"/>
      <c r="K27" s="1837"/>
      <c r="L27" s="1837"/>
      <c r="M27" s="1837"/>
      <c r="N27" s="1837"/>
      <c r="O27" s="1837"/>
      <c r="P27" s="1837"/>
      <c r="Q27" s="1837"/>
    </row>
    <row r="28" spans="1:18" ht="15.75" customHeight="1">
      <c r="B28" s="1837"/>
      <c r="C28" s="1837"/>
      <c r="D28" s="1837"/>
      <c r="E28" s="1837"/>
      <c r="F28" s="1837"/>
      <c r="G28" s="1837"/>
      <c r="H28" s="1837"/>
      <c r="I28" s="1837"/>
      <c r="J28" s="1837"/>
      <c r="K28" s="1837"/>
      <c r="L28" s="1837"/>
      <c r="M28" s="1837"/>
      <c r="N28" s="1837"/>
      <c r="O28" s="1837"/>
      <c r="P28" s="1837"/>
      <c r="Q28" s="1837"/>
    </row>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sheetData>
  <mergeCells count="16">
    <mergeCell ref="A1:F1"/>
    <mergeCell ref="A2:E2"/>
    <mergeCell ref="A16:E20"/>
    <mergeCell ref="A4:Q4"/>
    <mergeCell ref="A5:Q5"/>
    <mergeCell ref="A15:E15"/>
    <mergeCell ref="F15:M15"/>
    <mergeCell ref="K7:Q7"/>
    <mergeCell ref="F16:M20"/>
    <mergeCell ref="B10:Q11"/>
    <mergeCell ref="B24:Q24"/>
    <mergeCell ref="B27:Q28"/>
    <mergeCell ref="A13:C13"/>
    <mergeCell ref="D13:M13"/>
    <mergeCell ref="G7:J7"/>
    <mergeCell ref="B21:Q23"/>
  </mergeCells>
  <phoneticPr fontId="2"/>
  <dataValidations count="1">
    <dataValidation type="list" showInputMessage="1" showErrorMessage="1" sqref="A16:E20" xr:uid="{00000000-0002-0000-1800-000000000000}">
      <formula1>企業回答7</formula1>
    </dataValidation>
  </dataValidations>
  <printOptions horizontalCentered="1"/>
  <pageMargins left="0.70866141732283472" right="0.70866141732283472" top="0.74803149606299213" bottom="0.55118110236220474" header="0.31496062992125984" footer="0.31496062992125984"/>
  <pageSetup paperSize="9" scale="98" orientation="portrait" blackAndWhite="1" r:id="rId1"/>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pageSetUpPr fitToPage="1"/>
  </sheetPr>
  <dimension ref="A1:T34"/>
  <sheetViews>
    <sheetView view="pageBreakPreview" zoomScaleNormal="100" zoomScaleSheetLayoutView="100" workbookViewId="0">
      <selection activeCell="H28" sqref="H28"/>
    </sheetView>
  </sheetViews>
  <sheetFormatPr defaultColWidth="9" defaultRowHeight="13"/>
  <cols>
    <col min="1" max="18" width="5.08984375" style="3" customWidth="1"/>
    <col min="19" max="16384" width="9" style="3"/>
  </cols>
  <sheetData>
    <row r="1" spans="1:20" ht="15.75" customHeight="1">
      <c r="A1" s="775" t="str">
        <f>CONCATENATE("（様式－",発注者入力シート!E41,"）")</f>
        <v>（様式－１６）</v>
      </c>
      <c r="B1" s="775"/>
      <c r="C1" s="775"/>
      <c r="D1" s="775"/>
      <c r="S1" s="3" t="s">
        <v>276</v>
      </c>
    </row>
    <row r="2" spans="1:20" ht="15.75" customHeight="1">
      <c r="A2" s="1860" t="s">
        <v>833</v>
      </c>
      <c r="B2" s="1860"/>
      <c r="C2" s="1860"/>
      <c r="D2" s="1860"/>
      <c r="E2" s="1860"/>
      <c r="F2" s="1860"/>
      <c r="G2" s="1860"/>
      <c r="H2" s="1860"/>
      <c r="I2" s="1860"/>
      <c r="J2" s="1860"/>
      <c r="K2" s="1860"/>
      <c r="L2" s="1860"/>
      <c r="M2" s="1860"/>
      <c r="N2" s="1860"/>
      <c r="O2" s="1860"/>
      <c r="P2" s="1860"/>
      <c r="Q2" s="1860"/>
      <c r="R2" s="6"/>
      <c r="S2" s="3" t="s">
        <v>277</v>
      </c>
    </row>
    <row r="3" spans="1:20" ht="15.75" customHeight="1">
      <c r="A3" s="6"/>
      <c r="B3" s="6"/>
      <c r="C3" s="6"/>
      <c r="D3" s="6"/>
      <c r="E3" s="6"/>
      <c r="F3" s="6"/>
      <c r="G3" s="6"/>
      <c r="H3" s="6"/>
      <c r="I3" s="6"/>
      <c r="J3" s="6"/>
      <c r="K3" s="6"/>
      <c r="L3" s="6"/>
      <c r="M3" s="6"/>
      <c r="N3" s="6"/>
      <c r="O3" s="6"/>
      <c r="P3" s="6"/>
      <c r="Q3" s="6"/>
      <c r="R3" s="6"/>
      <c r="S3" s="89"/>
      <c r="T3" s="3" t="s">
        <v>288</v>
      </c>
    </row>
    <row r="4" spans="1:20" ht="15.75" customHeight="1">
      <c r="A4" s="1087" t="s">
        <v>401</v>
      </c>
      <c r="B4" s="1087"/>
      <c r="C4" s="1087"/>
      <c r="D4" s="1087"/>
      <c r="E4" s="1087"/>
      <c r="F4" s="1087"/>
      <c r="G4" s="1087"/>
      <c r="H4" s="1087"/>
      <c r="I4" s="1087"/>
      <c r="J4" s="1087"/>
      <c r="K4" s="1087"/>
      <c r="L4" s="1087"/>
      <c r="M4" s="1087"/>
      <c r="N4" s="1087"/>
      <c r="O4" s="1087"/>
      <c r="P4" s="1087"/>
      <c r="Q4" s="1087"/>
      <c r="R4" s="105"/>
      <c r="S4" s="83"/>
      <c r="T4" s="3" t="s">
        <v>279</v>
      </c>
    </row>
    <row r="5" spans="1:20" ht="15.75" customHeight="1"/>
    <row r="6" spans="1:20" ht="15.75" customHeight="1">
      <c r="S6" s="3" t="s">
        <v>280</v>
      </c>
    </row>
    <row r="7" spans="1:20" ht="15.75" customHeight="1">
      <c r="A7" s="3" t="s">
        <v>40</v>
      </c>
      <c r="S7" s="85"/>
      <c r="T7" s="3" t="s">
        <v>281</v>
      </c>
    </row>
    <row r="8" spans="1:20" ht="15.75" customHeight="1">
      <c r="A8" s="1861" t="s">
        <v>834</v>
      </c>
      <c r="B8" s="1861"/>
      <c r="C8" s="1861"/>
      <c r="D8" s="1861"/>
      <c r="E8" s="1861"/>
      <c r="F8" s="1861"/>
      <c r="G8" s="1861"/>
      <c r="H8" s="1861"/>
      <c r="I8" s="1861"/>
      <c r="J8" s="1861"/>
      <c r="K8" s="1861"/>
      <c r="L8" s="1861"/>
      <c r="M8" s="1861"/>
      <c r="N8" s="1861"/>
      <c r="O8" s="1861"/>
      <c r="P8" s="1861"/>
      <c r="Q8" s="1861"/>
      <c r="R8" s="2"/>
      <c r="S8" s="86"/>
      <c r="T8" s="3" t="s">
        <v>279</v>
      </c>
    </row>
    <row r="9" spans="1:20" ht="15.75" customHeight="1">
      <c r="A9" s="778" t="s">
        <v>34</v>
      </c>
      <c r="B9" s="778"/>
      <c r="C9" s="778"/>
      <c r="D9" s="778"/>
      <c r="E9" s="778"/>
      <c r="F9" s="778"/>
      <c r="G9" s="778"/>
      <c r="H9" s="778"/>
      <c r="I9" s="778"/>
      <c r="J9" s="778"/>
      <c r="K9" s="778"/>
      <c r="L9" s="778"/>
      <c r="M9" s="778"/>
      <c r="N9" s="778"/>
      <c r="O9" s="778"/>
      <c r="P9" s="778"/>
      <c r="Q9" s="778"/>
      <c r="R9" s="68"/>
    </row>
    <row r="10" spans="1:20" ht="15.75" customHeight="1">
      <c r="A10" s="1123" t="s">
        <v>35</v>
      </c>
      <c r="B10" s="1124"/>
      <c r="C10" s="1124"/>
      <c r="D10" s="1124"/>
      <c r="E10" s="1857">
        <f>IF(発注者入力シート!C7="","",発注者入力シート!C7)</f>
        <v>46297</v>
      </c>
      <c r="F10" s="1858"/>
      <c r="G10" s="1858"/>
      <c r="H10" s="1858"/>
      <c r="I10" s="1858"/>
      <c r="J10" s="1858"/>
      <c r="K10" s="1858"/>
      <c r="L10" s="1858"/>
      <c r="M10" s="1858"/>
      <c r="N10" s="1858"/>
      <c r="O10" s="1858"/>
      <c r="P10" s="1858"/>
      <c r="Q10" s="1859"/>
      <c r="S10" s="91" t="s">
        <v>282</v>
      </c>
    </row>
    <row r="11" spans="1:20" ht="15.75" customHeight="1">
      <c r="A11" s="1123" t="s">
        <v>13</v>
      </c>
      <c r="B11" s="1124"/>
      <c r="C11" s="1124"/>
      <c r="D11" s="1124"/>
      <c r="E11" s="1862" t="str">
        <f>IF(発注者入力シート!C10="","",発注者入力シート!C10)</f>
        <v>隠岐高等学校長寿命化（受水槽改修外）工事</v>
      </c>
      <c r="F11" s="1863"/>
      <c r="G11" s="1863"/>
      <c r="H11" s="1863"/>
      <c r="I11" s="1863"/>
      <c r="J11" s="1863"/>
      <c r="K11" s="1863"/>
      <c r="L11" s="1863"/>
      <c r="M11" s="1863"/>
      <c r="N11" s="1863"/>
      <c r="O11" s="1863"/>
      <c r="P11" s="1863"/>
      <c r="Q11" s="1864"/>
      <c r="R11" s="2"/>
      <c r="S11" s="91" t="s">
        <v>283</v>
      </c>
    </row>
    <row r="12" spans="1:20" ht="15.75" customHeight="1">
      <c r="A12" s="1126"/>
      <c r="B12" s="1089"/>
      <c r="C12" s="1089"/>
      <c r="D12" s="1089"/>
      <c r="E12" s="1865"/>
      <c r="F12" s="1062"/>
      <c r="G12" s="1062"/>
      <c r="H12" s="1062"/>
      <c r="I12" s="1062"/>
      <c r="J12" s="1062"/>
      <c r="K12" s="1062"/>
      <c r="L12" s="1062"/>
      <c r="M12" s="1062"/>
      <c r="N12" s="1062"/>
      <c r="O12" s="1062"/>
      <c r="P12" s="1062"/>
      <c r="Q12" s="1866"/>
      <c r="R12" s="2"/>
    </row>
    <row r="13" spans="1:20" ht="15.75" customHeight="1">
      <c r="A13" s="1073" t="s">
        <v>41</v>
      </c>
      <c r="B13" s="1074"/>
      <c r="C13" s="1074"/>
      <c r="D13" s="1074"/>
      <c r="E13" s="1073" t="s">
        <v>42</v>
      </c>
      <c r="F13" s="1074"/>
      <c r="G13" s="1074"/>
      <c r="H13" s="1074"/>
      <c r="I13" s="1074"/>
      <c r="J13" s="1074"/>
      <c r="K13" s="1074"/>
      <c r="L13" s="1074"/>
      <c r="M13" s="1074"/>
      <c r="N13" s="1074"/>
      <c r="O13" s="1074"/>
      <c r="P13" s="1074"/>
      <c r="Q13" s="1075"/>
      <c r="R13" s="68"/>
    </row>
    <row r="14" spans="1:20" ht="15.75" customHeight="1">
      <c r="A14" s="1848"/>
      <c r="B14" s="1849"/>
      <c r="C14" s="1849"/>
      <c r="D14" s="1850"/>
      <c r="E14" s="1848"/>
      <c r="F14" s="1849"/>
      <c r="G14" s="1849"/>
      <c r="H14" s="1849"/>
      <c r="I14" s="1849"/>
      <c r="J14" s="1849"/>
      <c r="K14" s="1849"/>
      <c r="L14" s="1849"/>
      <c r="M14" s="1849"/>
      <c r="N14" s="1849"/>
      <c r="O14" s="1849"/>
      <c r="P14" s="1849"/>
      <c r="Q14" s="1850"/>
      <c r="R14" s="135"/>
    </row>
    <row r="15" spans="1:20" ht="15.75" customHeight="1">
      <c r="A15" s="1851"/>
      <c r="B15" s="1852"/>
      <c r="C15" s="1852"/>
      <c r="D15" s="1853"/>
      <c r="E15" s="1851"/>
      <c r="F15" s="1852"/>
      <c r="G15" s="1852"/>
      <c r="H15" s="1852"/>
      <c r="I15" s="1852"/>
      <c r="J15" s="1852"/>
      <c r="K15" s="1852"/>
      <c r="L15" s="1852"/>
      <c r="M15" s="1852"/>
      <c r="N15" s="1852"/>
      <c r="O15" s="1852"/>
      <c r="P15" s="1852"/>
      <c r="Q15" s="1853"/>
      <c r="R15" s="135"/>
    </row>
    <row r="16" spans="1:20" ht="15.75" customHeight="1">
      <c r="A16" s="1851"/>
      <c r="B16" s="1852"/>
      <c r="C16" s="1852"/>
      <c r="D16" s="1853"/>
      <c r="E16" s="1851"/>
      <c r="F16" s="1852"/>
      <c r="G16" s="1852"/>
      <c r="H16" s="1852"/>
      <c r="I16" s="1852"/>
      <c r="J16" s="1852"/>
      <c r="K16" s="1852"/>
      <c r="L16" s="1852"/>
      <c r="M16" s="1852"/>
      <c r="N16" s="1852"/>
      <c r="O16" s="1852"/>
      <c r="P16" s="1852"/>
      <c r="Q16" s="1853"/>
      <c r="R16" s="135"/>
    </row>
    <row r="17" spans="1:18" ht="15.75" customHeight="1">
      <c r="A17" s="1851"/>
      <c r="B17" s="1852"/>
      <c r="C17" s="1852"/>
      <c r="D17" s="1853"/>
      <c r="E17" s="1851"/>
      <c r="F17" s="1852"/>
      <c r="G17" s="1852"/>
      <c r="H17" s="1852"/>
      <c r="I17" s="1852"/>
      <c r="J17" s="1852"/>
      <c r="K17" s="1852"/>
      <c r="L17" s="1852"/>
      <c r="M17" s="1852"/>
      <c r="N17" s="1852"/>
      <c r="O17" s="1852"/>
      <c r="P17" s="1852"/>
      <c r="Q17" s="1853"/>
      <c r="R17" s="135"/>
    </row>
    <row r="18" spans="1:18" ht="15.75" customHeight="1">
      <c r="A18" s="1851"/>
      <c r="B18" s="1852"/>
      <c r="C18" s="1852"/>
      <c r="D18" s="1853"/>
      <c r="E18" s="1851"/>
      <c r="F18" s="1852"/>
      <c r="G18" s="1852"/>
      <c r="H18" s="1852"/>
      <c r="I18" s="1852"/>
      <c r="J18" s="1852"/>
      <c r="K18" s="1852"/>
      <c r="L18" s="1852"/>
      <c r="M18" s="1852"/>
      <c r="N18" s="1852"/>
      <c r="O18" s="1852"/>
      <c r="P18" s="1852"/>
      <c r="Q18" s="1853"/>
      <c r="R18" s="135"/>
    </row>
    <row r="19" spans="1:18" ht="15.75" customHeight="1">
      <c r="A19" s="1851"/>
      <c r="B19" s="1852"/>
      <c r="C19" s="1852"/>
      <c r="D19" s="1853"/>
      <c r="E19" s="1851"/>
      <c r="F19" s="1852"/>
      <c r="G19" s="1852"/>
      <c r="H19" s="1852"/>
      <c r="I19" s="1852"/>
      <c r="J19" s="1852"/>
      <c r="K19" s="1852"/>
      <c r="L19" s="1852"/>
      <c r="M19" s="1852"/>
      <c r="N19" s="1852"/>
      <c r="O19" s="1852"/>
      <c r="P19" s="1852"/>
      <c r="Q19" s="1853"/>
      <c r="R19" s="135"/>
    </row>
    <row r="20" spans="1:18" ht="15.75" customHeight="1">
      <c r="A20" s="1851"/>
      <c r="B20" s="1852"/>
      <c r="C20" s="1852"/>
      <c r="D20" s="1853"/>
      <c r="E20" s="1851"/>
      <c r="F20" s="1852"/>
      <c r="G20" s="1852"/>
      <c r="H20" s="1852"/>
      <c r="I20" s="1852"/>
      <c r="J20" s="1852"/>
      <c r="K20" s="1852"/>
      <c r="L20" s="1852"/>
      <c r="M20" s="1852"/>
      <c r="N20" s="1852"/>
      <c r="O20" s="1852"/>
      <c r="P20" s="1852"/>
      <c r="Q20" s="1853"/>
      <c r="R20" s="135"/>
    </row>
    <row r="21" spans="1:18" ht="15.75" customHeight="1">
      <c r="A21" s="1854"/>
      <c r="B21" s="1855"/>
      <c r="C21" s="1855"/>
      <c r="D21" s="1856"/>
      <c r="E21" s="1854"/>
      <c r="F21" s="1855"/>
      <c r="G21" s="1855"/>
      <c r="H21" s="1855"/>
      <c r="I21" s="1855"/>
      <c r="J21" s="1855"/>
      <c r="K21" s="1855"/>
      <c r="L21" s="1855"/>
      <c r="M21" s="1855"/>
      <c r="N21" s="1855"/>
      <c r="O21" s="1855"/>
      <c r="P21" s="1855"/>
      <c r="Q21" s="1856"/>
      <c r="R21" s="135"/>
    </row>
    <row r="22" spans="1:18" ht="15.75" customHeight="1"/>
    <row r="23" spans="1:18" ht="15.75" customHeight="1"/>
    <row r="24" spans="1:18" ht="15.75" customHeight="1"/>
    <row r="25" spans="1:18" ht="15.75" customHeight="1"/>
    <row r="26" spans="1:18" ht="13.5" customHeight="1"/>
    <row r="27" spans="1:18" ht="13.5" customHeight="1"/>
    <row r="28" spans="1:18" ht="13.5" customHeight="1"/>
    <row r="29" spans="1:18" ht="13.5" customHeight="1"/>
    <row r="30" spans="1:18" ht="13.5" customHeight="1"/>
    <row r="31" spans="1:18" ht="13.5" customHeight="1"/>
    <row r="32" spans="1:18" ht="13.5" customHeight="1"/>
    <row r="33" ht="13.5" customHeight="1"/>
    <row r="34" ht="13.5" customHeight="1"/>
  </sheetData>
  <mergeCells count="13">
    <mergeCell ref="A1:D1"/>
    <mergeCell ref="A14:D21"/>
    <mergeCell ref="E14:Q21"/>
    <mergeCell ref="A13:D13"/>
    <mergeCell ref="E10:Q10"/>
    <mergeCell ref="E13:Q13"/>
    <mergeCell ref="A2:Q2"/>
    <mergeCell ref="A4:Q4"/>
    <mergeCell ref="A9:Q9"/>
    <mergeCell ref="A10:D10"/>
    <mergeCell ref="A11:D12"/>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0000"/>
    <pageSetUpPr fitToPage="1"/>
  </sheetPr>
  <dimension ref="A1:T39"/>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775" t="str">
        <f>CONCATENATE("（様式－",発注者入力シート!E42,"）")</f>
        <v>（様式－１７）</v>
      </c>
      <c r="B1" s="775"/>
      <c r="C1" s="775"/>
      <c r="D1" s="775"/>
      <c r="S1" s="3" t="s">
        <v>276</v>
      </c>
    </row>
    <row r="2" spans="1:20" ht="15.75" customHeight="1">
      <c r="A2" s="1875" t="s">
        <v>833</v>
      </c>
      <c r="B2" s="1875"/>
      <c r="C2" s="1875"/>
      <c r="D2" s="1875"/>
      <c r="E2" s="1875"/>
      <c r="F2" s="1875"/>
      <c r="G2" s="1875"/>
      <c r="H2" s="1875"/>
      <c r="I2" s="1875"/>
      <c r="J2" s="1875"/>
      <c r="K2" s="1875"/>
      <c r="L2" s="1875"/>
      <c r="M2" s="1875"/>
      <c r="N2" s="1875"/>
      <c r="O2" s="1875"/>
      <c r="P2" s="1875"/>
      <c r="Q2" s="1875"/>
      <c r="R2" s="6"/>
      <c r="S2" s="3" t="s">
        <v>280</v>
      </c>
    </row>
    <row r="3" spans="1:20" ht="15.75" customHeight="1">
      <c r="A3" s="6"/>
      <c r="B3" s="6"/>
      <c r="C3" s="6"/>
      <c r="D3" s="6"/>
      <c r="E3" s="6"/>
      <c r="F3" s="6"/>
      <c r="G3" s="6"/>
      <c r="H3" s="6"/>
      <c r="I3" s="6"/>
      <c r="J3" s="6"/>
      <c r="K3" s="6"/>
      <c r="L3" s="6"/>
      <c r="M3" s="6"/>
      <c r="N3" s="6"/>
      <c r="O3" s="6"/>
      <c r="P3" s="6"/>
      <c r="Q3" s="6"/>
      <c r="R3" s="6"/>
      <c r="S3" s="85"/>
      <c r="T3" s="3" t="s">
        <v>281</v>
      </c>
    </row>
    <row r="4" spans="1:20" ht="15.75" customHeight="1">
      <c r="A4" s="1087" t="s">
        <v>43</v>
      </c>
      <c r="B4" s="1087"/>
      <c r="C4" s="1087"/>
      <c r="D4" s="1087"/>
      <c r="E4" s="1087"/>
      <c r="F4" s="1087"/>
      <c r="G4" s="1087"/>
      <c r="H4" s="1087"/>
      <c r="I4" s="1087"/>
      <c r="J4" s="1087"/>
      <c r="K4" s="1087"/>
      <c r="L4" s="1087"/>
      <c r="M4" s="1087"/>
      <c r="N4" s="1087"/>
      <c r="O4" s="1087"/>
      <c r="P4" s="1087"/>
      <c r="Q4" s="1087"/>
      <c r="R4" s="105"/>
      <c r="S4" s="86"/>
      <c r="T4" s="3" t="s">
        <v>279</v>
      </c>
    </row>
    <row r="5" spans="1:20" ht="15.75" customHeight="1">
      <c r="A5" s="3" t="s">
        <v>44</v>
      </c>
    </row>
    <row r="6" spans="1:20" ht="15.75" customHeight="1"/>
    <row r="7" spans="1:20" ht="15.75" customHeight="1">
      <c r="A7" s="3" t="s">
        <v>40</v>
      </c>
    </row>
    <row r="8" spans="1:20" ht="15.75" customHeight="1">
      <c r="A8" s="1876" t="s">
        <v>835</v>
      </c>
      <c r="B8" s="1876"/>
      <c r="C8" s="1876"/>
      <c r="D8" s="1876"/>
      <c r="E8" s="1876"/>
      <c r="F8" s="1876"/>
      <c r="G8" s="1876"/>
      <c r="H8" s="1876"/>
      <c r="I8" s="1876"/>
      <c r="J8" s="1876"/>
      <c r="K8" s="1876"/>
      <c r="L8" s="1876"/>
      <c r="M8" s="1876"/>
      <c r="N8" s="1876"/>
      <c r="O8" s="1876"/>
      <c r="P8" s="1876"/>
      <c r="Q8" s="1876"/>
      <c r="R8" s="2"/>
    </row>
    <row r="9" spans="1:20" ht="15.75" customHeight="1">
      <c r="A9" s="778" t="s">
        <v>34</v>
      </c>
      <c r="B9" s="778"/>
      <c r="C9" s="778"/>
      <c r="D9" s="778"/>
      <c r="E9" s="778"/>
      <c r="F9" s="778"/>
      <c r="G9" s="778"/>
      <c r="H9" s="778"/>
      <c r="I9" s="778"/>
      <c r="J9" s="778"/>
      <c r="K9" s="778"/>
      <c r="L9" s="778"/>
      <c r="M9" s="778"/>
      <c r="N9" s="778"/>
      <c r="O9" s="778"/>
      <c r="P9" s="778"/>
      <c r="Q9" s="778"/>
      <c r="R9" s="68"/>
    </row>
    <row r="10" spans="1:20" ht="15.75" customHeight="1">
      <c r="A10" s="1123" t="s">
        <v>35</v>
      </c>
      <c r="B10" s="1124"/>
      <c r="C10" s="1124"/>
      <c r="D10" s="1124"/>
      <c r="E10" s="1857">
        <f>IF(発注者入力シート!C7="","",発注者入力シート!C7)</f>
        <v>46297</v>
      </c>
      <c r="F10" s="1858"/>
      <c r="G10" s="1858"/>
      <c r="H10" s="1858"/>
      <c r="I10" s="1858"/>
      <c r="J10" s="1858"/>
      <c r="K10" s="1858"/>
      <c r="L10" s="1858"/>
      <c r="M10" s="1858"/>
      <c r="N10" s="1858"/>
      <c r="O10" s="1858"/>
      <c r="P10" s="1858"/>
      <c r="Q10" s="1859"/>
      <c r="S10" s="91" t="s">
        <v>282</v>
      </c>
    </row>
    <row r="11" spans="1:20" ht="15.75" customHeight="1">
      <c r="A11" s="1123" t="s">
        <v>13</v>
      </c>
      <c r="B11" s="1124"/>
      <c r="C11" s="1124"/>
      <c r="D11" s="1124"/>
      <c r="E11" s="1862" t="str">
        <f>IF(発注者入力シート!C10="","",発注者入力シート!C10)</f>
        <v>隠岐高等学校長寿命化（受水槽改修外）工事</v>
      </c>
      <c r="F11" s="1863"/>
      <c r="G11" s="1863"/>
      <c r="H11" s="1863"/>
      <c r="I11" s="1863"/>
      <c r="J11" s="1863"/>
      <c r="K11" s="1863"/>
      <c r="L11" s="1863"/>
      <c r="M11" s="1863"/>
      <c r="N11" s="1863"/>
      <c r="O11" s="1863"/>
      <c r="P11" s="1863"/>
      <c r="Q11" s="1864"/>
      <c r="R11" s="2"/>
      <c r="S11" s="91" t="s">
        <v>283</v>
      </c>
    </row>
    <row r="12" spans="1:20" ht="15.75" customHeight="1">
      <c r="A12" s="1126"/>
      <c r="B12" s="1089"/>
      <c r="C12" s="1089"/>
      <c r="D12" s="1089"/>
      <c r="E12" s="1865"/>
      <c r="F12" s="1062"/>
      <c r="G12" s="1062"/>
      <c r="H12" s="1062"/>
      <c r="I12" s="1062"/>
      <c r="J12" s="1062"/>
      <c r="K12" s="1062"/>
      <c r="L12" s="1062"/>
      <c r="M12" s="1062"/>
      <c r="N12" s="1062"/>
      <c r="O12" s="1062"/>
      <c r="P12" s="1062"/>
      <c r="Q12" s="1866"/>
      <c r="R12" s="2"/>
    </row>
    <row r="13" spans="1:20" ht="15.75" customHeight="1">
      <c r="A13" s="1073" t="s">
        <v>41</v>
      </c>
      <c r="B13" s="1074"/>
      <c r="C13" s="1074"/>
      <c r="D13" s="1074"/>
      <c r="E13" s="1073" t="s">
        <v>38</v>
      </c>
      <c r="F13" s="1074"/>
      <c r="G13" s="1074"/>
      <c r="H13" s="1074"/>
      <c r="I13" s="1074"/>
      <c r="J13" s="1074"/>
      <c r="K13" s="1074"/>
      <c r="L13" s="1074"/>
      <c r="M13" s="1074"/>
      <c r="N13" s="1074"/>
      <c r="O13" s="1074"/>
      <c r="P13" s="1074"/>
      <c r="Q13" s="1075"/>
      <c r="R13" s="68"/>
    </row>
    <row r="14" spans="1:20" ht="15.75" customHeight="1">
      <c r="A14" s="1867"/>
      <c r="B14" s="1868"/>
      <c r="C14" s="1868"/>
      <c r="D14" s="1869"/>
      <c r="E14" s="1867"/>
      <c r="F14" s="1868"/>
      <c r="G14" s="1868"/>
      <c r="H14" s="1868"/>
      <c r="I14" s="1868"/>
      <c r="J14" s="1868"/>
      <c r="K14" s="1868"/>
      <c r="L14" s="1868"/>
      <c r="M14" s="1868"/>
      <c r="N14" s="1868"/>
      <c r="O14" s="1868"/>
      <c r="P14" s="1868"/>
      <c r="Q14" s="1869"/>
      <c r="R14" s="135"/>
    </row>
    <row r="15" spans="1:20" ht="15.75" customHeight="1">
      <c r="A15" s="1870"/>
      <c r="B15" s="1743"/>
      <c r="C15" s="1743"/>
      <c r="D15" s="1871"/>
      <c r="E15" s="1870"/>
      <c r="F15" s="1743"/>
      <c r="G15" s="1743"/>
      <c r="H15" s="1743"/>
      <c r="I15" s="1743"/>
      <c r="J15" s="1743"/>
      <c r="K15" s="1743"/>
      <c r="L15" s="1743"/>
      <c r="M15" s="1743"/>
      <c r="N15" s="1743"/>
      <c r="O15" s="1743"/>
      <c r="P15" s="1743"/>
      <c r="Q15" s="1871"/>
      <c r="R15" s="135"/>
    </row>
    <row r="16" spans="1:20" ht="15.75" customHeight="1">
      <c r="A16" s="1870"/>
      <c r="B16" s="1743"/>
      <c r="C16" s="1743"/>
      <c r="D16" s="1871"/>
      <c r="E16" s="1870"/>
      <c r="F16" s="1743"/>
      <c r="G16" s="1743"/>
      <c r="H16" s="1743"/>
      <c r="I16" s="1743"/>
      <c r="J16" s="1743"/>
      <c r="K16" s="1743"/>
      <c r="L16" s="1743"/>
      <c r="M16" s="1743"/>
      <c r="N16" s="1743"/>
      <c r="O16" s="1743"/>
      <c r="P16" s="1743"/>
      <c r="Q16" s="1871"/>
      <c r="R16" s="135"/>
    </row>
    <row r="17" spans="1:18" ht="15.75" customHeight="1">
      <c r="A17" s="1870"/>
      <c r="B17" s="1743"/>
      <c r="C17" s="1743"/>
      <c r="D17" s="1871"/>
      <c r="E17" s="1870"/>
      <c r="F17" s="1743"/>
      <c r="G17" s="1743"/>
      <c r="H17" s="1743"/>
      <c r="I17" s="1743"/>
      <c r="J17" s="1743"/>
      <c r="K17" s="1743"/>
      <c r="L17" s="1743"/>
      <c r="M17" s="1743"/>
      <c r="N17" s="1743"/>
      <c r="O17" s="1743"/>
      <c r="P17" s="1743"/>
      <c r="Q17" s="1871"/>
      <c r="R17" s="135"/>
    </row>
    <row r="18" spans="1:18" ht="15.75" customHeight="1">
      <c r="A18" s="1870"/>
      <c r="B18" s="1743"/>
      <c r="C18" s="1743"/>
      <c r="D18" s="1871"/>
      <c r="E18" s="1870"/>
      <c r="F18" s="1743"/>
      <c r="G18" s="1743"/>
      <c r="H18" s="1743"/>
      <c r="I18" s="1743"/>
      <c r="J18" s="1743"/>
      <c r="K18" s="1743"/>
      <c r="L18" s="1743"/>
      <c r="M18" s="1743"/>
      <c r="N18" s="1743"/>
      <c r="O18" s="1743"/>
      <c r="P18" s="1743"/>
      <c r="Q18" s="1871"/>
      <c r="R18" s="135"/>
    </row>
    <row r="19" spans="1:18" ht="15.75" customHeight="1">
      <c r="A19" s="1870"/>
      <c r="B19" s="1743"/>
      <c r="C19" s="1743"/>
      <c r="D19" s="1871"/>
      <c r="E19" s="1870"/>
      <c r="F19" s="1743"/>
      <c r="G19" s="1743"/>
      <c r="H19" s="1743"/>
      <c r="I19" s="1743"/>
      <c r="J19" s="1743"/>
      <c r="K19" s="1743"/>
      <c r="L19" s="1743"/>
      <c r="M19" s="1743"/>
      <c r="N19" s="1743"/>
      <c r="O19" s="1743"/>
      <c r="P19" s="1743"/>
      <c r="Q19" s="1871"/>
      <c r="R19" s="135"/>
    </row>
    <row r="20" spans="1:18" ht="15.75" customHeight="1">
      <c r="A20" s="1870"/>
      <c r="B20" s="1743"/>
      <c r="C20" s="1743"/>
      <c r="D20" s="1871"/>
      <c r="E20" s="1870"/>
      <c r="F20" s="1743"/>
      <c r="G20" s="1743"/>
      <c r="H20" s="1743"/>
      <c r="I20" s="1743"/>
      <c r="J20" s="1743"/>
      <c r="K20" s="1743"/>
      <c r="L20" s="1743"/>
      <c r="M20" s="1743"/>
      <c r="N20" s="1743"/>
      <c r="O20" s="1743"/>
      <c r="P20" s="1743"/>
      <c r="Q20" s="1871"/>
      <c r="R20" s="135"/>
    </row>
    <row r="21" spans="1:18" ht="15.75" customHeight="1">
      <c r="A21" s="1872"/>
      <c r="B21" s="1873"/>
      <c r="C21" s="1873"/>
      <c r="D21" s="1874"/>
      <c r="E21" s="1872"/>
      <c r="F21" s="1873"/>
      <c r="G21" s="1873"/>
      <c r="H21" s="1873"/>
      <c r="I21" s="1873"/>
      <c r="J21" s="1873"/>
      <c r="K21" s="1873"/>
      <c r="L21" s="1873"/>
      <c r="M21" s="1873"/>
      <c r="N21" s="1873"/>
      <c r="O21" s="1873"/>
      <c r="P21" s="1873"/>
      <c r="Q21" s="1874"/>
      <c r="R21" s="135"/>
    </row>
    <row r="22" spans="1:18" ht="15.75" customHeight="1"/>
    <row r="23" spans="1:18" ht="15.75" customHeight="1"/>
    <row r="24" spans="1:18" ht="15.75" customHeight="1"/>
    <row r="25" spans="1:18" ht="15.75" customHeight="1"/>
    <row r="26" spans="1:18" ht="15.75" customHeight="1"/>
    <row r="27" spans="1:18" ht="15.75" customHeight="1"/>
    <row r="28" spans="1:18" ht="13.5" customHeight="1"/>
    <row r="29" spans="1:18" ht="13.5" customHeight="1"/>
    <row r="30" spans="1:18" ht="13.5" customHeight="1"/>
    <row r="31" spans="1:18" ht="13.5" customHeight="1"/>
    <row r="32" spans="1:18" ht="13.5" customHeight="1"/>
    <row r="33" ht="13.5" customHeight="1"/>
    <row r="34" ht="13.5" customHeight="1"/>
    <row r="35" ht="13.5" customHeight="1"/>
    <row r="36" ht="13.5" customHeight="1"/>
    <row r="37" ht="13.5" customHeight="1"/>
    <row r="38" ht="13.5" customHeight="1"/>
    <row r="39" ht="13.5" customHeight="1"/>
  </sheetData>
  <mergeCells count="13">
    <mergeCell ref="A1:D1"/>
    <mergeCell ref="A14:D21"/>
    <mergeCell ref="E14:Q21"/>
    <mergeCell ref="A2:Q2"/>
    <mergeCell ref="A4:Q4"/>
    <mergeCell ref="A9:Q9"/>
    <mergeCell ref="A10:D10"/>
    <mergeCell ref="E10:Q10"/>
    <mergeCell ref="A11:D12"/>
    <mergeCell ref="A13:D13"/>
    <mergeCell ref="E13:Q13"/>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pageSetUpPr fitToPage="1"/>
  </sheetPr>
  <dimension ref="A1:T52"/>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775" t="str">
        <f>CONCATENATE("（様式－",発注者入力シート!E43,"）")</f>
        <v>（様式－１８）</v>
      </c>
      <c r="B1" s="775"/>
      <c r="C1" s="775"/>
      <c r="D1" s="775"/>
      <c r="E1" s="775"/>
      <c r="F1" s="775"/>
      <c r="S1" s="3" t="s">
        <v>276</v>
      </c>
    </row>
    <row r="2" spans="1:20" ht="15.75" customHeight="1">
      <c r="A2" s="1860" t="s">
        <v>836</v>
      </c>
      <c r="B2" s="1860"/>
      <c r="C2" s="1860"/>
      <c r="D2" s="1860"/>
      <c r="E2" s="1860"/>
      <c r="F2" s="1860"/>
      <c r="G2" s="1860"/>
      <c r="H2" s="1860"/>
      <c r="I2" s="1860"/>
      <c r="J2" s="1860"/>
      <c r="K2" s="1860"/>
      <c r="L2" s="1860"/>
      <c r="M2" s="1860"/>
      <c r="N2" s="1860"/>
      <c r="O2" s="1860"/>
      <c r="P2" s="1860"/>
      <c r="Q2" s="1860"/>
      <c r="R2" s="6"/>
      <c r="S2" s="3" t="s">
        <v>277</v>
      </c>
    </row>
    <row r="3" spans="1:20" ht="15.75" customHeight="1">
      <c r="A3" s="1087" t="s">
        <v>411</v>
      </c>
      <c r="B3" s="1087"/>
      <c r="C3" s="1087"/>
      <c r="D3" s="1087"/>
      <c r="E3" s="1087"/>
      <c r="F3" s="1087"/>
      <c r="G3" s="1087"/>
      <c r="H3" s="1087"/>
      <c r="I3" s="1087"/>
      <c r="J3" s="1087"/>
      <c r="K3" s="1087"/>
      <c r="L3" s="1087"/>
      <c r="M3" s="1087"/>
      <c r="N3" s="1087"/>
      <c r="O3" s="1087"/>
      <c r="P3" s="1087"/>
      <c r="Q3" s="1087"/>
      <c r="R3" s="105"/>
      <c r="S3" s="89"/>
      <c r="T3" s="3" t="s">
        <v>288</v>
      </c>
    </row>
    <row r="4" spans="1:20" ht="15.75" customHeight="1">
      <c r="A4" s="105"/>
      <c r="B4" s="105"/>
      <c r="C4" s="105"/>
      <c r="D4" s="105"/>
      <c r="E4" s="105"/>
      <c r="F4" s="105"/>
      <c r="G4" s="105"/>
      <c r="H4" s="105"/>
      <c r="I4" s="105"/>
      <c r="J4" s="105"/>
      <c r="K4" s="105"/>
      <c r="L4" s="105"/>
      <c r="M4" s="105"/>
      <c r="N4" s="105"/>
      <c r="O4" s="105"/>
      <c r="P4" s="105"/>
      <c r="Q4" s="105"/>
      <c r="R4" s="105"/>
      <c r="S4" s="83"/>
      <c r="T4" s="3" t="s">
        <v>279</v>
      </c>
    </row>
    <row r="5" spans="1:20" ht="15.75" customHeight="1">
      <c r="A5" s="3" t="s">
        <v>33</v>
      </c>
    </row>
    <row r="6" spans="1:20" ht="15.75" customHeight="1">
      <c r="A6" s="1861"/>
      <c r="B6" s="1861"/>
      <c r="C6" s="1861"/>
      <c r="D6" s="1861"/>
      <c r="E6" s="1861"/>
      <c r="F6" s="3" t="s">
        <v>68</v>
      </c>
      <c r="S6" s="3" t="s">
        <v>280</v>
      </c>
    </row>
    <row r="7" spans="1:20" ht="15.75" customHeight="1">
      <c r="S7" s="85"/>
      <c r="T7" s="3" t="s">
        <v>281</v>
      </c>
    </row>
    <row r="8" spans="1:20" ht="15.75" customHeight="1">
      <c r="K8" s="3" t="s">
        <v>36</v>
      </c>
      <c r="S8" s="86"/>
      <c r="T8" s="3" t="s">
        <v>279</v>
      </c>
    </row>
    <row r="9" spans="1:20" ht="15.75" customHeight="1">
      <c r="K9" s="1861"/>
      <c r="L9" s="1861"/>
      <c r="M9" s="1861"/>
      <c r="N9" s="1861"/>
      <c r="O9" s="1861"/>
      <c r="P9" s="1861"/>
    </row>
    <row r="10" spans="1:20" ht="15.75" customHeight="1">
      <c r="K10" s="1861"/>
      <c r="L10" s="1861"/>
      <c r="M10" s="1861"/>
      <c r="N10" s="1861"/>
      <c r="O10" s="1861"/>
      <c r="P10" s="1861"/>
      <c r="S10" s="91" t="s">
        <v>282</v>
      </c>
    </row>
    <row r="11" spans="1:20" ht="15.75" customHeight="1">
      <c r="S11" s="91" t="s">
        <v>283</v>
      </c>
    </row>
    <row r="12" spans="1:20" ht="15.75" customHeight="1">
      <c r="A12" s="1883" t="s">
        <v>837</v>
      </c>
      <c r="B12" s="1883"/>
      <c r="C12" s="1883"/>
      <c r="D12" s="1883"/>
      <c r="E12" s="1883"/>
      <c r="F12" s="1883"/>
      <c r="G12" s="1883"/>
      <c r="H12" s="1883"/>
      <c r="I12" s="1883"/>
      <c r="J12" s="1883"/>
      <c r="K12" s="1883"/>
      <c r="L12" s="1883"/>
      <c r="M12" s="1883"/>
      <c r="N12" s="1883"/>
      <c r="O12" s="1883"/>
      <c r="P12" s="1883"/>
      <c r="Q12" s="1883"/>
      <c r="R12" s="107"/>
    </row>
    <row r="13" spans="1:20" ht="15.75" customHeight="1">
      <c r="A13" s="1883"/>
      <c r="B13" s="1883"/>
      <c r="C13" s="1883"/>
      <c r="D13" s="1883"/>
      <c r="E13" s="1883"/>
      <c r="F13" s="1883"/>
      <c r="G13" s="1883"/>
      <c r="H13" s="1883"/>
      <c r="I13" s="1883"/>
      <c r="J13" s="1883"/>
      <c r="K13" s="1883"/>
      <c r="L13" s="1883"/>
      <c r="M13" s="1883"/>
      <c r="N13" s="1883"/>
      <c r="O13" s="1883"/>
      <c r="P13" s="1883"/>
      <c r="Q13" s="1883"/>
      <c r="R13" s="107"/>
    </row>
    <row r="14" spans="1:20" ht="15.75" customHeight="1"/>
    <row r="15" spans="1:20" ht="15.75" customHeight="1">
      <c r="A15" s="778" t="s">
        <v>34</v>
      </c>
      <c r="B15" s="778"/>
      <c r="C15" s="778"/>
      <c r="D15" s="778"/>
      <c r="E15" s="778"/>
      <c r="F15" s="778"/>
      <c r="G15" s="778"/>
      <c r="H15" s="778"/>
      <c r="I15" s="778"/>
      <c r="J15" s="778"/>
      <c r="K15" s="778"/>
      <c r="L15" s="778"/>
      <c r="M15" s="778"/>
      <c r="N15" s="778"/>
      <c r="O15" s="778"/>
      <c r="P15" s="778"/>
      <c r="Q15" s="778"/>
      <c r="R15" s="68"/>
    </row>
    <row r="16" spans="1:20" ht="15.75" customHeight="1"/>
    <row r="17" spans="1:18" ht="15.75" customHeight="1">
      <c r="A17" s="1090" t="s">
        <v>35</v>
      </c>
      <c r="B17" s="1090"/>
      <c r="C17" s="1090"/>
      <c r="D17" s="1090"/>
      <c r="E17" s="1857">
        <f>発注者入力シート!C7</f>
        <v>46297</v>
      </c>
      <c r="F17" s="1858"/>
      <c r="G17" s="1858"/>
      <c r="H17" s="1858"/>
      <c r="I17" s="1858"/>
      <c r="J17" s="1858"/>
      <c r="K17" s="1858"/>
      <c r="L17" s="1858"/>
      <c r="M17" s="1858"/>
      <c r="N17" s="1858"/>
      <c r="O17" s="1858"/>
      <c r="P17" s="1858"/>
      <c r="Q17" s="1859"/>
    </row>
    <row r="18" spans="1:18" ht="15.75" customHeight="1">
      <c r="A18" s="1123" t="s">
        <v>13</v>
      </c>
      <c r="B18" s="1124"/>
      <c r="C18" s="1124"/>
      <c r="D18" s="1124"/>
      <c r="E18" s="1862" t="str">
        <f>発注者入力シート!C10</f>
        <v>隠岐高等学校長寿命化（受水槽改修外）工事</v>
      </c>
      <c r="F18" s="1863"/>
      <c r="G18" s="1863"/>
      <c r="H18" s="1863"/>
      <c r="I18" s="1863"/>
      <c r="J18" s="1863"/>
      <c r="K18" s="1863"/>
      <c r="L18" s="1863"/>
      <c r="M18" s="1863"/>
      <c r="N18" s="1863"/>
      <c r="O18" s="1863"/>
      <c r="P18" s="1863"/>
      <c r="Q18" s="1864"/>
      <c r="R18" s="2"/>
    </row>
    <row r="19" spans="1:18" ht="15.75" customHeight="1">
      <c r="A19" s="1126"/>
      <c r="B19" s="1089"/>
      <c r="C19" s="1089"/>
      <c r="D19" s="1089"/>
      <c r="E19" s="1865"/>
      <c r="F19" s="1062"/>
      <c r="G19" s="1062"/>
      <c r="H19" s="1062"/>
      <c r="I19" s="1062"/>
      <c r="J19" s="1062"/>
      <c r="K19" s="1062"/>
      <c r="L19" s="1062"/>
      <c r="M19" s="1062"/>
      <c r="N19" s="1062"/>
      <c r="O19" s="1062"/>
      <c r="P19" s="1062"/>
      <c r="Q19" s="1866"/>
      <c r="R19" s="2"/>
    </row>
    <row r="20" spans="1:18" ht="15.75" customHeight="1">
      <c r="A20" s="1128" t="s">
        <v>412</v>
      </c>
      <c r="B20" s="778"/>
      <c r="C20" s="778"/>
      <c r="D20" s="778"/>
      <c r="E20" s="778"/>
      <c r="F20" s="778"/>
      <c r="G20" s="778"/>
      <c r="H20" s="778"/>
      <c r="I20" s="778"/>
      <c r="J20" s="778"/>
      <c r="K20" s="778"/>
      <c r="L20" s="778"/>
      <c r="M20" s="778"/>
      <c r="N20" s="778"/>
      <c r="O20" s="778"/>
      <c r="P20" s="778"/>
      <c r="Q20" s="1129"/>
      <c r="R20" s="68"/>
    </row>
    <row r="21" spans="1:18" ht="15.75" customHeight="1">
      <c r="A21" s="1073" t="s">
        <v>413</v>
      </c>
      <c r="B21" s="1074"/>
      <c r="C21" s="1074"/>
      <c r="D21" s="1075"/>
      <c r="E21" s="1073" t="s">
        <v>37</v>
      </c>
      <c r="F21" s="1074"/>
      <c r="G21" s="1074"/>
      <c r="H21" s="1074"/>
      <c r="I21" s="1074"/>
      <c r="J21" s="1074"/>
      <c r="K21" s="1074"/>
      <c r="L21" s="1074"/>
      <c r="M21" s="1074"/>
      <c r="N21" s="1074"/>
      <c r="O21" s="1074"/>
      <c r="P21" s="1074"/>
      <c r="Q21" s="1075"/>
      <c r="R21" s="68"/>
    </row>
    <row r="22" spans="1:18" ht="15.75" customHeight="1">
      <c r="A22" s="100" t="s">
        <v>65</v>
      </c>
      <c r="B22" s="1131"/>
      <c r="C22" s="1131"/>
      <c r="D22" s="1132"/>
      <c r="E22" s="1130"/>
      <c r="F22" s="1131"/>
      <c r="G22" s="1131"/>
      <c r="H22" s="1131"/>
      <c r="I22" s="1131"/>
      <c r="J22" s="1131"/>
      <c r="K22" s="1131"/>
      <c r="L22" s="1131"/>
      <c r="M22" s="1131"/>
      <c r="N22" s="1131"/>
      <c r="O22" s="1131"/>
      <c r="P22" s="1131"/>
      <c r="Q22" s="1132"/>
      <c r="R22" s="131"/>
    </row>
    <row r="23" spans="1:18" ht="15.75" customHeight="1">
      <c r="A23" s="100"/>
      <c r="B23" s="1134"/>
      <c r="C23" s="1134"/>
      <c r="D23" s="1135"/>
      <c r="E23" s="1133"/>
      <c r="F23" s="1134"/>
      <c r="G23" s="1134"/>
      <c r="H23" s="1134"/>
      <c r="I23" s="1134"/>
      <c r="J23" s="1134"/>
      <c r="K23" s="1134"/>
      <c r="L23" s="1134"/>
      <c r="M23" s="1134"/>
      <c r="N23" s="1134"/>
      <c r="O23" s="1134"/>
      <c r="P23" s="1134"/>
      <c r="Q23" s="1135"/>
      <c r="R23" s="131"/>
    </row>
    <row r="24" spans="1:18" ht="15.75" customHeight="1">
      <c r="A24" s="100"/>
      <c r="B24" s="1134"/>
      <c r="C24" s="1134"/>
      <c r="D24" s="1135"/>
      <c r="E24" s="1133"/>
      <c r="F24" s="1134"/>
      <c r="G24" s="1134"/>
      <c r="H24" s="1134"/>
      <c r="I24" s="1134"/>
      <c r="J24" s="1134"/>
      <c r="K24" s="1134"/>
      <c r="L24" s="1134"/>
      <c r="M24" s="1134"/>
      <c r="N24" s="1134"/>
      <c r="O24" s="1134"/>
      <c r="P24" s="1134"/>
      <c r="Q24" s="1135"/>
      <c r="R24" s="131"/>
    </row>
    <row r="25" spans="1:18" ht="15.75" customHeight="1">
      <c r="A25" s="100"/>
      <c r="B25" s="1134"/>
      <c r="C25" s="1134"/>
      <c r="D25" s="1135"/>
      <c r="E25" s="1133"/>
      <c r="F25" s="1134"/>
      <c r="G25" s="1134"/>
      <c r="H25" s="1134"/>
      <c r="I25" s="1134"/>
      <c r="J25" s="1134"/>
      <c r="K25" s="1134"/>
      <c r="L25" s="1134"/>
      <c r="M25" s="1134"/>
      <c r="N25" s="1134"/>
      <c r="O25" s="1134"/>
      <c r="P25" s="1134"/>
      <c r="Q25" s="1135"/>
      <c r="R25" s="131"/>
    </row>
    <row r="26" spans="1:18" ht="15.75" customHeight="1">
      <c r="A26" s="100"/>
      <c r="B26" s="1134"/>
      <c r="C26" s="1134"/>
      <c r="D26" s="1135"/>
      <c r="E26" s="1133"/>
      <c r="F26" s="1134"/>
      <c r="G26" s="1134"/>
      <c r="H26" s="1134"/>
      <c r="I26" s="1134"/>
      <c r="J26" s="1134"/>
      <c r="K26" s="1134"/>
      <c r="L26" s="1134"/>
      <c r="M26" s="1134"/>
      <c r="N26" s="1134"/>
      <c r="O26" s="1134"/>
      <c r="P26" s="1134"/>
      <c r="Q26" s="1135"/>
      <c r="R26" s="131"/>
    </row>
    <row r="27" spans="1:18" ht="15.75" customHeight="1">
      <c r="A27" s="100"/>
      <c r="B27" s="1134"/>
      <c r="C27" s="1134"/>
      <c r="D27" s="1135"/>
      <c r="E27" s="1133"/>
      <c r="F27" s="1134"/>
      <c r="G27" s="1134"/>
      <c r="H27" s="1134"/>
      <c r="I27" s="1134"/>
      <c r="J27" s="1134"/>
      <c r="K27" s="1134"/>
      <c r="L27" s="1134"/>
      <c r="M27" s="1134"/>
      <c r="N27" s="1134"/>
      <c r="O27" s="1134"/>
      <c r="P27" s="1134"/>
      <c r="Q27" s="1135"/>
      <c r="R27" s="131"/>
    </row>
    <row r="28" spans="1:18" ht="15.75" customHeight="1">
      <c r="A28" s="100"/>
      <c r="B28" s="1134"/>
      <c r="C28" s="1134"/>
      <c r="D28" s="1135"/>
      <c r="E28" s="1133"/>
      <c r="F28" s="1134"/>
      <c r="G28" s="1134"/>
      <c r="H28" s="1134"/>
      <c r="I28" s="1134"/>
      <c r="J28" s="1134"/>
      <c r="K28" s="1134"/>
      <c r="L28" s="1134"/>
      <c r="M28" s="1134"/>
      <c r="N28" s="1134"/>
      <c r="O28" s="1134"/>
      <c r="P28" s="1134"/>
      <c r="Q28" s="1135"/>
      <c r="R28" s="131"/>
    </row>
    <row r="29" spans="1:18" ht="15.75" customHeight="1">
      <c r="A29" s="100"/>
      <c r="B29" s="1880"/>
      <c r="C29" s="1880"/>
      <c r="D29" s="1881"/>
      <c r="E29" s="1882"/>
      <c r="F29" s="1880"/>
      <c r="G29" s="1880"/>
      <c r="H29" s="1880"/>
      <c r="I29" s="1880"/>
      <c r="J29" s="1880"/>
      <c r="K29" s="1880"/>
      <c r="L29" s="1880"/>
      <c r="M29" s="1880"/>
      <c r="N29" s="1880"/>
      <c r="O29" s="1880"/>
      <c r="P29" s="1880"/>
      <c r="Q29" s="1881"/>
      <c r="R29" s="131"/>
    </row>
    <row r="30" spans="1:18" ht="15.75" customHeight="1">
      <c r="A30" s="114" t="s">
        <v>66</v>
      </c>
      <c r="B30" s="1877"/>
      <c r="C30" s="1877"/>
      <c r="D30" s="1878"/>
      <c r="E30" s="1879"/>
      <c r="F30" s="1877"/>
      <c r="G30" s="1877"/>
      <c r="H30" s="1877"/>
      <c r="I30" s="1877"/>
      <c r="J30" s="1877"/>
      <c r="K30" s="1877"/>
      <c r="L30" s="1877"/>
      <c r="M30" s="1877"/>
      <c r="N30" s="1877"/>
      <c r="O30" s="1877"/>
      <c r="P30" s="1877"/>
      <c r="Q30" s="1878"/>
      <c r="R30" s="131"/>
    </row>
    <row r="31" spans="1:18" ht="15.75" customHeight="1">
      <c r="A31" s="100"/>
      <c r="B31" s="1134"/>
      <c r="C31" s="1134"/>
      <c r="D31" s="1135"/>
      <c r="E31" s="1133"/>
      <c r="F31" s="1134"/>
      <c r="G31" s="1134"/>
      <c r="H31" s="1134"/>
      <c r="I31" s="1134"/>
      <c r="J31" s="1134"/>
      <c r="K31" s="1134"/>
      <c r="L31" s="1134"/>
      <c r="M31" s="1134"/>
      <c r="N31" s="1134"/>
      <c r="O31" s="1134"/>
      <c r="P31" s="1134"/>
      <c r="Q31" s="1135"/>
      <c r="R31" s="131"/>
    </row>
    <row r="32" spans="1:18" ht="15.75" customHeight="1">
      <c r="A32" s="100"/>
      <c r="B32" s="1134"/>
      <c r="C32" s="1134"/>
      <c r="D32" s="1135"/>
      <c r="E32" s="1133"/>
      <c r="F32" s="1134"/>
      <c r="G32" s="1134"/>
      <c r="H32" s="1134"/>
      <c r="I32" s="1134"/>
      <c r="J32" s="1134"/>
      <c r="K32" s="1134"/>
      <c r="L32" s="1134"/>
      <c r="M32" s="1134"/>
      <c r="N32" s="1134"/>
      <c r="O32" s="1134"/>
      <c r="P32" s="1134"/>
      <c r="Q32" s="1135"/>
      <c r="R32" s="131"/>
    </row>
    <row r="33" spans="1:18" ht="15.75" customHeight="1">
      <c r="A33" s="100"/>
      <c r="B33" s="1134"/>
      <c r="C33" s="1134"/>
      <c r="D33" s="1135"/>
      <c r="E33" s="1133"/>
      <c r="F33" s="1134"/>
      <c r="G33" s="1134"/>
      <c r="H33" s="1134"/>
      <c r="I33" s="1134"/>
      <c r="J33" s="1134"/>
      <c r="K33" s="1134"/>
      <c r="L33" s="1134"/>
      <c r="M33" s="1134"/>
      <c r="N33" s="1134"/>
      <c r="O33" s="1134"/>
      <c r="P33" s="1134"/>
      <c r="Q33" s="1135"/>
      <c r="R33" s="131"/>
    </row>
    <row r="34" spans="1:18" ht="15.75" customHeight="1">
      <c r="A34" s="100"/>
      <c r="B34" s="1134"/>
      <c r="C34" s="1134"/>
      <c r="D34" s="1135"/>
      <c r="E34" s="1133"/>
      <c r="F34" s="1134"/>
      <c r="G34" s="1134"/>
      <c r="H34" s="1134"/>
      <c r="I34" s="1134"/>
      <c r="J34" s="1134"/>
      <c r="K34" s="1134"/>
      <c r="L34" s="1134"/>
      <c r="M34" s="1134"/>
      <c r="N34" s="1134"/>
      <c r="O34" s="1134"/>
      <c r="P34" s="1134"/>
      <c r="Q34" s="1135"/>
      <c r="R34" s="131"/>
    </row>
    <row r="35" spans="1:18" ht="15.75" customHeight="1">
      <c r="A35" s="100"/>
      <c r="B35" s="1134"/>
      <c r="C35" s="1134"/>
      <c r="D35" s="1135"/>
      <c r="E35" s="1133"/>
      <c r="F35" s="1134"/>
      <c r="G35" s="1134"/>
      <c r="H35" s="1134"/>
      <c r="I35" s="1134"/>
      <c r="J35" s="1134"/>
      <c r="K35" s="1134"/>
      <c r="L35" s="1134"/>
      <c r="M35" s="1134"/>
      <c r="N35" s="1134"/>
      <c r="O35" s="1134"/>
      <c r="P35" s="1134"/>
      <c r="Q35" s="1135"/>
      <c r="R35" s="131"/>
    </row>
    <row r="36" spans="1:18" ht="15.75" customHeight="1">
      <c r="A36" s="100"/>
      <c r="B36" s="1134"/>
      <c r="C36" s="1134"/>
      <c r="D36" s="1135"/>
      <c r="E36" s="1133"/>
      <c r="F36" s="1134"/>
      <c r="G36" s="1134"/>
      <c r="H36" s="1134"/>
      <c r="I36" s="1134"/>
      <c r="J36" s="1134"/>
      <c r="K36" s="1134"/>
      <c r="L36" s="1134"/>
      <c r="M36" s="1134"/>
      <c r="N36" s="1134"/>
      <c r="O36" s="1134"/>
      <c r="P36" s="1134"/>
      <c r="Q36" s="1135"/>
      <c r="R36" s="131"/>
    </row>
    <row r="37" spans="1:18" ht="15.75" customHeight="1">
      <c r="A37" s="115"/>
      <c r="B37" s="1880"/>
      <c r="C37" s="1880"/>
      <c r="D37" s="1881"/>
      <c r="E37" s="1882"/>
      <c r="F37" s="1880"/>
      <c r="G37" s="1880"/>
      <c r="H37" s="1880"/>
      <c r="I37" s="1880"/>
      <c r="J37" s="1880"/>
      <c r="K37" s="1880"/>
      <c r="L37" s="1880"/>
      <c r="M37" s="1880"/>
      <c r="N37" s="1880"/>
      <c r="O37" s="1880"/>
      <c r="P37" s="1880"/>
      <c r="Q37" s="1881"/>
      <c r="R37" s="131"/>
    </row>
    <row r="38" spans="1:18" ht="15.75" customHeight="1">
      <c r="A38" s="100" t="s">
        <v>67</v>
      </c>
      <c r="B38" s="1877"/>
      <c r="C38" s="1877"/>
      <c r="D38" s="1878"/>
      <c r="E38" s="1879"/>
      <c r="F38" s="1877"/>
      <c r="G38" s="1877"/>
      <c r="H38" s="1877"/>
      <c r="I38" s="1877"/>
      <c r="J38" s="1877"/>
      <c r="K38" s="1877"/>
      <c r="L38" s="1877"/>
      <c r="M38" s="1877"/>
      <c r="N38" s="1877"/>
      <c r="O38" s="1877"/>
      <c r="P38" s="1877"/>
      <c r="Q38" s="1878"/>
      <c r="R38" s="131"/>
    </row>
    <row r="39" spans="1:18" ht="15.75" customHeight="1">
      <c r="A39" s="100"/>
      <c r="B39" s="1134"/>
      <c r="C39" s="1134"/>
      <c r="D39" s="1135"/>
      <c r="E39" s="1133"/>
      <c r="F39" s="1134"/>
      <c r="G39" s="1134"/>
      <c r="H39" s="1134"/>
      <c r="I39" s="1134"/>
      <c r="J39" s="1134"/>
      <c r="K39" s="1134"/>
      <c r="L39" s="1134"/>
      <c r="M39" s="1134"/>
      <c r="N39" s="1134"/>
      <c r="O39" s="1134"/>
      <c r="P39" s="1134"/>
      <c r="Q39" s="1135"/>
      <c r="R39" s="131"/>
    </row>
    <row r="40" spans="1:18" ht="15.75" customHeight="1">
      <c r="A40" s="94"/>
      <c r="B40" s="1134"/>
      <c r="C40" s="1134"/>
      <c r="D40" s="1135"/>
      <c r="E40" s="1133"/>
      <c r="F40" s="1134"/>
      <c r="G40" s="1134"/>
      <c r="H40" s="1134"/>
      <c r="I40" s="1134"/>
      <c r="J40" s="1134"/>
      <c r="K40" s="1134"/>
      <c r="L40" s="1134"/>
      <c r="M40" s="1134"/>
      <c r="N40" s="1134"/>
      <c r="O40" s="1134"/>
      <c r="P40" s="1134"/>
      <c r="Q40" s="1135"/>
      <c r="R40" s="131"/>
    </row>
    <row r="41" spans="1:18" ht="15.75" customHeight="1">
      <c r="A41" s="94"/>
      <c r="B41" s="1134"/>
      <c r="C41" s="1134"/>
      <c r="D41" s="1135"/>
      <c r="E41" s="1133"/>
      <c r="F41" s="1134"/>
      <c r="G41" s="1134"/>
      <c r="H41" s="1134"/>
      <c r="I41" s="1134"/>
      <c r="J41" s="1134"/>
      <c r="K41" s="1134"/>
      <c r="L41" s="1134"/>
      <c r="M41" s="1134"/>
      <c r="N41" s="1134"/>
      <c r="O41" s="1134"/>
      <c r="P41" s="1134"/>
      <c r="Q41" s="1135"/>
      <c r="R41" s="131"/>
    </row>
    <row r="42" spans="1:18" ht="15.75" customHeight="1">
      <c r="A42" s="94"/>
      <c r="B42" s="1134"/>
      <c r="C42" s="1134"/>
      <c r="D42" s="1135"/>
      <c r="E42" s="1133"/>
      <c r="F42" s="1134"/>
      <c r="G42" s="1134"/>
      <c r="H42" s="1134"/>
      <c r="I42" s="1134"/>
      <c r="J42" s="1134"/>
      <c r="K42" s="1134"/>
      <c r="L42" s="1134"/>
      <c r="M42" s="1134"/>
      <c r="N42" s="1134"/>
      <c r="O42" s="1134"/>
      <c r="P42" s="1134"/>
      <c r="Q42" s="1135"/>
      <c r="R42" s="131"/>
    </row>
    <row r="43" spans="1:18" ht="15.75" customHeight="1">
      <c r="A43" s="94"/>
      <c r="B43" s="1134"/>
      <c r="C43" s="1134"/>
      <c r="D43" s="1135"/>
      <c r="E43" s="1133"/>
      <c r="F43" s="1134"/>
      <c r="G43" s="1134"/>
      <c r="H43" s="1134"/>
      <c r="I43" s="1134"/>
      <c r="J43" s="1134"/>
      <c r="K43" s="1134"/>
      <c r="L43" s="1134"/>
      <c r="M43" s="1134"/>
      <c r="N43" s="1134"/>
      <c r="O43" s="1134"/>
      <c r="P43" s="1134"/>
      <c r="Q43" s="1135"/>
      <c r="R43" s="131"/>
    </row>
    <row r="44" spans="1:18" ht="15.75" customHeight="1">
      <c r="A44" s="94"/>
      <c r="B44" s="1134"/>
      <c r="C44" s="1134"/>
      <c r="D44" s="1135"/>
      <c r="E44" s="1133"/>
      <c r="F44" s="1134"/>
      <c r="G44" s="1134"/>
      <c r="H44" s="1134"/>
      <c r="I44" s="1134"/>
      <c r="J44" s="1134"/>
      <c r="K44" s="1134"/>
      <c r="L44" s="1134"/>
      <c r="M44" s="1134"/>
      <c r="N44" s="1134"/>
      <c r="O44" s="1134"/>
      <c r="P44" s="1134"/>
      <c r="Q44" s="1135"/>
      <c r="R44" s="131"/>
    </row>
    <row r="45" spans="1:18" ht="15.75" customHeight="1">
      <c r="A45" s="94"/>
      <c r="B45" s="1134"/>
      <c r="C45" s="1134"/>
      <c r="D45" s="1135"/>
      <c r="E45" s="1133"/>
      <c r="F45" s="1134"/>
      <c r="G45" s="1134"/>
      <c r="H45" s="1134"/>
      <c r="I45" s="1134"/>
      <c r="J45" s="1134"/>
      <c r="K45" s="1134"/>
      <c r="L45" s="1134"/>
      <c r="M45" s="1134"/>
      <c r="N45" s="1134"/>
      <c r="O45" s="1134"/>
      <c r="P45" s="1134"/>
      <c r="Q45" s="1135"/>
      <c r="R45" s="131"/>
    </row>
    <row r="46" spans="1:18" ht="15.75" customHeight="1">
      <c r="A46" s="94"/>
      <c r="B46" s="1134"/>
      <c r="C46" s="1134"/>
      <c r="D46" s="1135"/>
      <c r="E46" s="1133"/>
      <c r="F46" s="1134"/>
      <c r="G46" s="1134"/>
      <c r="H46" s="1134"/>
      <c r="I46" s="1134"/>
      <c r="J46" s="1134"/>
      <c r="K46" s="1134"/>
      <c r="L46" s="1134"/>
      <c r="M46" s="1134"/>
      <c r="N46" s="1134"/>
      <c r="O46" s="1134"/>
      <c r="P46" s="1134"/>
      <c r="Q46" s="1135"/>
      <c r="R46" s="131"/>
    </row>
    <row r="47" spans="1:18" ht="15.75" customHeight="1">
      <c r="A47" s="94"/>
      <c r="B47" s="1134"/>
      <c r="C47" s="1134"/>
      <c r="D47" s="1135"/>
      <c r="E47" s="1133"/>
      <c r="F47" s="1134"/>
      <c r="G47" s="1134"/>
      <c r="H47" s="1134"/>
      <c r="I47" s="1134"/>
      <c r="J47" s="1134"/>
      <c r="K47" s="1134"/>
      <c r="L47" s="1134"/>
      <c r="M47" s="1134"/>
      <c r="N47" s="1134"/>
      <c r="O47" s="1134"/>
      <c r="P47" s="1134"/>
      <c r="Q47" s="1135"/>
      <c r="R47" s="131"/>
    </row>
    <row r="48" spans="1:18" ht="15.75" customHeight="1">
      <c r="A48" s="95"/>
      <c r="B48" s="1318"/>
      <c r="C48" s="1318"/>
      <c r="D48" s="1319"/>
      <c r="E48" s="1317"/>
      <c r="F48" s="1318"/>
      <c r="G48" s="1318"/>
      <c r="H48" s="1318"/>
      <c r="I48" s="1318"/>
      <c r="J48" s="1318"/>
      <c r="K48" s="1318"/>
      <c r="L48" s="1318"/>
      <c r="M48" s="1318"/>
      <c r="N48" s="1318"/>
      <c r="O48" s="1318"/>
      <c r="P48" s="1318"/>
      <c r="Q48" s="1319"/>
      <c r="R48" s="131"/>
    </row>
    <row r="49" ht="13.5" customHeight="1"/>
    <row r="50" ht="13.5" customHeight="1"/>
    <row r="51" ht="13.5" customHeight="1"/>
    <row r="52" ht="13.5" customHeight="1"/>
  </sheetData>
  <mergeCells count="20">
    <mergeCell ref="A1:F1"/>
    <mergeCell ref="B22:D29"/>
    <mergeCell ref="E22:Q29"/>
    <mergeCell ref="B30:D37"/>
    <mergeCell ref="E30:Q37"/>
    <mergeCell ref="A2:Q2"/>
    <mergeCell ref="A3:Q3"/>
    <mergeCell ref="A15:Q15"/>
    <mergeCell ref="A12:Q13"/>
    <mergeCell ref="A6:E6"/>
    <mergeCell ref="K9:P10"/>
    <mergeCell ref="B38:D48"/>
    <mergeCell ref="E38:Q48"/>
    <mergeCell ref="A18:D19"/>
    <mergeCell ref="E17:Q17"/>
    <mergeCell ref="E21:Q21"/>
    <mergeCell ref="A20:Q20"/>
    <mergeCell ref="A17:D17"/>
    <mergeCell ref="E18:Q19"/>
    <mergeCell ref="A21:D21"/>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00"/>
    <pageSetUpPr fitToPage="1"/>
  </sheetPr>
  <dimension ref="A1:T48"/>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775" t="str">
        <f>CONCATENATE("（様式－",発注者入力シート!E44,"）")</f>
        <v>（様式－１９）</v>
      </c>
      <c r="B1" s="775"/>
      <c r="C1" s="775"/>
      <c r="D1" s="775"/>
      <c r="E1" s="775"/>
      <c r="F1" s="775"/>
      <c r="S1" s="3" t="s">
        <v>276</v>
      </c>
    </row>
    <row r="2" spans="1:20" ht="15.75" customHeight="1">
      <c r="A2" s="1875" t="s">
        <v>836</v>
      </c>
      <c r="B2" s="1875"/>
      <c r="C2" s="1875"/>
      <c r="D2" s="1875"/>
      <c r="E2" s="1875"/>
      <c r="F2" s="1875"/>
      <c r="G2" s="1875"/>
      <c r="H2" s="1875"/>
      <c r="I2" s="1875"/>
      <c r="J2" s="1875"/>
      <c r="K2" s="1875"/>
      <c r="L2" s="1875"/>
      <c r="M2" s="1875"/>
      <c r="N2" s="1875"/>
      <c r="O2" s="1875"/>
      <c r="P2" s="1875"/>
      <c r="Q2" s="1875"/>
      <c r="R2" s="6"/>
      <c r="S2" s="3" t="s">
        <v>277</v>
      </c>
    </row>
    <row r="3" spans="1:20" ht="15.75" customHeight="1">
      <c r="A3" s="1087" t="s">
        <v>414</v>
      </c>
      <c r="B3" s="1087"/>
      <c r="C3" s="1087"/>
      <c r="D3" s="1087"/>
      <c r="E3" s="1087"/>
      <c r="F3" s="1087"/>
      <c r="G3" s="1087"/>
      <c r="H3" s="1087"/>
      <c r="I3" s="1087"/>
      <c r="J3" s="1087"/>
      <c r="K3" s="1087"/>
      <c r="L3" s="1087"/>
      <c r="M3" s="1087"/>
      <c r="N3" s="1087"/>
      <c r="O3" s="1087"/>
      <c r="P3" s="1087"/>
      <c r="Q3" s="1087"/>
      <c r="R3" s="105"/>
      <c r="S3" s="89"/>
      <c r="T3" s="3" t="s">
        <v>288</v>
      </c>
    </row>
    <row r="4" spans="1:20" ht="15.75" customHeight="1">
      <c r="A4" s="105"/>
      <c r="B4" s="105"/>
      <c r="C4" s="105"/>
      <c r="D4" s="105"/>
      <c r="E4" s="105"/>
      <c r="F4" s="105"/>
      <c r="G4" s="105"/>
      <c r="H4" s="105"/>
      <c r="I4" s="105"/>
      <c r="J4" s="105"/>
      <c r="K4" s="105"/>
      <c r="L4" s="105"/>
      <c r="M4" s="105"/>
      <c r="N4" s="105"/>
      <c r="O4" s="105"/>
      <c r="P4" s="105"/>
      <c r="Q4" s="105"/>
      <c r="R4" s="105"/>
      <c r="S4" s="83"/>
      <c r="T4" s="3" t="s">
        <v>279</v>
      </c>
    </row>
    <row r="5" spans="1:20" ht="15.75" customHeight="1">
      <c r="A5" s="3" t="s">
        <v>36</v>
      </c>
    </row>
    <row r="6" spans="1:20" ht="15.75" customHeight="1">
      <c r="A6" s="1876"/>
      <c r="B6" s="1876"/>
      <c r="C6" s="1876"/>
      <c r="D6" s="1876"/>
      <c r="E6" s="1876"/>
      <c r="F6" s="3" t="s">
        <v>64</v>
      </c>
      <c r="S6" s="3" t="s">
        <v>280</v>
      </c>
    </row>
    <row r="7" spans="1:20" ht="15.75" customHeight="1">
      <c r="A7" s="1876"/>
      <c r="B7" s="1876"/>
      <c r="C7" s="1876"/>
      <c r="D7" s="1876"/>
      <c r="E7" s="1876"/>
      <c r="S7" s="85"/>
      <c r="T7" s="3" t="s">
        <v>281</v>
      </c>
    </row>
    <row r="8" spans="1:20" ht="15.75" customHeight="1">
      <c r="K8" s="3" t="s">
        <v>33</v>
      </c>
      <c r="S8" s="86"/>
      <c r="T8" s="3" t="s">
        <v>279</v>
      </c>
    </row>
    <row r="9" spans="1:20" ht="15.75" customHeight="1">
      <c r="K9" s="1876"/>
      <c r="L9" s="1876"/>
      <c r="M9" s="1876"/>
      <c r="N9" s="1876"/>
      <c r="O9" s="1876"/>
      <c r="P9" s="1876"/>
    </row>
    <row r="10" spans="1:20" ht="15.75" customHeight="1">
      <c r="S10" s="91" t="s">
        <v>282</v>
      </c>
    </row>
    <row r="11" spans="1:20" ht="15.75" customHeight="1">
      <c r="S11" s="91" t="s">
        <v>283</v>
      </c>
    </row>
    <row r="12" spans="1:20" ht="15.75" customHeight="1">
      <c r="A12" s="1892" t="s">
        <v>838</v>
      </c>
      <c r="B12" s="1892"/>
      <c r="C12" s="1892"/>
      <c r="D12" s="1892"/>
      <c r="E12" s="1892"/>
      <c r="F12" s="1892"/>
      <c r="G12" s="1892"/>
      <c r="H12" s="1892"/>
      <c r="I12" s="1892"/>
      <c r="J12" s="1892"/>
      <c r="K12" s="1892"/>
      <c r="L12" s="1892"/>
      <c r="M12" s="1892"/>
      <c r="N12" s="1892"/>
      <c r="O12" s="1892"/>
      <c r="P12" s="1892"/>
      <c r="Q12" s="1892"/>
      <c r="R12" s="107"/>
    </row>
    <row r="13" spans="1:20" ht="15.75" customHeight="1">
      <c r="A13" s="1892"/>
      <c r="B13" s="1892"/>
      <c r="C13" s="1892"/>
      <c r="D13" s="1892"/>
      <c r="E13" s="1892"/>
      <c r="F13" s="1892"/>
      <c r="G13" s="1892"/>
      <c r="H13" s="1892"/>
      <c r="I13" s="1892"/>
      <c r="J13" s="1892"/>
      <c r="K13" s="1892"/>
      <c r="L13" s="1892"/>
      <c r="M13" s="1892"/>
      <c r="N13" s="1892"/>
      <c r="O13" s="1892"/>
      <c r="P13" s="1892"/>
      <c r="Q13" s="1892"/>
      <c r="R13" s="107"/>
    </row>
    <row r="14" spans="1:20" ht="15.75" customHeight="1"/>
    <row r="15" spans="1:20" ht="15.75" customHeight="1">
      <c r="A15" s="778" t="s">
        <v>34</v>
      </c>
      <c r="B15" s="778"/>
      <c r="C15" s="778"/>
      <c r="D15" s="778"/>
      <c r="E15" s="778"/>
      <c r="F15" s="778"/>
      <c r="G15" s="778"/>
      <c r="H15" s="778"/>
      <c r="I15" s="778"/>
      <c r="J15" s="778"/>
      <c r="K15" s="778"/>
      <c r="L15" s="778"/>
      <c r="M15" s="778"/>
      <c r="N15" s="778"/>
      <c r="O15" s="778"/>
      <c r="P15" s="778"/>
      <c r="Q15" s="778"/>
      <c r="R15" s="68"/>
    </row>
    <row r="16" spans="1:20" ht="15.75" customHeight="1"/>
    <row r="17" spans="1:18" ht="15.75" customHeight="1">
      <c r="A17" s="1123" t="s">
        <v>35</v>
      </c>
      <c r="B17" s="1124"/>
      <c r="C17" s="1124"/>
      <c r="D17" s="1124"/>
      <c r="E17" s="1857">
        <f>発注者入力シート!C7</f>
        <v>46297</v>
      </c>
      <c r="F17" s="1858"/>
      <c r="G17" s="1858"/>
      <c r="H17" s="1858"/>
      <c r="I17" s="1858"/>
      <c r="J17" s="1858"/>
      <c r="K17" s="1858"/>
      <c r="L17" s="1858"/>
      <c r="M17" s="1858"/>
      <c r="N17" s="1858"/>
      <c r="O17" s="1858"/>
      <c r="P17" s="1858"/>
      <c r="Q17" s="1859"/>
    </row>
    <row r="18" spans="1:18" ht="15.75" customHeight="1">
      <c r="A18" s="1123" t="s">
        <v>13</v>
      </c>
      <c r="B18" s="1124"/>
      <c r="C18" s="1124"/>
      <c r="D18" s="1124"/>
      <c r="E18" s="1862" t="str">
        <f>発注者入力シート!C10</f>
        <v>隠岐高等学校長寿命化（受水槽改修外）工事</v>
      </c>
      <c r="F18" s="1863"/>
      <c r="G18" s="1863"/>
      <c r="H18" s="1863"/>
      <c r="I18" s="1863"/>
      <c r="J18" s="1863"/>
      <c r="K18" s="1863"/>
      <c r="L18" s="1863"/>
      <c r="M18" s="1863"/>
      <c r="N18" s="1863"/>
      <c r="O18" s="1863"/>
      <c r="P18" s="1863"/>
      <c r="Q18" s="1864"/>
      <c r="R18" s="2"/>
    </row>
    <row r="19" spans="1:18" ht="15.75" customHeight="1">
      <c r="A19" s="1126"/>
      <c r="B19" s="1089"/>
      <c r="C19" s="1089"/>
      <c r="D19" s="1089"/>
      <c r="E19" s="1865"/>
      <c r="F19" s="1062"/>
      <c r="G19" s="1062"/>
      <c r="H19" s="1062"/>
      <c r="I19" s="1062"/>
      <c r="J19" s="1062"/>
      <c r="K19" s="1062"/>
      <c r="L19" s="1062"/>
      <c r="M19" s="1062"/>
      <c r="N19" s="1062"/>
      <c r="O19" s="1062"/>
      <c r="P19" s="1062"/>
      <c r="Q19" s="1866"/>
      <c r="R19" s="2"/>
    </row>
    <row r="20" spans="1:18" ht="15.75" customHeight="1">
      <c r="A20" s="1128" t="s">
        <v>39</v>
      </c>
      <c r="B20" s="778"/>
      <c r="C20" s="778"/>
      <c r="D20" s="778"/>
      <c r="E20" s="778"/>
      <c r="F20" s="778"/>
      <c r="G20" s="778"/>
      <c r="H20" s="778"/>
      <c r="I20" s="778"/>
      <c r="J20" s="778"/>
      <c r="K20" s="778"/>
      <c r="L20" s="778"/>
      <c r="M20" s="778"/>
      <c r="N20" s="778"/>
      <c r="O20" s="778"/>
      <c r="P20" s="778"/>
      <c r="Q20" s="1129"/>
      <c r="R20" s="68"/>
    </row>
    <row r="21" spans="1:18" ht="15.75" customHeight="1">
      <c r="A21" s="1073" t="s">
        <v>413</v>
      </c>
      <c r="B21" s="1074"/>
      <c r="C21" s="1074"/>
      <c r="D21" s="1074"/>
      <c r="E21" s="1073" t="s">
        <v>38</v>
      </c>
      <c r="F21" s="1074"/>
      <c r="G21" s="1074"/>
      <c r="H21" s="1074"/>
      <c r="I21" s="1074"/>
      <c r="J21" s="1074"/>
      <c r="K21" s="1074"/>
      <c r="L21" s="1074"/>
      <c r="M21" s="1074"/>
      <c r="N21" s="1074"/>
      <c r="O21" s="1074"/>
      <c r="P21" s="1074"/>
      <c r="Q21" s="1075"/>
      <c r="R21" s="68"/>
    </row>
    <row r="22" spans="1:18" ht="15.75" customHeight="1">
      <c r="A22" s="100" t="s">
        <v>65</v>
      </c>
      <c r="B22" s="1893"/>
      <c r="C22" s="1893"/>
      <c r="D22" s="1894"/>
      <c r="E22" s="1897"/>
      <c r="F22" s="1893"/>
      <c r="G22" s="1893"/>
      <c r="H22" s="1893"/>
      <c r="I22" s="1893"/>
      <c r="J22" s="1893"/>
      <c r="K22" s="1893"/>
      <c r="L22" s="1893"/>
      <c r="M22" s="1893"/>
      <c r="N22" s="1893"/>
      <c r="O22" s="1893"/>
      <c r="P22" s="1893"/>
      <c r="Q22" s="1894"/>
      <c r="R22" s="131"/>
    </row>
    <row r="23" spans="1:18" ht="15.75" customHeight="1">
      <c r="A23" s="97"/>
      <c r="B23" s="1779"/>
      <c r="C23" s="1779"/>
      <c r="D23" s="1886"/>
      <c r="E23" s="1890"/>
      <c r="F23" s="1779"/>
      <c r="G23" s="1779"/>
      <c r="H23" s="1779"/>
      <c r="I23" s="1779"/>
      <c r="J23" s="1779"/>
      <c r="K23" s="1779"/>
      <c r="L23" s="1779"/>
      <c r="M23" s="1779"/>
      <c r="N23" s="1779"/>
      <c r="O23" s="1779"/>
      <c r="P23" s="1779"/>
      <c r="Q23" s="1886"/>
      <c r="R23" s="131"/>
    </row>
    <row r="24" spans="1:18" ht="15.75" customHeight="1">
      <c r="A24" s="97"/>
      <c r="B24" s="1779"/>
      <c r="C24" s="1779"/>
      <c r="D24" s="1886"/>
      <c r="E24" s="1890"/>
      <c r="F24" s="1779"/>
      <c r="G24" s="1779"/>
      <c r="H24" s="1779"/>
      <c r="I24" s="1779"/>
      <c r="J24" s="1779"/>
      <c r="K24" s="1779"/>
      <c r="L24" s="1779"/>
      <c r="M24" s="1779"/>
      <c r="N24" s="1779"/>
      <c r="O24" s="1779"/>
      <c r="P24" s="1779"/>
      <c r="Q24" s="1886"/>
      <c r="R24" s="131"/>
    </row>
    <row r="25" spans="1:18" ht="15.75" customHeight="1">
      <c r="A25" s="97"/>
      <c r="B25" s="1779"/>
      <c r="C25" s="1779"/>
      <c r="D25" s="1886"/>
      <c r="E25" s="1890"/>
      <c r="F25" s="1779"/>
      <c r="G25" s="1779"/>
      <c r="H25" s="1779"/>
      <c r="I25" s="1779"/>
      <c r="J25" s="1779"/>
      <c r="K25" s="1779"/>
      <c r="L25" s="1779"/>
      <c r="M25" s="1779"/>
      <c r="N25" s="1779"/>
      <c r="O25" s="1779"/>
      <c r="P25" s="1779"/>
      <c r="Q25" s="1886"/>
      <c r="R25" s="131"/>
    </row>
    <row r="26" spans="1:18" ht="15.75" customHeight="1">
      <c r="A26" s="97"/>
      <c r="B26" s="1779"/>
      <c r="C26" s="1779"/>
      <c r="D26" s="1886"/>
      <c r="E26" s="1890"/>
      <c r="F26" s="1779"/>
      <c r="G26" s="1779"/>
      <c r="H26" s="1779"/>
      <c r="I26" s="1779"/>
      <c r="J26" s="1779"/>
      <c r="K26" s="1779"/>
      <c r="L26" s="1779"/>
      <c r="M26" s="1779"/>
      <c r="N26" s="1779"/>
      <c r="O26" s="1779"/>
      <c r="P26" s="1779"/>
      <c r="Q26" s="1886"/>
      <c r="R26" s="131"/>
    </row>
    <row r="27" spans="1:18" ht="15.75" customHeight="1">
      <c r="A27" s="97"/>
      <c r="B27" s="1779"/>
      <c r="C27" s="1779"/>
      <c r="D27" s="1886"/>
      <c r="E27" s="1890"/>
      <c r="F27" s="1779"/>
      <c r="G27" s="1779"/>
      <c r="H27" s="1779"/>
      <c r="I27" s="1779"/>
      <c r="J27" s="1779"/>
      <c r="K27" s="1779"/>
      <c r="L27" s="1779"/>
      <c r="M27" s="1779"/>
      <c r="N27" s="1779"/>
      <c r="O27" s="1779"/>
      <c r="P27" s="1779"/>
      <c r="Q27" s="1886"/>
      <c r="R27" s="131"/>
    </row>
    <row r="28" spans="1:18" ht="15.75" customHeight="1">
      <c r="A28" s="97"/>
      <c r="B28" s="1779"/>
      <c r="C28" s="1779"/>
      <c r="D28" s="1886"/>
      <c r="E28" s="1890"/>
      <c r="F28" s="1779"/>
      <c r="G28" s="1779"/>
      <c r="H28" s="1779"/>
      <c r="I28" s="1779"/>
      <c r="J28" s="1779"/>
      <c r="K28" s="1779"/>
      <c r="L28" s="1779"/>
      <c r="M28" s="1779"/>
      <c r="N28" s="1779"/>
      <c r="O28" s="1779"/>
      <c r="P28" s="1779"/>
      <c r="Q28" s="1886"/>
      <c r="R28" s="131"/>
    </row>
    <row r="29" spans="1:18" ht="15.75" customHeight="1">
      <c r="A29" s="97"/>
      <c r="B29" s="1895"/>
      <c r="C29" s="1895"/>
      <c r="D29" s="1896"/>
      <c r="E29" s="1898"/>
      <c r="F29" s="1895"/>
      <c r="G29" s="1895"/>
      <c r="H29" s="1895"/>
      <c r="I29" s="1895"/>
      <c r="J29" s="1895"/>
      <c r="K29" s="1895"/>
      <c r="L29" s="1895"/>
      <c r="M29" s="1895"/>
      <c r="N29" s="1895"/>
      <c r="O29" s="1895"/>
      <c r="P29" s="1895"/>
      <c r="Q29" s="1896"/>
      <c r="R29" s="131"/>
    </row>
    <row r="30" spans="1:18" ht="15.75" customHeight="1">
      <c r="A30" s="114" t="s">
        <v>66</v>
      </c>
      <c r="B30" s="1884"/>
      <c r="C30" s="1884"/>
      <c r="D30" s="1885"/>
      <c r="E30" s="1889"/>
      <c r="F30" s="1884"/>
      <c r="G30" s="1884"/>
      <c r="H30" s="1884"/>
      <c r="I30" s="1884"/>
      <c r="J30" s="1884"/>
      <c r="K30" s="1884"/>
      <c r="L30" s="1884"/>
      <c r="M30" s="1884"/>
      <c r="N30" s="1884"/>
      <c r="O30" s="1884"/>
      <c r="P30" s="1884"/>
      <c r="Q30" s="1885"/>
      <c r="R30" s="131"/>
    </row>
    <row r="31" spans="1:18" ht="15.75" customHeight="1">
      <c r="A31" s="97"/>
      <c r="B31" s="1779"/>
      <c r="C31" s="1779"/>
      <c r="D31" s="1886"/>
      <c r="E31" s="1890"/>
      <c r="F31" s="1779"/>
      <c r="G31" s="1779"/>
      <c r="H31" s="1779"/>
      <c r="I31" s="1779"/>
      <c r="J31" s="1779"/>
      <c r="K31" s="1779"/>
      <c r="L31" s="1779"/>
      <c r="M31" s="1779"/>
      <c r="N31" s="1779"/>
      <c r="O31" s="1779"/>
      <c r="P31" s="1779"/>
      <c r="Q31" s="1886"/>
      <c r="R31" s="131"/>
    </row>
    <row r="32" spans="1:18" ht="15.75" customHeight="1">
      <c r="A32" s="97"/>
      <c r="B32" s="1779"/>
      <c r="C32" s="1779"/>
      <c r="D32" s="1886"/>
      <c r="E32" s="1890"/>
      <c r="F32" s="1779"/>
      <c r="G32" s="1779"/>
      <c r="H32" s="1779"/>
      <c r="I32" s="1779"/>
      <c r="J32" s="1779"/>
      <c r="K32" s="1779"/>
      <c r="L32" s="1779"/>
      <c r="M32" s="1779"/>
      <c r="N32" s="1779"/>
      <c r="O32" s="1779"/>
      <c r="P32" s="1779"/>
      <c r="Q32" s="1886"/>
      <c r="R32" s="131"/>
    </row>
    <row r="33" spans="1:18" ht="15.75" customHeight="1">
      <c r="A33" s="97"/>
      <c r="B33" s="1779"/>
      <c r="C33" s="1779"/>
      <c r="D33" s="1886"/>
      <c r="E33" s="1890"/>
      <c r="F33" s="1779"/>
      <c r="G33" s="1779"/>
      <c r="H33" s="1779"/>
      <c r="I33" s="1779"/>
      <c r="J33" s="1779"/>
      <c r="K33" s="1779"/>
      <c r="L33" s="1779"/>
      <c r="M33" s="1779"/>
      <c r="N33" s="1779"/>
      <c r="O33" s="1779"/>
      <c r="P33" s="1779"/>
      <c r="Q33" s="1886"/>
      <c r="R33" s="131"/>
    </row>
    <row r="34" spans="1:18" ht="15.75" customHeight="1">
      <c r="A34" s="97"/>
      <c r="B34" s="1779"/>
      <c r="C34" s="1779"/>
      <c r="D34" s="1886"/>
      <c r="E34" s="1890"/>
      <c r="F34" s="1779"/>
      <c r="G34" s="1779"/>
      <c r="H34" s="1779"/>
      <c r="I34" s="1779"/>
      <c r="J34" s="1779"/>
      <c r="K34" s="1779"/>
      <c r="L34" s="1779"/>
      <c r="M34" s="1779"/>
      <c r="N34" s="1779"/>
      <c r="O34" s="1779"/>
      <c r="P34" s="1779"/>
      <c r="Q34" s="1886"/>
      <c r="R34" s="131"/>
    </row>
    <row r="35" spans="1:18" ht="15.75" customHeight="1">
      <c r="A35" s="97"/>
      <c r="B35" s="1779"/>
      <c r="C35" s="1779"/>
      <c r="D35" s="1886"/>
      <c r="E35" s="1890"/>
      <c r="F35" s="1779"/>
      <c r="G35" s="1779"/>
      <c r="H35" s="1779"/>
      <c r="I35" s="1779"/>
      <c r="J35" s="1779"/>
      <c r="K35" s="1779"/>
      <c r="L35" s="1779"/>
      <c r="M35" s="1779"/>
      <c r="N35" s="1779"/>
      <c r="O35" s="1779"/>
      <c r="P35" s="1779"/>
      <c r="Q35" s="1886"/>
      <c r="R35" s="131"/>
    </row>
    <row r="36" spans="1:18" ht="15.75" customHeight="1">
      <c r="A36" s="97"/>
      <c r="B36" s="1779"/>
      <c r="C36" s="1779"/>
      <c r="D36" s="1886"/>
      <c r="E36" s="1890"/>
      <c r="F36" s="1779"/>
      <c r="G36" s="1779"/>
      <c r="H36" s="1779"/>
      <c r="I36" s="1779"/>
      <c r="J36" s="1779"/>
      <c r="K36" s="1779"/>
      <c r="L36" s="1779"/>
      <c r="M36" s="1779"/>
      <c r="N36" s="1779"/>
      <c r="O36" s="1779"/>
      <c r="P36" s="1779"/>
      <c r="Q36" s="1886"/>
      <c r="R36" s="131"/>
    </row>
    <row r="37" spans="1:18" ht="15.75" customHeight="1">
      <c r="A37" s="115"/>
      <c r="B37" s="1895"/>
      <c r="C37" s="1895"/>
      <c r="D37" s="1896"/>
      <c r="E37" s="1898"/>
      <c r="F37" s="1895"/>
      <c r="G37" s="1895"/>
      <c r="H37" s="1895"/>
      <c r="I37" s="1895"/>
      <c r="J37" s="1895"/>
      <c r="K37" s="1895"/>
      <c r="L37" s="1895"/>
      <c r="M37" s="1895"/>
      <c r="N37" s="1895"/>
      <c r="O37" s="1895"/>
      <c r="P37" s="1895"/>
      <c r="Q37" s="1896"/>
      <c r="R37" s="131"/>
    </row>
    <row r="38" spans="1:18" ht="15.75" customHeight="1">
      <c r="A38" s="100" t="s">
        <v>67</v>
      </c>
      <c r="B38" s="1884"/>
      <c r="C38" s="1884"/>
      <c r="D38" s="1885"/>
      <c r="E38" s="1889"/>
      <c r="F38" s="1884"/>
      <c r="G38" s="1884"/>
      <c r="H38" s="1884"/>
      <c r="I38" s="1884"/>
      <c r="J38" s="1884"/>
      <c r="K38" s="1884"/>
      <c r="L38" s="1884"/>
      <c r="M38" s="1884"/>
      <c r="N38" s="1884"/>
      <c r="O38" s="1884"/>
      <c r="P38" s="1884"/>
      <c r="Q38" s="1885"/>
      <c r="R38" s="131"/>
    </row>
    <row r="39" spans="1:18" ht="15.75" customHeight="1">
      <c r="A39" s="94"/>
      <c r="B39" s="1779"/>
      <c r="C39" s="1779"/>
      <c r="D39" s="1886"/>
      <c r="E39" s="1890"/>
      <c r="F39" s="1779"/>
      <c r="G39" s="1779"/>
      <c r="H39" s="1779"/>
      <c r="I39" s="1779"/>
      <c r="J39" s="1779"/>
      <c r="K39" s="1779"/>
      <c r="L39" s="1779"/>
      <c r="M39" s="1779"/>
      <c r="N39" s="1779"/>
      <c r="O39" s="1779"/>
      <c r="P39" s="1779"/>
      <c r="Q39" s="1886"/>
      <c r="R39" s="131"/>
    </row>
    <row r="40" spans="1:18" ht="15.75" customHeight="1">
      <c r="A40" s="94"/>
      <c r="B40" s="1779"/>
      <c r="C40" s="1779"/>
      <c r="D40" s="1886"/>
      <c r="E40" s="1890"/>
      <c r="F40" s="1779"/>
      <c r="G40" s="1779"/>
      <c r="H40" s="1779"/>
      <c r="I40" s="1779"/>
      <c r="J40" s="1779"/>
      <c r="K40" s="1779"/>
      <c r="L40" s="1779"/>
      <c r="M40" s="1779"/>
      <c r="N40" s="1779"/>
      <c r="O40" s="1779"/>
      <c r="P40" s="1779"/>
      <c r="Q40" s="1886"/>
      <c r="R40" s="131"/>
    </row>
    <row r="41" spans="1:18" ht="15.75" customHeight="1">
      <c r="A41" s="94"/>
      <c r="B41" s="1779"/>
      <c r="C41" s="1779"/>
      <c r="D41" s="1886"/>
      <c r="E41" s="1890"/>
      <c r="F41" s="1779"/>
      <c r="G41" s="1779"/>
      <c r="H41" s="1779"/>
      <c r="I41" s="1779"/>
      <c r="J41" s="1779"/>
      <c r="K41" s="1779"/>
      <c r="L41" s="1779"/>
      <c r="M41" s="1779"/>
      <c r="N41" s="1779"/>
      <c r="O41" s="1779"/>
      <c r="P41" s="1779"/>
      <c r="Q41" s="1886"/>
      <c r="R41" s="131"/>
    </row>
    <row r="42" spans="1:18" ht="15.75" customHeight="1">
      <c r="A42" s="94"/>
      <c r="B42" s="1779"/>
      <c r="C42" s="1779"/>
      <c r="D42" s="1886"/>
      <c r="E42" s="1890"/>
      <c r="F42" s="1779"/>
      <c r="G42" s="1779"/>
      <c r="H42" s="1779"/>
      <c r="I42" s="1779"/>
      <c r="J42" s="1779"/>
      <c r="K42" s="1779"/>
      <c r="L42" s="1779"/>
      <c r="M42" s="1779"/>
      <c r="N42" s="1779"/>
      <c r="O42" s="1779"/>
      <c r="P42" s="1779"/>
      <c r="Q42" s="1886"/>
      <c r="R42" s="131"/>
    </row>
    <row r="43" spans="1:18" ht="15.75" customHeight="1">
      <c r="A43" s="94"/>
      <c r="B43" s="1779"/>
      <c r="C43" s="1779"/>
      <c r="D43" s="1886"/>
      <c r="E43" s="1890"/>
      <c r="F43" s="1779"/>
      <c r="G43" s="1779"/>
      <c r="H43" s="1779"/>
      <c r="I43" s="1779"/>
      <c r="J43" s="1779"/>
      <c r="K43" s="1779"/>
      <c r="L43" s="1779"/>
      <c r="M43" s="1779"/>
      <c r="N43" s="1779"/>
      <c r="O43" s="1779"/>
      <c r="P43" s="1779"/>
      <c r="Q43" s="1886"/>
      <c r="R43" s="131"/>
    </row>
    <row r="44" spans="1:18" ht="15.75" customHeight="1">
      <c r="A44" s="94"/>
      <c r="B44" s="1779"/>
      <c r="C44" s="1779"/>
      <c r="D44" s="1886"/>
      <c r="E44" s="1890"/>
      <c r="F44" s="1779"/>
      <c r="G44" s="1779"/>
      <c r="H44" s="1779"/>
      <c r="I44" s="1779"/>
      <c r="J44" s="1779"/>
      <c r="K44" s="1779"/>
      <c r="L44" s="1779"/>
      <c r="M44" s="1779"/>
      <c r="N44" s="1779"/>
      <c r="O44" s="1779"/>
      <c r="P44" s="1779"/>
      <c r="Q44" s="1886"/>
      <c r="R44" s="131"/>
    </row>
    <row r="45" spans="1:18" ht="15.75" customHeight="1">
      <c r="A45" s="94"/>
      <c r="B45" s="1779"/>
      <c r="C45" s="1779"/>
      <c r="D45" s="1886"/>
      <c r="E45" s="1890"/>
      <c r="F45" s="1779"/>
      <c r="G45" s="1779"/>
      <c r="H45" s="1779"/>
      <c r="I45" s="1779"/>
      <c r="J45" s="1779"/>
      <c r="K45" s="1779"/>
      <c r="L45" s="1779"/>
      <c r="M45" s="1779"/>
      <c r="N45" s="1779"/>
      <c r="O45" s="1779"/>
      <c r="P45" s="1779"/>
      <c r="Q45" s="1886"/>
      <c r="R45" s="131"/>
    </row>
    <row r="46" spans="1:18" ht="15.75" customHeight="1">
      <c r="A46" s="94"/>
      <c r="B46" s="1779"/>
      <c r="C46" s="1779"/>
      <c r="D46" s="1886"/>
      <c r="E46" s="1890"/>
      <c r="F46" s="1779"/>
      <c r="G46" s="1779"/>
      <c r="H46" s="1779"/>
      <c r="I46" s="1779"/>
      <c r="J46" s="1779"/>
      <c r="K46" s="1779"/>
      <c r="L46" s="1779"/>
      <c r="M46" s="1779"/>
      <c r="N46" s="1779"/>
      <c r="O46" s="1779"/>
      <c r="P46" s="1779"/>
      <c r="Q46" s="1886"/>
      <c r="R46" s="131"/>
    </row>
    <row r="47" spans="1:18" ht="15.75" customHeight="1">
      <c r="A47" s="94"/>
      <c r="B47" s="1779"/>
      <c r="C47" s="1779"/>
      <c r="D47" s="1886"/>
      <c r="E47" s="1890"/>
      <c r="F47" s="1779"/>
      <c r="G47" s="1779"/>
      <c r="H47" s="1779"/>
      <c r="I47" s="1779"/>
      <c r="J47" s="1779"/>
      <c r="K47" s="1779"/>
      <c r="L47" s="1779"/>
      <c r="M47" s="1779"/>
      <c r="N47" s="1779"/>
      <c r="O47" s="1779"/>
      <c r="P47" s="1779"/>
      <c r="Q47" s="1886"/>
      <c r="R47" s="131"/>
    </row>
    <row r="48" spans="1:18" ht="15.75" customHeight="1">
      <c r="A48" s="95"/>
      <c r="B48" s="1887"/>
      <c r="C48" s="1887"/>
      <c r="D48" s="1888"/>
      <c r="E48" s="1891"/>
      <c r="F48" s="1887"/>
      <c r="G48" s="1887"/>
      <c r="H48" s="1887"/>
      <c r="I48" s="1887"/>
      <c r="J48" s="1887"/>
      <c r="K48" s="1887"/>
      <c r="L48" s="1887"/>
      <c r="M48" s="1887"/>
      <c r="N48" s="1887"/>
      <c r="O48" s="1887"/>
      <c r="P48" s="1887"/>
      <c r="Q48" s="1888"/>
      <c r="R48" s="131"/>
    </row>
  </sheetData>
  <mergeCells count="20">
    <mergeCell ref="A1:F1"/>
    <mergeCell ref="B22:D29"/>
    <mergeCell ref="E22:Q29"/>
    <mergeCell ref="B30:D37"/>
    <mergeCell ref="E30:Q37"/>
    <mergeCell ref="B38:D48"/>
    <mergeCell ref="E38:Q48"/>
    <mergeCell ref="A21:D21"/>
    <mergeCell ref="E21:Q21"/>
    <mergeCell ref="A2:Q2"/>
    <mergeCell ref="A3:Q3"/>
    <mergeCell ref="A15:Q15"/>
    <mergeCell ref="A20:Q20"/>
    <mergeCell ref="A18:D19"/>
    <mergeCell ref="A17:D17"/>
    <mergeCell ref="E17:Q17"/>
    <mergeCell ref="A12:Q13"/>
    <mergeCell ref="A6:E7"/>
    <mergeCell ref="K9:P9"/>
    <mergeCell ref="E18:Q19"/>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52</vt:i4>
      </vt:variant>
    </vt:vector>
  </HeadingPairs>
  <TitlesOfParts>
    <vt:vector size="82" baseType="lpstr">
      <vt:lpstr>発注者入力シート</vt:lpstr>
      <vt:lpstr>企業入力シート</vt:lpstr>
      <vt:lpstr>ファイル使用上の注意事項</vt:lpstr>
      <vt:lpstr>発注者設定内容確認シート</vt:lpstr>
      <vt:lpstr>発注者審査作業用シート（提案以外）</vt:lpstr>
      <vt:lpstr>表紙</vt:lpstr>
      <vt:lpstr>企業成績評定点 (5年用)</vt:lpstr>
      <vt:lpstr>評定点一覧(5年用) </vt:lpstr>
      <vt:lpstr>同種工事施工実績</vt:lpstr>
      <vt:lpstr>優良工事表彰</vt:lpstr>
      <vt:lpstr>【建築】技術者成績評定点</vt:lpstr>
      <vt:lpstr>【建築】技術者評定点一覧表</vt:lpstr>
      <vt:lpstr>同種工事施工経験</vt:lpstr>
      <vt:lpstr>技術者継続学習</vt:lpstr>
      <vt:lpstr>ボランティア</vt:lpstr>
      <vt:lpstr>障がい者雇用</vt:lpstr>
      <vt:lpstr>育児・介護休業</vt:lpstr>
      <vt:lpstr>育児介護チェック表</vt:lpstr>
      <vt:lpstr>消防団</vt:lpstr>
      <vt:lpstr>登録基幹技能者</vt:lpstr>
      <vt:lpstr>【建築】応急危険度判定士</vt:lpstr>
      <vt:lpstr>【建築】応急復旧相談員</vt:lpstr>
      <vt:lpstr>若手技術者・従業員新規雇用</vt:lpstr>
      <vt:lpstr>建設キャリアアップシステム(CCUS)</vt:lpstr>
      <vt:lpstr>近隣施工実績</vt:lpstr>
      <vt:lpstr>会社所在地</vt:lpstr>
      <vt:lpstr>質問書</vt:lpstr>
      <vt:lpstr>回答書</vt:lpstr>
      <vt:lpstr>評価内容説明要求</vt:lpstr>
      <vt:lpstr>評価内容回答</vt:lpstr>
      <vt:lpstr>【企業】評価項目</vt:lpstr>
      <vt:lpstr>【技術者】評価項目</vt:lpstr>
      <vt:lpstr>【地域貢献】評価項目</vt:lpstr>
      <vt:lpstr>【地理的条件】評価項目</vt:lpstr>
      <vt:lpstr>【建築】応急危険度判定士!Print_Area</vt:lpstr>
      <vt:lpstr>【建築】応急復旧相談員!Print_Area</vt:lpstr>
      <vt:lpstr>【建築】技術者成績評定点!Print_Area</vt:lpstr>
      <vt:lpstr>【建築】技術者評定点一覧表!Print_Area</vt:lpstr>
      <vt:lpstr>ボランティア!Print_Area</vt:lpstr>
      <vt:lpstr>育児・介護休業!Print_Area</vt:lpstr>
      <vt:lpstr>育児介護チェック表!Print_Area</vt:lpstr>
      <vt:lpstr>会社所在地!Print_Area</vt:lpstr>
      <vt:lpstr>回答書!Print_Area</vt:lpstr>
      <vt:lpstr>'企業成績評定点 (5年用)'!Print_Area</vt:lpstr>
      <vt:lpstr>企業入力シート!Print_Area</vt:lpstr>
      <vt:lpstr>技術者継続学習!Print_Area</vt:lpstr>
      <vt:lpstr>近隣施工実績!Print_Area</vt:lpstr>
      <vt:lpstr>'建設キャリアアップシステム(CCUS)'!Print_Area</vt:lpstr>
      <vt:lpstr>質問書!Print_Area</vt:lpstr>
      <vt:lpstr>若手技術者・従業員新規雇用!Print_Area</vt:lpstr>
      <vt:lpstr>消防団!Print_Area</vt:lpstr>
      <vt:lpstr>障がい者雇用!Print_Area</vt:lpstr>
      <vt:lpstr>登録基幹技能者!Print_Area</vt:lpstr>
      <vt:lpstr>同種工事施工経験!Print_Area</vt:lpstr>
      <vt:lpstr>同種工事施工実績!Print_Area</vt:lpstr>
      <vt:lpstr>'発注者審査作業用シート（提案以外）'!Print_Area</vt:lpstr>
      <vt:lpstr>発注者入力シート!Print_Area</vt:lpstr>
      <vt:lpstr>表紙!Print_Area</vt:lpstr>
      <vt:lpstr>評価内容回答!Print_Area</vt:lpstr>
      <vt:lpstr>評価内容説明要求!Print_Area</vt:lpstr>
      <vt:lpstr>'評定点一覧(5年用) '!Print_Area</vt:lpstr>
      <vt:lpstr>優良工事表彰!Print_Area</vt:lpstr>
      <vt:lpstr>発注者設定内容確認シート!Print_Titles</vt:lpstr>
      <vt:lpstr>企業回答</vt:lpstr>
      <vt:lpstr>企業回答1</vt:lpstr>
      <vt:lpstr>企業回答10</vt:lpstr>
      <vt:lpstr>企業回答11</vt:lpstr>
      <vt:lpstr>企業回答12</vt:lpstr>
      <vt:lpstr>企業回答2</vt:lpstr>
      <vt:lpstr>企業回答3</vt:lpstr>
      <vt:lpstr>企業回答4</vt:lpstr>
      <vt:lpstr>企業回答5</vt:lpstr>
      <vt:lpstr>企業回答6</vt:lpstr>
      <vt:lpstr>企業回答7</vt:lpstr>
      <vt:lpstr>企業回答8</vt:lpstr>
      <vt:lpstr>企業回答9</vt:lpstr>
      <vt:lpstr>建設工事の種類</vt:lpstr>
      <vt:lpstr>工事種別</vt:lpstr>
      <vt:lpstr>地域密着型</vt:lpstr>
      <vt:lpstr>評価項目番号</vt:lpstr>
      <vt:lpstr>評価項目番号_枝番</vt:lpstr>
      <vt:lpstr>様式番号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INFO003030</dc:creator>
  <cp:lastModifiedBy>津森　崇行</cp:lastModifiedBy>
  <cp:lastPrinted>2026-08-19T08:29:13Z</cp:lastPrinted>
  <dcterms:created xsi:type="dcterms:W3CDTF">2013-11-21T04:54:33Z</dcterms:created>
  <dcterms:modified xsi:type="dcterms:W3CDTF">2026-09-30T08:37:48Z</dcterms:modified>
</cp:coreProperties>
</file>