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7.xml" ContentType="application/vnd.openxmlformats-officedocument.drawing+xml"/>
  <Override PartName="/xl/comments13.xml" ContentType="application/vnd.openxmlformats-officedocument.spreadsheetml.comments+xml"/>
  <Override PartName="/xl/drawings/drawing8.xml" ContentType="application/vnd.openxmlformats-officedocument.drawing+xml"/>
  <Override PartName="/xl/comments14.xml" ContentType="application/vnd.openxmlformats-officedocument.spreadsheetml.comments+xml"/>
  <Override PartName="/xl/drawings/drawing9.xml" ContentType="application/vnd.openxmlformats-officedocument.drawing+xml"/>
  <Override PartName="/xl/comments15.xml" ContentType="application/vnd.openxmlformats-officedocument.spreadsheetml.comments+xml"/>
  <Override PartName="/xl/drawings/drawing10.xml" ContentType="application/vnd.openxmlformats-officedocument.drawing+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s.ad.pref.shimane.jp\土木部\浜田県土整備事務所\09審査会\Ｒ　８審査会資料\９月※\９月２９日\土木工務第二課\【特別簡易型】_（一）跡市波子停車場線（跡市2工区）総合交付金（改築）工事 第6期\"/>
    </mc:Choice>
  </mc:AlternateContent>
  <xr:revisionPtr revIDLastSave="0" documentId="13_ncr:1_{2084015F-E324-47F7-ACAE-10A938F2B982}" xr6:coauthVersionLast="47" xr6:coauthVersionMax="47" xr10:uidLastSave="{00000000-0000-0000-0000-000000000000}"/>
  <bookViews>
    <workbookView xWindow="-120" yWindow="-120" windowWidth="29040" windowHeight="15720" tabRatio="879" xr2:uid="{E64D7565-003A-4E0F-9ED1-1A8C872AF9AA}"/>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提案以外）" sheetId="49" r:id="rId5"/>
    <sheet name="表紙" sheetId="1" r:id="rId6"/>
    <sheet name="企業成績評定点" sheetId="6" r:id="rId7"/>
    <sheet name="評定点一覧(R５年度完成工事)" sheetId="51" r:id="rId8"/>
    <sheet name="評定点一覧(R６年度完成工事)" sheetId="103" r:id="rId9"/>
    <sheet name="評定点一覧(R７年度完成工事)" sheetId="10" r:id="rId10"/>
    <sheet name="技術者資格" sheetId="14" r:id="rId11"/>
    <sheet name="防災協定・家畜伝染病防疫協定" sheetId="18" r:id="rId12"/>
    <sheet name="ボランティア" sheetId="99" r:id="rId13"/>
    <sheet name="維持管理業務" sheetId="21" r:id="rId14"/>
    <sheet name="除雪業務" sheetId="23" r:id="rId15"/>
    <sheet name="若手・中堅技術者の配置" sheetId="71" state="hidden" r:id="rId16"/>
    <sheet name="若手技術者・従業員新規雇用" sheetId="104" r:id="rId17"/>
    <sheet name="建設機械の保有状況（土木一式用）" sheetId="72" state="hidden" r:id="rId18"/>
    <sheet name="建設機械の保有状況 (舗装用)" sheetId="102" state="hidden" r:id="rId19"/>
    <sheet name="災害復旧実績" sheetId="105" state="hidden" r:id="rId20"/>
    <sheet name="会社所在地" sheetId="32" r:id="rId21"/>
    <sheet name="質問書" sheetId="38" r:id="rId22"/>
    <sheet name="回答書" sheetId="52" r:id="rId23"/>
    <sheet name="評価内容説明要求" sheetId="36" r:id="rId24"/>
    <sheet name="評価内容回答" sheetId="37" r:id="rId25"/>
  </sheets>
  <externalReferences>
    <externalReference r:id="rId26"/>
  </externalReferences>
  <definedNames>
    <definedName name="【企業】評価項目">発注者入力シート!$L$6:$L$13</definedName>
    <definedName name="【技術者】評価項目">発注者入力シート!$M$6:$M$12</definedName>
    <definedName name="【地域貢献】評価項目">発注者入力シート!$N$6:$N$26</definedName>
    <definedName name="【地理的条件】評価項目">発注者入力シート!$O$6:$O$11</definedName>
    <definedName name="_xlnm.Print_Area" localSheetId="12">ボランティア!$A$1:$R$58</definedName>
    <definedName name="_xlnm.Print_Area" localSheetId="13">維持管理業務!$A$1:$Q$57</definedName>
    <definedName name="_xlnm.Print_Area" localSheetId="20">会社所在地!$A$1:$Q$47</definedName>
    <definedName name="_xlnm.Print_Area" localSheetId="22">回答書!$A$1:$Q$51</definedName>
    <definedName name="_xlnm.Print_Area" localSheetId="6">企業成績評定点!$A$1:$P$67</definedName>
    <definedName name="_xlnm.Print_Area" localSheetId="1">企業入力シート!$A$1:$J$84</definedName>
    <definedName name="_xlnm.Print_Area" localSheetId="10">技術者資格!$A$1:$Q$55</definedName>
    <definedName name="_xlnm.Print_Area" localSheetId="18">'建設機械の保有状況 (舗装用)'!$A$1:$R$165</definedName>
    <definedName name="_xlnm.Print_Area" localSheetId="17">'建設機械の保有状況（土木一式用）'!$A$1:$R$167</definedName>
    <definedName name="_xlnm.Print_Area" localSheetId="19">災害復旧実績!$A$1:$S$36</definedName>
    <definedName name="_xlnm.Print_Area" localSheetId="21">質問書!$A$1:$Q$49</definedName>
    <definedName name="_xlnm.Print_Area" localSheetId="15">若手・中堅技術者の配置!$A$1:$Q$36</definedName>
    <definedName name="_xlnm.Print_Area" localSheetId="16">若手技術者・従業員新規雇用!$A$1:$Q$52</definedName>
    <definedName name="_xlnm.Print_Area" localSheetId="14">除雪業務!$A$1:$Q$54</definedName>
    <definedName name="_xlnm.Print_Area" localSheetId="4">'発注者審査作業用シート（提案以外）'!$A$1:$N$34</definedName>
    <definedName name="_xlnm.Print_Area" localSheetId="0">発注者入力シート!$A$1:$AC$98</definedName>
    <definedName name="_xlnm.Print_Area" localSheetId="5">表紙!$A$1:$Q$62</definedName>
    <definedName name="_xlnm.Print_Area" localSheetId="24">評価内容回答!$A$1:$Q$51</definedName>
    <definedName name="_xlnm.Print_Area" localSheetId="23">評価内容説明要求!$A$1:$Q$51</definedName>
    <definedName name="_xlnm.Print_Area" localSheetId="7">'評定点一覧(R５年度完成工事)'!$A$1:$Q$155</definedName>
    <definedName name="_xlnm.Print_Area" localSheetId="8">'評定点一覧(R６年度完成工事)'!$A$1:$Q$155</definedName>
    <definedName name="_xlnm.Print_Area" localSheetId="9">'評定点一覧(R７年度完成工事)'!$A$1:$Q$155</definedName>
    <definedName name="_xlnm.Print_Area" localSheetId="11">防災協定・家畜伝染病防疫協定!$A$1:$Q$39</definedName>
    <definedName name="_xlnm.Print_Titles" localSheetId="3">発注者設定内容確認シート!$1:$5</definedName>
    <definedName name="企業回答">発注者入力シート!$Z$6:$Z$9</definedName>
    <definedName name="企業回答1">発注者入力シート!$V$6:$V$8</definedName>
    <definedName name="企業回答10">発注者入力シート!$AE$6:$AE$9</definedName>
    <definedName name="企業回答11">発注者入力シート!$AF$6:$AF$8</definedName>
    <definedName name="企業回答12">発注者入力シート!$AG$6:$AG$9</definedName>
    <definedName name="企業回答13">[1]発注者入力シート!$AH$6:$AH$8</definedName>
    <definedName name="企業回答14">[1]発注者入力シート!$AI$6:$AI$9</definedName>
    <definedName name="企業回答2">発注者入力シート!$W$6:$W$11</definedName>
    <definedName name="企業回答3">発注者入力シート!$X$6:$X$11</definedName>
    <definedName name="企業回答4">発注者入力シート!$Y$6:$Y$8</definedName>
    <definedName name="企業回答5">発注者入力シート!$Z$6:$Z$9</definedName>
    <definedName name="企業回答6">発注者入力シート!$AA$6:$AA$12</definedName>
    <definedName name="企業回答7">発注者入力シート!$AB$6:$AB$9</definedName>
    <definedName name="企業回答8">発注者入力シート!$AC$6:$AC$17</definedName>
    <definedName name="企業回答9">発注者入力シート!$AD$6:$AD$8</definedName>
    <definedName name="建設工事の種類">発注者入力シート!$U$6:$U$22</definedName>
    <definedName name="工事種別">発注者入力シート!$T$6:$T$22</definedName>
    <definedName name="地域密着型">発注者入力シート!$S$6:$S$7</definedName>
    <definedName name="評価項目番号">発注者入力シート!$Q$6:$Q$12</definedName>
    <definedName name="評価項目番号_枝番">発注者入力シート!$R$6:$R$16</definedName>
    <definedName name="様式番号">発注者入力シート!$P$6:$P$32</definedName>
  </definedNames>
  <calcPr calcId="191029"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8" i="41" l="1"/>
  <c r="B46" i="23"/>
  <c r="B47" i="99"/>
  <c r="B53" i="6"/>
  <c r="BA44" i="49"/>
  <c r="AZ44" i="49"/>
  <c r="A28" i="42"/>
  <c r="A29" i="42"/>
  <c r="A30" i="42"/>
  <c r="A31" i="42"/>
  <c r="A32" i="42"/>
  <c r="A33" i="42"/>
  <c r="A34" i="42"/>
  <c r="A35" i="42"/>
  <c r="A27" i="42"/>
  <c r="A26" i="42" l="1"/>
  <c r="A25" i="42"/>
  <c r="A47" i="1" l="1"/>
  <c r="A46" i="1"/>
  <c r="A49" i="1"/>
  <c r="A48" i="1"/>
  <c r="A50" i="1"/>
  <c r="A44" i="1"/>
  <c r="A45" i="1"/>
  <c r="A43" i="1"/>
  <c r="Q1" i="105"/>
  <c r="A2" i="105"/>
  <c r="A1" i="105"/>
  <c r="A2" i="102"/>
  <c r="A1" i="102"/>
  <c r="A2" i="72"/>
  <c r="A1" i="72"/>
  <c r="A2" i="71"/>
  <c r="A1" i="71"/>
  <c r="O1" i="23"/>
  <c r="A2" i="23"/>
  <c r="A1" i="23"/>
  <c r="O1" i="21"/>
  <c r="A2" i="21"/>
  <c r="A1" i="21"/>
  <c r="P1" i="99"/>
  <c r="A2" i="99"/>
  <c r="A1" i="99"/>
  <c r="BI34" i="49"/>
  <c r="BF34" i="49"/>
  <c r="BK18" i="49"/>
  <c r="BH18" i="49"/>
  <c r="BE18" i="49"/>
  <c r="BB18" i="49"/>
  <c r="AY18" i="49" a="1"/>
  <c r="AY18" i="49" s="1"/>
  <c r="C24" i="53"/>
  <c r="C23" i="53"/>
  <c r="A24" i="53"/>
  <c r="A23" i="53"/>
  <c r="C22" i="53"/>
  <c r="C21" i="53"/>
  <c r="A22" i="53"/>
  <c r="A21" i="53"/>
  <c r="A20" i="53"/>
  <c r="C20" i="53"/>
  <c r="C19" i="53"/>
  <c r="A19" i="53"/>
  <c r="C17" i="53"/>
  <c r="A17" i="53"/>
  <c r="C15" i="53"/>
  <c r="A15" i="53"/>
  <c r="C13" i="53"/>
  <c r="A13" i="53"/>
  <c r="A2" i="104"/>
  <c r="A1" i="104"/>
  <c r="BI47" i="49" l="1"/>
  <c r="BH47" i="49"/>
  <c r="BJ46" i="49"/>
  <c r="BI44" i="49"/>
  <c r="BH48" i="49"/>
  <c r="BH44" i="49"/>
  <c r="BI46" i="49"/>
  <c r="BH46" i="49"/>
  <c r="BJ49" i="49"/>
  <c r="BJ45" i="49"/>
  <c r="BI49" i="49"/>
  <c r="BI45" i="49"/>
  <c r="BH49" i="49"/>
  <c r="BH45" i="49"/>
  <c r="BJ48" i="49"/>
  <c r="BJ44" i="49"/>
  <c r="BI48" i="49"/>
  <c r="BJ47" i="49"/>
  <c r="BF49" i="49"/>
  <c r="BF45" i="49"/>
  <c r="BE49" i="49"/>
  <c r="BE45" i="49"/>
  <c r="BG48" i="49"/>
  <c r="BG44" i="49"/>
  <c r="BF47" i="49"/>
  <c r="BG45" i="49"/>
  <c r="BF48" i="49"/>
  <c r="BF44" i="49"/>
  <c r="BE48" i="49"/>
  <c r="BE44" i="49"/>
  <c r="BG47" i="49"/>
  <c r="BE47" i="49"/>
  <c r="BG46" i="49"/>
  <c r="BF46" i="49"/>
  <c r="BE46" i="49"/>
  <c r="BG49" i="49"/>
  <c r="M17" i="104"/>
  <c r="H17" i="104"/>
  <c r="D15" i="21"/>
  <c r="D20" i="21"/>
  <c r="BL25" i="49"/>
  <c r="BM25" i="49"/>
  <c r="A8" i="1" l="1"/>
  <c r="BD43" i="49" l="1"/>
  <c r="BJ43" i="49"/>
  <c r="BG43" i="49"/>
  <c r="BA43" i="49"/>
  <c r="BC43" i="49"/>
  <c r="BI43" i="49"/>
  <c r="BF43" i="49"/>
  <c r="AZ43" i="49"/>
  <c r="A11" i="18" l="1"/>
  <c r="A10" i="18"/>
  <c r="T15" i="18"/>
  <c r="AY38" i="49" l="1"/>
  <c r="AY20" i="49" s="1"/>
  <c r="G12" i="53"/>
  <c r="A1" i="18"/>
  <c r="A2" i="18"/>
  <c r="A4" i="18"/>
  <c r="B13" i="18" l="1"/>
  <c r="B8" i="18"/>
  <c r="G11" i="53" s="1"/>
  <c r="A26" i="99" l="1"/>
  <c r="P29" i="6" l="1"/>
  <c r="O29" i="6"/>
  <c r="N29" i="6"/>
  <c r="M29" i="6"/>
  <c r="L29" i="6"/>
  <c r="K29" i="6"/>
  <c r="J29" i="6"/>
  <c r="I29" i="6"/>
  <c r="H29" i="6"/>
  <c r="G29" i="6"/>
  <c r="P28" i="6"/>
  <c r="O28" i="6"/>
  <c r="N28" i="6"/>
  <c r="M28" i="6"/>
  <c r="L28" i="6"/>
  <c r="K28" i="6"/>
  <c r="J28" i="6"/>
  <c r="I28" i="6"/>
  <c r="H28" i="6"/>
  <c r="G28" i="6"/>
  <c r="P27" i="6"/>
  <c r="O27" i="6"/>
  <c r="N27" i="6"/>
  <c r="M27" i="6"/>
  <c r="L27" i="6"/>
  <c r="K27" i="6"/>
  <c r="J27" i="6"/>
  <c r="I27" i="6"/>
  <c r="H27" i="6"/>
  <c r="G27" i="6"/>
  <c r="P26" i="6"/>
  <c r="O26" i="6"/>
  <c r="N26" i="6"/>
  <c r="M26" i="6"/>
  <c r="L26" i="6"/>
  <c r="K26" i="6"/>
  <c r="J26" i="6"/>
  <c r="I26" i="6"/>
  <c r="H26" i="6"/>
  <c r="G26" i="6"/>
  <c r="P25" i="6"/>
  <c r="O25" i="6"/>
  <c r="N25" i="6"/>
  <c r="M25" i="6"/>
  <c r="L25" i="6"/>
  <c r="K25" i="6"/>
  <c r="J25" i="6"/>
  <c r="I25" i="6"/>
  <c r="H25" i="6"/>
  <c r="G25" i="6"/>
  <c r="P24" i="6"/>
  <c r="O24" i="6"/>
  <c r="N24" i="6"/>
  <c r="M24" i="6"/>
  <c r="L24" i="6"/>
  <c r="K24" i="6"/>
  <c r="J24" i="6"/>
  <c r="I24" i="6"/>
  <c r="H24" i="6"/>
  <c r="G24" i="6"/>
  <c r="P23" i="6"/>
  <c r="O23" i="6"/>
  <c r="N23" i="6"/>
  <c r="M23" i="6"/>
  <c r="L23" i="6"/>
  <c r="K23" i="6"/>
  <c r="J23" i="6"/>
  <c r="I23" i="6"/>
  <c r="H23" i="6"/>
  <c r="G23" i="6"/>
  <c r="P22" i="6"/>
  <c r="O22" i="6"/>
  <c r="N22" i="6"/>
  <c r="M22" i="6"/>
  <c r="L22" i="6"/>
  <c r="K22" i="6"/>
  <c r="J22" i="6"/>
  <c r="I22" i="6"/>
  <c r="H22" i="6"/>
  <c r="G22" i="6"/>
  <c r="P21" i="6"/>
  <c r="O21" i="6"/>
  <c r="N21" i="6"/>
  <c r="M21" i="6"/>
  <c r="L21" i="6"/>
  <c r="K21" i="6"/>
  <c r="J21" i="6"/>
  <c r="I21" i="6"/>
  <c r="H21" i="6"/>
  <c r="G21" i="6"/>
  <c r="P20" i="6"/>
  <c r="O20" i="6"/>
  <c r="N20" i="6"/>
  <c r="M20" i="6"/>
  <c r="L20" i="6"/>
  <c r="K20" i="6"/>
  <c r="J20" i="6"/>
  <c r="I20" i="6"/>
  <c r="H20" i="6"/>
  <c r="G20" i="6"/>
  <c r="P19" i="6"/>
  <c r="O19" i="6"/>
  <c r="N19" i="6"/>
  <c r="M19" i="6"/>
  <c r="L19" i="6"/>
  <c r="K19" i="6"/>
  <c r="J19" i="6"/>
  <c r="I19" i="6"/>
  <c r="H19" i="6"/>
  <c r="G19" i="6"/>
  <c r="P18" i="6"/>
  <c r="O18" i="6"/>
  <c r="N18" i="6"/>
  <c r="M18" i="6"/>
  <c r="L18" i="6"/>
  <c r="K18" i="6"/>
  <c r="J18" i="6"/>
  <c r="I18" i="6"/>
  <c r="H18" i="6"/>
  <c r="G18" i="6"/>
  <c r="P17" i="6"/>
  <c r="O17" i="6"/>
  <c r="N17" i="6"/>
  <c r="M17" i="6"/>
  <c r="L17" i="6"/>
  <c r="K17" i="6"/>
  <c r="J17" i="6"/>
  <c r="I17" i="6"/>
  <c r="H17" i="6"/>
  <c r="G17" i="6"/>
  <c r="P16" i="6"/>
  <c r="O16" i="6"/>
  <c r="N16" i="6"/>
  <c r="M16" i="6"/>
  <c r="L16" i="6"/>
  <c r="K16" i="6"/>
  <c r="J16" i="6"/>
  <c r="I16" i="6"/>
  <c r="H16" i="6"/>
  <c r="G16" i="6"/>
  <c r="P15" i="6"/>
  <c r="O15" i="6"/>
  <c r="N15" i="6"/>
  <c r="M15" i="6"/>
  <c r="L15" i="6"/>
  <c r="K15" i="6"/>
  <c r="J15" i="6"/>
  <c r="I15" i="6"/>
  <c r="H15" i="6"/>
  <c r="G15" i="6"/>
  <c r="P14" i="6"/>
  <c r="O14" i="6"/>
  <c r="N14" i="6"/>
  <c r="M14" i="6"/>
  <c r="L14" i="6"/>
  <c r="K14" i="6"/>
  <c r="J14" i="6"/>
  <c r="I14" i="6"/>
  <c r="H14" i="6"/>
  <c r="G14" i="6"/>
  <c r="P13" i="6"/>
  <c r="O13" i="6"/>
  <c r="N13" i="6"/>
  <c r="M13" i="6"/>
  <c r="L13" i="6"/>
  <c r="K13" i="6"/>
  <c r="J13" i="6"/>
  <c r="I13" i="6"/>
  <c r="H13" i="6"/>
  <c r="G13" i="6"/>
  <c r="P12" i="6"/>
  <c r="O12" i="6"/>
  <c r="N12" i="6"/>
  <c r="M12" i="6"/>
  <c r="L12" i="6"/>
  <c r="K12" i="6"/>
  <c r="J12" i="6"/>
  <c r="I12" i="6"/>
  <c r="H12" i="6"/>
  <c r="G12" i="6"/>
  <c r="K5" i="105" l="1"/>
  <c r="A49" i="6" l="1"/>
  <c r="A35" i="14"/>
  <c r="A42" i="21"/>
  <c r="A39" i="23"/>
  <c r="A41" i="99"/>
  <c r="K6" i="104" l="1"/>
  <c r="N76" i="41" l="1"/>
  <c r="L76" i="41" s="1"/>
  <c r="G24" i="53" l="1"/>
  <c r="G23" i="53"/>
  <c r="BM44" i="49" l="1"/>
  <c r="BL44" i="49"/>
  <c r="BL39" i="49"/>
  <c r="BL21" i="49" s="1"/>
  <c r="BK26" i="49"/>
  <c r="BK21" i="49"/>
  <c r="U31" i="105"/>
  <c r="BM46" i="49" l="1"/>
  <c r="BM30" i="49" s="1"/>
  <c r="BM45" i="49"/>
  <c r="BM29" i="49" s="1"/>
  <c r="BM26" i="49"/>
  <c r="BL26" i="49"/>
  <c r="BK46" i="49"/>
  <c r="BK30" i="49" s="1"/>
  <c r="BL46" i="49"/>
  <c r="BL30" i="49" s="1"/>
  <c r="BL45" i="49"/>
  <c r="BL29" i="49" s="1"/>
  <c r="BK45" i="49"/>
  <c r="BK29" i="49" s="1"/>
  <c r="G20" i="53"/>
  <c r="B11" i="10" l="1"/>
  <c r="H7" i="41" l="1"/>
  <c r="B43" i="104" l="1"/>
  <c r="B24" i="32"/>
  <c r="B6" i="102"/>
  <c r="E39" i="99"/>
  <c r="E40" i="21"/>
  <c r="E30" i="14" l="1"/>
  <c r="E47" i="6"/>
  <c r="B63" i="6" l="1"/>
  <c r="B56" i="99" l="1"/>
  <c r="B53" i="14"/>
  <c r="E36" i="23" l="1"/>
  <c r="F14" i="71" l="1"/>
  <c r="F13" i="71"/>
  <c r="F12" i="71"/>
  <c r="M14" i="71" l="1"/>
  <c r="P14" i="71" s="1"/>
  <c r="M13" i="71"/>
  <c r="P13" i="71" s="1"/>
  <c r="M12" i="71"/>
  <c r="P12" i="71" s="1"/>
  <c r="A17" i="1"/>
  <c r="K108" i="103" l="1"/>
  <c r="A106" i="103"/>
  <c r="Q105" i="103"/>
  <c r="A105" i="103"/>
  <c r="K56" i="103"/>
  <c r="A54" i="103"/>
  <c r="Q53" i="103"/>
  <c r="A53" i="103"/>
  <c r="B11" i="103"/>
  <c r="B13" i="103" s="1"/>
  <c r="B15" i="103" s="1"/>
  <c r="B17" i="103" s="1"/>
  <c r="B19" i="103" s="1"/>
  <c r="B21" i="103" s="1"/>
  <c r="B23" i="103" s="1"/>
  <c r="B25" i="103" s="1"/>
  <c r="B27" i="103" s="1"/>
  <c r="B29" i="103" s="1"/>
  <c r="B31" i="103" s="1"/>
  <c r="B33" i="103" s="1"/>
  <c r="B35" i="103" s="1"/>
  <c r="B37" i="103" s="1"/>
  <c r="B39" i="103" s="1"/>
  <c r="B41" i="103" s="1"/>
  <c r="B43" i="103" s="1"/>
  <c r="B45" i="103" s="1"/>
  <c r="B47" i="103" s="1"/>
  <c r="B61" i="103" s="1"/>
  <c r="B63" i="103" s="1"/>
  <c r="B65" i="103" s="1"/>
  <c r="B67" i="103" s="1"/>
  <c r="B69" i="103" s="1"/>
  <c r="B71" i="103" s="1"/>
  <c r="B73" i="103" s="1"/>
  <c r="B75" i="103" s="1"/>
  <c r="B77" i="103" s="1"/>
  <c r="B79" i="103" s="1"/>
  <c r="B81" i="103" s="1"/>
  <c r="B83" i="103" s="1"/>
  <c r="B85" i="103" s="1"/>
  <c r="B87" i="103" s="1"/>
  <c r="B89" i="103" s="1"/>
  <c r="B91" i="103" s="1"/>
  <c r="B93" i="103" s="1"/>
  <c r="B95" i="103" s="1"/>
  <c r="B97" i="103" s="1"/>
  <c r="B99" i="103" s="1"/>
  <c r="B113" i="103" s="1"/>
  <c r="B115" i="103" s="1"/>
  <c r="B117" i="103" s="1"/>
  <c r="B119" i="103" s="1"/>
  <c r="B121" i="103" s="1"/>
  <c r="B123" i="103" s="1"/>
  <c r="B125" i="103" s="1"/>
  <c r="B127" i="103" s="1"/>
  <c r="B129" i="103" s="1"/>
  <c r="B131" i="103" s="1"/>
  <c r="B133" i="103" s="1"/>
  <c r="B135" i="103" s="1"/>
  <c r="B137" i="103" s="1"/>
  <c r="B139" i="103" s="1"/>
  <c r="B141" i="103" s="1"/>
  <c r="B143" i="103" s="1"/>
  <c r="B145" i="103" s="1"/>
  <c r="B147" i="103" s="1"/>
  <c r="B149" i="103" s="1"/>
  <c r="B151" i="103" s="1"/>
  <c r="K4" i="103"/>
  <c r="A2" i="103"/>
  <c r="A1" i="103"/>
  <c r="G6" i="53" l="1"/>
  <c r="A27" i="99" l="1"/>
  <c r="B13" i="10" l="1"/>
  <c r="B15" i="10" s="1"/>
  <c r="B17" i="10" s="1"/>
  <c r="B19" i="10" s="1"/>
  <c r="B21" i="10" s="1"/>
  <c r="B23" i="10" s="1"/>
  <c r="B25" i="10" s="1"/>
  <c r="B27" i="10" s="1"/>
  <c r="B29" i="10" s="1"/>
  <c r="B31" i="10" s="1"/>
  <c r="B33" i="10" s="1"/>
  <c r="B35" i="10" s="1"/>
  <c r="B37" i="10" s="1"/>
  <c r="B39" i="10" s="1"/>
  <c r="B41" i="10" s="1"/>
  <c r="B43" i="10" s="1"/>
  <c r="B45" i="10" s="1"/>
  <c r="B47" i="10" s="1"/>
  <c r="B61" i="10" s="1"/>
  <c r="B63" i="10" s="1"/>
  <c r="B65" i="10" s="1"/>
  <c r="B67" i="10" s="1"/>
  <c r="B69" i="10" s="1"/>
  <c r="B71" i="10" s="1"/>
  <c r="B73" i="10" s="1"/>
  <c r="B75" i="10" s="1"/>
  <c r="B77" i="10" s="1"/>
  <c r="B79" i="10" s="1"/>
  <c r="B81" i="10" s="1"/>
  <c r="B83" i="10" s="1"/>
  <c r="B85" i="10" s="1"/>
  <c r="B87" i="10" s="1"/>
  <c r="B89" i="10" s="1"/>
  <c r="B91" i="10" s="1"/>
  <c r="B93" i="10" s="1"/>
  <c r="B95" i="10" s="1"/>
  <c r="B97" i="10" s="1"/>
  <c r="B99" i="10" s="1"/>
  <c r="B113" i="10" s="1"/>
  <c r="B115" i="10" s="1"/>
  <c r="B117" i="10" s="1"/>
  <c r="B119" i="10" s="1"/>
  <c r="B121" i="10" s="1"/>
  <c r="B123" i="10" s="1"/>
  <c r="B125" i="10" s="1"/>
  <c r="B127" i="10" s="1"/>
  <c r="B129" i="10" s="1"/>
  <c r="B131" i="10" s="1"/>
  <c r="B133" i="10" s="1"/>
  <c r="B135" i="10" s="1"/>
  <c r="B137" i="10" s="1"/>
  <c r="B139" i="10" s="1"/>
  <c r="B141" i="10" s="1"/>
  <c r="B143" i="10" s="1"/>
  <c r="B145" i="10" s="1"/>
  <c r="B147" i="10" s="1"/>
  <c r="B149" i="10" s="1"/>
  <c r="B151" i="10" s="1"/>
  <c r="B11" i="51"/>
  <c r="B13" i="51" s="1"/>
  <c r="B15" i="51" s="1"/>
  <c r="B17" i="51" s="1"/>
  <c r="B19" i="51" s="1"/>
  <c r="B21" i="51" s="1"/>
  <c r="B23" i="51" s="1"/>
  <c r="B25" i="51" s="1"/>
  <c r="B27" i="51" s="1"/>
  <c r="B29" i="51" s="1"/>
  <c r="B31" i="51" s="1"/>
  <c r="B33" i="51" s="1"/>
  <c r="B35" i="51" s="1"/>
  <c r="B37" i="51" s="1"/>
  <c r="B39" i="51" s="1"/>
  <c r="B41" i="51" s="1"/>
  <c r="B43" i="51" s="1"/>
  <c r="B45" i="51" s="1"/>
  <c r="B47" i="51" s="1"/>
  <c r="B61" i="51" s="1"/>
  <c r="B63" i="51" s="1"/>
  <c r="B65" i="51" s="1"/>
  <c r="B67" i="51" s="1"/>
  <c r="B69" i="51" s="1"/>
  <c r="B71" i="51" s="1"/>
  <c r="B73" i="51" s="1"/>
  <c r="B75" i="51" s="1"/>
  <c r="B77" i="51" s="1"/>
  <c r="B79" i="51" s="1"/>
  <c r="B81" i="51" s="1"/>
  <c r="B83" i="51" s="1"/>
  <c r="B85" i="51" s="1"/>
  <c r="B87" i="51" s="1"/>
  <c r="B89" i="51" s="1"/>
  <c r="B91" i="51" s="1"/>
  <c r="B93" i="51" s="1"/>
  <c r="B95" i="51" s="1"/>
  <c r="B97" i="51" s="1"/>
  <c r="B99" i="51" s="1"/>
  <c r="B113" i="51" s="1"/>
  <c r="B115" i="51" s="1"/>
  <c r="B117" i="51" s="1"/>
  <c r="B119" i="51" s="1"/>
  <c r="B121" i="51" s="1"/>
  <c r="B123" i="51" s="1"/>
  <c r="B125" i="51" s="1"/>
  <c r="B127" i="51" s="1"/>
  <c r="B129" i="51" s="1"/>
  <c r="B131" i="51" s="1"/>
  <c r="B133" i="51" s="1"/>
  <c r="B135" i="51" s="1"/>
  <c r="B137" i="51" s="1"/>
  <c r="B139" i="51" s="1"/>
  <c r="B141" i="51" s="1"/>
  <c r="B143" i="51" s="1"/>
  <c r="B145" i="51" s="1"/>
  <c r="B147" i="51" s="1"/>
  <c r="B149" i="51" s="1"/>
  <c r="B151" i="51" s="1"/>
  <c r="J125" i="102" l="1"/>
  <c r="J124" i="102"/>
  <c r="J122" i="102"/>
  <c r="L4" i="102"/>
  <c r="AY2" i="41" l="1"/>
  <c r="AZ31" i="41"/>
  <c r="AZ30" i="41"/>
  <c r="AZ29" i="41"/>
  <c r="AZ28" i="41"/>
  <c r="AZ27" i="41"/>
  <c r="AZ26" i="41"/>
  <c r="AZ25" i="41"/>
  <c r="AZ24" i="41"/>
  <c r="AZ23" i="41"/>
  <c r="AZ22" i="41"/>
  <c r="AZ21" i="41"/>
  <c r="AZ20" i="41"/>
  <c r="AZ19" i="41"/>
  <c r="AZ18" i="41"/>
  <c r="AZ17" i="41"/>
  <c r="AZ16" i="41"/>
  <c r="AZ15" i="41"/>
  <c r="AZ14" i="41"/>
  <c r="AZ13" i="41"/>
  <c r="AZ12" i="41"/>
  <c r="AZ11" i="41"/>
  <c r="AZ10" i="41"/>
  <c r="AZ9" i="41"/>
  <c r="AZ8" i="41"/>
  <c r="AZ7" i="41"/>
  <c r="AZ6" i="41"/>
  <c r="AZ5" i="41"/>
  <c r="AZ4" i="41"/>
  <c r="G8" i="6" s="1"/>
  <c r="F14" i="105" l="1"/>
  <c r="F15" i="105"/>
  <c r="G9" i="6"/>
  <c r="D9" i="41"/>
  <c r="Q105" i="51"/>
  <c r="Q53" i="51"/>
  <c r="Q105" i="10"/>
  <c r="Q53" i="10"/>
  <c r="G26" i="53" l="1"/>
  <c r="BO42" i="49"/>
  <c r="BO24" i="49" s="1"/>
  <c r="BN24" i="49"/>
  <c r="BC42" i="49" l="1"/>
  <c r="BI42" i="49"/>
  <c r="BF42" i="49"/>
  <c r="G14" i="53"/>
  <c r="G18" i="53"/>
  <c r="G16" i="53"/>
  <c r="AR34" i="49" l="1"/>
  <c r="AO34" i="49"/>
  <c r="AF34" i="49"/>
  <c r="AC34" i="49"/>
  <c r="T34" i="49"/>
  <c r="Q34" i="49"/>
  <c r="J28" i="41"/>
  <c r="J27" i="41"/>
  <c r="J26" i="41"/>
  <c r="J25" i="41"/>
  <c r="I28" i="41"/>
  <c r="I27" i="41"/>
  <c r="I26" i="41"/>
  <c r="I25" i="41"/>
  <c r="H28" i="41"/>
  <c r="H27" i="41"/>
  <c r="H26" i="41"/>
  <c r="H25" i="41"/>
  <c r="AO27" i="49" l="1"/>
  <c r="AO26" i="49"/>
  <c r="AC27" i="49"/>
  <c r="AC26" i="49"/>
  <c r="Q27" i="49"/>
  <c r="Q26" i="49"/>
  <c r="N73" i="41" l="1"/>
  <c r="L73" i="41" s="1"/>
  <c r="O73" i="41" s="1"/>
  <c r="N74" i="41"/>
  <c r="L74" i="41" s="1"/>
  <c r="N75" i="41"/>
  <c r="L75" i="41" s="1"/>
  <c r="AN34" i="49" l="1"/>
  <c r="AB34" i="49"/>
  <c r="P34" i="49"/>
  <c r="AN44" i="49" l="1"/>
  <c r="P44" i="49"/>
  <c r="O44" i="49" s="1"/>
  <c r="O26" i="49" s="1"/>
  <c r="AB44" i="49"/>
  <c r="H38" i="41"/>
  <c r="H37" i="41"/>
  <c r="H36" i="41"/>
  <c r="H35" i="41"/>
  <c r="H34" i="41"/>
  <c r="H33" i="41"/>
  <c r="H32" i="41"/>
  <c r="H31" i="41"/>
  <c r="H30" i="41"/>
  <c r="H29" i="41"/>
  <c r="H24" i="41"/>
  <c r="H23" i="41"/>
  <c r="H22" i="41"/>
  <c r="H21" i="41"/>
  <c r="H20" i="41"/>
  <c r="B49" i="21" l="1"/>
  <c r="BC34" i="49"/>
  <c r="AM45" i="49"/>
  <c r="AM27" i="49" s="1"/>
  <c r="AA45" i="49"/>
  <c r="AA27" i="49" s="1"/>
  <c r="O45" i="49"/>
  <c r="O27" i="49" s="1"/>
  <c r="AA44" i="49"/>
  <c r="AA26" i="49" s="1"/>
  <c r="AB45" i="49"/>
  <c r="AB27" i="49" s="1"/>
  <c r="P45" i="49"/>
  <c r="P27" i="49" s="1"/>
  <c r="AM44" i="49"/>
  <c r="AM26" i="49" s="1"/>
  <c r="AN45" i="49"/>
  <c r="AN27" i="49" s="1"/>
  <c r="AN26" i="49"/>
  <c r="AB26" i="49"/>
  <c r="P26" i="49"/>
  <c r="AZ34" i="49"/>
  <c r="D34" i="49"/>
  <c r="D45" i="49" l="1"/>
  <c r="D27" i="49" s="1"/>
  <c r="C45" i="49"/>
  <c r="C27" i="49" s="1"/>
  <c r="D44" i="49"/>
  <c r="C44" i="49"/>
  <c r="C46" i="49"/>
  <c r="C28" i="49" s="1"/>
  <c r="BD50" i="49"/>
  <c r="BD52" i="49" s="1"/>
  <c r="BC46" i="49"/>
  <c r="BC45" i="49" s="1"/>
  <c r="BD46" i="49"/>
  <c r="BD45" i="49" s="1"/>
  <c r="BC50" i="49"/>
  <c r="BC52" i="49" s="1"/>
  <c r="BB49" i="49"/>
  <c r="BB30" i="49" s="1"/>
  <c r="BB44" i="49"/>
  <c r="BB26" i="49" s="1"/>
  <c r="BC47" i="49" l="1"/>
  <c r="BB47" i="49"/>
  <c r="BB29" i="49" s="1"/>
  <c r="BB45" i="49"/>
  <c r="BB27" i="49" s="1"/>
  <c r="BC44" i="49"/>
  <c r="BC49" i="49"/>
  <c r="BC30" i="49" s="1"/>
  <c r="BD44" i="49"/>
  <c r="BD29" i="49" s="1"/>
  <c r="BB52" i="49"/>
  <c r="BB46" i="49"/>
  <c r="BB28" i="49" s="1"/>
  <c r="BC48" i="49"/>
  <c r="BD49" i="49"/>
  <c r="BD30" i="49" s="1"/>
  <c r="BB50" i="49"/>
  <c r="BB32" i="49" s="1"/>
  <c r="BB51" i="49"/>
  <c r="BB48" i="49"/>
  <c r="BD48" i="49"/>
  <c r="BD51" i="49"/>
  <c r="BD47" i="49"/>
  <c r="BC51" i="49"/>
  <c r="BD28" i="49"/>
  <c r="BG31" i="49"/>
  <c r="BG26" i="49"/>
  <c r="BD31" i="49"/>
  <c r="BC27" i="49"/>
  <c r="BD32" i="49"/>
  <c r="BC28" i="49"/>
  <c r="BC31" i="49"/>
  <c r="BC32" i="49"/>
  <c r="BD27" i="49"/>
  <c r="BH30" i="49"/>
  <c r="BG32" i="49"/>
  <c r="BG33" i="49"/>
  <c r="BE30" i="49"/>
  <c r="BF33" i="49"/>
  <c r="BF32" i="49"/>
  <c r="BF26" i="49"/>
  <c r="BF31" i="49"/>
  <c r="BF29" i="49"/>
  <c r="BF30" i="49"/>
  <c r="BG29" i="49"/>
  <c r="BG30" i="49"/>
  <c r="BB31" i="49" l="1"/>
  <c r="BD26" i="49"/>
  <c r="BC26" i="49"/>
  <c r="BC29" i="49"/>
  <c r="G13" i="53" l="1"/>
  <c r="BC39" i="49" l="1"/>
  <c r="BC21" i="49"/>
  <c r="E37" i="99" l="1"/>
  <c r="E35" i="99"/>
  <c r="K4" i="99"/>
  <c r="BO39" i="49" l="1"/>
  <c r="BJ30" i="49"/>
  <c r="BI30" i="49"/>
  <c r="BI39" i="49"/>
  <c r="BF39" i="49"/>
  <c r="AZ39" i="49"/>
  <c r="AN39" i="49"/>
  <c r="AB39" i="49"/>
  <c r="P39" i="49"/>
  <c r="D42" i="49"/>
  <c r="D41" i="49"/>
  <c r="D40" i="49"/>
  <c r="D39" i="49"/>
  <c r="BA26" i="49" l="1"/>
  <c r="AZ26" i="49"/>
  <c r="A1" i="37"/>
  <c r="A1" i="36"/>
  <c r="AM18" i="49" l="1"/>
  <c r="AM21" i="49"/>
  <c r="AM25" i="49"/>
  <c r="AN25" i="49"/>
  <c r="AN21" i="49"/>
  <c r="J123" i="72" l="1"/>
  <c r="J122" i="72"/>
  <c r="J120" i="72"/>
  <c r="N46" i="41" l="1"/>
  <c r="L46" i="41" s="1"/>
  <c r="O46" i="41" s="1"/>
  <c r="G25" i="53" l="1"/>
  <c r="G19" i="53"/>
  <c r="G17" i="53"/>
  <c r="G15" i="53"/>
  <c r="G10" i="53"/>
  <c r="G9" i="53"/>
  <c r="G8" i="53"/>
  <c r="G7" i="53"/>
  <c r="B6" i="72" l="1"/>
  <c r="B15" i="71"/>
  <c r="B19" i="14"/>
  <c r="J124" i="72"/>
  <c r="J126" i="102"/>
  <c r="N2" i="1"/>
  <c r="G22" i="53" l="1"/>
  <c r="G21" i="53"/>
  <c r="BQ18" i="49"/>
  <c r="E11" i="52" l="1"/>
  <c r="E10" i="52"/>
  <c r="E11" i="38"/>
  <c r="E10" i="38"/>
  <c r="K7" i="32"/>
  <c r="L4" i="72"/>
  <c r="B14" i="71"/>
  <c r="B13" i="71"/>
  <c r="B12" i="71"/>
  <c r="K6" i="71"/>
  <c r="E34" i="23" l="1"/>
  <c r="E32" i="23"/>
  <c r="K6" i="23"/>
  <c r="E38" i="21"/>
  <c r="E36" i="21"/>
  <c r="K5" i="21"/>
  <c r="K6" i="18"/>
  <c r="E28" i="14"/>
  <c r="E26" i="14"/>
  <c r="B16" i="14"/>
  <c r="A47" i="14" s="1"/>
  <c r="B14" i="14"/>
  <c r="A44" i="14" s="1"/>
  <c r="B12" i="14"/>
  <c r="A41" i="14" s="1"/>
  <c r="K6" i="14"/>
  <c r="K108" i="51"/>
  <c r="K56" i="51"/>
  <c r="K4" i="51"/>
  <c r="K108" i="10"/>
  <c r="K56" i="10"/>
  <c r="K4" i="10"/>
  <c r="E45" i="6"/>
  <c r="E43" i="6"/>
  <c r="K4" i="6"/>
  <c r="D57" i="1"/>
  <c r="D56" i="1"/>
  <c r="D55" i="1"/>
  <c r="D54" i="1"/>
  <c r="D53" i="1"/>
  <c r="J14" i="1"/>
  <c r="J13" i="1"/>
  <c r="J11" i="1"/>
  <c r="A46" i="14" l="1"/>
  <c r="A40" i="14"/>
  <c r="A43" i="14"/>
  <c r="BO25" i="49"/>
  <c r="AY26" i="49" l="1"/>
  <c r="A2" i="32" l="1"/>
  <c r="A1" i="32"/>
  <c r="A2" i="14"/>
  <c r="A106" i="51"/>
  <c r="A105" i="51"/>
  <c r="A54" i="51"/>
  <c r="A53" i="51"/>
  <c r="A2" i="51"/>
  <c r="A106" i="10"/>
  <c r="A105" i="10"/>
  <c r="A54" i="10"/>
  <c r="A53" i="10"/>
  <c r="A2" i="10"/>
  <c r="A2" i="6"/>
  <c r="A1" i="14"/>
  <c r="A1" i="51"/>
  <c r="A1" i="10"/>
  <c r="A1" i="6"/>
  <c r="BN18" i="49"/>
  <c r="C25" i="53"/>
  <c r="C26" i="53" s="1"/>
  <c r="A25" i="53"/>
  <c r="A26" i="53" s="1"/>
  <c r="C14" i="53"/>
  <c r="A14" i="53"/>
  <c r="C18" i="53"/>
  <c r="A18" i="53"/>
  <c r="C16" i="53"/>
  <c r="A16" i="53"/>
  <c r="AP18" i="49"/>
  <c r="AA18" i="49"/>
  <c r="O18" i="49"/>
  <c r="C18" i="49"/>
  <c r="C12" i="53"/>
  <c r="A12" i="53"/>
  <c r="C11" i="53"/>
  <c r="A11" i="53"/>
  <c r="C10" i="53"/>
  <c r="A10" i="53"/>
  <c r="C6" i="53"/>
  <c r="A6" i="53"/>
  <c r="A1" i="52" l="1"/>
  <c r="A1" i="38"/>
  <c r="BO45" i="49" l="1"/>
  <c r="BO44" i="49" s="1"/>
  <c r="BJ33" i="49"/>
  <c r="BJ32" i="49"/>
  <c r="BJ31" i="49"/>
  <c r="BJ29" i="49"/>
  <c r="BJ26" i="49"/>
  <c r="BI33" i="49"/>
  <c r="BI32" i="49"/>
  <c r="BI31" i="49"/>
  <c r="BI29" i="49"/>
  <c r="BI26" i="49"/>
  <c r="A77" i="42" l="1"/>
  <c r="A70" i="42"/>
  <c r="A63" i="42"/>
  <c r="N48" i="41" l="1"/>
  <c r="L48" i="41" s="1"/>
  <c r="L58" i="41" l="1"/>
  <c r="O58" i="41" s="1"/>
  <c r="N59" i="41"/>
  <c r="L59" i="41" s="1"/>
  <c r="O59" i="41" s="1"/>
  <c r="N60" i="41"/>
  <c r="N61" i="41"/>
  <c r="N62" i="41"/>
  <c r="N63" i="41"/>
  <c r="N64" i="41"/>
  <c r="N65" i="41"/>
  <c r="N66" i="41"/>
  <c r="N67" i="41"/>
  <c r="N68" i="41"/>
  <c r="N69" i="41"/>
  <c r="N70" i="41"/>
  <c r="N71" i="41"/>
  <c r="N72" i="41"/>
  <c r="L70" i="41" l="1"/>
  <c r="O70" i="41" s="1"/>
  <c r="L66" i="41"/>
  <c r="O66" i="41" s="1"/>
  <c r="L62" i="41"/>
  <c r="L69" i="41"/>
  <c r="O69" i="41" s="1"/>
  <c r="L65" i="41"/>
  <c r="O65" i="41" s="1"/>
  <c r="L61" i="41"/>
  <c r="O61" i="41" s="1"/>
  <c r="L72" i="41"/>
  <c r="O72" i="41" s="1"/>
  <c r="L68" i="41"/>
  <c r="O68" i="41" s="1"/>
  <c r="L64" i="41"/>
  <c r="O64" i="41" s="1"/>
  <c r="L60" i="41"/>
  <c r="O60" i="41" s="1"/>
  <c r="L71" i="41"/>
  <c r="O71" i="41" s="1"/>
  <c r="L67" i="41"/>
  <c r="O67" i="41" s="1"/>
  <c r="L63" i="41"/>
  <c r="O63" i="41" s="1"/>
  <c r="C9" i="53"/>
  <c r="A7" i="53"/>
  <c r="O62" i="41" l="1"/>
  <c r="C7" i="53"/>
  <c r="C8" i="53"/>
  <c r="A9" i="53"/>
  <c r="A8" i="53"/>
  <c r="N41" i="41" l="1"/>
  <c r="L41" i="41" s="1"/>
  <c r="N78" i="41"/>
  <c r="N79" i="41"/>
  <c r="N80" i="41"/>
  <c r="N81" i="41"/>
  <c r="L81" i="41" s="1"/>
  <c r="N82" i="41"/>
  <c r="L82" i="41" s="1"/>
  <c r="N77" i="41"/>
  <c r="L77" i="41" s="1"/>
  <c r="BN27" i="49"/>
  <c r="BN26" i="49"/>
  <c r="BO27" i="49"/>
  <c r="L79" i="41" l="1"/>
  <c r="O79" i="41" s="1"/>
  <c r="L80" i="41"/>
  <c r="O80" i="41" s="1"/>
  <c r="L78" i="41"/>
  <c r="O78" i="41" s="1"/>
  <c r="O77" i="41"/>
  <c r="N57" i="41"/>
  <c r="L57" i="41" s="1"/>
  <c r="N56" i="41"/>
  <c r="N54" i="41"/>
  <c r="L54" i="41" s="1"/>
  <c r="N55" i="41"/>
  <c r="L55" i="41" s="1"/>
  <c r="N47" i="41"/>
  <c r="L47" i="41" s="1"/>
  <c r="N50" i="41"/>
  <c r="L50" i="41" s="1"/>
  <c r="N51" i="41"/>
  <c r="L51" i="41" s="1"/>
  <c r="N52" i="41"/>
  <c r="L52" i="41" s="1"/>
  <c r="N53" i="41"/>
  <c r="L53" i="41" s="1"/>
  <c r="N49" i="41"/>
  <c r="L49" i="41" s="1"/>
  <c r="N42" i="41"/>
  <c r="L42" i="41" s="1"/>
  <c r="N43" i="41"/>
  <c r="L43" i="41" s="1"/>
  <c r="N44" i="41"/>
  <c r="L44" i="41" s="1"/>
  <c r="N45" i="41"/>
  <c r="L45" i="41" s="1"/>
  <c r="L56" i="41" l="1"/>
  <c r="A27" i="1" s="1"/>
  <c r="C53" i="42"/>
  <c r="C54" i="42"/>
  <c r="C55" i="42"/>
  <c r="C56" i="42"/>
  <c r="C58" i="42"/>
  <c r="C59" i="42"/>
  <c r="C61" i="42"/>
  <c r="C57" i="42"/>
  <c r="C60" i="42"/>
  <c r="C48" i="42"/>
  <c r="O44" i="41"/>
  <c r="O53" i="41"/>
  <c r="C68" i="42" s="1"/>
  <c r="C75" i="42" s="1"/>
  <c r="C82" i="42" s="1"/>
  <c r="O52" i="41"/>
  <c r="O51" i="41"/>
  <c r="C67" i="42" s="1"/>
  <c r="C74" i="42" s="1"/>
  <c r="C81" i="42" s="1"/>
  <c r="O45" i="41"/>
  <c r="O49" i="41"/>
  <c r="C65" i="42" s="1"/>
  <c r="C72" i="42" s="1"/>
  <c r="C79" i="42" s="1"/>
  <c r="O50" i="41"/>
  <c r="C66" i="42" s="1"/>
  <c r="C73" i="42" s="1"/>
  <c r="C80" i="42" s="1"/>
  <c r="O57" i="41"/>
  <c r="O42" i="41"/>
  <c r="C45" i="42" s="1"/>
  <c r="O41" i="41"/>
  <c r="C21" i="49"/>
  <c r="E21" i="49"/>
  <c r="O21" i="49"/>
  <c r="Q21" i="49"/>
  <c r="AA21" i="49"/>
  <c r="AC21" i="49"/>
  <c r="AY21" i="49"/>
  <c r="BA21" i="49"/>
  <c r="BE21" i="49"/>
  <c r="BH21" i="49"/>
  <c r="BB21" i="49"/>
  <c r="BN21" i="49"/>
  <c r="BO21" i="49"/>
  <c r="C22" i="49"/>
  <c r="E22" i="49"/>
  <c r="O22" i="49"/>
  <c r="P22" i="49"/>
  <c r="Q22" i="49"/>
  <c r="AA22" i="49"/>
  <c r="AB22" i="49"/>
  <c r="AC22" i="49"/>
  <c r="AY22" i="49"/>
  <c r="AZ22" i="49"/>
  <c r="BA22" i="49"/>
  <c r="C23" i="49"/>
  <c r="E23" i="49"/>
  <c r="O23" i="49"/>
  <c r="P23" i="49"/>
  <c r="Q23" i="49"/>
  <c r="AA23" i="49"/>
  <c r="AB23" i="49"/>
  <c r="AC23" i="49"/>
  <c r="AY23" i="49"/>
  <c r="AZ23" i="49"/>
  <c r="BA23" i="49"/>
  <c r="C24" i="49"/>
  <c r="E24" i="49"/>
  <c r="O24" i="49"/>
  <c r="P24" i="49"/>
  <c r="Q24" i="49"/>
  <c r="AA24" i="49"/>
  <c r="AB24" i="49"/>
  <c r="AC24" i="49"/>
  <c r="AY24" i="49"/>
  <c r="AZ24" i="49"/>
  <c r="BA24" i="49"/>
  <c r="BE24" i="49"/>
  <c r="BF24" i="49"/>
  <c r="BH24" i="49"/>
  <c r="BI24" i="49"/>
  <c r="BB24" i="49"/>
  <c r="BC24" i="49"/>
  <c r="C25" i="49"/>
  <c r="D25" i="49"/>
  <c r="O25" i="49"/>
  <c r="P25" i="49"/>
  <c r="AA25" i="49"/>
  <c r="AB25" i="49"/>
  <c r="AY25" i="49"/>
  <c r="AZ25" i="49"/>
  <c r="BA25" i="49"/>
  <c r="BE25" i="49"/>
  <c r="BF25" i="49"/>
  <c r="BG25" i="49"/>
  <c r="BH25" i="49"/>
  <c r="BI25" i="49"/>
  <c r="BJ25" i="49"/>
  <c r="BB25" i="49"/>
  <c r="BC25" i="49"/>
  <c r="BD25" i="49"/>
  <c r="BN25" i="49"/>
  <c r="BH33" i="49"/>
  <c r="BH32" i="49"/>
  <c r="BH31" i="49"/>
  <c r="BH29" i="49"/>
  <c r="BH26" i="49"/>
  <c r="BE33" i="49"/>
  <c r="BE32" i="49"/>
  <c r="BE31" i="49"/>
  <c r="BE29" i="49"/>
  <c r="BE26" i="49"/>
  <c r="A23" i="1" l="1"/>
  <c r="A34" i="1"/>
  <c r="A37" i="1"/>
  <c r="A36" i="1"/>
  <c r="A28" i="1"/>
  <c r="A24" i="1"/>
  <c r="A35" i="1"/>
  <c r="A32" i="1"/>
  <c r="A33" i="1"/>
  <c r="A41" i="1"/>
  <c r="A40" i="1"/>
  <c r="A30" i="1"/>
  <c r="A38" i="1"/>
  <c r="A29" i="1"/>
  <c r="A26" i="1"/>
  <c r="A39" i="1"/>
  <c r="O56" i="41"/>
  <c r="C52" i="42" s="1"/>
  <c r="C44" i="42"/>
  <c r="C47" i="42"/>
  <c r="O43" i="41"/>
  <c r="C46" i="42" s="1"/>
  <c r="A25" i="1" l="1"/>
  <c r="A31" i="1"/>
  <c r="AB21" i="49"/>
  <c r="D1" i="53"/>
  <c r="D2" i="53"/>
  <c r="BO26" i="49" l="1"/>
  <c r="BI21" i="49"/>
  <c r="BF21" i="49"/>
  <c r="AZ21" i="49"/>
  <c r="P21" i="49" l="1"/>
  <c r="D24" i="49"/>
  <c r="D23" i="49"/>
  <c r="D22" i="49"/>
  <c r="D21" i="49"/>
  <c r="E18" i="37" l="1"/>
  <c r="E17" i="37"/>
  <c r="E18" i="36"/>
  <c r="E17" i="36"/>
  <c r="G30" i="6" l="1"/>
  <c r="J30" i="6" s="1"/>
  <c r="C26" i="49" l="1"/>
  <c r="D26" i="49" l="1"/>
  <c r="C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s>
  <commentList>
    <comment ref="AG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2"/>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AG9" authorId="0" shapeId="0" xr:uid="{00000000-0006-0000-0000-000006000000}">
      <text>
        <r>
          <rPr>
            <sz val="14"/>
            <color indexed="81"/>
            <rFont val="ＭＳ Ｐゴシック"/>
            <family val="3"/>
            <charset val="128"/>
          </rPr>
          <t>項目が不足する場合
ここに入力</t>
        </r>
      </text>
    </comment>
    <comment ref="O11" authorId="0" shapeId="0" xr:uid="{00000000-0006-0000-0000-000007000000}">
      <text>
        <r>
          <rPr>
            <sz val="14"/>
            <color indexed="81"/>
            <rFont val="ＭＳ Ｐゴシック"/>
            <family val="3"/>
            <charset val="128"/>
          </rPr>
          <t>項目が不足する場合
ここに入力</t>
        </r>
      </text>
    </comment>
    <comment ref="M12" authorId="0" shapeId="0" xr:uid="{00000000-0006-0000-0000-000008000000}">
      <text>
        <r>
          <rPr>
            <sz val="14"/>
            <color indexed="81"/>
            <rFont val="ＭＳ Ｐゴシック"/>
            <family val="3"/>
            <charset val="128"/>
          </rPr>
          <t>項目が不足する場合
ここに入力</t>
        </r>
      </text>
    </comment>
    <comment ref="O12" authorId="0" shapeId="0" xr:uid="{00000000-0006-0000-0000-000009000000}">
      <text>
        <r>
          <rPr>
            <sz val="14"/>
            <color indexed="81"/>
            <rFont val="ＭＳ Ｐゴシック"/>
            <family val="3"/>
            <charset val="128"/>
          </rPr>
          <t>項目が不足する場合
ここに入力</t>
        </r>
      </text>
    </comment>
    <comment ref="Q12" authorId="0" shapeId="0" xr:uid="{00000000-0006-0000-0000-00000A000000}">
      <text>
        <r>
          <rPr>
            <sz val="14"/>
            <color indexed="81"/>
            <rFont val="ＭＳ Ｐゴシック"/>
            <family val="3"/>
            <charset val="128"/>
          </rPr>
          <t>項目が不足する場合
ここに入力</t>
        </r>
      </text>
    </comment>
    <comment ref="L13" authorId="0" shapeId="0" xr:uid="{00000000-0006-0000-0000-00000B000000}">
      <text>
        <r>
          <rPr>
            <sz val="14"/>
            <color indexed="81"/>
            <rFont val="ＭＳ Ｐゴシック"/>
            <family val="3"/>
            <charset val="128"/>
          </rPr>
          <t>項目が不足する場合
ここに入力</t>
        </r>
      </text>
    </comment>
    <comment ref="R16" authorId="0" shapeId="0" xr:uid="{00000000-0006-0000-0000-00000C000000}">
      <text>
        <r>
          <rPr>
            <sz val="14"/>
            <color indexed="81"/>
            <rFont val="ＭＳ Ｐゴシック"/>
            <family val="3"/>
            <charset val="128"/>
          </rPr>
          <t>項目が不足する場合
ここに入力</t>
        </r>
      </text>
    </comment>
    <comment ref="AC17" authorId="0" shapeId="0" xr:uid="{00000000-0006-0000-0000-00000D000000}">
      <text>
        <r>
          <rPr>
            <sz val="14"/>
            <color indexed="81"/>
            <rFont val="ＭＳ Ｐゴシック"/>
            <family val="3"/>
            <charset val="128"/>
          </rPr>
          <t>項目が不足する場合
ここに入力</t>
        </r>
      </text>
    </comment>
    <comment ref="G20" authorId="0" shapeId="0" xr:uid="{00000000-0006-0000-0000-00000E000000}">
      <text>
        <r>
          <rPr>
            <b/>
            <sz val="22"/>
            <color indexed="10"/>
            <rFont val="ＭＳ Ｐゴシック"/>
            <family val="3"/>
            <charset val="128"/>
          </rPr>
          <t>ここに入力</t>
        </r>
      </text>
    </comment>
    <comment ref="T22" authorId="0" shapeId="0" xr:uid="{00000000-0006-0000-0000-00000F000000}">
      <text>
        <r>
          <rPr>
            <sz val="14"/>
            <color indexed="81"/>
            <rFont val="ＭＳ Ｐゴシック"/>
            <family val="3"/>
            <charset val="128"/>
          </rPr>
          <t>項目が不足する場合
ここに入力</t>
        </r>
      </text>
    </comment>
    <comment ref="U22" authorId="0" shapeId="0" xr:uid="{00000000-0006-0000-0000-000010000000}">
      <text>
        <r>
          <rPr>
            <sz val="14"/>
            <color indexed="81"/>
            <rFont val="ＭＳ Ｐゴシック"/>
            <family val="3"/>
            <charset val="128"/>
          </rPr>
          <t>項目が不足する場合
ここに入力</t>
        </r>
      </text>
    </comment>
    <comment ref="N26" authorId="0" shapeId="0" xr:uid="{00000000-0006-0000-0000-000011000000}">
      <text>
        <r>
          <rPr>
            <sz val="14"/>
            <color indexed="81"/>
            <rFont val="ＭＳ Ｐゴシック"/>
            <family val="3"/>
            <charset val="128"/>
          </rPr>
          <t>項目が不足する場合
ここに入力</t>
        </r>
      </text>
    </comment>
    <comment ref="P32" authorId="0" shapeId="0" xr:uid="{00000000-0006-0000-0000-000012000000}">
      <text>
        <r>
          <rPr>
            <sz val="14"/>
            <color indexed="81"/>
            <rFont val="ＭＳ Ｐゴシック"/>
            <family val="3"/>
            <charset val="128"/>
          </rPr>
          <t>項目が不足する場合
ここに入力</t>
        </r>
      </text>
    </comment>
    <comment ref="O40" authorId="0" shapeId="0" xr:uid="{00000000-0006-0000-0000-000013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25" authorId="1" shapeId="0" xr:uid="{8F5E45EB-E83A-422C-B82D-43CA22DB98A8}">
      <text>
        <r>
          <rPr>
            <b/>
            <sz val="9"/>
            <color indexed="81"/>
            <rFont val="ＭＳ Ｐゴシック"/>
            <family val="3"/>
            <charset val="128"/>
            <scheme val="minor"/>
          </rPr>
          <t>リストから「○」を選択してください。
証明書による申請をしない場合は、何も記入しないで下さい。</t>
        </r>
      </text>
    </comment>
    <comment ref="B43" authorId="0" shapeId="0" xr:uid="{00000000-0006-0000-0100-000002000000}">
      <text>
        <r>
          <rPr>
            <b/>
            <sz val="9"/>
            <color indexed="81"/>
            <rFont val="ＭＳ Ｐゴシック"/>
            <family val="3"/>
            <charset val="128"/>
          </rPr>
          <t>リストから「有」、「無」どちらかを選択して下さい</t>
        </r>
      </text>
    </comment>
    <comment ref="B51" authorId="0" shapeId="0" xr:uid="{00000000-0006-0000-0100-000003000000}">
      <text>
        <r>
          <rPr>
            <b/>
            <sz val="9"/>
            <color indexed="81"/>
            <rFont val="ＭＳ Ｐゴシック"/>
            <family val="3"/>
            <charset val="128"/>
          </rPr>
          <t>リストから「有」、「無」どちらかを選択して下さい</t>
        </r>
      </text>
    </comment>
    <comment ref="B64" authorId="0" shapeId="0" xr:uid="{00000000-0006-0000-0100-000004000000}">
      <text>
        <r>
          <rPr>
            <b/>
            <sz val="9"/>
            <color indexed="81"/>
            <rFont val="ＭＳ Ｐゴシック"/>
            <family val="3"/>
            <charset val="128"/>
          </rPr>
          <t>リストから「有」、「無」どちらかを選択して下さい</t>
        </r>
      </text>
    </comment>
    <comment ref="B71" authorId="0" shapeId="0" xr:uid="{00000000-0006-0000-0100-000005000000}">
      <text>
        <r>
          <rPr>
            <b/>
            <sz val="9"/>
            <color indexed="81"/>
            <rFont val="ＭＳ Ｐゴシック"/>
            <family val="3"/>
            <charset val="128"/>
          </rPr>
          <t>リストから「有」、「無」どちらかを選択して下さい。
配置予定技術者②を申請しない場合は、何も記入しないで下さい。</t>
        </r>
      </text>
    </comment>
    <comment ref="B78" authorId="0" shapeId="0" xr:uid="{00000000-0006-0000-0100-000006000000}">
      <text>
        <r>
          <rPr>
            <b/>
            <sz val="9"/>
            <color indexed="81"/>
            <rFont val="ＭＳ Ｐゴシック"/>
            <family val="3"/>
            <charset val="128"/>
          </rPr>
          <t>リストから「有」、「無」どちらかを選択して下さい。
配置予定技術者③を申請しない場合は、何も記入しないで下さい。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O44" authorId="0" shapeId="0" xr:uid="{00000000-0006-0000-0400-000001000000}">
      <text>
        <r>
          <rPr>
            <b/>
            <sz val="12"/>
            <color indexed="81"/>
            <rFont val="ＭＳ Ｐゴシック"/>
            <family val="3"/>
            <charset val="128"/>
          </rPr>
          <t>名称</t>
        </r>
        <r>
          <rPr>
            <sz val="9"/>
            <color indexed="81"/>
            <rFont val="ＭＳ Ｐゴシック"/>
            <family val="3"/>
            <charset val="128"/>
          </rPr>
          <t xml:space="preserve">
</t>
        </r>
      </text>
    </comment>
    <comment ref="AA44" authorId="0" shapeId="0" xr:uid="{00000000-0006-0000-0400-000002000000}">
      <text>
        <r>
          <rPr>
            <b/>
            <sz val="12"/>
            <color indexed="81"/>
            <rFont val="ＭＳ Ｐゴシック"/>
            <family val="3"/>
            <charset val="128"/>
          </rPr>
          <t>名称</t>
        </r>
        <r>
          <rPr>
            <sz val="9"/>
            <color indexed="81"/>
            <rFont val="ＭＳ Ｐゴシック"/>
            <family val="3"/>
            <charset val="128"/>
          </rPr>
          <t xml:space="preserve">
</t>
        </r>
      </text>
    </comment>
    <comment ref="AM44" authorId="0" shapeId="0" xr:uid="{00000000-0006-0000-0400-000003000000}">
      <text>
        <r>
          <rPr>
            <b/>
            <sz val="12"/>
            <color indexed="81"/>
            <rFont val="ＭＳ Ｐゴシック"/>
            <family val="3"/>
            <charset val="128"/>
          </rPr>
          <t>名称</t>
        </r>
        <r>
          <rPr>
            <sz val="9"/>
            <color indexed="81"/>
            <rFont val="ＭＳ Ｐゴシック"/>
            <family val="3"/>
            <charset val="128"/>
          </rPr>
          <t xml:space="preserve">
</t>
        </r>
      </text>
    </comment>
    <comment ref="BE44" authorId="0" shapeId="0" xr:uid="{00000000-0006-0000-0400-000004000000}">
      <text>
        <r>
          <rPr>
            <b/>
            <sz val="12"/>
            <color indexed="81"/>
            <rFont val="ＭＳ Ｐゴシック"/>
            <family val="3"/>
            <charset val="128"/>
          </rPr>
          <t>業務名</t>
        </r>
        <r>
          <rPr>
            <sz val="9"/>
            <color indexed="81"/>
            <rFont val="ＭＳ Ｐゴシック"/>
            <family val="3"/>
            <charset val="128"/>
          </rPr>
          <t xml:space="preserve">
</t>
        </r>
      </text>
    </comment>
    <comment ref="BH44" authorId="0" shapeId="0" xr:uid="{00000000-0006-0000-0400-000005000000}">
      <text>
        <r>
          <rPr>
            <b/>
            <sz val="12"/>
            <color indexed="81"/>
            <rFont val="ＭＳ Ｐゴシック"/>
            <family val="3"/>
            <charset val="128"/>
          </rPr>
          <t>業務名</t>
        </r>
        <r>
          <rPr>
            <sz val="9"/>
            <color indexed="81"/>
            <rFont val="ＭＳ Ｐゴシック"/>
            <family val="3"/>
            <charset val="128"/>
          </rPr>
          <t xml:space="preserve">
</t>
        </r>
      </text>
    </comment>
    <comment ref="BE45" authorId="0" shapeId="0" xr:uid="{00000000-0006-0000-0400-000006000000}">
      <text>
        <r>
          <rPr>
            <b/>
            <sz val="12"/>
            <color indexed="81"/>
            <rFont val="ＭＳ Ｐゴシック"/>
            <family val="3"/>
            <charset val="128"/>
          </rPr>
          <t>発注機関</t>
        </r>
      </text>
    </comment>
    <comment ref="BH45" authorId="0" shapeId="0" xr:uid="{00000000-0006-0000-0400-000007000000}">
      <text>
        <r>
          <rPr>
            <b/>
            <sz val="12"/>
            <color indexed="81"/>
            <rFont val="ＭＳ Ｐゴシック"/>
            <family val="3"/>
            <charset val="128"/>
          </rPr>
          <t>発注機関</t>
        </r>
      </text>
    </comment>
    <comment ref="BK45" authorId="0" shapeId="0" xr:uid="{00000000-0006-0000-0400-000008000000}">
      <text>
        <r>
          <rPr>
            <b/>
            <sz val="12"/>
            <color indexed="81"/>
            <rFont val="ＭＳ Ｐゴシック"/>
            <family val="3"/>
            <charset val="128"/>
          </rPr>
          <t>生年月日</t>
        </r>
      </text>
    </comment>
    <comment ref="BK46" authorId="0" shapeId="0" xr:uid="{00000000-0006-0000-0400-000009000000}">
      <text>
        <r>
          <rPr>
            <b/>
            <sz val="12"/>
            <color indexed="81"/>
            <rFont val="ＭＳ Ｐゴシック"/>
            <family val="3"/>
            <charset val="128"/>
          </rPr>
          <t>新規雇用年月日</t>
        </r>
      </text>
    </comment>
    <comment ref="BE47" authorId="0" shapeId="0" xr:uid="{00000000-0006-0000-0400-00000A000000}">
      <text>
        <r>
          <rPr>
            <b/>
            <sz val="12"/>
            <color indexed="81"/>
            <rFont val="ＭＳ Ｐゴシック"/>
            <family val="3"/>
            <charset val="128"/>
          </rPr>
          <t>契約（始）</t>
        </r>
      </text>
    </comment>
    <comment ref="BH47" authorId="0" shapeId="0" xr:uid="{00000000-0006-0000-0400-00000B000000}">
      <text>
        <r>
          <rPr>
            <b/>
            <sz val="12"/>
            <color indexed="81"/>
            <rFont val="ＭＳ Ｐゴシック"/>
            <family val="3"/>
            <charset val="128"/>
          </rPr>
          <t>契約（始）</t>
        </r>
      </text>
    </comment>
    <comment ref="BE48" authorId="0" shapeId="0" xr:uid="{00000000-0006-0000-0400-00000C000000}">
      <text>
        <r>
          <rPr>
            <b/>
            <sz val="12"/>
            <color indexed="81"/>
            <rFont val="ＭＳ Ｐゴシック"/>
            <family val="3"/>
            <charset val="128"/>
          </rPr>
          <t>契約（終）</t>
        </r>
      </text>
    </comment>
    <comment ref="BH48" authorId="0" shapeId="0" xr:uid="{00000000-0006-0000-0400-00000D000000}">
      <text>
        <r>
          <rPr>
            <b/>
            <sz val="12"/>
            <color indexed="81"/>
            <rFont val="ＭＳ Ｐゴシック"/>
            <family val="3"/>
            <charset val="128"/>
          </rPr>
          <t>契約（終）</t>
        </r>
      </text>
    </comment>
    <comment ref="BE49" authorId="0" shapeId="0" xr:uid="{00000000-0006-0000-0400-00000E000000}">
      <text>
        <r>
          <rPr>
            <b/>
            <sz val="12"/>
            <color indexed="81"/>
            <rFont val="ＭＳ Ｐゴシック"/>
            <family val="3"/>
            <charset val="128"/>
          </rPr>
          <t>施工箇所</t>
        </r>
      </text>
    </comment>
    <comment ref="BH49" authorId="0" shapeId="0" xr:uid="{00000000-0006-0000-0400-00000F000000}">
      <text>
        <r>
          <rPr>
            <b/>
            <sz val="12"/>
            <color indexed="81"/>
            <rFont val="ＭＳ Ｐゴシック"/>
            <family val="3"/>
            <charset val="128"/>
          </rPr>
          <t>施工箇所</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30" authorId="0" shapeId="0" xr:uid="{00000000-0006-0000-07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07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7" authorId="0" shapeId="0" xr:uid="{00000000-0006-0000-08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7" authorId="0" shapeId="0" xr:uid="{00000000-0006-0000-0800-000002000000}">
      <text>
        <r>
          <rPr>
            <b/>
            <sz val="9"/>
            <color indexed="81"/>
            <rFont val="ＭＳ Ｐゴシック"/>
            <family val="3"/>
            <charset val="128"/>
          </rPr>
          <t>契約時における「島根県土木工事仕様書」等において確認</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7" authorId="0" shapeId="0" xr:uid="{00000000-0006-0000-09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7" authorId="0" shapeId="0" xr:uid="{00000000-0006-0000-0900-000002000000}">
      <text>
        <r>
          <rPr>
            <b/>
            <sz val="9"/>
            <color indexed="81"/>
            <rFont val="ＭＳ Ｐゴシック"/>
            <family val="3"/>
            <charset val="128"/>
          </rPr>
          <t>契約時における「島根県土木工事仕様書」等において確認</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7" authorId="0" shapeId="0" xr:uid="{00000000-0006-0000-0A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7" authorId="0" shapeId="0" xr:uid="{00000000-0006-0000-0A00-000002000000}">
      <text>
        <r>
          <rPr>
            <b/>
            <sz val="9"/>
            <color indexed="81"/>
            <rFont val="ＭＳ Ｐゴシック"/>
            <family val="3"/>
            <charset val="128"/>
          </rPr>
          <t>契約時における「島根県土木工事仕様書」等において確認</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0" authorId="0" shapeId="0" xr:uid="{00000000-0006-0000-0C00-000001000000}">
      <text>
        <r>
          <rPr>
            <b/>
            <sz val="9"/>
            <color indexed="81"/>
            <rFont val="ＭＳ Ｐゴシック"/>
            <family val="3"/>
            <charset val="128"/>
          </rPr>
          <t>「有」、「無」を選択</t>
        </r>
      </text>
    </comment>
    <comment ref="G11" authorId="0" shapeId="0" xr:uid="{00000000-0006-0000-0C00-000002000000}">
      <text>
        <r>
          <rPr>
            <b/>
            <sz val="9"/>
            <color indexed="81"/>
            <rFont val="ＭＳ Ｐゴシック"/>
            <family val="3"/>
            <charset val="128"/>
          </rPr>
          <t>「有」、「無」を選択</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310361</author>
  </authors>
  <commentList>
    <comment ref="P1" authorId="0" shapeId="0" xr:uid="{00000000-0006-0000-0F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C12" authorId="1" shapeId="0" xr:uid="{00000000-0006-0000-0F00-000002000000}">
      <text>
        <r>
          <rPr>
            <b/>
            <sz val="9"/>
            <color indexed="10"/>
            <rFont val="MS P ゴシック"/>
            <family val="3"/>
            <charset val="128"/>
          </rPr>
          <t>１つの活動を複数日で行った場合、
全ての活動日を記入する。</t>
        </r>
      </text>
    </comment>
    <comment ref="K12" authorId="2" shapeId="0" xr:uid="{00000000-0006-0000-0F00-000003000000}">
      <text>
        <r>
          <rPr>
            <b/>
            <sz val="9"/>
            <color indexed="81"/>
            <rFont val="ＭＳ Ｐゴシック"/>
            <family val="3"/>
            <charset val="128"/>
          </rPr>
          <t>評価対象地域内であることが分かるよう記載
(例)○○市△△町</t>
        </r>
      </text>
    </comment>
    <comment ref="K15" authorId="2" shapeId="0" xr:uid="{00000000-0006-0000-0F00-000005000000}">
      <text>
        <r>
          <rPr>
            <b/>
            <sz val="9"/>
            <color indexed="81"/>
            <rFont val="ＭＳ Ｐゴシック"/>
            <family val="3"/>
            <charset val="128"/>
          </rPr>
          <t>評価対象地域内であることが分かるよう記載
(例)○○市△△町</t>
        </r>
      </text>
    </comment>
    <comment ref="C26" authorId="2" shapeId="0" xr:uid="{00000000-0006-0000-0F00-000006000000}">
      <text>
        <r>
          <rPr>
            <b/>
            <sz val="9"/>
            <color indexed="81"/>
            <rFont val="ＭＳ Ｐゴシック"/>
            <family val="3"/>
            <charset val="128"/>
          </rPr>
          <t>評価対象地域内であることが分かるよう記載
(例)○○市△△町</t>
        </r>
      </text>
    </comment>
    <comment ref="C27" authorId="2" shapeId="0" xr:uid="{00000000-0006-0000-0F00-000007000000}">
      <text>
        <r>
          <rPr>
            <b/>
            <sz val="9"/>
            <color indexed="81"/>
            <rFont val="ＭＳ Ｐゴシック"/>
            <family val="3"/>
            <charset val="128"/>
          </rPr>
          <t>評価対象地域内であることが分かるよう記載
(例)○○市△△町</t>
        </r>
      </text>
    </comment>
    <comment ref="C28" authorId="2" shapeId="0" xr:uid="{00000000-0006-0000-0F00-000008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0D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5" authorId="0" shapeId="0" xr:uid="{00000000-0006-0000-0D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5" authorId="1" shapeId="0" xr:uid="{00000000-0006-0000-0D00-000003000000}">
      <text>
        <r>
          <rPr>
            <b/>
            <sz val="12"/>
            <color indexed="81"/>
            <rFont val="ＭＳ Ｐゴシック"/>
            <family val="3"/>
            <charset val="128"/>
          </rPr>
          <t>旧市町村名等を記入</t>
        </r>
      </text>
    </comment>
    <comment ref="A20" authorId="0" shapeId="0" xr:uid="{00000000-0006-0000-0D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0" authorId="1" shapeId="0" xr:uid="{00000000-0006-0000-0D00-000005000000}">
      <text>
        <r>
          <rPr>
            <b/>
            <sz val="12"/>
            <color indexed="81"/>
            <rFont val="ＭＳ Ｐゴシック"/>
            <family val="3"/>
            <charset val="128"/>
          </rPr>
          <t>旧市町村名等を記入</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310361</author>
  </authors>
  <commentList>
    <comment ref="O1" authorId="0" shapeId="0" xr:uid="{00000000-0006-0000-0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6" authorId="0" shapeId="0" xr:uid="{00000000-0006-0000-0E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16" authorId="1" shapeId="0" xr:uid="{00000000-0006-0000-0E00-000003000000}">
      <text>
        <r>
          <rPr>
            <b/>
            <sz val="12"/>
            <color indexed="81"/>
            <rFont val="MS P ゴシック"/>
            <family val="3"/>
            <charset val="128"/>
          </rPr>
          <t>プルダウンリストから選択</t>
        </r>
      </text>
    </comment>
    <comment ref="N16" authorId="2" shapeId="0" xr:uid="{00000000-0006-0000-0E00-000004000000}">
      <text>
        <r>
          <rPr>
            <b/>
            <sz val="12"/>
            <color indexed="81"/>
            <rFont val="ＭＳ Ｐゴシック"/>
            <family val="3"/>
            <charset val="128"/>
          </rPr>
          <t>旧市町村名等を記入</t>
        </r>
      </text>
    </comment>
    <comment ref="A21" authorId="0" shapeId="0" xr:uid="{00000000-0006-0000-0E00-000005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21" authorId="1" shapeId="0" xr:uid="{00000000-0006-0000-0E00-000006000000}">
      <text>
        <r>
          <rPr>
            <b/>
            <sz val="12"/>
            <color indexed="81"/>
            <rFont val="MS P ゴシック"/>
            <family val="3"/>
            <charset val="128"/>
          </rPr>
          <t>プルダウンリストから選択</t>
        </r>
      </text>
    </comment>
    <comment ref="N21" authorId="2" shapeId="0" xr:uid="{00000000-0006-0000-0E00-000007000000}">
      <text>
        <r>
          <rPr>
            <b/>
            <sz val="12"/>
            <color indexed="81"/>
            <rFont val="ＭＳ Ｐゴシック"/>
            <family val="3"/>
            <charset val="128"/>
          </rPr>
          <t>旧市町村名等を記入</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1000-000001000000}">
      <text>
        <r>
          <rPr>
            <b/>
            <sz val="9"/>
            <color indexed="81"/>
            <rFont val="ＭＳ Ｐゴシック"/>
            <family val="3"/>
            <charset val="128"/>
          </rPr>
          <t>新規雇用した若手技術者・若手従業員の氏名を入力</t>
        </r>
      </text>
    </comment>
    <comment ref="M14" authorId="0" shapeId="0" xr:uid="{00000000-0006-0000-1000-000002000000}">
      <text>
        <r>
          <rPr>
            <b/>
            <sz val="9"/>
            <color indexed="81"/>
            <rFont val="ＭＳ Ｐゴシック"/>
            <family val="3"/>
            <charset val="128"/>
          </rPr>
          <t>新規雇用した若手技術者・若手従業員の氏名を入力</t>
        </r>
      </text>
    </comment>
    <comment ref="H15" authorId="0" shapeId="0" xr:uid="{00000000-0006-0000-1000-000003000000}">
      <text>
        <r>
          <rPr>
            <b/>
            <sz val="9"/>
            <color indexed="81"/>
            <rFont val="ＭＳ Ｐゴシック"/>
            <family val="3"/>
            <charset val="128"/>
          </rPr>
          <t>生年月日を記入
（例）平成○年○月○日</t>
        </r>
      </text>
    </comment>
    <comment ref="M15" authorId="0" shapeId="0" xr:uid="{00000000-0006-0000-1000-000004000000}">
      <text>
        <r>
          <rPr>
            <b/>
            <sz val="9"/>
            <color indexed="81"/>
            <rFont val="ＭＳ Ｐゴシック"/>
            <family val="3"/>
            <charset val="128"/>
          </rPr>
          <t>生年月日を記入
（例）平成○年○月○日</t>
        </r>
      </text>
    </comment>
    <comment ref="H16" authorId="0" shapeId="0" xr:uid="{00000000-0006-0000-1000-000005000000}">
      <text>
        <r>
          <rPr>
            <b/>
            <sz val="9"/>
            <color indexed="81"/>
            <rFont val="ＭＳ Ｐゴシック"/>
            <family val="3"/>
            <charset val="128"/>
          </rPr>
          <t>新規雇用年月日を記入</t>
        </r>
      </text>
    </comment>
    <comment ref="M16" authorId="0" shapeId="0" xr:uid="{00000000-0006-0000-1000-000006000000}">
      <text>
        <r>
          <rPr>
            <b/>
            <sz val="9"/>
            <color indexed="81"/>
            <rFont val="ＭＳ Ｐゴシック"/>
            <family val="3"/>
            <charset val="128"/>
          </rPr>
          <t>新規雇用年月日を記入</t>
        </r>
      </text>
    </comment>
    <comment ref="H18" authorId="0" shapeId="0" xr:uid="{00000000-0006-0000-1000-000007000000}">
      <text>
        <r>
          <rPr>
            <b/>
            <sz val="9"/>
            <color indexed="81"/>
            <rFont val="ＭＳ Ｐゴシック"/>
            <family val="3"/>
            <charset val="128"/>
          </rPr>
          <t>「有」、「無」を選択</t>
        </r>
      </text>
    </comment>
    <comment ref="M18" authorId="0" shapeId="0" xr:uid="{00000000-0006-0000-1000-000008000000}">
      <text>
        <r>
          <rPr>
            <b/>
            <sz val="9"/>
            <color indexed="81"/>
            <rFont val="ＭＳ Ｐゴシック"/>
            <family val="3"/>
            <charset val="128"/>
          </rPr>
          <t>「有」、「無」を選択</t>
        </r>
      </text>
    </comment>
    <comment ref="H28" authorId="0" shapeId="0" xr:uid="{00000000-0006-0000-1000-000009000000}">
      <text>
        <r>
          <rPr>
            <b/>
            <sz val="9"/>
            <color indexed="81"/>
            <rFont val="ＭＳ Ｐゴシック"/>
            <family val="3"/>
            <charset val="128"/>
          </rPr>
          <t>「有」、「無」を選択</t>
        </r>
      </text>
    </comment>
    <comment ref="M28" authorId="0" shapeId="0" xr:uid="{00000000-0006-0000-1000-00000A000000}">
      <text>
        <r>
          <rPr>
            <b/>
            <sz val="9"/>
            <color indexed="81"/>
            <rFont val="ＭＳ Ｐゴシック"/>
            <family val="3"/>
            <charset val="128"/>
          </rPr>
          <t>「有」、「無」を選択</t>
        </r>
      </text>
    </comment>
    <comment ref="H33" authorId="0" shapeId="0" xr:uid="{00000000-0006-0000-1000-00000B000000}">
      <text>
        <r>
          <rPr>
            <b/>
            <sz val="9"/>
            <color indexed="81"/>
            <rFont val="ＭＳ Ｐゴシック"/>
            <family val="3"/>
            <charset val="128"/>
          </rPr>
          <t>「有」、「無」を選択</t>
        </r>
      </text>
    </comment>
    <comment ref="M33" authorId="0" shapeId="0" xr:uid="{00000000-0006-0000-1000-00000C000000}">
      <text>
        <r>
          <rPr>
            <b/>
            <sz val="9"/>
            <color indexed="81"/>
            <rFont val="ＭＳ Ｐゴシック"/>
            <family val="3"/>
            <charset val="128"/>
          </rPr>
          <t>「有」、「無」を選択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B12" authorId="0" shapeId="0" xr:uid="{00000000-0006-0000-1300-000001000000}">
      <text>
        <r>
          <rPr>
            <b/>
            <sz val="9"/>
            <color indexed="81"/>
            <rFont val="ＭＳ Ｐゴシック"/>
            <family val="3"/>
            <charset val="128"/>
          </rPr>
          <t>対象機械を選択</t>
        </r>
      </text>
    </comment>
    <comment ref="E12" authorId="0" shapeId="0" xr:uid="{00000000-0006-0000-1300-000002000000}">
      <text>
        <r>
          <rPr>
            <b/>
            <sz val="9"/>
            <color indexed="81"/>
            <rFont val="ＭＳ Ｐゴシック"/>
            <family val="3"/>
            <charset val="128"/>
          </rPr>
          <t>「保有」、「リース契約」を選択</t>
        </r>
      </text>
    </comment>
    <comment ref="B13" authorId="0" shapeId="0" xr:uid="{00000000-0006-0000-1300-000003000000}">
      <text>
        <r>
          <rPr>
            <b/>
            <sz val="9"/>
            <color indexed="81"/>
            <rFont val="ＭＳ Ｐゴシック"/>
            <family val="3"/>
            <charset val="128"/>
          </rPr>
          <t>対象機械を選択</t>
        </r>
      </text>
    </comment>
    <comment ref="E13" authorId="0" shapeId="0" xr:uid="{00000000-0006-0000-1300-000004000000}">
      <text>
        <r>
          <rPr>
            <b/>
            <sz val="9"/>
            <color indexed="81"/>
            <rFont val="ＭＳ Ｐゴシック"/>
            <family val="3"/>
            <charset val="128"/>
          </rPr>
          <t>「保有」、「リース契約」を選択</t>
        </r>
      </text>
    </comment>
    <comment ref="B14" authorId="0" shapeId="0" xr:uid="{00000000-0006-0000-1300-000005000000}">
      <text>
        <r>
          <rPr>
            <b/>
            <sz val="9"/>
            <color indexed="81"/>
            <rFont val="ＭＳ Ｐゴシック"/>
            <family val="3"/>
            <charset val="128"/>
          </rPr>
          <t>対象機械を選択</t>
        </r>
      </text>
    </comment>
    <comment ref="E14" authorId="0" shapeId="0" xr:uid="{00000000-0006-0000-1300-000006000000}">
      <text>
        <r>
          <rPr>
            <b/>
            <sz val="9"/>
            <color indexed="81"/>
            <rFont val="ＭＳ Ｐゴシック"/>
            <family val="3"/>
            <charset val="128"/>
          </rPr>
          <t>「保有」、「リース契約」を選択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2" authorId="0" shapeId="0" xr:uid="{00000000-0006-0000-1400-000001000000}">
      <text>
        <r>
          <rPr>
            <b/>
            <sz val="9"/>
            <color indexed="81"/>
            <rFont val="ＭＳ Ｐゴシック"/>
            <family val="3"/>
            <charset val="128"/>
          </rPr>
          <t>「保有」、「リース契約」を選択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Q1" authorId="0" shapeId="0" xr:uid="{00000000-0006-0000-12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6" authorId="0" shapeId="0" xr:uid="{00000000-0006-0000-1500-000001000000}">
      <text>
        <r>
          <rPr>
            <b/>
            <sz val="9"/>
            <color indexed="81"/>
            <rFont val="ＭＳ Ｐゴシック"/>
            <family val="3"/>
            <charset val="128"/>
          </rPr>
          <t>「本店」、「支店」、「営業所」を選択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<sst xmlns="http://schemas.openxmlformats.org/spreadsheetml/2006/main" count="1989" uniqueCount="885">
  <si>
    <t>発注者</t>
  </si>
  <si>
    <t>１　工事名</t>
  </si>
  <si>
    <t>３　問い合わせ先</t>
  </si>
  <si>
    <t>①</t>
  </si>
  <si>
    <t>②</t>
  </si>
  <si>
    <t>③</t>
  </si>
  <si>
    <t>④</t>
  </si>
  <si>
    <t>対象工事</t>
  </si>
  <si>
    <t>各工事成績評定点</t>
  </si>
  <si>
    <t>工事成績評定点の平均</t>
  </si>
  <si>
    <t>（小数第２位を四捨五入）</t>
  </si>
  <si>
    <t>　　　　　　　　　　　　　　　　　　　　　　　　　　　　</t>
  </si>
  <si>
    <t>申請</t>
  </si>
  <si>
    <t>番号</t>
  </si>
  <si>
    <t>完成</t>
  </si>
  <si>
    <t>年度</t>
  </si>
  <si>
    <t>発注機関名</t>
  </si>
  <si>
    <t>工事種別</t>
  </si>
  <si>
    <t>工事名</t>
  </si>
  <si>
    <t>配置予定技術者氏名</t>
  </si>
  <si>
    <t>配置予定技術者の資格</t>
  </si>
  <si>
    <t>対象年度</t>
  </si>
  <si>
    <t>活動内容</t>
  </si>
  <si>
    <t>地理的条件</t>
  </si>
  <si>
    <t>種類</t>
  </si>
  <si>
    <t>住　所</t>
  </si>
  <si>
    <t>（発注者）</t>
  </si>
  <si>
    <t>記</t>
  </si>
  <si>
    <t>入札公告日</t>
  </si>
  <si>
    <t>（提案者）</t>
  </si>
  <si>
    <t>説明を求める要旨</t>
  </si>
  <si>
    <t>回答</t>
  </si>
  <si>
    <t>評価内容の説明要求に対する回答</t>
  </si>
  <si>
    <t>　　　　　　　　　　　　　　　　　　　　　　　　　</t>
  </si>
  <si>
    <t>質問事項</t>
  </si>
  <si>
    <t>要旨</t>
  </si>
  <si>
    <t>設計図書、技術資料作成に対する質問の回答書</t>
  </si>
  <si>
    <t>　　　　　　　　　　　　　　　　　　　</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</si>
  <si>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</si>
  <si>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</si>
  <si>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</si>
  <si>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</si>
  <si>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</si>
  <si>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</si>
  <si>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</si>
  <si>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</si>
  <si>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</si>
  <si>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</si>
  <si>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工事成績</t>
    <phoneticPr fontId="2"/>
  </si>
  <si>
    <t>(1)</t>
    <phoneticPr fontId="2"/>
  </si>
  <si>
    <t>(2)</t>
  </si>
  <si>
    <t>(3)</t>
  </si>
  <si>
    <t>(4)</t>
  </si>
  <si>
    <t>上記事項の外、入札説明書本文にある要件を必ず確認すること。</t>
    <phoneticPr fontId="2"/>
  </si>
  <si>
    <t>(4)</t>
    <phoneticPr fontId="2"/>
  </si>
  <si>
    <t>(6)</t>
    <phoneticPr fontId="2"/>
  </si>
  <si>
    <t>（収受印）</t>
  </si>
  <si>
    <t xml:space="preserve"> （収受印）</t>
    <phoneticPr fontId="2"/>
  </si>
  <si>
    <t xml:space="preserve"> </t>
    <phoneticPr fontId="2"/>
  </si>
  <si>
    <t>対象：</t>
    <phoneticPr fontId="2"/>
  </si>
  <si>
    <t>入札説明書本文にある要件を必ず確認すること。</t>
    <phoneticPr fontId="2"/>
  </si>
  <si>
    <t>(7)</t>
    <phoneticPr fontId="2"/>
  </si>
  <si>
    <t>様</t>
    <phoneticPr fontId="2"/>
  </si>
  <si>
    <t>①</t>
    <phoneticPr fontId="2"/>
  </si>
  <si>
    <t>②</t>
    <phoneticPr fontId="2"/>
  </si>
  <si>
    <t>③</t>
    <phoneticPr fontId="2"/>
  </si>
  <si>
    <t>様</t>
    <phoneticPr fontId="2"/>
  </si>
  <si>
    <t>代表者氏名</t>
    <phoneticPr fontId="2"/>
  </si>
  <si>
    <t>(1)</t>
    <phoneticPr fontId="2"/>
  </si>
  <si>
    <t xml:space="preserve"> （収受印）</t>
    <phoneticPr fontId="2"/>
  </si>
  <si>
    <t>対象工事の工事成績評定点一覧表（別紙）を添付すること。</t>
    <phoneticPr fontId="2"/>
  </si>
  <si>
    <t>上記事項の外、入札説明書本文にある要件を必ず確認すること。</t>
    <phoneticPr fontId="2"/>
  </si>
  <si>
    <t>工事種別については、各工事の契約時における「島根県土木工事仕様書」等において確認すること。</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</si>
  <si>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</si>
  <si>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</si>
  <si>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</si>
  <si>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</si>
  <si>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</si>
  <si>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</si>
  <si>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</si>
  <si>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</si>
  <si>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</si>
  <si>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</si>
  <si>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</si>
  <si>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</si>
  <si>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</si>
  <si>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入力項目名</t>
    <rPh sb="0" eb="2">
      <t>ニュウリョク</t>
    </rPh>
    <rPh sb="2" eb="4">
      <t>コウモク</t>
    </rPh>
    <rPh sb="4" eb="5">
      <t>メイ</t>
    </rPh>
    <phoneticPr fontId="2"/>
  </si>
  <si>
    <t>入力欄</t>
    <rPh sb="0" eb="2">
      <t>ニュウリョク</t>
    </rPh>
    <rPh sb="2" eb="3">
      <t>ラン</t>
    </rPh>
    <phoneticPr fontId="2"/>
  </si>
  <si>
    <t>技術資料提出工事名：　　　　　　　　　　　　　　　　　　　　　　　　　　　　　　　　　　　　　　　　　</t>
    <phoneticPr fontId="2"/>
  </si>
  <si>
    <t>提出事務所名：</t>
    <phoneticPr fontId="2"/>
  </si>
  <si>
    <t>有効範囲：</t>
    <phoneticPr fontId="2"/>
  </si>
  <si>
    <t>工事成績評定点一覧表(別紙１枚目)</t>
    <rPh sb="14" eb="16">
      <t>マイメ</t>
    </rPh>
    <phoneticPr fontId="2"/>
  </si>
  <si>
    <t>工事成績評定点一覧表(別紙２枚目)</t>
    <rPh sb="14" eb="16">
      <t>マイメ</t>
    </rPh>
    <phoneticPr fontId="2"/>
  </si>
  <si>
    <t>工事成績評定点一覧表(別紙３枚目)</t>
    <rPh sb="14" eb="16">
      <t>マイメ</t>
    </rPh>
    <phoneticPr fontId="2"/>
  </si>
  <si>
    <t>点</t>
    <rPh sb="0" eb="1">
      <t>テン</t>
    </rPh>
    <phoneticPr fontId="2"/>
  </si>
  <si>
    <t>対象技術者：</t>
    <phoneticPr fontId="2"/>
  </si>
  <si>
    <t>上記①～③の配置予定技術者のうち、上記資格保有者　　　　　　</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</si>
  <si>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</si>
  <si>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</si>
  <si>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</si>
  <si>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</si>
  <si>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</si>
  <si>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</si>
  <si>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</si>
  <si>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</si>
  <si>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</si>
  <si>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</si>
  <si>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</si>
  <si>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</si>
  <si>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</si>
  <si>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</si>
  <si>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</si>
  <si>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</si>
  <si>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</si>
  <si>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</si>
  <si>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</si>
  <si>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消防団協力事業所</t>
    <rPh sb="0" eb="3">
      <t>ショウボウダン</t>
    </rPh>
    <rPh sb="3" eb="5">
      <t>キョウリョク</t>
    </rPh>
    <rPh sb="5" eb="8">
      <t>ジギョウショ</t>
    </rPh>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</si>
  <si>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</si>
  <si>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</si>
  <si>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</si>
  <si>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</si>
  <si>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</si>
  <si>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</si>
  <si>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発注機関</t>
    <rPh sb="0" eb="2">
      <t>ハッチュウ</t>
    </rPh>
    <rPh sb="2" eb="4">
      <t>キカン</t>
    </rPh>
    <phoneticPr fontId="2"/>
  </si>
  <si>
    <t>完成年度</t>
    <rPh sb="0" eb="2">
      <t>カンセイ</t>
    </rPh>
    <rPh sb="2" eb="4">
      <t>ネンド</t>
    </rPh>
    <phoneticPr fontId="2"/>
  </si>
  <si>
    <t>工事種別</t>
    <rPh sb="0" eb="2">
      <t>コウジ</t>
    </rPh>
    <rPh sb="2" eb="4">
      <t>シュベツ</t>
    </rPh>
    <phoneticPr fontId="2"/>
  </si>
  <si>
    <t>建設工事の種類</t>
    <phoneticPr fontId="2"/>
  </si>
  <si>
    <t>点</t>
    <rPh sb="0" eb="1">
      <t>テン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</si>
  <si>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</si>
  <si>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</si>
  <si>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</si>
  <si>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</si>
  <si>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</si>
  <si>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</si>
  <si>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対象：配置予定の主任（監理）技術者が保有する次の資格</t>
    <phoneticPr fontId="2"/>
  </si>
  <si>
    <t>技術資料提出工事名：　　　　　　　　　　　　　　　　　　　　　　　　　　　　　　　　　　　　　　　　　　</t>
    <phoneticPr fontId="2"/>
  </si>
  <si>
    <t>対象：</t>
    <phoneticPr fontId="2"/>
  </si>
  <si>
    <t>対象：</t>
    <phoneticPr fontId="2"/>
  </si>
  <si>
    <t>提出事務所名：</t>
    <phoneticPr fontId="2"/>
  </si>
  <si>
    <t>有効範囲：</t>
    <phoneticPr fontId="2"/>
  </si>
  <si>
    <t>技術資料提出工事名：　　　　　　　　　　　　　　　　　　　　　　　　　　　　　　　　　　　　　　　　　　</t>
    <phoneticPr fontId="2"/>
  </si>
  <si>
    <t>有効範囲：　　　　　　　　　　　　</t>
    <phoneticPr fontId="2"/>
  </si>
  <si>
    <t>技術資料提出工事名：　　　　　　　　　　　　　　　　　　　　　　　　　　　　　　　　　　　　</t>
    <phoneticPr fontId="2"/>
  </si>
  <si>
    <t>○企業としてのボランティア活動への参加実績</t>
    <phoneticPr fontId="2"/>
  </si>
  <si>
    <t>工事成績評定点</t>
    <rPh sb="0" eb="2">
      <t>コウジ</t>
    </rPh>
    <rPh sb="2" eb="4">
      <t>セイセキ</t>
    </rPh>
    <rPh sb="4" eb="6">
      <t>ヒョウテイ</t>
    </rPh>
    <rPh sb="6" eb="7">
      <t>テン</t>
    </rPh>
    <phoneticPr fontId="2"/>
  </si>
  <si>
    <t>完成年度</t>
    <rPh sb="0" eb="2">
      <t>カンセイ</t>
    </rPh>
    <rPh sb="2" eb="4">
      <t>ネンド</t>
    </rPh>
    <phoneticPr fontId="2"/>
  </si>
  <si>
    <t>発注機関</t>
    <rPh sb="0" eb="2">
      <t>ハッチュウ</t>
    </rPh>
    <rPh sb="2" eb="4">
      <t>キカン</t>
    </rPh>
    <phoneticPr fontId="2"/>
  </si>
  <si>
    <t>工事種別</t>
    <rPh sb="0" eb="2">
      <t>コウジ</t>
    </rPh>
    <rPh sb="2" eb="4">
      <t>シュベツ</t>
    </rPh>
    <phoneticPr fontId="2"/>
  </si>
  <si>
    <t>建設工事の種類</t>
    <rPh sb="0" eb="2">
      <t>ケンセツ</t>
    </rPh>
    <rPh sb="2" eb="4">
      <t>コウジ</t>
    </rPh>
    <rPh sb="5" eb="7">
      <t>シュルイ</t>
    </rPh>
    <phoneticPr fontId="2"/>
  </si>
  <si>
    <t>該当件数</t>
    <rPh sb="0" eb="2">
      <t>ガイトウ</t>
    </rPh>
    <rPh sb="2" eb="4">
      <t>ケンスウ</t>
    </rPh>
    <phoneticPr fontId="2"/>
  </si>
  <si>
    <t>企業の工事成績評定点</t>
    <phoneticPr fontId="2"/>
  </si>
  <si>
    <t>平均点</t>
    <rPh sb="0" eb="3">
      <t>ヘイキンテン</t>
    </rPh>
    <phoneticPr fontId="2"/>
  </si>
  <si>
    <t>型式</t>
    <rPh sb="0" eb="2">
      <t>ケイシキ</t>
    </rPh>
    <phoneticPr fontId="2"/>
  </si>
  <si>
    <t>配置予定技術者</t>
    <rPh sb="0" eb="2">
      <t>ハイチ</t>
    </rPh>
    <rPh sb="2" eb="4">
      <t>ヨテイ</t>
    </rPh>
    <rPh sb="4" eb="6">
      <t>ギジュツ</t>
    </rPh>
    <rPh sb="6" eb="7">
      <t>シャ</t>
    </rPh>
    <phoneticPr fontId="2"/>
  </si>
  <si>
    <t>資格</t>
    <rPh sb="0" eb="2">
      <t>シカク</t>
    </rPh>
    <phoneticPr fontId="2"/>
  </si>
  <si>
    <t>対象：</t>
    <phoneticPr fontId="2"/>
  </si>
  <si>
    <t>防災協定</t>
    <rPh sb="0" eb="2">
      <t>ボウサイ</t>
    </rPh>
    <rPh sb="2" eb="4">
      <t>キョウテイ</t>
    </rPh>
    <phoneticPr fontId="2"/>
  </si>
  <si>
    <t>対象</t>
    <rPh sb="0" eb="2">
      <t>タイショウ</t>
    </rPh>
    <phoneticPr fontId="2"/>
  </si>
  <si>
    <t>家畜伝染病防疫協定</t>
    <phoneticPr fontId="2"/>
  </si>
  <si>
    <t>除雪業務</t>
    <rPh sb="0" eb="2">
      <t>ジョセツ</t>
    </rPh>
    <rPh sb="2" eb="4">
      <t>ギョウム</t>
    </rPh>
    <phoneticPr fontId="2"/>
  </si>
  <si>
    <t>会社所在地</t>
    <rPh sb="0" eb="2">
      <t>カイシャ</t>
    </rPh>
    <rPh sb="2" eb="5">
      <t>ショザイチ</t>
    </rPh>
    <phoneticPr fontId="2"/>
  </si>
  <si>
    <t>種類</t>
    <rPh sb="0" eb="2">
      <t>シュルイ</t>
    </rPh>
    <phoneticPr fontId="2"/>
  </si>
  <si>
    <t>対象資格</t>
    <rPh sb="0" eb="2">
      <t>タイショウ</t>
    </rPh>
    <rPh sb="2" eb="4">
      <t>シカク</t>
    </rPh>
    <phoneticPr fontId="2"/>
  </si>
  <si>
    <t>評価対象事項</t>
    <rPh sb="0" eb="2">
      <t>ヒョウカ</t>
    </rPh>
    <rPh sb="4" eb="6">
      <t>ジコウ</t>
    </rPh>
    <phoneticPr fontId="2"/>
  </si>
  <si>
    <t>項目名</t>
    <rPh sb="0" eb="2">
      <t>コウモク</t>
    </rPh>
    <rPh sb="2" eb="3">
      <t>メイ</t>
    </rPh>
    <phoneticPr fontId="2"/>
  </si>
  <si>
    <t>対象資格</t>
    <rPh sb="0" eb="2">
      <t>タイショウ</t>
    </rPh>
    <rPh sb="2" eb="4">
      <t>シカク</t>
    </rPh>
    <phoneticPr fontId="2"/>
  </si>
  <si>
    <t>状況</t>
    <rPh sb="0" eb="2">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</si>
  <si>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</si>
  <si>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</si>
  <si>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</si>
  <si>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</si>
  <si>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</si>
  <si>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</si>
  <si>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</si>
  <si>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（２）</t>
  </si>
  <si>
    <t>（３）</t>
  </si>
  <si>
    <t>（４）</t>
  </si>
  <si>
    <t>（５）</t>
  </si>
  <si>
    <t>（６）</t>
  </si>
  <si>
    <t>（１）</t>
  </si>
  <si>
    <t>会社（企業体）名：</t>
    <rPh sb="3" eb="6">
      <t>キギョウタイ</t>
    </rPh>
    <phoneticPr fontId="2"/>
  </si>
  <si>
    <t>a</t>
    <phoneticPr fontId="2"/>
  </si>
  <si>
    <t>島根県（総務部、農林水産部、土木部）</t>
    <phoneticPr fontId="2"/>
  </si>
  <si>
    <t>b</t>
    <phoneticPr fontId="2"/>
  </si>
  <si>
    <t>c</t>
    <phoneticPr fontId="2"/>
  </si>
  <si>
    <t>d</t>
    <phoneticPr fontId="2"/>
  </si>
  <si>
    <t>e</t>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</si>
  <si>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</si>
  <si>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</si>
  <si>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</si>
  <si>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</si>
  <si>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</si>
  <si>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</si>
  <si>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</si>
  <si>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</si>
  <si>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</si>
  <si>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</si>
  <si>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</si>
  <si>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</si>
  <si>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</si>
  <si>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</si>
  <si>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</si>
  <si>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</si>
  <si>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</si>
  <si>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</si>
  <si>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</si>
  <si>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</si>
  <si>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</si>
  <si>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</si>
  <si>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</si>
  <si>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</si>
  <si>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</si>
  <si>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</si>
  <si>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</si>
  <si>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</si>
  <si>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</si>
  <si>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</si>
  <si>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</si>
  <si>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</si>
  <si>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</si>
  <si>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</si>
  <si>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</si>
  <si>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</si>
  <si>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</si>
  <si>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</si>
  <si>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</si>
  <si>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</si>
  <si>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</si>
  <si>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</si>
  <si>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</si>
  <si>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</si>
  <si>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</si>
  <si>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</si>
  <si>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</si>
  <si>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</si>
  <si>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</si>
  <si>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</si>
  <si>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</si>
  <si>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</si>
  <si>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</si>
  <si>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</si>
  <si>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</si>
  <si>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（会社所在地）</t>
    <phoneticPr fontId="2"/>
  </si>
  <si>
    <t>サポート拠点</t>
    <rPh sb="4" eb="6">
      <t>キョテン</t>
    </rPh>
    <phoneticPr fontId="1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</si>
  <si>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</si>
  <si>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</si>
  <si>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</si>
  <si>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</si>
  <si>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</si>
  <si>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</si>
  <si>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</si>
  <si>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</si>
  <si>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</si>
  <si>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</si>
  <si>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</si>
  <si>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</si>
  <si>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</si>
  <si>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</si>
  <si>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</si>
  <si>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</si>
  <si>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</si>
  <si>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</si>
  <si>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</si>
  <si>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</si>
  <si>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</si>
  <si>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</si>
  <si>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</si>
  <si>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</si>
  <si>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</si>
  <si>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</si>
  <si>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</si>
  <si>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</si>
  <si>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</si>
  <si>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</si>
  <si>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</si>
  <si>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</si>
  <si>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</si>
  <si>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</si>
  <si>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様式名</t>
    <rPh sb="0" eb="2">
      <t>ヨウシキ</t>
    </rPh>
    <rPh sb="2" eb="3">
      <t>メイ</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</si>
  <si>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</si>
  <si>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</si>
  <si>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</si>
  <si>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</si>
  <si>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</si>
  <si>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</si>
  <si>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</si>
  <si>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</si>
  <si>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</si>
  <si>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</si>
  <si>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</si>
  <si>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</si>
  <si>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BCP認定状況</t>
    <rPh sb="3" eb="5">
      <t>ニンテイ</t>
    </rPh>
    <rPh sb="5" eb="7">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</si>
  <si>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</si>
  <si>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</si>
  <si>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</si>
  <si>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労働福祉（若手技術者雇用）</t>
    <rPh sb="0" eb="2">
      <t>ロウドウ</t>
    </rPh>
    <rPh sb="2" eb="4">
      <t>フクシ</t>
    </rPh>
    <rPh sb="5" eb="7">
      <t>ワカテ</t>
    </rPh>
    <rPh sb="7" eb="10">
      <t>ギジュツシャ</t>
    </rPh>
    <rPh sb="10" eb="12">
      <t>コヨウ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</si>
  <si>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</si>
  <si>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</si>
  <si>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</si>
  <si>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</si>
  <si>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</si>
  <si>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</si>
  <si>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</si>
  <si>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</si>
  <si>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</si>
  <si>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</si>
  <si>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</si>
  <si>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</si>
  <si>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</si>
  <si>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</si>
  <si>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</si>
  <si>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</si>
  <si>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</si>
  <si>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</si>
  <si>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</si>
  <si>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</si>
  <si>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</si>
  <si>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</si>
  <si>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</si>
  <si>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</si>
  <si>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</si>
  <si>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</si>
  <si>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</si>
  <si>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</si>
  <si>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＜企業＞</t>
    <rPh sb="1" eb="3">
      <t>キギョウ</t>
    </rPh>
    <phoneticPr fontId="2"/>
  </si>
  <si>
    <t>配置予定技術者②</t>
    <rPh sb="0" eb="2">
      <t>ハイチ</t>
    </rPh>
    <rPh sb="2" eb="4">
      <t>ヨテイ</t>
    </rPh>
    <rPh sb="4" eb="7">
      <t>ギジュツシャ</t>
    </rPh>
    <phoneticPr fontId="2"/>
  </si>
  <si>
    <t>配置予定技術者③</t>
    <rPh sb="0" eb="2">
      <t>ハイチ</t>
    </rPh>
    <rPh sb="2" eb="4">
      <t>ヨテイ</t>
    </rPh>
    <rPh sb="4" eb="7">
      <t>ギジュツシャ</t>
    </rPh>
    <phoneticPr fontId="2"/>
  </si>
  <si>
    <t>審査用ファイルコピー先の列数と合わせるため削除×</t>
    <rPh sb="0" eb="3">
      <t>シンサヨウ</t>
    </rPh>
    <rPh sb="10" eb="11">
      <t>サキ</t>
    </rPh>
    <rPh sb="12" eb="13">
      <t>レツ</t>
    </rPh>
    <rPh sb="13" eb="14">
      <t>スウ</t>
    </rPh>
    <rPh sb="15" eb="16">
      <t>ア</t>
    </rPh>
    <rPh sb="21" eb="23">
      <t>サクジョ</t>
    </rPh>
    <phoneticPr fontId="2"/>
  </si>
  <si>
    <t>＜シートの説明＞</t>
    <rPh sb="5" eb="7">
      <t>セツメイ</t>
    </rPh>
    <phoneticPr fontId="2"/>
  </si>
  <si>
    <t>行番号</t>
    <rPh sb="0" eb="1">
      <t>ギョウ</t>
    </rPh>
    <rPh sb="1" eb="3">
      <t>バンゴウ</t>
    </rPh>
    <phoneticPr fontId="2"/>
  </si>
  <si>
    <t>有</t>
    <rPh sb="0" eb="1">
      <t>アリ</t>
    </rPh>
    <phoneticPr fontId="2"/>
  </si>
  <si>
    <t>無</t>
    <rPh sb="0" eb="1">
      <t>ナシ</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</si>
  <si>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</si>
  <si>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対象工事が６０件を超える場合は、本様式を複写し申請番号を修正のうえ、提出すること。</t>
    <rPh sb="0" eb="2">
      <t>タイショウ</t>
    </rPh>
    <rPh sb="2" eb="4">
      <t>コウジ</t>
    </rPh>
    <rPh sb="7" eb="8">
      <t>ケン</t>
    </rPh>
    <rPh sb="9" eb="10">
      <t>コ</t>
    </rPh>
    <rPh sb="12" eb="14">
      <t>バアイ</t>
    </rPh>
    <rPh sb="16" eb="17">
      <t>ホン</t>
    </rPh>
    <rPh sb="17" eb="19">
      <t>ヨウシキ</t>
    </rPh>
    <rPh sb="20" eb="22">
      <t>フクシャ</t>
    </rPh>
    <rPh sb="23" eb="25">
      <t>シンセイ</t>
    </rPh>
    <rPh sb="25" eb="27">
      <t>バンゴウ</t>
    </rPh>
    <rPh sb="28" eb="30">
      <t>シュウセイ</t>
    </rPh>
    <rPh sb="34" eb="36">
      <t>テイシュツ</t>
    </rPh>
    <phoneticPr fontId="2"/>
  </si>
  <si>
    <t>若手・中堅技術者配置</t>
    <rPh sb="0" eb="2">
      <t>ワカテ</t>
    </rPh>
    <rPh sb="3" eb="5">
      <t>チュウケン</t>
    </rPh>
    <rPh sb="5" eb="8">
      <t>ギジュツシャ</t>
    </rPh>
    <rPh sb="8" eb="10">
      <t>ハイチ</t>
    </rPh>
    <phoneticPr fontId="2"/>
  </si>
  <si>
    <t>生年月日</t>
    <rPh sb="0" eb="2">
      <t>セイネン</t>
    </rPh>
    <rPh sb="2" eb="4">
      <t>ガッピ</t>
    </rPh>
    <phoneticPr fontId="2"/>
  </si>
  <si>
    <t>年齢</t>
    <rPh sb="0" eb="2">
      <t>ネンレイ</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</si>
  <si>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</si>
  <si>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建設機械の保有状況</t>
    <rPh sb="0" eb="2">
      <t>ケンセツ</t>
    </rPh>
    <rPh sb="2" eb="4">
      <t>キカイ</t>
    </rPh>
    <rPh sb="5" eb="7">
      <t>ホユウ</t>
    </rPh>
    <rPh sb="7" eb="9">
      <t>ジョウキョウ</t>
    </rPh>
    <phoneticPr fontId="2"/>
  </si>
  <si>
    <t>登録基幹技能者</t>
    <phoneticPr fontId="2"/>
  </si>
  <si>
    <t>複数の候補者を記入する場合、全て候補者の年齢が満４０歳未満であれば評価する。</t>
    <rPh sb="14" eb="15">
      <t>スベ</t>
    </rPh>
    <rPh sb="16" eb="19">
      <t>コウホシャ</t>
    </rPh>
    <rPh sb="20" eb="22">
      <t>ネンレイ</t>
    </rPh>
    <rPh sb="23" eb="24">
      <t>マン</t>
    </rPh>
    <rPh sb="26" eb="27">
      <t>サイ</t>
    </rPh>
    <rPh sb="27" eb="29">
      <t>ミマン</t>
    </rPh>
    <rPh sb="33" eb="35">
      <t>ヒョウカ</t>
    </rPh>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</si>
  <si>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</si>
  <si>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</si>
  <si>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</si>
  <si>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</si>
  <si>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</si>
  <si>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</si>
  <si>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</si>
  <si>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</si>
  <si>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</si>
  <si>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</si>
  <si>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</si>
  <si>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</si>
  <si>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</si>
  <si>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</si>
  <si>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</si>
  <si>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</si>
  <si>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</si>
  <si>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</si>
  <si>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</si>
  <si>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</si>
  <si>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</si>
  <si>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</si>
  <si>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</si>
  <si>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</si>
  <si>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</si>
  <si>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</si>
  <si>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</si>
  <si>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</si>
  <si>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t>保有する資格名称</t>
    <phoneticPr fontId="2"/>
  </si>
  <si>
    <t>維持管理業務</t>
    <rPh sb="0" eb="2">
      <t>イジ</t>
    </rPh>
    <rPh sb="2" eb="4">
      <t>カンリ</t>
    </rPh>
    <rPh sb="4" eb="6">
      <t>ギョウム</t>
    </rPh>
    <phoneticPr fontId="2"/>
  </si>
  <si>
    <t>ボランティア</t>
    <phoneticPr fontId="2"/>
  </si>
  <si>
    <t>業務名</t>
    <phoneticPr fontId="2"/>
  </si>
  <si>
    <t>評価内容説明要求書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</si>
  <si>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</si>
  <si>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</si>
  <si>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</si>
  <si>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</si>
  <si>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</si>
  <si>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</si>
  <si>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</si>
  <si>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</si>
  <si>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</si>
  <si>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維持管理</t>
    <rPh sb="0" eb="2">
      <t>イジ</t>
    </rPh>
    <rPh sb="2" eb="4">
      <t>カンリ</t>
    </rPh>
    <phoneticPr fontId="2"/>
  </si>
  <si>
    <t>ボランティア</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</si>
  <si>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</si>
  <si>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</si>
  <si>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</si>
  <si>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</si>
  <si>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</si>
  <si>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</si>
  <si>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</si>
  <si>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</si>
  <si>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</si>
  <si>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現場代理人</t>
    <rPh sb="0" eb="2">
      <t>ゲンバ</t>
    </rPh>
    <rPh sb="2" eb="5">
      <t>ダイリニン</t>
    </rPh>
    <phoneticPr fontId="2"/>
  </si>
  <si>
    <t>担当技術者</t>
    <rPh sb="0" eb="2">
      <t>タントウ</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</si>
  <si>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</si>
  <si>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</si>
  <si>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</si>
  <si>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</si>
  <si>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</si>
  <si>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</si>
  <si>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</si>
  <si>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</si>
  <si>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</si>
  <si>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</si>
  <si>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</si>
  <si>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</si>
  <si>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</si>
  <si>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</si>
  <si>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</si>
  <si>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</si>
  <si>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</si>
  <si>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</si>
  <si>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</si>
  <si>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</si>
  <si>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予備欄２</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</si>
  <si>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</si>
  <si>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代表者氏名</t>
    <rPh sb="0" eb="3">
      <t>ダイヒョウシャ</t>
    </rPh>
    <rPh sb="3" eb="5">
      <t>シメイ</t>
    </rPh>
    <phoneticPr fontId="2"/>
  </si>
  <si>
    <t>建設機械の種類</t>
    <rPh sb="0" eb="2">
      <t>ケンセツ</t>
    </rPh>
    <rPh sb="2" eb="4">
      <t>キカイ</t>
    </rPh>
    <rPh sb="5" eb="7">
      <t>シュルイ</t>
    </rPh>
    <phoneticPr fontId="2"/>
  </si>
  <si>
    <t>メーカー名</t>
    <rPh sb="4" eb="5">
      <t>メイ</t>
    </rPh>
    <phoneticPr fontId="2"/>
  </si>
  <si>
    <t>型式</t>
    <rPh sb="0" eb="2">
      <t>ケイシキ</t>
    </rPh>
    <phoneticPr fontId="2"/>
  </si>
  <si>
    <t>製造・車体番号</t>
    <rPh sb="0" eb="2">
      <t>セイゾウ</t>
    </rPh>
    <rPh sb="3" eb="5">
      <t>シャタイ</t>
    </rPh>
    <rPh sb="5" eb="7">
      <t>バンゴウ</t>
    </rPh>
    <phoneticPr fontId="2"/>
  </si>
  <si>
    <t>リース期間満了後の取扱い</t>
    <rPh sb="3" eb="5">
      <t>キカン</t>
    </rPh>
    <rPh sb="5" eb="7">
      <t>マンリョウ</t>
    </rPh>
    <rPh sb="7" eb="8">
      <t>ゴ</t>
    </rPh>
    <rPh sb="9" eb="11">
      <t>トリアツカ</t>
    </rPh>
    <phoneticPr fontId="2"/>
  </si>
  <si>
    <t>リース期間</t>
    <rPh sb="3" eb="5">
      <t>キカン</t>
    </rPh>
    <phoneticPr fontId="2"/>
  </si>
  <si>
    <t>申請
番号</t>
    <rPh sb="0" eb="2">
      <t>シンセイ</t>
    </rPh>
    <rPh sb="3" eb="5">
      <t>バンゴウ</t>
    </rPh>
    <phoneticPr fontId="2"/>
  </si>
  <si>
    <t>建設機械のリース契約に関する誓約書</t>
    <rPh sb="0" eb="2">
      <t>ケンセツ</t>
    </rPh>
    <rPh sb="2" eb="4">
      <t>キカイ</t>
    </rPh>
    <rPh sb="8" eb="10">
      <t>ケイヤク</t>
    </rPh>
    <rPh sb="11" eb="12">
      <t>カン</t>
    </rPh>
    <rPh sb="14" eb="16">
      <t>セイヤク</t>
    </rPh>
    <rPh sb="16" eb="17">
      <t>ショ</t>
    </rPh>
    <phoneticPr fontId="2"/>
  </si>
  <si>
    <t>所在地</t>
    <rPh sb="0" eb="3">
      <t>ショザイチ</t>
    </rPh>
    <phoneticPr fontId="2"/>
  </si>
  <si>
    <t>許可番号</t>
    <rPh sb="0" eb="2">
      <t>キョカ</t>
    </rPh>
    <rPh sb="2" eb="4">
      <t>バンゴウ</t>
    </rPh>
    <phoneticPr fontId="2"/>
  </si>
  <si>
    <t>商号又は名称</t>
    <rPh sb="0" eb="2">
      <t>ショウゴウ</t>
    </rPh>
    <rPh sb="2" eb="3">
      <t>マタ</t>
    </rPh>
    <rPh sb="4" eb="6">
      <t>メイショウ</t>
    </rPh>
    <phoneticPr fontId="2"/>
  </si>
  <si>
    <t>入札公告日前日</t>
    <rPh sb="0" eb="2">
      <t>ニュウサツ</t>
    </rPh>
    <rPh sb="2" eb="4">
      <t>コウコク</t>
    </rPh>
    <rPh sb="4" eb="5">
      <t>ビ</t>
    </rPh>
    <rPh sb="5" eb="7">
      <t>ゼンジツ</t>
    </rPh>
    <phoneticPr fontId="2"/>
  </si>
  <si>
    <t>誓約書記載日：</t>
    <rPh sb="0" eb="3">
      <t>セイヤクショ</t>
    </rPh>
    <rPh sb="3" eb="5">
      <t>キサイ</t>
    </rPh>
    <rPh sb="5" eb="6">
      <t>ビ</t>
    </rPh>
    <phoneticPr fontId="2"/>
  </si>
  <si>
    <t>島根県知事　様</t>
    <rPh sb="0" eb="2">
      <t>シマネ</t>
    </rPh>
    <rPh sb="2" eb="5">
      <t>ケンチジ</t>
    </rPh>
    <rPh sb="6" eb="7">
      <t>サマ</t>
    </rPh>
    <phoneticPr fontId="2"/>
  </si>
  <si>
    <t>←ｙｙｙｙ/m/dで入力</t>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</si>
  <si>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</si>
  <si>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</si>
  <si>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</si>
  <si>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</si>
  <si>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保有</t>
    <rPh sb="0" eb="2">
      <t>ホユウ</t>
    </rPh>
    <phoneticPr fontId="2"/>
  </si>
  <si>
    <t>リース契約</t>
    <rPh sb="3" eb="5">
      <t>ケイヤク</t>
    </rPh>
    <phoneticPr fontId="2"/>
  </si>
  <si>
    <t>リース期間
（リース契約の場合）</t>
    <rPh sb="3" eb="5">
      <t>キカン</t>
    </rPh>
    <phoneticPr fontId="2"/>
  </si>
  <si>
    <t>①</t>
    <phoneticPr fontId="2"/>
  </si>
  <si>
    <t>②</t>
    <phoneticPr fontId="2"/>
  </si>
  <si>
    <t>③</t>
    <phoneticPr fontId="2"/>
  </si>
  <si>
    <t>←ｙｙｙｙ/m/dで入力【重要】</t>
    <rPh sb="10" eb="12">
      <t>ニュウリョク</t>
    </rPh>
    <rPh sb="13" eb="15">
      <t>ジュウヨウ</t>
    </rPh>
    <phoneticPr fontId="2"/>
  </si>
  <si>
    <t>←削除厳禁</t>
    <rPh sb="1" eb="3">
      <t>サクジョ</t>
    </rPh>
    <rPh sb="3" eb="5">
      <t>ゲンキン</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</si>
  <si>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</si>
  <si>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</si>
  <si>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</si>
  <si>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</si>
  <si>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　</t>
    <phoneticPr fontId="2"/>
  </si>
  <si>
    <t>評価対象地域</t>
    <rPh sb="0" eb="2">
      <t>ヒョウカ</t>
    </rPh>
    <rPh sb="2" eb="4">
      <t>タイショウ</t>
    </rPh>
    <rPh sb="4" eb="6">
      <t>チイキ</t>
    </rPh>
    <phoneticPr fontId="2"/>
  </si>
  <si>
    <t>　ただし、本提出書類では契約実績が確認できない（評価対象となる施工範囲を満足していないなど）場合、再度、技術資料及び必要な添付資料の提出が必要である。</t>
    <rPh sb="5" eb="6">
      <t>ホン</t>
    </rPh>
    <rPh sb="6" eb="8">
      <t>テイシュツ</t>
    </rPh>
    <rPh sb="8" eb="10">
      <t>ショルイ</t>
    </rPh>
    <rPh sb="12" eb="14">
      <t>ケイヤク</t>
    </rPh>
    <rPh sb="14" eb="16">
      <t>ジッセキ</t>
    </rPh>
    <rPh sb="17" eb="19">
      <t>カクニン</t>
    </rPh>
    <rPh sb="46" eb="48">
      <t>バアイ</t>
    </rPh>
    <rPh sb="49" eb="51">
      <t>サイド</t>
    </rPh>
    <rPh sb="52" eb="54">
      <t>ギジュツ</t>
    </rPh>
    <rPh sb="54" eb="56">
      <t>シリョウ</t>
    </rPh>
    <rPh sb="56" eb="57">
      <t>オヨ</t>
    </rPh>
    <rPh sb="58" eb="60">
      <t>ヒツヨウ</t>
    </rPh>
    <rPh sb="61" eb="63">
      <t>テンプ</t>
    </rPh>
    <rPh sb="63" eb="65">
      <t>シリョウ</t>
    </rPh>
    <rPh sb="66" eb="68">
      <t>テイシュツ</t>
    </rPh>
    <rPh sb="69" eb="71">
      <t>ヒツヨウ</t>
    </rPh>
    <phoneticPr fontId="2"/>
  </si>
  <si>
    <t>登録団体名</t>
    <rPh sb="4" eb="5">
      <t>メイ</t>
    </rPh>
    <phoneticPr fontId="2"/>
  </si>
  <si>
    <t>従業員数</t>
    <rPh sb="0" eb="3">
      <t>ジュウギョウイン</t>
    </rPh>
    <rPh sb="3" eb="4">
      <t>スウ</t>
    </rPh>
    <phoneticPr fontId="2"/>
  </si>
  <si>
    <t>　ただし、本提出書類では契約実績が確認できない（評価対象となる施工範囲を満足していないなど）場合、再度、技術資料及び必要な添付資料の提出が必要である。</t>
    <rPh sb="5" eb="6">
      <t>ホン</t>
    </rPh>
    <rPh sb="46" eb="48">
      <t>バアイ</t>
    </rPh>
    <phoneticPr fontId="2"/>
  </si>
  <si>
    <t>特別（特定）JV</t>
    <rPh sb="0" eb="2">
      <t>トクベツ</t>
    </rPh>
    <rPh sb="3" eb="5">
      <t>トクテイ</t>
    </rPh>
    <phoneticPr fontId="2"/>
  </si>
  <si>
    <t>一般（経常）JV</t>
    <rPh sb="0" eb="2">
      <t>イッパン</t>
    </rPh>
    <rPh sb="3" eb="5">
      <t>ケイジョウ</t>
    </rPh>
    <phoneticPr fontId="2"/>
  </si>
  <si>
    <t>　ただし、資格を新たに取得し、加算点に変更が生じた場合は、技術資料及び必要な添付資料を再提出すること。</t>
    <rPh sb="8" eb="9">
      <t>アラ</t>
    </rPh>
    <phoneticPr fontId="2"/>
  </si>
  <si>
    <t>県管理公共土木施設に関する維持管理業務または海岸漂着物の回収業務の契約実績</t>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</si>
  <si>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</si>
  <si>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</si>
  <si>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</si>
  <si>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</si>
  <si>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</si>
  <si>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</si>
  <si>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</si>
  <si>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</si>
  <si>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</si>
  <si>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</si>
  <si>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</si>
  <si>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</si>
  <si>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</si>
  <si>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</si>
  <si>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若手・中堅技術者の配置</t>
    <rPh sb="0" eb="2">
      <t>ワカテ</t>
    </rPh>
    <rPh sb="3" eb="5">
      <t>チュウケン</t>
    </rPh>
    <rPh sb="5" eb="8">
      <t>ギジュツシャ</t>
    </rPh>
    <rPh sb="9" eb="11">
      <t>ハイチ</t>
    </rPh>
    <phoneticPr fontId="2"/>
  </si>
  <si>
    <t>⑤</t>
  </si>
  <si>
    <t>予備欄①</t>
    <rPh sb="0" eb="2">
      <t>ヨビ</t>
    </rPh>
    <rPh sb="2" eb="3">
      <t>ラン</t>
    </rPh>
    <phoneticPr fontId="2"/>
  </si>
  <si>
    <t>予備欄②</t>
    <rPh sb="0" eb="2">
      <t>ヨビ</t>
    </rPh>
    <rPh sb="2" eb="3">
      <t>ラン</t>
    </rPh>
    <phoneticPr fontId="2"/>
  </si>
  <si>
    <t>１級もしくは２級土木施工管理技士、または1級もしくは２級建設機械施工技士</t>
    <rPh sb="7" eb="8">
      <t>キュウ</t>
    </rPh>
    <rPh sb="27" eb="28">
      <t>キュウ</t>
    </rPh>
    <phoneticPr fontId="2"/>
  </si>
  <si>
    <t>両年度とも契約実績がある場合、両年度とも必ず記入すること。</t>
    <rPh sb="0" eb="3">
      <t>リョウネンド</t>
    </rPh>
    <rPh sb="5" eb="7">
      <t>ケイヤク</t>
    </rPh>
    <rPh sb="7" eb="9">
      <t>ジッセキ</t>
    </rPh>
    <rPh sb="12" eb="14">
      <t>バアイ</t>
    </rPh>
    <rPh sb="15" eb="18">
      <t>リョウネンド</t>
    </rPh>
    <rPh sb="20" eb="21">
      <t>カナラ</t>
    </rPh>
    <rPh sb="22" eb="24">
      <t>キニュウ</t>
    </rPh>
    <phoneticPr fontId="2"/>
  </si>
  <si>
    <t>（　特別簡易型【地域維持型】　総合評価方式　）</t>
    <rPh sb="8" eb="10">
      <t>チイキ</t>
    </rPh>
    <rPh sb="10" eb="13">
      <t>イジガタ</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</si>
  <si>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</si>
  <si>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</si>
  <si>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</si>
  <si>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</si>
  <si>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</si>
  <si>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</si>
  <si>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</si>
  <si>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国事務所長</t>
    <rPh sb="0" eb="1">
      <t>クニ</t>
    </rPh>
    <rPh sb="1" eb="3">
      <t>ジム</t>
    </rPh>
    <rPh sb="3" eb="5">
      <t>ショチョウ</t>
    </rPh>
    <phoneticPr fontId="2"/>
  </si>
  <si>
    <t>１回の契約期間が両年度にわたるものは、契約期間の長い方の年度に契約実績を記入すること。</t>
    <rPh sb="26" eb="27">
      <t>ホウ</t>
    </rPh>
    <rPh sb="31" eb="33">
      <t>ケイヤク</t>
    </rPh>
    <rPh sb="33" eb="35">
      <t>ジッセキ</t>
    </rPh>
    <rPh sb="36" eb="38">
      <t>キニュウ</t>
    </rPh>
    <phoneticPr fontId="2"/>
  </si>
  <si>
    <t>評価項目○－○</t>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</si>
  <si>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</si>
  <si>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</si>
  <si>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</si>
  <si>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t>(5)</t>
  </si>
  <si>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</si>
  <si>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活動年月日</t>
    <phoneticPr fontId="2"/>
  </si>
  <si>
    <t>活動期間中に従業員数の変動があった場合は、最大時の人数を記載してください</t>
  </si>
  <si>
    <t>【地域設定】</t>
    <rPh sb="1" eb="3">
      <t>チイキ</t>
    </rPh>
    <rPh sb="3" eb="5">
      <t>セッテイ</t>
    </rPh>
    <phoneticPr fontId="2"/>
  </si>
  <si>
    <t>地域設定</t>
    <rPh sb="0" eb="2">
      <t>チイキ</t>
    </rPh>
    <rPh sb="2" eb="4">
      <t>セッテイ</t>
    </rPh>
    <phoneticPr fontId="2"/>
  </si>
  <si>
    <t>評価内容回答書</t>
    <phoneticPr fontId="2"/>
  </si>
  <si>
    <t>様式内の吹出しコメントは印刷されません。</t>
    <rPh sb="0" eb="2">
      <t>ヨウシキ</t>
    </rPh>
    <rPh sb="2" eb="3">
      <t>ナイ</t>
    </rPh>
    <rPh sb="4" eb="6">
      <t>フキダ</t>
    </rPh>
    <rPh sb="12" eb="14">
      <t>インサツ</t>
    </rPh>
    <phoneticPr fontId="2"/>
  </si>
  <si>
    <t>発注機関</t>
    <phoneticPr fontId="2"/>
  </si>
  <si>
    <t>活動箇所</t>
    <phoneticPr fontId="2"/>
  </si>
  <si>
    <t>：リストから選択が必要な箇所</t>
    <rPh sb="6" eb="8">
      <t>センタク</t>
    </rPh>
    <rPh sb="9" eb="11">
      <t>ヒツヨウ</t>
    </rPh>
    <rPh sb="12" eb="14">
      <t>カショ</t>
    </rPh>
    <phoneticPr fontId="2"/>
  </si>
  <si>
    <t>２　提出書類（下記項目の該当するもの）</t>
    <rPh sb="7" eb="9">
      <t>カキ</t>
    </rPh>
    <rPh sb="9" eb="11">
      <t>コウモク</t>
    </rPh>
    <rPh sb="12" eb="14">
      <t>ガイトウ</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</si>
  <si>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</si>
  <si>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</si>
  <si>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</si>
  <si>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</si>
  <si>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</si>
  <si>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</si>
  <si>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</si>
  <si>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(1)</t>
    <phoneticPr fontId="2"/>
  </si>
  <si>
    <t>(2)</t>
    <phoneticPr fontId="2"/>
  </si>
  <si>
    <t>(6)</t>
    <phoneticPr fontId="2"/>
  </si>
  <si>
    <t>○本エクセル形式のシート名着色の区分について</t>
    <rPh sb="1" eb="2">
      <t>ホン</t>
    </rPh>
    <rPh sb="6" eb="8">
      <t>ケイシキ</t>
    </rPh>
    <rPh sb="12" eb="13">
      <t>メイ</t>
    </rPh>
    <rPh sb="13" eb="15">
      <t>チャクショク</t>
    </rPh>
    <rPh sb="16" eb="18">
      <t>クブン</t>
    </rPh>
    <phoneticPr fontId="2"/>
  </si>
  <si>
    <r>
      <t>　発注者収受印欄に押印した技術資料の写し（以下「</t>
    </r>
    <r>
      <rPr>
        <sz val="11"/>
        <color rgb="FFFF0000"/>
        <rFont val="ＭＳ Ｐゴシック"/>
        <family val="3"/>
        <charset val="128"/>
        <scheme val="minor"/>
      </rPr>
      <t>押印済資料</t>
    </r>
    <r>
      <rPr>
        <sz val="11"/>
        <color theme="1"/>
        <rFont val="ＭＳ Ｐゴシック"/>
        <family val="3"/>
        <charset val="128"/>
        <scheme val="minor"/>
      </rPr>
      <t>」</t>
    </r>
    <r>
      <rPr>
        <sz val="11"/>
        <color theme="1"/>
        <rFont val="ＭＳ Ｐゴシック"/>
        <family val="2"/>
        <charset val="128"/>
        <scheme val="minor"/>
      </rPr>
      <t>という。）で技術資料を提出する評価項目が</t>
    </r>
    <r>
      <rPr>
        <sz val="11"/>
        <color rgb="FFFF0000"/>
        <rFont val="ＭＳ Ｐゴシック"/>
        <family val="3"/>
        <charset val="128"/>
        <scheme val="minor"/>
      </rPr>
      <t>ある場合は、表のB列（赤枠）に「有」を、ない場合は「無」を選択</t>
    </r>
    <r>
      <rPr>
        <sz val="11"/>
        <color theme="1"/>
        <rFont val="ＭＳ Ｐゴシック"/>
        <family val="2"/>
        <charset val="128"/>
        <scheme val="minor"/>
      </rPr>
      <t>してください。</t>
    </r>
    <rPh sb="1" eb="4">
      <t>ハッチュウシャ</t>
    </rPh>
    <rPh sb="4" eb="6">
      <t>シュウジュ</t>
    </rPh>
    <rPh sb="6" eb="7">
      <t>イン</t>
    </rPh>
    <rPh sb="7" eb="8">
      <t>ラン</t>
    </rPh>
    <rPh sb="9" eb="11">
      <t>オウイン</t>
    </rPh>
    <rPh sb="13" eb="15">
      <t>ギジュツ</t>
    </rPh>
    <rPh sb="15" eb="17">
      <t>シリョウ</t>
    </rPh>
    <rPh sb="18" eb="19">
      <t>ウツ</t>
    </rPh>
    <rPh sb="21" eb="23">
      <t>イカ</t>
    </rPh>
    <rPh sb="24" eb="26">
      <t>オウイン</t>
    </rPh>
    <rPh sb="26" eb="27">
      <t>ズ</t>
    </rPh>
    <rPh sb="27" eb="29">
      <t>シリョウ</t>
    </rPh>
    <rPh sb="36" eb="38">
      <t>ギジュツ</t>
    </rPh>
    <rPh sb="38" eb="40">
      <t>シリョウ</t>
    </rPh>
    <rPh sb="41" eb="43">
      <t>テイシュツ</t>
    </rPh>
    <rPh sb="45" eb="47">
      <t>ヒョウカ</t>
    </rPh>
    <rPh sb="47" eb="49">
      <t>コウモク</t>
    </rPh>
    <rPh sb="52" eb="54">
      <t>バアイ</t>
    </rPh>
    <rPh sb="56" eb="57">
      <t>ヒョウ</t>
    </rPh>
    <rPh sb="59" eb="60">
      <t>レツ</t>
    </rPh>
    <rPh sb="61" eb="62">
      <t>アカ</t>
    </rPh>
    <rPh sb="62" eb="63">
      <t>ワク</t>
    </rPh>
    <rPh sb="66" eb="67">
      <t>アリ</t>
    </rPh>
    <rPh sb="72" eb="74">
      <t>バアイ</t>
    </rPh>
    <rPh sb="76" eb="77">
      <t>ナシ</t>
    </rPh>
    <rPh sb="79" eb="81">
      <t>センタク</t>
    </rPh>
    <phoneticPr fontId="2"/>
  </si>
  <si>
    <r>
      <t>　「有」を選択した評価項目は、このファイルで技術資料を作成する必要はありません。</t>
    </r>
    <r>
      <rPr>
        <sz val="11"/>
        <color rgb="FFFF0000"/>
        <rFont val="ＭＳ Ｐゴシック"/>
        <family val="3"/>
        <charset val="128"/>
        <scheme val="minor"/>
      </rPr>
      <t>押印済資料のみ提出</t>
    </r>
    <r>
      <rPr>
        <sz val="11"/>
        <color theme="1"/>
        <rFont val="ＭＳ Ｐゴシック"/>
        <family val="2"/>
        <charset val="128"/>
        <scheme val="minor"/>
      </rPr>
      <t>してください。</t>
    </r>
    <rPh sb="2" eb="3">
      <t>アリ</t>
    </rPh>
    <rPh sb="5" eb="7">
      <t>センタク</t>
    </rPh>
    <rPh sb="9" eb="11">
      <t>ヒョウカ</t>
    </rPh>
    <rPh sb="11" eb="13">
      <t>コウモク</t>
    </rPh>
    <rPh sb="22" eb="24">
      <t>ギジュツ</t>
    </rPh>
    <rPh sb="24" eb="26">
      <t>シリョウ</t>
    </rPh>
    <rPh sb="27" eb="29">
      <t>サクセイ</t>
    </rPh>
    <rPh sb="31" eb="33">
      <t>ヒツヨウ</t>
    </rPh>
    <rPh sb="43" eb="45">
      <t>シリョウ</t>
    </rPh>
    <rPh sb="47" eb="49">
      <t>テイシュツ</t>
    </rPh>
    <phoneticPr fontId="2"/>
  </si>
  <si>
    <t>押印済資料での提出</t>
    <rPh sb="0" eb="2">
      <t>オウイン</t>
    </rPh>
    <rPh sb="2" eb="3">
      <t>ズ</t>
    </rPh>
    <rPh sb="3" eb="5">
      <t>シリョウ</t>
    </rPh>
    <rPh sb="7" eb="9">
      <t>テイシュツ</t>
    </rPh>
    <phoneticPr fontId="2"/>
  </si>
  <si>
    <t>技術資料の提出方法</t>
    <rPh sb="0" eb="2">
      <t>ギジュツ</t>
    </rPh>
    <rPh sb="2" eb="4">
      <t>シリョウ</t>
    </rPh>
    <rPh sb="5" eb="7">
      <t>テイシュツ</t>
    </rPh>
    <rPh sb="7" eb="9">
      <t>ホウホウ</t>
    </rPh>
    <phoneticPr fontId="2"/>
  </si>
  <si>
    <t>技術資料の提出方法の表示</t>
    <rPh sb="0" eb="2">
      <t>ギジュツ</t>
    </rPh>
    <rPh sb="2" eb="4">
      <t>シリョウ</t>
    </rPh>
    <rPh sb="5" eb="7">
      <t>テイシュツ</t>
    </rPh>
    <rPh sb="7" eb="9">
      <t>ホウホウ</t>
    </rPh>
    <rPh sb="10" eb="12">
      <t>ヒョウジ</t>
    </rPh>
    <phoneticPr fontId="12"/>
  </si>
  <si>
    <t>未記入</t>
    <rPh sb="0" eb="3">
      <t>ミキニュウ</t>
    </rPh>
    <phoneticPr fontId="2"/>
  </si>
  <si>
    <t>本技術資料により提出します</t>
  </si>
  <si>
    <t>今回、押印済資料（収受印）での提出の有無</t>
    <phoneticPr fontId="2"/>
  </si>
  <si>
    <t>単年度の対象工事件数が６０件を超える場合、「工事成績評定点の平均」欄の「件数」及び「平均点」は、自動計算されないため、直接記入すること。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</si>
  <si>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項目名</t>
    <rPh sb="0" eb="3">
      <t>コウモクメイ</t>
    </rPh>
    <phoneticPr fontId="2"/>
  </si>
  <si>
    <t>申請なし</t>
    <rPh sb="0" eb="2">
      <t>シンセイ</t>
    </rPh>
    <phoneticPr fontId="2"/>
  </si>
  <si>
    <t>企業回答11</t>
    <rPh sb="0" eb="2">
      <t>キギョウ</t>
    </rPh>
    <rPh sb="2" eb="4">
      <t>カイトウ</t>
    </rPh>
    <phoneticPr fontId="2"/>
  </si>
  <si>
    <t>企業回答12</t>
    <rPh sb="0" eb="2">
      <t>キギョウ</t>
    </rPh>
    <rPh sb="2" eb="4">
      <t>カイトウ</t>
    </rPh>
    <phoneticPr fontId="2"/>
  </si>
  <si>
    <t>元請</t>
    <rPh sb="0" eb="2">
      <t>モトウケ</t>
    </rPh>
    <phoneticPr fontId="2"/>
  </si>
  <si>
    <t>下請</t>
    <rPh sb="0" eb="1">
      <t>シタ</t>
    </rPh>
    <rPh sb="1" eb="2">
      <t>ショウ</t>
    </rPh>
    <phoneticPr fontId="2"/>
  </si>
  <si>
    <t>上記（５）の資料で評価対象地域が確認できない場合は、確認できる資料（位置図）を追加添付すること。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</si>
  <si>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(5)</t>
    <phoneticPr fontId="2"/>
  </si>
  <si>
    <t>元請・下請区分</t>
    <phoneticPr fontId="2"/>
  </si>
  <si>
    <t>備考</t>
    <rPh sb="0" eb="2">
      <t>ビコウ</t>
    </rPh>
    <phoneticPr fontId="2"/>
  </si>
  <si>
    <t>工事種別、建設工事の種類は、各工事の契約時における「島根県土木工事仕様書」等において確認すること。</t>
    <rPh sb="0" eb="2">
      <t>コウジ</t>
    </rPh>
    <rPh sb="2" eb="4">
      <t>シュベツ</t>
    </rPh>
    <rPh sb="5" eb="7">
      <t>ケンセツ</t>
    </rPh>
    <rPh sb="7" eb="9">
      <t>コウジ</t>
    </rPh>
    <rPh sb="10" eb="12">
      <t>シュルイ</t>
    </rPh>
    <rPh sb="14" eb="17">
      <t>カクコウジ</t>
    </rPh>
    <rPh sb="18" eb="20">
      <t>ケイヤク</t>
    </rPh>
    <rPh sb="20" eb="21">
      <t>ジ</t>
    </rPh>
    <rPh sb="26" eb="29">
      <t>シマネケン</t>
    </rPh>
    <rPh sb="29" eb="31">
      <t>ドボク</t>
    </rPh>
    <rPh sb="31" eb="33">
      <t>コウジ</t>
    </rPh>
    <rPh sb="33" eb="36">
      <t>シヨウショ</t>
    </rPh>
    <rPh sb="37" eb="38">
      <t>トウ</t>
    </rPh>
    <rPh sb="42" eb="44">
      <t>カクニン</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</si>
  <si>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</si>
  <si>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</si>
  <si>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</si>
  <si>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</si>
  <si>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パターン２</t>
  </si>
  <si>
    <t>　下記建設機械について、リース期間が入札公告日前日から１年７カ月未満となっていますが、これらの建設機械について、リース契約の更新、延長及び建設機械の買い取りを予定していることを誓約します。
　なお、この誓約に反し、リース契約の更新、延長及び建設機械の買い取りを行わなかった場合（ただし、廃車等やむを得ないと認められる場合は除く。）は、今回の申請において虚偽の申請を行ったとして、指名停止の措置が科されることを了承します。</t>
    <rPh sb="1" eb="3">
      <t>カキ</t>
    </rPh>
    <rPh sb="3" eb="5">
      <t>ケンセツ</t>
    </rPh>
    <rPh sb="5" eb="7">
      <t>キカイ</t>
    </rPh>
    <rPh sb="15" eb="17">
      <t>キカン</t>
    </rPh>
    <rPh sb="18" eb="20">
      <t>ニュウサツ</t>
    </rPh>
    <rPh sb="20" eb="22">
      <t>コウコク</t>
    </rPh>
    <rPh sb="22" eb="23">
      <t>ビ</t>
    </rPh>
    <rPh sb="23" eb="25">
      <t>ゼンジツ</t>
    </rPh>
    <rPh sb="28" eb="29">
      <t>ネン</t>
    </rPh>
    <rPh sb="31" eb="32">
      <t>ゲツ</t>
    </rPh>
    <rPh sb="32" eb="34">
      <t>ミマン</t>
    </rPh>
    <rPh sb="47" eb="49">
      <t>ケンセツ</t>
    </rPh>
    <rPh sb="49" eb="51">
      <t>キカイ</t>
    </rPh>
    <rPh sb="59" eb="61">
      <t>ケイヤク</t>
    </rPh>
    <rPh sb="62" eb="64">
      <t>コウシン</t>
    </rPh>
    <rPh sb="65" eb="67">
      <t>エンチョウ</t>
    </rPh>
    <rPh sb="67" eb="68">
      <t>オヨ</t>
    </rPh>
    <rPh sb="69" eb="71">
      <t>ケンセツ</t>
    </rPh>
    <rPh sb="71" eb="73">
      <t>キカイ</t>
    </rPh>
    <rPh sb="74" eb="75">
      <t>カ</t>
    </rPh>
    <rPh sb="76" eb="77">
      <t>ト</t>
    </rPh>
    <rPh sb="79" eb="81">
      <t>ヨテイ</t>
    </rPh>
    <rPh sb="88" eb="90">
      <t>セイヤク</t>
    </rPh>
    <rPh sb="101" eb="103">
      <t>セイヤク</t>
    </rPh>
    <rPh sb="104" eb="105">
      <t>ハン</t>
    </rPh>
    <rPh sb="110" eb="112">
      <t>ケイヤク</t>
    </rPh>
    <rPh sb="113" eb="115">
      <t>コウシン</t>
    </rPh>
    <rPh sb="116" eb="118">
      <t>エンチョウ</t>
    </rPh>
    <rPh sb="118" eb="119">
      <t>オヨ</t>
    </rPh>
    <rPh sb="120" eb="122">
      <t>ケンセツ</t>
    </rPh>
    <rPh sb="122" eb="124">
      <t>キカイ</t>
    </rPh>
    <rPh sb="125" eb="126">
      <t>カ</t>
    </rPh>
    <rPh sb="127" eb="128">
      <t>ト</t>
    </rPh>
    <rPh sb="130" eb="131">
      <t>オコナ</t>
    </rPh>
    <rPh sb="136" eb="138">
      <t>バアイ</t>
    </rPh>
    <rPh sb="143" eb="145">
      <t>ハイシャ</t>
    </rPh>
    <rPh sb="145" eb="146">
      <t>トウ</t>
    </rPh>
    <rPh sb="149" eb="150">
      <t>エ</t>
    </rPh>
    <rPh sb="153" eb="154">
      <t>ミト</t>
    </rPh>
    <rPh sb="158" eb="160">
      <t>バアイ</t>
    </rPh>
    <rPh sb="161" eb="162">
      <t>ノゾ</t>
    </rPh>
    <rPh sb="167" eb="169">
      <t>コンカイ</t>
    </rPh>
    <rPh sb="170" eb="172">
      <t>シンセイ</t>
    </rPh>
    <rPh sb="176" eb="178">
      <t>キョギ</t>
    </rPh>
    <rPh sb="179" eb="181">
      <t>シンセイ</t>
    </rPh>
    <rPh sb="182" eb="183">
      <t>オコナ</t>
    </rPh>
    <rPh sb="189" eb="191">
      <t>シメイ</t>
    </rPh>
    <rPh sb="191" eb="193">
      <t>テイシ</t>
    </rPh>
    <rPh sb="194" eb="196">
      <t>ソチ</t>
    </rPh>
    <rPh sb="197" eb="198">
      <t>カ</t>
    </rPh>
    <rPh sb="204" eb="206">
      <t>リョウショウ</t>
    </rPh>
    <phoneticPr fontId="2"/>
  </si>
  <si>
    <t>評価対象地域</t>
    <rPh sb="0" eb="2">
      <t>ヒョウカ</t>
    </rPh>
    <rPh sb="4" eb="6">
      <t>チイキ</t>
    </rPh>
    <phoneticPr fontId="2"/>
  </si>
  <si>
    <t>評価地域</t>
    <rPh sb="0" eb="2">
      <t>ヒョウカ</t>
    </rPh>
    <rPh sb="2" eb="4">
      <t>チイキ</t>
    </rPh>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</si>
  <si>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5" eb="27">
      <t>キテイ</t>
    </rPh>
    <rPh sb="29" eb="30">
      <t>シュ</t>
    </rPh>
    <rPh sb="36" eb="38">
      <t>ホンテン</t>
    </rPh>
    <rPh sb="42" eb="43">
      <t>ジュウ</t>
    </rPh>
    <rPh sb="45" eb="48">
      <t>エイギョウショ</t>
    </rPh>
    <rPh sb="49" eb="51">
      <t>シテン</t>
    </rPh>
    <rPh sb="52" eb="55">
      <t>エイギョウショ</t>
    </rPh>
    <rPh sb="59" eb="60">
      <t>モノ</t>
    </rPh>
    <phoneticPr fontId="2"/>
  </si>
  <si>
    <t>↓押印済資料提出状況【削除厳禁】</t>
    <rPh sb="1" eb="3">
      <t>オウイン</t>
    </rPh>
    <rPh sb="3" eb="4">
      <t>スミ</t>
    </rPh>
    <rPh sb="4" eb="6">
      <t>シリョウ</t>
    </rPh>
    <rPh sb="6" eb="8">
      <t>テイシュツ</t>
    </rPh>
    <rPh sb="8" eb="10">
      <t>ジョウキョウ</t>
    </rPh>
    <rPh sb="11" eb="13">
      <t>サクジョ</t>
    </rPh>
    <rPh sb="13" eb="15">
      <t>ゲンキン</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</si>
  <si>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してください（プルダウンリストから選択）</t>
    </r>
    <rPh sb="3" eb="4">
      <t>ヒョウ</t>
    </rPh>
    <rPh sb="38" eb="40">
      <t>センタク</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</si>
  <si>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</si>
  <si>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一般土木工事</t>
    <rPh sb="0" eb="2">
      <t>イッパン</t>
    </rPh>
    <rPh sb="2" eb="4">
      <t>ドボク</t>
    </rPh>
    <rPh sb="4" eb="6">
      <t>コウジ</t>
    </rPh>
    <phoneticPr fontId="2"/>
  </si>
  <si>
    <t>土木一式工事</t>
    <rPh sb="0" eb="2">
      <t>ドボク</t>
    </rPh>
    <rPh sb="2" eb="4">
      <t>イッシキ</t>
    </rPh>
    <rPh sb="4" eb="6">
      <t>コウジ</t>
    </rPh>
    <phoneticPr fontId="2"/>
  </si>
  <si>
    <t>舗装工事</t>
    <rPh sb="0" eb="2">
      <t>ホソウ</t>
    </rPh>
    <rPh sb="2" eb="4">
      <t>コウジ</t>
    </rPh>
    <phoneticPr fontId="2"/>
  </si>
  <si>
    <t>とび・土工・コンクリート工事</t>
    <rPh sb="3" eb="4">
      <t>ド</t>
    </rPh>
    <rPh sb="4" eb="5">
      <t>コウ</t>
    </rPh>
    <rPh sb="12" eb="14">
      <t>コウジ</t>
    </rPh>
    <phoneticPr fontId="2"/>
  </si>
  <si>
    <t>鋼橋上部工事</t>
    <rPh sb="0" eb="2">
      <t>コウキョウ</t>
    </rPh>
    <rPh sb="2" eb="4">
      <t>ジョウブ</t>
    </rPh>
    <rPh sb="4" eb="6">
      <t>コウジ</t>
    </rPh>
    <phoneticPr fontId="2"/>
  </si>
  <si>
    <t>鋼構造物工事</t>
    <rPh sb="0" eb="1">
      <t>コウ</t>
    </rPh>
    <rPh sb="1" eb="4">
      <t>コウゾウブツ</t>
    </rPh>
    <rPh sb="4" eb="6">
      <t>コウジ</t>
    </rPh>
    <phoneticPr fontId="2"/>
  </si>
  <si>
    <t>ﾌﾟﾚｽﾄﾚｽﾄｺﾝｸﾘｰﾄ構造物工事</t>
    <rPh sb="14" eb="17">
      <t>コウゾウブツ</t>
    </rPh>
    <rPh sb="17" eb="19">
      <t>コウジ</t>
    </rPh>
    <phoneticPr fontId="2"/>
  </si>
  <si>
    <t>港湾工事</t>
    <rPh sb="0" eb="2">
      <t>コウワン</t>
    </rPh>
    <rPh sb="2" eb="4">
      <t>コウジ</t>
    </rPh>
    <phoneticPr fontId="2"/>
  </si>
  <si>
    <t>しゅんせつ工事</t>
    <rPh sb="5" eb="7">
      <t>コウジ</t>
    </rPh>
    <phoneticPr fontId="2"/>
  </si>
  <si>
    <t>機械設備工事</t>
    <rPh sb="0" eb="2">
      <t>キカイ</t>
    </rPh>
    <rPh sb="2" eb="4">
      <t>セツビ</t>
    </rPh>
    <rPh sb="4" eb="6">
      <t>コウジ</t>
    </rPh>
    <phoneticPr fontId="2"/>
  </si>
  <si>
    <t>機械器具設置工事</t>
    <rPh sb="0" eb="2">
      <t>キカイ</t>
    </rPh>
    <rPh sb="2" eb="4">
      <t>キグ</t>
    </rPh>
    <rPh sb="4" eb="6">
      <t>セッチ</t>
    </rPh>
    <rPh sb="6" eb="8">
      <t>コウジ</t>
    </rPh>
    <phoneticPr fontId="2"/>
  </si>
  <si>
    <t>塗装工事</t>
    <rPh sb="0" eb="2">
      <t>トソウ</t>
    </rPh>
    <rPh sb="2" eb="4">
      <t>コウジ</t>
    </rPh>
    <phoneticPr fontId="2"/>
  </si>
  <si>
    <t>造園工事</t>
    <rPh sb="0" eb="2">
      <t>ゾウエン</t>
    </rPh>
    <rPh sb="2" eb="4">
      <t>コウジ</t>
    </rPh>
    <phoneticPr fontId="2"/>
  </si>
  <si>
    <t>さく井工事</t>
    <rPh sb="2" eb="3">
      <t>セイ</t>
    </rPh>
    <rPh sb="3" eb="5">
      <t>コウジ</t>
    </rPh>
    <phoneticPr fontId="2"/>
  </si>
  <si>
    <t>法面処理工事</t>
    <rPh sb="0" eb="2">
      <t>ノリメン</t>
    </rPh>
    <rPh sb="2" eb="4">
      <t>ショリ</t>
    </rPh>
    <rPh sb="4" eb="6">
      <t>コウジ</t>
    </rPh>
    <phoneticPr fontId="2"/>
  </si>
  <si>
    <t>電気工事</t>
    <rPh sb="0" eb="2">
      <t>デンキ</t>
    </rPh>
    <rPh sb="2" eb="4">
      <t>コウジ</t>
    </rPh>
    <phoneticPr fontId="2"/>
  </si>
  <si>
    <t>維持修繕工事</t>
    <rPh sb="0" eb="2">
      <t>イジ</t>
    </rPh>
    <rPh sb="2" eb="4">
      <t>シュウゼン</t>
    </rPh>
    <rPh sb="4" eb="6">
      <t>コウジ</t>
    </rPh>
    <phoneticPr fontId="2"/>
  </si>
  <si>
    <t>管工事</t>
    <rPh sb="0" eb="1">
      <t>カン</t>
    </rPh>
    <rPh sb="1" eb="3">
      <t>コウジ</t>
    </rPh>
    <phoneticPr fontId="2"/>
  </si>
  <si>
    <t>グラウト工事</t>
    <rPh sb="4" eb="6">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</si>
  <si>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</si>
  <si>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</si>
  <si>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電気通信工事</t>
    <rPh sb="0" eb="2">
      <t>デンキ</t>
    </rPh>
    <rPh sb="2" eb="4">
      <t>ツウシン</t>
    </rPh>
    <rPh sb="4" eb="6">
      <t>コウジ</t>
    </rPh>
    <phoneticPr fontId="2"/>
  </si>
  <si>
    <t>通信設備工事</t>
    <rPh sb="0" eb="2">
      <t>ツウシン</t>
    </rPh>
    <rPh sb="2" eb="4">
      <t>セツビ</t>
    </rPh>
    <rPh sb="4" eb="6">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</si>
  <si>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</si>
  <si>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</si>
  <si>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</si>
  <si>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</si>
  <si>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</si>
  <si>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</si>
  <si>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一般土木工事、維持修繕工事</t>
    <rPh sb="0" eb="2">
      <t>イッパン</t>
    </rPh>
    <rPh sb="2" eb="4">
      <t>ドボク</t>
    </rPh>
    <rPh sb="4" eb="6">
      <t>コウジ</t>
    </rPh>
    <rPh sb="7" eb="9">
      <t>イジ</t>
    </rPh>
    <rPh sb="9" eb="11">
      <t>シュウゼン</t>
    </rPh>
    <rPh sb="11" eb="13">
      <t>コウジ</t>
    </rPh>
    <phoneticPr fontId="2"/>
  </si>
  <si>
    <t>土木一式工事、とび・土工・ｺﾝｸﾘｰﾄ工事、しゅんせつ工事</t>
    <rPh sb="0" eb="2">
      <t>ドボク</t>
    </rPh>
    <rPh sb="2" eb="4">
      <t>イッシキ</t>
    </rPh>
    <rPh sb="4" eb="6">
      <t>コウジ</t>
    </rPh>
    <rPh sb="10" eb="11">
      <t>ド</t>
    </rPh>
    <rPh sb="11" eb="12">
      <t>コウ</t>
    </rPh>
    <rPh sb="19" eb="21">
      <t>コウジ</t>
    </rPh>
    <rPh sb="27" eb="29">
      <t>コウジ</t>
    </rPh>
    <phoneticPr fontId="2"/>
  </si>
  <si>
    <t>ﾌﾟﾚｽﾄﾚｽﾄｺﾝｸﾘｰﾄ構造物工事（旧ﾌﾟﾚｽﾄﾚｽﾄｺﾝｸﾘｰﾄ工事）</t>
    <rPh sb="14" eb="17">
      <t>コウゾウブツ</t>
    </rPh>
    <rPh sb="17" eb="19">
      <t>コウジ</t>
    </rPh>
    <rPh sb="20" eb="21">
      <t>キュウ</t>
    </rPh>
    <rPh sb="35" eb="37">
      <t>コウジ</t>
    </rPh>
    <phoneticPr fontId="2"/>
  </si>
  <si>
    <t>土木一式工事、しゅんせつ工事</t>
    <rPh sb="0" eb="2">
      <t>ドボク</t>
    </rPh>
    <rPh sb="2" eb="4">
      <t>イッシキ</t>
    </rPh>
    <rPh sb="4" eb="6">
      <t>コウジ</t>
    </rPh>
    <rPh sb="12" eb="14">
      <t>コウジ</t>
    </rPh>
    <phoneticPr fontId="2"/>
  </si>
  <si>
    <t>機械器具設置工事、鋼構造物工事</t>
    <rPh sb="0" eb="2">
      <t>キカイ</t>
    </rPh>
    <rPh sb="2" eb="4">
      <t>キグ</t>
    </rPh>
    <rPh sb="4" eb="6">
      <t>セッチ</t>
    </rPh>
    <rPh sb="6" eb="8">
      <t>コウジ</t>
    </rPh>
    <rPh sb="9" eb="10">
      <t>コウ</t>
    </rPh>
    <rPh sb="10" eb="13">
      <t>コウゾウブツ</t>
    </rPh>
    <rPh sb="13" eb="15">
      <t>コウジ</t>
    </rPh>
    <phoneticPr fontId="2"/>
  </si>
  <si>
    <t>工事成績（過去5年間で評価）</t>
    <rPh sb="0" eb="2">
      <t>コウジ</t>
    </rPh>
    <rPh sb="2" eb="4">
      <t>セイセキ</t>
    </rPh>
    <rPh sb="5" eb="7">
      <t>カコ</t>
    </rPh>
    <rPh sb="8" eb="10">
      <t>ネンカン</t>
    </rPh>
    <rPh sb="11" eb="13">
      <t>ヒョウカ</t>
    </rPh>
    <phoneticPr fontId="2"/>
  </si>
  <si>
    <t>塗装工事、維持修繕工事</t>
    <rPh sb="0" eb="2">
      <t>トソウ</t>
    </rPh>
    <rPh sb="2" eb="4">
      <t>コウジ</t>
    </rPh>
    <rPh sb="5" eb="7">
      <t>イジ</t>
    </rPh>
    <rPh sb="7" eb="9">
      <t>シュウゼン</t>
    </rPh>
    <rPh sb="9" eb="11">
      <t>コウジ</t>
    </rPh>
    <phoneticPr fontId="2"/>
  </si>
  <si>
    <t>電気工事、維持修繕工事</t>
    <rPh sb="0" eb="2">
      <t>デンキ</t>
    </rPh>
    <rPh sb="2" eb="4">
      <t>コウジ</t>
    </rPh>
    <rPh sb="5" eb="7">
      <t>イジ</t>
    </rPh>
    <rPh sb="7" eb="9">
      <t>シュウゼン</t>
    </rPh>
    <rPh sb="9" eb="11">
      <t>コウジ</t>
    </rPh>
    <phoneticPr fontId="2"/>
  </si>
  <si>
    <t>土木一式工事、とび・土工・ｺﾝｸﾘｰﾄ工事</t>
    <rPh sb="0" eb="2">
      <t>ドボク</t>
    </rPh>
    <rPh sb="2" eb="4">
      <t>イッシキ</t>
    </rPh>
    <rPh sb="4" eb="6">
      <t>コウジ</t>
    </rPh>
    <rPh sb="10" eb="11">
      <t>ド</t>
    </rPh>
    <rPh sb="11" eb="12">
      <t>コウ</t>
    </rPh>
    <rPh sb="19" eb="21">
      <t>コウジ</t>
    </rPh>
    <phoneticPr fontId="2"/>
  </si>
  <si>
    <t>管工事、水道施設工事</t>
    <rPh sb="0" eb="1">
      <t>カン</t>
    </rPh>
    <rPh sb="1" eb="3">
      <t>コウジ</t>
    </rPh>
    <rPh sb="4" eb="6">
      <t>スイドウ</t>
    </rPh>
    <rPh sb="6" eb="8">
      <t>シセツ</t>
    </rPh>
    <rPh sb="8" eb="10">
      <t>コウジ</t>
    </rPh>
    <phoneticPr fontId="2"/>
  </si>
  <si>
    <t>評価対象工事は、個別判断</t>
    <rPh sb="0" eb="2">
      <t>ヒョウカ</t>
    </rPh>
    <rPh sb="2" eb="4">
      <t>タイショウ</t>
    </rPh>
    <rPh sb="4" eb="6">
      <t>コウジ</t>
    </rPh>
    <rPh sb="8" eb="10">
      <t>コベツ</t>
    </rPh>
    <rPh sb="10" eb="12">
      <t>ハンダン</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</si>
  <si>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</si>
  <si>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</si>
  <si>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</si>
  <si>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</si>
  <si>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</si>
  <si>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</si>
  <si>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ﾌﾞﾙﾄﾞｰｻﾞｰ</t>
    <phoneticPr fontId="2"/>
  </si>
  <si>
    <t>ﾄﾗｸﾀｰｼｮﾍﾞﾙ</t>
    <phoneticPr fontId="2"/>
  </si>
  <si>
    <t>ﾓｰﾀｰｸﾞﾚｰﾀﾞｰ</t>
    <phoneticPr fontId="2"/>
  </si>
  <si>
    <t>移動式ｸﾚｰﾝ</t>
    <rPh sb="0" eb="2">
      <t>イドウ</t>
    </rPh>
    <rPh sb="2" eb="3">
      <t>シキ</t>
    </rPh>
    <phoneticPr fontId="2"/>
  </si>
  <si>
    <t>大型ﾀﾞﾝﾌﾟ車</t>
    <rPh sb="0" eb="2">
      <t>オオガタ</t>
    </rPh>
    <rPh sb="7" eb="8">
      <t>シャ</t>
    </rPh>
    <phoneticPr fontId="2"/>
  </si>
  <si>
    <t>申請番号</t>
    <rPh sb="2" eb="4">
      <t>バンゴウ</t>
    </rPh>
    <phoneticPr fontId="2"/>
  </si>
  <si>
    <t>所有・リースの区分</t>
    <rPh sb="0" eb="2">
      <t>ショユウ</t>
    </rPh>
    <rPh sb="7" eb="9">
      <t>クブン</t>
    </rPh>
    <phoneticPr fontId="2"/>
  </si>
  <si>
    <t>検査実施日（最新）</t>
    <rPh sb="0" eb="2">
      <t>ケンサ</t>
    </rPh>
    <rPh sb="2" eb="4">
      <t>ジッシ</t>
    </rPh>
    <rPh sb="4" eb="5">
      <t>ニチ</t>
    </rPh>
    <rPh sb="6" eb="8">
      <t>サイシン</t>
    </rPh>
    <phoneticPr fontId="2"/>
  </si>
  <si>
    <t>資料②を提出する場合、申請建設機械に対応する番号</t>
    <rPh sb="0" eb="2">
      <t>シリョウ</t>
    </rPh>
    <rPh sb="4" eb="6">
      <t>テイシュツ</t>
    </rPh>
    <rPh sb="8" eb="10">
      <t>バアイ</t>
    </rPh>
    <rPh sb="11" eb="13">
      <t>シンセイ</t>
    </rPh>
    <rPh sb="13" eb="15">
      <t>ケンセツ</t>
    </rPh>
    <rPh sb="15" eb="17">
      <t>キカイ</t>
    </rPh>
    <rPh sb="18" eb="20">
      <t>タイオウ</t>
    </rPh>
    <rPh sb="22" eb="24">
      <t>バンゴウ</t>
    </rPh>
    <phoneticPr fontId="2"/>
  </si>
  <si>
    <t>①</t>
    <phoneticPr fontId="2"/>
  </si>
  <si>
    <t>No.</t>
    <phoneticPr fontId="2"/>
  </si>
  <si>
    <t>②</t>
    <phoneticPr fontId="2"/>
  </si>
  <si>
    <t>③</t>
    <phoneticPr fontId="2"/>
  </si>
  <si>
    <t>製造・車体番号
表示番号（大型ﾀﾞﾝﾌﾟ車）</t>
    <rPh sb="0" eb="2">
      <t>セイゾウ</t>
    </rPh>
    <rPh sb="3" eb="5">
      <t>シャタイ</t>
    </rPh>
    <rPh sb="5" eb="7">
      <t>バンゴウ</t>
    </rPh>
    <rPh sb="8" eb="10">
      <t>ヒョウジ</t>
    </rPh>
    <rPh sb="10" eb="12">
      <t>バンゴウ</t>
    </rPh>
    <rPh sb="13" eb="15">
      <t>オオガタ</t>
    </rPh>
    <rPh sb="20" eb="21">
      <t>シャ</t>
    </rPh>
    <phoneticPr fontId="2"/>
  </si>
  <si>
    <t>種別又は規格</t>
    <rPh sb="0" eb="2">
      <t>シュベツ</t>
    </rPh>
    <rPh sb="2" eb="3">
      <t>マタ</t>
    </rPh>
    <rPh sb="4" eb="6">
      <t>キカク</t>
    </rPh>
    <phoneticPr fontId="2"/>
  </si>
  <si>
    <t>表２の「種別又は規格」欄は、表３の内容が確認できる種別又は規格を記入すること。</t>
    <rPh sb="0" eb="1">
      <t>ヒョウ</t>
    </rPh>
    <rPh sb="4" eb="6">
      <t>シュベツ</t>
    </rPh>
    <rPh sb="6" eb="7">
      <t>マタ</t>
    </rPh>
    <rPh sb="8" eb="10">
      <t>キカク</t>
    </rPh>
    <rPh sb="11" eb="12">
      <t>ラン</t>
    </rPh>
    <rPh sb="14" eb="15">
      <t>ヒョウ</t>
    </rPh>
    <rPh sb="17" eb="19">
      <t>ナイヨウ</t>
    </rPh>
    <rPh sb="20" eb="22">
      <t>カクニン</t>
    </rPh>
    <rPh sb="25" eb="27">
      <t>シュベツ</t>
    </rPh>
    <rPh sb="27" eb="28">
      <t>マタ</t>
    </rPh>
    <rPh sb="29" eb="31">
      <t>キカク</t>
    </rPh>
    <rPh sb="32" eb="34">
      <t>キニュウ</t>
    </rPh>
    <phoneticPr fontId="2"/>
  </si>
  <si>
    <t>表３、４を参考に建設機械の保有状況が確認できる必要な以下の資料を提出すること。</t>
    <rPh sb="8" eb="10">
      <t>ケンセツ</t>
    </rPh>
    <rPh sb="10" eb="12">
      <t>キカイ</t>
    </rPh>
    <rPh sb="13" eb="15">
      <t>ホユウ</t>
    </rPh>
    <rPh sb="15" eb="17">
      <t>ジョウキョウ</t>
    </rPh>
    <rPh sb="23" eb="25">
      <t>ヒツヨウ</t>
    </rPh>
    <rPh sb="26" eb="28">
      <t>イカ</t>
    </rPh>
    <rPh sb="29" eb="31">
      <t>シリョウ</t>
    </rPh>
    <phoneticPr fontId="2"/>
  </si>
  <si>
    <t>資料①</t>
    <rPh sb="0" eb="2">
      <t>シリョウ</t>
    </rPh>
    <phoneticPr fontId="2"/>
  </si>
  <si>
    <t>表３に記載する検査記録表等の写し。</t>
    <rPh sb="0" eb="1">
      <t>ヒョウ</t>
    </rPh>
    <rPh sb="3" eb="5">
      <t>キサイ</t>
    </rPh>
    <rPh sb="7" eb="9">
      <t>ケンサ</t>
    </rPh>
    <rPh sb="9" eb="11">
      <t>キロク</t>
    </rPh>
    <rPh sb="11" eb="12">
      <t>ヒョウ</t>
    </rPh>
    <rPh sb="12" eb="13">
      <t>トウ</t>
    </rPh>
    <rPh sb="14" eb="15">
      <t>ウツ</t>
    </rPh>
    <phoneticPr fontId="2"/>
  </si>
  <si>
    <t>資料②</t>
    <rPh sb="0" eb="2">
      <t>シリョウ</t>
    </rPh>
    <phoneticPr fontId="2"/>
  </si>
  <si>
    <t>経営事項審査時に提出した「建設機械の保有状況一覧表」の写し（県が押印した最新の資料に限る。）。ただし、リース契約の場合、入札公告日前日時点でリース期間が満了しているものは不可。</t>
    <rPh sb="0" eb="2">
      <t>ケイエイ</t>
    </rPh>
    <rPh sb="2" eb="4">
      <t>ジコウ</t>
    </rPh>
    <rPh sb="4" eb="6">
      <t>シンサ</t>
    </rPh>
    <rPh sb="6" eb="7">
      <t>ジ</t>
    </rPh>
    <rPh sb="8" eb="10">
      <t>テイシュツ</t>
    </rPh>
    <rPh sb="13" eb="15">
      <t>ケンセツ</t>
    </rPh>
    <rPh sb="15" eb="17">
      <t>キカイ</t>
    </rPh>
    <rPh sb="18" eb="20">
      <t>ホユウ</t>
    </rPh>
    <rPh sb="20" eb="22">
      <t>ジョウキョウ</t>
    </rPh>
    <rPh sb="22" eb="24">
      <t>イチラン</t>
    </rPh>
    <rPh sb="24" eb="25">
      <t>ヒョウ</t>
    </rPh>
    <rPh sb="27" eb="28">
      <t>ウツ</t>
    </rPh>
    <rPh sb="30" eb="31">
      <t>ケン</t>
    </rPh>
    <rPh sb="32" eb="34">
      <t>オウイン</t>
    </rPh>
    <rPh sb="36" eb="38">
      <t>サイシン</t>
    </rPh>
    <rPh sb="39" eb="41">
      <t>シリョウ</t>
    </rPh>
    <rPh sb="42" eb="43">
      <t>カギ</t>
    </rPh>
    <phoneticPr fontId="2"/>
  </si>
  <si>
    <t>資料③</t>
    <rPh sb="0" eb="2">
      <t>シリョウ</t>
    </rPh>
    <phoneticPr fontId="2"/>
  </si>
  <si>
    <t>建設機械の保有もしくは長期リース契約していることを証明する資料（売買契約書、リース契約書、割賦販売契約書、販売証明書等）。</t>
    <rPh sb="0" eb="2">
      <t>ケンセツ</t>
    </rPh>
    <rPh sb="2" eb="4">
      <t>キカイ</t>
    </rPh>
    <rPh sb="5" eb="7">
      <t>ホユウ</t>
    </rPh>
    <rPh sb="11" eb="13">
      <t>チョウキ</t>
    </rPh>
    <rPh sb="16" eb="18">
      <t>ケイヤク</t>
    </rPh>
    <rPh sb="25" eb="27">
      <t>ショウメイ</t>
    </rPh>
    <rPh sb="29" eb="31">
      <t>シリョウ</t>
    </rPh>
    <rPh sb="32" eb="34">
      <t>バイバイ</t>
    </rPh>
    <rPh sb="34" eb="37">
      <t>ケイヤクショ</t>
    </rPh>
    <rPh sb="41" eb="44">
      <t>ケイヤクショ</t>
    </rPh>
    <rPh sb="45" eb="47">
      <t>カップ</t>
    </rPh>
    <rPh sb="47" eb="49">
      <t>ハンバイ</t>
    </rPh>
    <rPh sb="49" eb="52">
      <t>ケイヤクショ</t>
    </rPh>
    <rPh sb="53" eb="55">
      <t>ハンバイ</t>
    </rPh>
    <rPh sb="55" eb="57">
      <t>ショウメイ</t>
    </rPh>
    <rPh sb="57" eb="58">
      <t>ショ</t>
    </rPh>
    <rPh sb="58" eb="59">
      <t>トウ</t>
    </rPh>
    <phoneticPr fontId="2"/>
  </si>
  <si>
    <t>資料④</t>
    <rPh sb="0" eb="2">
      <t>シリョウ</t>
    </rPh>
    <phoneticPr fontId="2"/>
  </si>
  <si>
    <t>対象となる建設機械であることが確認できる写真、カタログ（型式、自重、バケット容量等が記載されたもの）。</t>
    <rPh sb="0" eb="2">
      <t>タイショウ</t>
    </rPh>
    <rPh sb="5" eb="7">
      <t>ケンセツ</t>
    </rPh>
    <rPh sb="7" eb="9">
      <t>キカイ</t>
    </rPh>
    <rPh sb="15" eb="17">
      <t>カクニン</t>
    </rPh>
    <rPh sb="20" eb="22">
      <t>シャシン</t>
    </rPh>
    <rPh sb="28" eb="30">
      <t>ケイシキ</t>
    </rPh>
    <rPh sb="31" eb="33">
      <t>ジジュウ</t>
    </rPh>
    <rPh sb="38" eb="40">
      <t>ヨウリョウ</t>
    </rPh>
    <rPh sb="40" eb="41">
      <t>トウ</t>
    </rPh>
    <rPh sb="42" eb="44">
      <t>キサイ</t>
    </rPh>
    <phoneticPr fontId="2"/>
  </si>
  <si>
    <t>資料⑤</t>
    <rPh sb="0" eb="2">
      <t>シリョウ</t>
    </rPh>
    <phoneticPr fontId="2"/>
  </si>
  <si>
    <t>リース契約でリース期間が入札公告日前日から１年７ヶ月未満の場合は、建設機械のリース契約に関する誓約書（経営事項審査時に提出した誓約書は不可）。</t>
    <rPh sb="3" eb="5">
      <t>ケイヤク</t>
    </rPh>
    <rPh sb="9" eb="11">
      <t>キカン</t>
    </rPh>
    <rPh sb="12" eb="14">
      <t>ニュウサツ</t>
    </rPh>
    <rPh sb="14" eb="16">
      <t>コウコク</t>
    </rPh>
    <rPh sb="16" eb="17">
      <t>ビ</t>
    </rPh>
    <rPh sb="17" eb="19">
      <t>ゼンジツ</t>
    </rPh>
    <rPh sb="22" eb="23">
      <t>ネン</t>
    </rPh>
    <rPh sb="25" eb="26">
      <t>ゲツ</t>
    </rPh>
    <rPh sb="26" eb="28">
      <t>ミマン</t>
    </rPh>
    <rPh sb="29" eb="31">
      <t>バアイ</t>
    </rPh>
    <rPh sb="33" eb="35">
      <t>ケンセツ</t>
    </rPh>
    <rPh sb="35" eb="37">
      <t>キカイ</t>
    </rPh>
    <rPh sb="41" eb="43">
      <t>ケイヤク</t>
    </rPh>
    <rPh sb="44" eb="45">
      <t>カン</t>
    </rPh>
    <rPh sb="47" eb="49">
      <t>セイヤク</t>
    </rPh>
    <rPh sb="49" eb="50">
      <t>ショ</t>
    </rPh>
    <rPh sb="51" eb="53">
      <t>ケイエイ</t>
    </rPh>
    <rPh sb="53" eb="55">
      <t>ジコウ</t>
    </rPh>
    <rPh sb="55" eb="57">
      <t>シンサ</t>
    </rPh>
    <rPh sb="57" eb="58">
      <t>ジ</t>
    </rPh>
    <rPh sb="59" eb="61">
      <t>テイシュツ</t>
    </rPh>
    <rPh sb="63" eb="66">
      <t>セイヤクショ</t>
    </rPh>
    <rPh sb="67" eb="69">
      <t>フカ</t>
    </rPh>
    <phoneticPr fontId="2"/>
  </si>
  <si>
    <t>表３：申請可能な建設機械</t>
    <rPh sb="0" eb="1">
      <t>ヒョウ</t>
    </rPh>
    <rPh sb="3" eb="5">
      <t>シンセイ</t>
    </rPh>
    <rPh sb="5" eb="7">
      <t>カノウ</t>
    </rPh>
    <rPh sb="8" eb="10">
      <t>ケンセツ</t>
    </rPh>
    <rPh sb="10" eb="12">
      <t>キカイ</t>
    </rPh>
    <phoneticPr fontId="2"/>
  </si>
  <si>
    <t>条件</t>
    <rPh sb="0" eb="2">
      <t>ジョウケン</t>
    </rPh>
    <phoneticPr fontId="2"/>
  </si>
  <si>
    <t>提出が必要な検査記録表等</t>
    <rPh sb="0" eb="2">
      <t>テイシュツ</t>
    </rPh>
    <rPh sb="3" eb="5">
      <t>ヒツヨウ</t>
    </rPh>
    <rPh sb="6" eb="8">
      <t>ケンサ</t>
    </rPh>
    <rPh sb="8" eb="10">
      <t>キロク</t>
    </rPh>
    <rPh sb="10" eb="11">
      <t>ヒョウ</t>
    </rPh>
    <rPh sb="11" eb="12">
      <t>トウ</t>
    </rPh>
    <phoneticPr fontId="2"/>
  </si>
  <si>
    <t>a.ショベル系掘削機</t>
    <phoneticPr fontId="2"/>
  </si>
  <si>
    <t>ｼｮﾍﾞﾙ、ﾊﾞｯｸﾎｳ、ﾄﾞﾗｸﾞﾗｲﾝ、ｸﾗﾑｼｪﾙ、ｸﾚｰﾝ又はﾊﾟｲﾙﾄﾞﾗｲﾊﾞｰのｱﾀｯﾁﾒﾝﾄを有すること</t>
    <phoneticPr fontId="2"/>
  </si>
  <si>
    <t>特定自主検査記録表（検査年月日が入札公告日前日を含み過去１年以内のものに限る）</t>
    <phoneticPr fontId="2"/>
  </si>
  <si>
    <t>b.ブルドーザー</t>
    <phoneticPr fontId="2"/>
  </si>
  <si>
    <t>自重が3ｔ以上</t>
    <phoneticPr fontId="2"/>
  </si>
  <si>
    <t>c.トラクターショベル</t>
    <phoneticPr fontId="2"/>
  </si>
  <si>
    <t>ﾊﾞｹｯﾄ容量が0.4立方ﾒｰﾄﾙ以上</t>
    <phoneticPr fontId="2"/>
  </si>
  <si>
    <t>d.モーターグレーダー</t>
    <phoneticPr fontId="2"/>
  </si>
  <si>
    <t>自重が5ｔ以上</t>
    <phoneticPr fontId="2"/>
  </si>
  <si>
    <t>e.移動式クレーン</t>
    <phoneticPr fontId="2"/>
  </si>
  <si>
    <t>吊り上げ荷重3ｔ以上</t>
    <phoneticPr fontId="2"/>
  </si>
  <si>
    <t>移動式クレーン検査証（有効期間が入札公告日前日以降であること）</t>
    <rPh sb="0" eb="2">
      <t>イドウ</t>
    </rPh>
    <rPh sb="2" eb="3">
      <t>シキ</t>
    </rPh>
    <rPh sb="7" eb="9">
      <t>ケンサ</t>
    </rPh>
    <rPh sb="9" eb="10">
      <t>ショウ</t>
    </rPh>
    <phoneticPr fontId="2"/>
  </si>
  <si>
    <t>f.大型ダンプ車</t>
    <phoneticPr fontId="2"/>
  </si>
  <si>
    <t>車両総重量8t以上または最大積載量5t以上</t>
    <phoneticPr fontId="2"/>
  </si>
  <si>
    <t>自動車検査証（有効期間の満了する日が入札公告日前日以降であること）</t>
    <rPh sb="0" eb="3">
      <t>ジドウシャ</t>
    </rPh>
    <rPh sb="3" eb="5">
      <t>ケンサ</t>
    </rPh>
    <rPh sb="5" eb="6">
      <t>ショウ</t>
    </rPh>
    <rPh sb="7" eb="9">
      <t>ユウコウ</t>
    </rPh>
    <rPh sb="9" eb="11">
      <t>キカン</t>
    </rPh>
    <rPh sb="12" eb="14">
      <t>マンリョウ</t>
    </rPh>
    <rPh sb="16" eb="17">
      <t>ヒ</t>
    </rPh>
    <rPh sb="18" eb="20">
      <t>ニュウサツ</t>
    </rPh>
    <rPh sb="20" eb="22">
      <t>コウコク</t>
    </rPh>
    <rPh sb="22" eb="23">
      <t>ビ</t>
    </rPh>
    <rPh sb="23" eb="25">
      <t>ゼンジツ</t>
    </rPh>
    <rPh sb="24" eb="25">
      <t>ビ</t>
    </rPh>
    <rPh sb="25" eb="27">
      <t>イコウ</t>
    </rPh>
    <phoneticPr fontId="2"/>
  </si>
  <si>
    <t>表４：代表的な提出資料の組合せ</t>
    <rPh sb="0" eb="1">
      <t>ヒョウ</t>
    </rPh>
    <rPh sb="3" eb="5">
      <t>ダイヒョウ</t>
    </rPh>
    <rPh sb="5" eb="6">
      <t>テキ</t>
    </rPh>
    <rPh sb="7" eb="9">
      <t>テイシュツ</t>
    </rPh>
    <rPh sb="9" eb="11">
      <t>シリョウ</t>
    </rPh>
    <rPh sb="12" eb="14">
      <t>クミアワ</t>
    </rPh>
    <phoneticPr fontId="2"/>
  </si>
  <si>
    <t>a.ｼｮﾍﾞﾙ系掘削機、b.ﾌﾞﾙﾄﾞｰｻﾞｰ、c.ﾄﾗｸﾀｰｼｮﾍﾞﾙ、d.ﾓｰﾀｰｸﾞﾚｰﾀﾞｰの場合</t>
    <rPh sb="7" eb="8">
      <t>ケイ</t>
    </rPh>
    <rPh sb="8" eb="11">
      <t>クッサクキ</t>
    </rPh>
    <rPh sb="51" eb="53">
      <t>バアイ</t>
    </rPh>
    <phoneticPr fontId="2"/>
  </si>
  <si>
    <t>パターン１</t>
    <phoneticPr fontId="2"/>
  </si>
  <si>
    <t>資料②で提出する場合</t>
    <rPh sb="0" eb="2">
      <t>シリョウ</t>
    </rPh>
    <rPh sb="4" eb="6">
      <t>テイシュツ</t>
    </rPh>
    <rPh sb="8" eb="10">
      <t>バアイ</t>
    </rPh>
    <phoneticPr fontId="2"/>
  </si>
  <si>
    <t>リース契約がない、もしくはリース期間が入札公告日前日から１年７ヶ月以上あり</t>
    <rPh sb="3" eb="5">
      <t>ケイヤク</t>
    </rPh>
    <rPh sb="33" eb="35">
      <t>イジョウ</t>
    </rPh>
    <phoneticPr fontId="2"/>
  </si>
  <si>
    <t>①+②</t>
    <phoneticPr fontId="2"/>
  </si>
  <si>
    <t>リース期間が入札公告日前日から１年７ヶ月未満</t>
    <rPh sb="20" eb="22">
      <t>ミマン</t>
    </rPh>
    <phoneticPr fontId="2"/>
  </si>
  <si>
    <t>①+②+⑤</t>
    <phoneticPr fontId="2"/>
  </si>
  <si>
    <t>パターン３</t>
    <phoneticPr fontId="2"/>
  </si>
  <si>
    <t>資料②を提出しない場合（個別資料を提出）</t>
    <rPh sb="0" eb="2">
      <t>シリョウ</t>
    </rPh>
    <rPh sb="4" eb="6">
      <t>テイシュツ</t>
    </rPh>
    <rPh sb="9" eb="11">
      <t>バアイ</t>
    </rPh>
    <phoneticPr fontId="2"/>
  </si>
  <si>
    <t>①+③+④</t>
    <phoneticPr fontId="2"/>
  </si>
  <si>
    <t>パターン４</t>
    <phoneticPr fontId="2"/>
  </si>
  <si>
    <t>①+③+④+⑤</t>
    <phoneticPr fontId="2"/>
  </si>
  <si>
    <t>e.移動式クレーン、f.大型ﾀﾞﾝﾌﾟ車の場合</t>
    <rPh sb="2" eb="4">
      <t>イドウ</t>
    </rPh>
    <rPh sb="4" eb="5">
      <t>シキ</t>
    </rPh>
    <rPh sb="12" eb="14">
      <t>オオガタ</t>
    </rPh>
    <rPh sb="19" eb="20">
      <t>シャ</t>
    </rPh>
    <rPh sb="21" eb="23">
      <t>バアイ</t>
    </rPh>
    <phoneticPr fontId="2"/>
  </si>
  <si>
    <t>①+③</t>
    <phoneticPr fontId="2"/>
  </si>
  <si>
    <t>①+③+⑤</t>
    <phoneticPr fontId="2"/>
  </si>
  <si>
    <t>（参考）資料②経営事項審査時に提出する「建設機械の保有状況一覧表」の写し</t>
    <rPh sb="1" eb="3">
      <t>サンコウ</t>
    </rPh>
    <rPh sb="4" eb="6">
      <t>シリョウ</t>
    </rPh>
    <rPh sb="7" eb="9">
      <t>ケイエイ</t>
    </rPh>
    <rPh sb="9" eb="11">
      <t>ジコウ</t>
    </rPh>
    <rPh sb="11" eb="13">
      <t>シンサ</t>
    </rPh>
    <rPh sb="13" eb="14">
      <t>ジ</t>
    </rPh>
    <rPh sb="15" eb="17">
      <t>テイシュツ</t>
    </rPh>
    <rPh sb="20" eb="22">
      <t>ケンセツ</t>
    </rPh>
    <rPh sb="22" eb="24">
      <t>キカイ</t>
    </rPh>
    <rPh sb="25" eb="27">
      <t>ホユウ</t>
    </rPh>
    <rPh sb="27" eb="29">
      <t>ジョウキョウ</t>
    </rPh>
    <rPh sb="29" eb="31">
      <t>イチラン</t>
    </rPh>
    <rPh sb="31" eb="32">
      <t>ヒョウ</t>
    </rPh>
    <rPh sb="34" eb="35">
      <t>ウツ</t>
    </rPh>
    <phoneticPr fontId="2"/>
  </si>
  <si>
    <t>(3)</t>
    <phoneticPr fontId="2"/>
  </si>
  <si>
    <t>建設機械保有状況（土木一式用）</t>
    <rPh sb="0" eb="2">
      <t>ケンセツ</t>
    </rPh>
    <rPh sb="2" eb="4">
      <t>キカイ</t>
    </rPh>
    <rPh sb="4" eb="6">
      <t>ホユウ</t>
    </rPh>
    <rPh sb="6" eb="8">
      <t>ジョウキョウ</t>
    </rPh>
    <rPh sb="9" eb="11">
      <t>ドボク</t>
    </rPh>
    <rPh sb="11" eb="13">
      <t>イッシキ</t>
    </rPh>
    <rPh sb="13" eb="14">
      <t>ヨウ</t>
    </rPh>
    <phoneticPr fontId="2"/>
  </si>
  <si>
    <t>ﾓｰﾀｰｸﾞﾚｰﾀﾞｰ</t>
  </si>
  <si>
    <t>自重</t>
    <rPh sb="0" eb="2">
      <t>ジジュウ</t>
    </rPh>
    <phoneticPr fontId="2"/>
  </si>
  <si>
    <t>(1)</t>
    <phoneticPr fontId="2"/>
  </si>
  <si>
    <t>(2)</t>
    <phoneticPr fontId="2"/>
  </si>
  <si>
    <t>表３を参考に保有状況が確認できる必要な以下の資料を提出すること。</t>
    <rPh sb="6" eb="8">
      <t>ホユウ</t>
    </rPh>
    <rPh sb="8" eb="10">
      <t>ジョウキョウ</t>
    </rPh>
    <rPh sb="16" eb="18">
      <t>ヒツヨウ</t>
    </rPh>
    <rPh sb="19" eb="21">
      <t>イカ</t>
    </rPh>
    <rPh sb="22" eb="24">
      <t>シリョウ</t>
    </rPh>
    <phoneticPr fontId="2"/>
  </si>
  <si>
    <t>特定自主検査記録表の写し。（検査年月日が入札公告日前日を含み過去1年以内のものに限る。）</t>
    <rPh sb="0" eb="2">
      <t>トクテイ</t>
    </rPh>
    <rPh sb="2" eb="4">
      <t>ジシュ</t>
    </rPh>
    <rPh sb="4" eb="6">
      <t>ケンサ</t>
    </rPh>
    <rPh sb="6" eb="8">
      <t>キロク</t>
    </rPh>
    <rPh sb="8" eb="9">
      <t>ヒョウ</t>
    </rPh>
    <rPh sb="10" eb="11">
      <t>ウツ</t>
    </rPh>
    <rPh sb="14" eb="16">
      <t>ケンサ</t>
    </rPh>
    <rPh sb="16" eb="19">
      <t>ネンガッピ</t>
    </rPh>
    <rPh sb="20" eb="22">
      <t>ニュウサツ</t>
    </rPh>
    <rPh sb="22" eb="24">
      <t>コウコク</t>
    </rPh>
    <rPh sb="24" eb="25">
      <t>ビ</t>
    </rPh>
    <rPh sb="25" eb="27">
      <t>ゼンジツ</t>
    </rPh>
    <rPh sb="28" eb="29">
      <t>フク</t>
    </rPh>
    <rPh sb="30" eb="32">
      <t>カコ</t>
    </rPh>
    <rPh sb="33" eb="34">
      <t>ネン</t>
    </rPh>
    <rPh sb="34" eb="36">
      <t>イナイ</t>
    </rPh>
    <rPh sb="40" eb="41">
      <t>カギ</t>
    </rPh>
    <phoneticPr fontId="2"/>
  </si>
  <si>
    <t>モーターグレーダーの保有もしくは長期リース契約していることを証明する資料（売買契約書、リース契約書、割賦販売契約書、販売証明書等）。</t>
    <rPh sb="10" eb="12">
      <t>ホユウ</t>
    </rPh>
    <rPh sb="16" eb="18">
      <t>チョウキ</t>
    </rPh>
    <rPh sb="21" eb="23">
      <t>ケイヤク</t>
    </rPh>
    <rPh sb="30" eb="32">
      <t>ショウメイ</t>
    </rPh>
    <rPh sb="34" eb="36">
      <t>シリョウ</t>
    </rPh>
    <rPh sb="37" eb="39">
      <t>バイバイ</t>
    </rPh>
    <rPh sb="39" eb="42">
      <t>ケイヤクショ</t>
    </rPh>
    <rPh sb="46" eb="49">
      <t>ケイヤクショ</t>
    </rPh>
    <rPh sb="50" eb="52">
      <t>カップ</t>
    </rPh>
    <rPh sb="52" eb="54">
      <t>ハンバイ</t>
    </rPh>
    <rPh sb="54" eb="57">
      <t>ケイヤクショ</t>
    </rPh>
    <rPh sb="58" eb="60">
      <t>ハンバイ</t>
    </rPh>
    <rPh sb="60" eb="62">
      <t>ショウメイ</t>
    </rPh>
    <rPh sb="62" eb="63">
      <t>ショ</t>
    </rPh>
    <rPh sb="63" eb="64">
      <t>トウ</t>
    </rPh>
    <phoneticPr fontId="2"/>
  </si>
  <si>
    <t>写真、カタログ（型式、自重等が記載されたもの）。</t>
    <rPh sb="0" eb="2">
      <t>シャシン</t>
    </rPh>
    <rPh sb="8" eb="10">
      <t>ケイシキ</t>
    </rPh>
    <rPh sb="11" eb="13">
      <t>ジジュウ</t>
    </rPh>
    <rPh sb="13" eb="14">
      <t>トウ</t>
    </rPh>
    <rPh sb="15" eb="17">
      <t>キサイ</t>
    </rPh>
    <phoneticPr fontId="2"/>
  </si>
  <si>
    <t>表３：代表的な提出資料の組合せ</t>
    <rPh sb="0" eb="1">
      <t>ヒョウ</t>
    </rPh>
    <rPh sb="3" eb="5">
      <t>ダイヒョウ</t>
    </rPh>
    <rPh sb="5" eb="6">
      <t>テキ</t>
    </rPh>
    <rPh sb="7" eb="9">
      <t>テイシュツ</t>
    </rPh>
    <rPh sb="9" eb="11">
      <t>シリョウ</t>
    </rPh>
    <rPh sb="12" eb="14">
      <t>クミアワ</t>
    </rPh>
    <phoneticPr fontId="2"/>
  </si>
  <si>
    <t>パターン１</t>
    <phoneticPr fontId="2"/>
  </si>
  <si>
    <t>①+②</t>
    <phoneticPr fontId="2"/>
  </si>
  <si>
    <t>①+②+⑤</t>
    <phoneticPr fontId="2"/>
  </si>
  <si>
    <t>パターン３</t>
    <phoneticPr fontId="2"/>
  </si>
  <si>
    <t>①+③+④</t>
    <phoneticPr fontId="2"/>
  </si>
  <si>
    <t>パターン４</t>
    <phoneticPr fontId="2"/>
  </si>
  <si>
    <t>①+③+④+⑤</t>
    <phoneticPr fontId="2"/>
  </si>
  <si>
    <t>建設機械保有状況（ほ装用）</t>
    <rPh sb="0" eb="2">
      <t>ケンセツ</t>
    </rPh>
    <rPh sb="2" eb="4">
      <t>キカイ</t>
    </rPh>
    <rPh sb="4" eb="6">
      <t>ホユウ</t>
    </rPh>
    <rPh sb="6" eb="8">
      <t>ジョウキョウ</t>
    </rPh>
    <rPh sb="10" eb="11">
      <t>ソウ</t>
    </rPh>
    <rPh sb="11" eb="12">
      <t>ヨウ</t>
    </rPh>
    <phoneticPr fontId="2"/>
  </si>
  <si>
    <t>２台以上保有もしくは長期リース契約している場合は、１台分の記載でよい。</t>
    <rPh sb="1" eb="2">
      <t>ダイ</t>
    </rPh>
    <rPh sb="2" eb="4">
      <t>イジョウ</t>
    </rPh>
    <rPh sb="4" eb="6">
      <t>ホユウ</t>
    </rPh>
    <rPh sb="10" eb="12">
      <t>チョウキ</t>
    </rPh>
    <rPh sb="15" eb="17">
      <t>ケイヤク</t>
    </rPh>
    <rPh sb="21" eb="23">
      <t>バアイ</t>
    </rPh>
    <rPh sb="26" eb="28">
      <t>ダイブン</t>
    </rPh>
    <rPh sb="29" eb="31">
      <t>キサイ</t>
    </rPh>
    <phoneticPr fontId="2"/>
  </si>
  <si>
    <t>３台以上保有もしくは長期リース契約している場合は、３台分の記載でよい。</t>
    <rPh sb="1" eb="2">
      <t>ダイ</t>
    </rPh>
    <rPh sb="2" eb="4">
      <t>イジョウ</t>
    </rPh>
    <rPh sb="4" eb="6">
      <t>ホユウ</t>
    </rPh>
    <rPh sb="10" eb="12">
      <t>チョウキ</t>
    </rPh>
    <rPh sb="15" eb="17">
      <t>ケイヤク</t>
    </rPh>
    <rPh sb="21" eb="23">
      <t>バアイ</t>
    </rPh>
    <rPh sb="26" eb="28">
      <t>ダイブン</t>
    </rPh>
    <rPh sb="29" eb="31">
      <t>キサイ</t>
    </rPh>
    <phoneticPr fontId="2"/>
  </si>
  <si>
    <t>注意！</t>
    <rPh sb="0" eb="2">
      <t>チュウイ</t>
    </rPh>
    <phoneticPr fontId="2"/>
  </si>
  <si>
    <r>
      <rPr>
        <b/>
        <sz val="11"/>
        <color rgb="FFFF0000"/>
        <rFont val="ＭＳ Ｐゴシック"/>
        <family val="3"/>
        <charset val="128"/>
      </rPr>
      <t>下請契約</t>
    </r>
    <r>
      <rPr>
        <sz val="11"/>
        <color theme="1"/>
        <rFont val="ＭＳ Ｐゴシック"/>
        <family val="3"/>
        <charset val="128"/>
      </rPr>
      <t>で申請する場合、「発注機関」欄は</t>
    </r>
    <r>
      <rPr>
        <b/>
        <sz val="11"/>
        <color rgb="FFFF0000"/>
        <rFont val="ＭＳ Ｐゴシック"/>
        <family val="3"/>
        <charset val="128"/>
      </rPr>
      <t>元請企業名ではありません</t>
    </r>
    <r>
      <rPr>
        <sz val="11"/>
        <color theme="1"/>
        <rFont val="ＭＳ Ｐゴシック"/>
        <family val="3"/>
        <charset val="128"/>
      </rPr>
      <t>。</t>
    </r>
    <rPh sb="0" eb="1">
      <t>シタ</t>
    </rPh>
    <rPh sb="1" eb="2">
      <t>ウ</t>
    </rPh>
    <rPh sb="2" eb="4">
      <t>ケイヤク</t>
    </rPh>
    <rPh sb="5" eb="7">
      <t>シンセイ</t>
    </rPh>
    <rPh sb="9" eb="11">
      <t>バアイ</t>
    </rPh>
    <rPh sb="13" eb="15">
      <t>ハッチュウ</t>
    </rPh>
    <rPh sb="15" eb="17">
      <t>キカン</t>
    </rPh>
    <rPh sb="18" eb="19">
      <t>ラン</t>
    </rPh>
    <rPh sb="20" eb="22">
      <t>モトウケ</t>
    </rPh>
    <rPh sb="22" eb="24">
      <t>キギョウ</t>
    </rPh>
    <rPh sb="24" eb="25">
      <t>メイ</t>
    </rPh>
    <phoneticPr fontId="2"/>
  </si>
  <si>
    <t>協定実績</t>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</si>
  <si>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</si>
  <si>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○企業としてのハートフルしまねの参加実績</t>
    <rPh sb="16" eb="18">
      <t>サンカ</t>
    </rPh>
    <phoneticPr fontId="2"/>
  </si>
  <si>
    <r>
      <rPr>
        <sz val="11"/>
        <color rgb="FFFF0000"/>
        <rFont val="ＭＳ Ｐ明朝"/>
        <family val="1"/>
        <charset val="128"/>
      </rPr>
      <t>※</t>
    </r>
    <r>
      <rPr>
        <sz val="11"/>
        <color rgb="FF0070C0"/>
        <rFont val="ＭＳ Ｐ明朝"/>
        <family val="1"/>
        <charset val="128"/>
      </rPr>
      <t>表２</t>
    </r>
    <r>
      <rPr>
        <sz val="11"/>
        <color theme="1"/>
        <rFont val="ＭＳ Ｐ明朝"/>
        <family val="1"/>
        <charset val="128"/>
      </rPr>
      <t>を入力する場合も</t>
    </r>
    <r>
      <rPr>
        <sz val="11"/>
        <color rgb="FFFF0000"/>
        <rFont val="ＭＳ Ｐ明朝"/>
        <family val="1"/>
        <charset val="128"/>
      </rPr>
      <t>表１</t>
    </r>
    <r>
      <rPr>
        <sz val="11"/>
        <color theme="1"/>
        <rFont val="ＭＳ Ｐ明朝"/>
        <family val="1"/>
        <charset val="128"/>
      </rPr>
      <t>の入力は必要です。</t>
    </r>
    <phoneticPr fontId="2"/>
  </si>
  <si>
    <r>
      <rPr>
        <sz val="11"/>
        <color rgb="FFFF0000"/>
        <rFont val="ＭＳ Ｐ明朝"/>
        <family val="1"/>
        <charset val="128"/>
      </rPr>
      <t>表１</t>
    </r>
    <r>
      <rPr>
        <sz val="11"/>
        <color theme="1"/>
        <rFont val="ＭＳ Ｐ明朝"/>
        <family val="1"/>
        <charset val="128"/>
      </rPr>
      <t>：モーターグレーダーの所有状況等</t>
    </r>
    <rPh sb="0" eb="1">
      <t>ヒョウ</t>
    </rPh>
    <rPh sb="13" eb="15">
      <t>ショユウ</t>
    </rPh>
    <rPh sb="15" eb="17">
      <t>ジョウキョウ</t>
    </rPh>
    <rPh sb="17" eb="18">
      <t>トウ</t>
    </rPh>
    <phoneticPr fontId="2"/>
  </si>
  <si>
    <r>
      <t>○資料②を提出しない（個別資料で申請する）場合、詳細を</t>
    </r>
    <r>
      <rPr>
        <b/>
        <sz val="11"/>
        <color theme="4"/>
        <rFont val="ＭＳ Ｐ明朝"/>
        <family val="1"/>
        <charset val="128"/>
      </rPr>
      <t>表２</t>
    </r>
    <r>
      <rPr>
        <b/>
        <sz val="11"/>
        <color theme="1"/>
        <rFont val="ＭＳ Ｐ明朝"/>
        <family val="1"/>
        <charset val="128"/>
      </rPr>
      <t>に記入すること。
　（資料②を提出した場合、表２の記載は不要）</t>
    </r>
    <rPh sb="1" eb="3">
      <t>シリョウ</t>
    </rPh>
    <rPh sb="5" eb="7">
      <t>テイシュツ</t>
    </rPh>
    <rPh sb="11" eb="13">
      <t>コベツ</t>
    </rPh>
    <rPh sb="13" eb="15">
      <t>シリョウ</t>
    </rPh>
    <rPh sb="16" eb="18">
      <t>シンセイ</t>
    </rPh>
    <rPh sb="21" eb="23">
      <t>バアイ</t>
    </rPh>
    <rPh sb="24" eb="26">
      <t>ショウサイ</t>
    </rPh>
    <rPh sb="27" eb="28">
      <t>ヒョウ</t>
    </rPh>
    <rPh sb="30" eb="32">
      <t>キニュウ</t>
    </rPh>
    <rPh sb="40" eb="42">
      <t>シリョウ</t>
    </rPh>
    <phoneticPr fontId="2"/>
  </si>
  <si>
    <r>
      <rPr>
        <sz val="11"/>
        <color theme="4"/>
        <rFont val="ＭＳ Ｐ明朝"/>
        <family val="1"/>
        <charset val="128"/>
      </rPr>
      <t>表２</t>
    </r>
    <r>
      <rPr>
        <sz val="11"/>
        <color theme="1"/>
        <rFont val="ＭＳ Ｐ明朝"/>
        <family val="1"/>
        <charset val="128"/>
      </rPr>
      <t>：モーターグレーダーの詳細</t>
    </r>
    <rPh sb="0" eb="1">
      <t>ヒョウ</t>
    </rPh>
    <rPh sb="13" eb="15">
      <t>ショウサイ</t>
    </rPh>
    <phoneticPr fontId="2"/>
  </si>
  <si>
    <r>
      <t>※</t>
    </r>
    <r>
      <rPr>
        <sz val="11"/>
        <color rgb="FF0070C0"/>
        <rFont val="ＭＳ Ｐ明朝"/>
        <family val="1"/>
        <charset val="128"/>
      </rPr>
      <t>表２</t>
    </r>
    <r>
      <rPr>
        <sz val="11"/>
        <color theme="1"/>
        <rFont val="ＭＳ Ｐ明朝"/>
        <family val="1"/>
        <charset val="128"/>
      </rPr>
      <t>を入力する場合も</t>
    </r>
    <r>
      <rPr>
        <sz val="11"/>
        <color rgb="FFFF0000"/>
        <rFont val="ＭＳ Ｐ明朝"/>
        <family val="1"/>
        <charset val="128"/>
      </rPr>
      <t>表１</t>
    </r>
    <r>
      <rPr>
        <sz val="11"/>
        <color theme="1"/>
        <rFont val="ＭＳ Ｐ明朝"/>
        <family val="1"/>
        <charset val="128"/>
      </rPr>
      <t>の入力は必要です。</t>
    </r>
    <rPh sb="1" eb="2">
      <t>ヒョウ</t>
    </rPh>
    <rPh sb="4" eb="6">
      <t>ニュウリョク</t>
    </rPh>
    <rPh sb="8" eb="10">
      <t>バアイ</t>
    </rPh>
    <rPh sb="11" eb="12">
      <t>ヒョウ</t>
    </rPh>
    <rPh sb="14" eb="16">
      <t>ニュウリョク</t>
    </rPh>
    <rPh sb="17" eb="19">
      <t>ヒツヨウ</t>
    </rPh>
    <phoneticPr fontId="2"/>
  </si>
  <si>
    <r>
      <rPr>
        <sz val="11"/>
        <color rgb="FFFF0000"/>
        <rFont val="ＭＳ Ｐ明朝"/>
        <family val="1"/>
        <charset val="128"/>
      </rPr>
      <t>表１</t>
    </r>
    <r>
      <rPr>
        <sz val="11"/>
        <color theme="1"/>
        <rFont val="ＭＳ Ｐ明朝"/>
        <family val="1"/>
        <charset val="128"/>
      </rPr>
      <t>：建設機械の種類等</t>
    </r>
    <rPh sb="0" eb="1">
      <t>ヒョウ</t>
    </rPh>
    <rPh sb="3" eb="5">
      <t>ケンセツ</t>
    </rPh>
    <rPh sb="5" eb="7">
      <t>キカイ</t>
    </rPh>
    <rPh sb="8" eb="10">
      <t>シュルイ</t>
    </rPh>
    <rPh sb="10" eb="11">
      <t>トウ</t>
    </rPh>
    <phoneticPr fontId="2"/>
  </si>
  <si>
    <r>
      <t>○資料②を提出しない（個別資料で申請する）場合、建設機械の詳細を</t>
    </r>
    <r>
      <rPr>
        <b/>
        <sz val="11"/>
        <color theme="4"/>
        <rFont val="ＭＳ Ｐ明朝"/>
        <family val="1"/>
        <charset val="128"/>
      </rPr>
      <t>表２</t>
    </r>
    <r>
      <rPr>
        <b/>
        <sz val="11"/>
        <color theme="1"/>
        <rFont val="ＭＳ Ｐ明朝"/>
        <family val="1"/>
        <charset val="128"/>
      </rPr>
      <t>に記入すること。
　（資料②を提出した場合、表２の記載は不要）</t>
    </r>
    <rPh sb="1" eb="3">
      <t>シリョウ</t>
    </rPh>
    <rPh sb="5" eb="7">
      <t>テイシュツ</t>
    </rPh>
    <rPh sb="11" eb="13">
      <t>コベツ</t>
    </rPh>
    <rPh sb="13" eb="15">
      <t>シリョウ</t>
    </rPh>
    <rPh sb="16" eb="18">
      <t>シンセイ</t>
    </rPh>
    <rPh sb="21" eb="23">
      <t>バアイ</t>
    </rPh>
    <rPh sb="24" eb="26">
      <t>ケンセツ</t>
    </rPh>
    <rPh sb="26" eb="28">
      <t>キカイ</t>
    </rPh>
    <rPh sb="29" eb="31">
      <t>ショウサイ</t>
    </rPh>
    <rPh sb="32" eb="33">
      <t>ヒョウ</t>
    </rPh>
    <rPh sb="35" eb="37">
      <t>キニュウ</t>
    </rPh>
    <rPh sb="45" eb="47">
      <t>シリョウ</t>
    </rPh>
    <phoneticPr fontId="2"/>
  </si>
  <si>
    <r>
      <rPr>
        <sz val="11"/>
        <color theme="4"/>
        <rFont val="ＭＳ Ｐ明朝"/>
        <family val="1"/>
        <charset val="128"/>
      </rPr>
      <t>表２</t>
    </r>
    <r>
      <rPr>
        <sz val="11"/>
        <color theme="1"/>
        <rFont val="ＭＳ Ｐ明朝"/>
        <family val="1"/>
        <charset val="128"/>
      </rPr>
      <t>：建設機械の詳細</t>
    </r>
    <rPh sb="0" eb="1">
      <t>ヒョウ</t>
    </rPh>
    <rPh sb="3" eb="5">
      <t>ケンセツ</t>
    </rPh>
    <rPh sb="5" eb="7">
      <t>キカイ</t>
    </rPh>
    <rPh sb="8" eb="10">
      <t>ショウサイ</t>
    </rPh>
    <phoneticPr fontId="2"/>
  </si>
  <si>
    <t>アスファルト舗装工事・特殊舗装工事（旧舗装工事）</t>
    <rPh sb="6" eb="8">
      <t>ホソウ</t>
    </rPh>
    <rPh sb="8" eb="10">
      <t>コウジ</t>
    </rPh>
    <rPh sb="11" eb="13">
      <t>トクシュ</t>
    </rPh>
    <rPh sb="13" eb="15">
      <t>ホソウ</t>
    </rPh>
    <rPh sb="15" eb="17">
      <t>コウジ</t>
    </rPh>
    <rPh sb="18" eb="19">
      <t>キュウ</t>
    </rPh>
    <rPh sb="19" eb="21">
      <t>ホソウ</t>
    </rPh>
    <rPh sb="21" eb="23">
      <t>コウジ</t>
    </rPh>
    <phoneticPr fontId="2"/>
  </si>
  <si>
    <t>アスファルト舗装工事・特殊舗装工事（旧舗装工事）、維持修繕工事</t>
    <rPh sb="6" eb="8">
      <t>ホソウ</t>
    </rPh>
    <rPh sb="8" eb="10">
      <t>コウジ</t>
    </rPh>
    <rPh sb="11" eb="13">
      <t>トクシュ</t>
    </rPh>
    <rPh sb="13" eb="15">
      <t>ホソウ</t>
    </rPh>
    <rPh sb="15" eb="17">
      <t>コウジ</t>
    </rPh>
    <rPh sb="18" eb="19">
      <t>キュウ</t>
    </rPh>
    <rPh sb="19" eb="21">
      <t>ホソウ</t>
    </rPh>
    <rPh sb="21" eb="23">
      <t>コウジ</t>
    </rPh>
    <rPh sb="25" eb="27">
      <t>イジ</t>
    </rPh>
    <rPh sb="27" eb="29">
      <t>シュウゼン</t>
    </rPh>
    <rPh sb="29" eb="31">
      <t>コウジ</t>
    </rPh>
    <phoneticPr fontId="2"/>
  </si>
  <si>
    <t>活動したことを証明する資料と活動箇所が確認できる資料を添付すること。</t>
    <phoneticPr fontId="2"/>
  </si>
  <si>
    <t>活動箇所が確認できる資料を添付すること。</t>
    <phoneticPr fontId="2"/>
  </si>
  <si>
    <t>事業の種類として建設業を届け出、表示番号の指定を受けているもの、又は営業用で主として建設業の用途として届け出、車検証備考欄に表示されているもの</t>
    <phoneticPr fontId="2"/>
  </si>
  <si>
    <t xml:space="preserve">・集計専用表で集計した内容をコピー専用表で再集計していますので、企業震災内容の行数は１７行から８行に減っています。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シンサイ</t>
    </rPh>
    <rPh sb="36" eb="38">
      <t>ナイヨウ</t>
    </rPh>
    <rPh sb="39" eb="41">
      <t>ギョウスウ</t>
    </rPh>
    <rPh sb="44" eb="45">
      <t>ギョウ</t>
    </rPh>
    <rPh sb="48" eb="49">
      <t>ギョウ</t>
    </rPh>
    <rPh sb="50" eb="51">
      <t>ヘ</t>
    </rPh>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</si>
  <si>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</si>
  <si>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契約実績を確認する資料として、当該年度の業務内容の分かる資料（契約書、下請負人通知書、施工体制台帳、下請契約書、注文書・請書、発注者の実績証明証等の写し）を添付すること。</t>
    <phoneticPr fontId="2"/>
  </si>
  <si>
    <t>国整備局部長</t>
    <rPh sb="0" eb="1">
      <t>クニ</t>
    </rPh>
    <rPh sb="1" eb="4">
      <t>セイビキョク</t>
    </rPh>
    <rPh sb="4" eb="6">
      <t>ブチョウ</t>
    </rPh>
    <phoneticPr fontId="2"/>
  </si>
  <si>
    <t>国整備局部長の表彰</t>
    <rPh sb="0" eb="1">
      <t>クニ</t>
    </rPh>
    <rPh sb="1" eb="4">
      <t>セイビキョク</t>
    </rPh>
    <rPh sb="4" eb="6">
      <t>ブチョウ</t>
    </rPh>
    <rPh sb="7" eb="9">
      <t>ヒョウショウ</t>
    </rPh>
    <phoneticPr fontId="2"/>
  </si>
  <si>
    <t>県事務所長</t>
    <rPh sb="0" eb="1">
      <t>ケン</t>
    </rPh>
    <rPh sb="1" eb="3">
      <t>ジム</t>
    </rPh>
    <rPh sb="3" eb="4">
      <t>ショ</t>
    </rPh>
    <rPh sb="4" eb="5">
      <t>チョウ</t>
    </rPh>
    <phoneticPr fontId="2"/>
  </si>
  <si>
    <t>委託期間</t>
    <rPh sb="0" eb="2">
      <t>イタク</t>
    </rPh>
    <phoneticPr fontId="2"/>
  </si>
  <si>
    <t>上段：着手日/下段：完了日</t>
    <phoneticPr fontId="2"/>
  </si>
  <si>
    <t>上段：着手日/下段：完了日</t>
    <phoneticPr fontId="2"/>
  </si>
  <si>
    <t>工事成績（過去3年間で評価）</t>
    <rPh sb="0" eb="2">
      <t>コウジ</t>
    </rPh>
    <rPh sb="2" eb="4">
      <t>セイセキ</t>
    </rPh>
    <rPh sb="5" eb="7">
      <t>カコ</t>
    </rPh>
    <rPh sb="8" eb="10">
      <t>ネンカン</t>
    </rPh>
    <rPh sb="11" eb="13">
      <t>ヒョウカ</t>
    </rPh>
    <phoneticPr fontId="2"/>
  </si>
  <si>
    <t>工事成績(3年用)</t>
    <rPh sb="0" eb="2">
      <t>コウジ</t>
    </rPh>
    <rPh sb="2" eb="4">
      <t>セイセキ</t>
    </rPh>
    <rPh sb="6" eb="7">
      <t>ネン</t>
    </rPh>
    <rPh sb="7" eb="8">
      <t>ヨウ</t>
    </rPh>
    <phoneticPr fontId="2"/>
  </si>
  <si>
    <t>令和○年○月○日</t>
    <rPh sb="0" eb="1">
      <t>レイ</t>
    </rPh>
    <rPh sb="1" eb="2">
      <t>カズ</t>
    </rPh>
    <rPh sb="3" eb="4">
      <t>ネン</t>
    </rPh>
    <rPh sb="5" eb="6">
      <t>ガツ</t>
    </rPh>
    <rPh sb="7" eb="8">
      <t>ニチ</t>
    </rPh>
    <phoneticPr fontId="2"/>
  </si>
  <si>
    <t>令和　　年　　月　　日</t>
    <rPh sb="0" eb="2">
      <t>レイワ</t>
    </rPh>
    <rPh sb="4" eb="5">
      <t>ネン</t>
    </rPh>
    <phoneticPr fontId="2"/>
  </si>
  <si>
    <t>　令和　　年　　月　　日付けで入札公告のありました下記工事について下記のとおり質問します。</t>
    <rPh sb="1" eb="3">
      <t>レイワ</t>
    </rPh>
    <rPh sb="5" eb="6">
      <t>ネン</t>
    </rPh>
    <phoneticPr fontId="2"/>
  </si>
  <si>
    <t xml:space="preserve">  令和　　年　　月　　日付けでありました質問について下記のとおり回答します。</t>
    <rPh sb="2" eb="4">
      <t>レイワ</t>
    </rPh>
    <rPh sb="6" eb="7">
      <t>ネン</t>
    </rPh>
    <phoneticPr fontId="2"/>
  </si>
  <si>
    <t>令和　　年　　月　　日</t>
    <rPh sb="0" eb="2">
      <t>レイワ</t>
    </rPh>
    <rPh sb="4" eb="5">
      <t>トシ</t>
    </rPh>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</si>
  <si>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</si>
  <si>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</si>
  <si>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散布業務</t>
    <rPh sb="0" eb="2">
      <t>サンプ</t>
    </rPh>
    <rPh sb="2" eb="4">
      <t>ギョウム</t>
    </rPh>
    <phoneticPr fontId="2"/>
  </si>
  <si>
    <t>除雪・散布業務</t>
    <rPh sb="0" eb="2">
      <t>ジョセツ</t>
    </rPh>
    <rPh sb="3" eb="5">
      <t>サンプ</t>
    </rPh>
    <rPh sb="5" eb="7">
      <t>ギョウム</t>
    </rPh>
    <phoneticPr fontId="2"/>
  </si>
  <si>
    <t>押印済資料有効期限</t>
    <rPh sb="0" eb="2">
      <t>オウイン</t>
    </rPh>
    <rPh sb="2" eb="3">
      <t>ズミ</t>
    </rPh>
    <rPh sb="3" eb="5">
      <t>シリョウ</t>
    </rPh>
    <rPh sb="5" eb="7">
      <t>ユウコウ</t>
    </rPh>
    <rPh sb="7" eb="9">
      <t>キゲン</t>
    </rPh>
    <phoneticPr fontId="2"/>
  </si>
  <si>
    <t>手引き年度</t>
    <rPh sb="0" eb="2">
      <t>テビ</t>
    </rPh>
    <rPh sb="3" eb="5">
      <t>ネンド</t>
    </rPh>
    <phoneticPr fontId="2"/>
  </si>
  <si>
    <t>「企業入力シート」の「押印済資料での提出」欄が未記入ですので、リストから「有」、「無」どちらかを選択してください</t>
    <rPh sb="37" eb="38">
      <t>アリ</t>
    </rPh>
    <rPh sb="41" eb="42">
      <t>ナシ</t>
    </rPh>
    <rPh sb="48" eb="50">
      <t>センタク</t>
    </rPh>
    <phoneticPr fontId="2"/>
  </si>
  <si>
    <t>申請する場合は、「企業入力シート」の「押印済資料での提出」欄で「有」を選択してください</t>
    <rPh sb="32" eb="33">
      <t>アリ</t>
    </rPh>
    <rPh sb="35" eb="37">
      <t>センタク</t>
    </rPh>
    <phoneticPr fontId="2"/>
  </si>
  <si>
    <t>１１</t>
  </si>
  <si>
    <t>１２</t>
  </si>
  <si>
    <t>１３</t>
  </si>
  <si>
    <t>【注】</t>
    <phoneticPr fontId="2"/>
  </si>
  <si>
    <t>・対象工事が異なる押印済資料を提出した場合、当該評価項目の加算点はゼロとする。</t>
    <phoneticPr fontId="2"/>
  </si>
  <si>
    <t>（収受印）</t>
    <phoneticPr fontId="2"/>
  </si>
  <si>
    <t>【注】</t>
  </si>
  <si>
    <t>・押印済資料で提出する場合、押印済資料で評価する。</t>
    <phoneticPr fontId="2"/>
  </si>
  <si>
    <t>・対象資格が異なる押印済資料を提出した場合、当該評価項目の加算点はゼロとする。</t>
    <rPh sb="3" eb="5">
      <t>シカク</t>
    </rPh>
    <phoneticPr fontId="2"/>
  </si>
  <si>
    <t>・押印済資料で提出する場合、押印済資料で評価する。</t>
    <phoneticPr fontId="2"/>
  </si>
  <si>
    <t>　　　</t>
    <phoneticPr fontId="2"/>
  </si>
  <si>
    <t>・押印済資料で提出する場合、押印済資料で評価する。　</t>
    <phoneticPr fontId="2"/>
  </si>
  <si>
    <t>・押印済資料で提出する場合、押印済資料で評価する。　</t>
    <phoneticPr fontId="2"/>
  </si>
  <si>
    <t>・押印済資料で提出する場合、押印済資料で評価する。</t>
    <phoneticPr fontId="2"/>
  </si>
  <si>
    <t>家畜伝染病防疫協定</t>
    <phoneticPr fontId="12"/>
  </si>
  <si>
    <t>若手技術者・若手従業員の新規雇用</t>
    <rPh sb="0" eb="2">
      <t>ワカテ</t>
    </rPh>
    <rPh sb="2" eb="5">
      <t>ギジュツシャ</t>
    </rPh>
    <rPh sb="6" eb="8">
      <t>ワカテ</t>
    </rPh>
    <rPh sb="8" eb="11">
      <t>ジュウギョウイン</t>
    </rPh>
    <rPh sb="12" eb="14">
      <t>シンキ</t>
    </rPh>
    <rPh sb="14" eb="16">
      <t>コヨウ</t>
    </rPh>
    <phoneticPr fontId="12"/>
  </si>
  <si>
    <t>若手技術者・若手従業員の新規雇用</t>
    <rPh sb="6" eb="8">
      <t>ワカテ</t>
    </rPh>
    <rPh sb="8" eb="11">
      <t>ジュウギョウイン</t>
    </rPh>
    <phoneticPr fontId="2"/>
  </si>
  <si>
    <t>対象：</t>
    <rPh sb="0" eb="2">
      <t>タイショウ</t>
    </rPh>
    <phoneticPr fontId="2"/>
  </si>
  <si>
    <t>ただし、入札参加希望者と直接的かつ恒常的な雇用関係にあること。</t>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</si>
  <si>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</si>
  <si>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新規雇用の内容</t>
    <rPh sb="0" eb="2">
      <t>シンキ</t>
    </rPh>
    <rPh sb="2" eb="4">
      <t>コヨウ</t>
    </rPh>
    <rPh sb="5" eb="7">
      <t>ナイヨウ</t>
    </rPh>
    <phoneticPr fontId="2"/>
  </si>
  <si>
    <t>新規雇用①</t>
    <rPh sb="0" eb="2">
      <t>シンキ</t>
    </rPh>
    <rPh sb="2" eb="4">
      <t>コヨウ</t>
    </rPh>
    <phoneticPr fontId="2"/>
  </si>
  <si>
    <t>新規雇用②</t>
    <rPh sb="0" eb="2">
      <t>シンキ</t>
    </rPh>
    <rPh sb="2" eb="4">
      <t>コヨウ</t>
    </rPh>
    <phoneticPr fontId="2"/>
  </si>
  <si>
    <t>新規雇用した若手技術者・若手従業員の氏名</t>
    <rPh sb="12" eb="14">
      <t>ワカテ</t>
    </rPh>
    <rPh sb="14" eb="17">
      <t>ジュウギョウイン</t>
    </rPh>
    <phoneticPr fontId="2"/>
  </si>
  <si>
    <t>新規雇用年月日</t>
    <rPh sb="0" eb="2">
      <t>シンキ</t>
    </rPh>
    <rPh sb="2" eb="4">
      <t>コヨウ</t>
    </rPh>
    <rPh sb="4" eb="7">
      <t>ネンガッピ</t>
    </rPh>
    <phoneticPr fontId="2"/>
  </si>
  <si>
    <t>（c）.上記（a）、（b）以外の若手従業員</t>
    <rPh sb="4" eb="6">
      <t>ジョウキ</t>
    </rPh>
    <rPh sb="13" eb="15">
      <t>イガイ</t>
    </rPh>
    <rPh sb="16" eb="18">
      <t>ワカテ</t>
    </rPh>
    <rPh sb="18" eb="21">
      <t>ジュウギョウイン</t>
    </rPh>
    <phoneticPr fontId="2"/>
  </si>
  <si>
    <t>（b）に該当する場合、資格者証の写しを添付すること。</t>
    <phoneticPr fontId="2"/>
  </si>
  <si>
    <t>(５)</t>
    <phoneticPr fontId="2"/>
  </si>
  <si>
    <t>若手技術者・従業員の新規雇用</t>
    <rPh sb="0" eb="2">
      <t>ワカテ</t>
    </rPh>
    <rPh sb="2" eb="5">
      <t>ギジュツシャ</t>
    </rPh>
    <rPh sb="6" eb="9">
      <t>ジュウギョウイン</t>
    </rPh>
    <rPh sb="10" eb="12">
      <t>シンキ</t>
    </rPh>
    <rPh sb="12" eb="14">
      <t>コヨウ</t>
    </rPh>
    <phoneticPr fontId="2"/>
  </si>
  <si>
    <t>雇用の内容</t>
    <rPh sb="0" eb="2">
      <t>コヨウ</t>
    </rPh>
    <rPh sb="3" eb="5">
      <t>ナイヨウ</t>
    </rPh>
    <phoneticPr fontId="2"/>
  </si>
  <si>
    <t>監理技術者補佐</t>
    <rPh sb="0" eb="2">
      <t>カンリ</t>
    </rPh>
    <rPh sb="2" eb="5">
      <t>ギジュツシャ</t>
    </rPh>
    <rPh sb="5" eb="7">
      <t>ホサ</t>
    </rPh>
    <phoneticPr fontId="2"/>
  </si>
  <si>
    <t>(3)</t>
    <phoneticPr fontId="2"/>
  </si>
  <si>
    <t>住所</t>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</si>
  <si>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</si>
  <si>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災害復旧工事受注実績</t>
    <rPh sb="0" eb="2">
      <t>サイガイ</t>
    </rPh>
    <rPh sb="2" eb="4">
      <t>フッキュウ</t>
    </rPh>
    <rPh sb="4" eb="6">
      <t>コウジ</t>
    </rPh>
    <rPh sb="6" eb="8">
      <t>ジュチュウ</t>
    </rPh>
    <rPh sb="8" eb="10">
      <t>ジッセキ</t>
    </rPh>
    <phoneticPr fontId="12"/>
  </si>
  <si>
    <t>当初契約日</t>
    <rPh sb="0" eb="2">
      <t>トウショ</t>
    </rPh>
    <rPh sb="2" eb="5">
      <t>ケイヤクビ</t>
    </rPh>
    <phoneticPr fontId="2"/>
  </si>
  <si>
    <t>対象地域</t>
    <rPh sb="0" eb="2">
      <t>タイショウ</t>
    </rPh>
    <rPh sb="2" eb="4">
      <t>チイキ</t>
    </rPh>
    <phoneticPr fontId="2"/>
  </si>
  <si>
    <t>災害復旧工事の受注実績</t>
    <rPh sb="0" eb="2">
      <t>サイガイ</t>
    </rPh>
    <rPh sb="2" eb="4">
      <t>フッキュウ</t>
    </rPh>
    <rPh sb="4" eb="6">
      <t>コウジ</t>
    </rPh>
    <rPh sb="7" eb="9">
      <t>ジュチュウ</t>
    </rPh>
    <rPh sb="9" eb="11">
      <t>ジッセキ</t>
    </rPh>
    <phoneticPr fontId="2"/>
  </si>
  <si>
    <t>（「公共土木施設災害復旧事業国庫負担法」または「農林水産業施設災害復旧事業費国庫補助の暫定措置に関する法律」の対象となった災害復旧工事に限る。）</t>
    <phoneticPr fontId="2"/>
  </si>
  <si>
    <t>島根県内</t>
    <rPh sb="0" eb="2">
      <t>シマネ</t>
    </rPh>
    <rPh sb="2" eb="4">
      <t>ケンナイ</t>
    </rPh>
    <phoneticPr fontId="2"/>
  </si>
  <si>
    <t>工事内容</t>
    <rPh sb="0" eb="2">
      <t>コウジ</t>
    </rPh>
    <rPh sb="2" eb="4">
      <t>ナイヨウ</t>
    </rPh>
    <phoneticPr fontId="2"/>
  </si>
  <si>
    <t>施工実績①</t>
    <rPh sb="0" eb="2">
      <t>セコウ</t>
    </rPh>
    <rPh sb="2" eb="4">
      <t>ジッセキ</t>
    </rPh>
    <phoneticPr fontId="2"/>
  </si>
  <si>
    <t>工　　事　　名</t>
  </si>
  <si>
    <t>←○○県土整備事務所など発注機関名を記入（略名可）</t>
    <phoneticPr fontId="2"/>
  </si>
  <si>
    <t>施工場所</t>
  </si>
  <si>
    <t>（チェック用）</t>
    <rPh sb="5" eb="6">
      <t>ヨウ</t>
    </rPh>
    <phoneticPr fontId="2"/>
  </si>
  <si>
    <t>請負金額（当初・税込）</t>
    <rPh sb="0" eb="2">
      <t>ウケオイ</t>
    </rPh>
    <rPh sb="5" eb="7">
      <t>トウショ</t>
    </rPh>
    <phoneticPr fontId="2"/>
  </si>
  <si>
    <t>円</t>
    <phoneticPr fontId="2"/>
  </si>
  <si>
    <t>西暦</t>
    <rPh sb="0" eb="2">
      <t>セイレキ</t>
    </rPh>
    <phoneticPr fontId="2"/>
  </si>
  <si>
    <t>令和</t>
    <rPh sb="0" eb="2">
      <t>レイワ</t>
    </rPh>
    <phoneticPr fontId="2"/>
  </si>
  <si>
    <t>年</t>
    <rPh sb="0" eb="1">
      <t>ネン</t>
    </rPh>
    <phoneticPr fontId="2"/>
  </si>
  <si>
    <t>月</t>
    <rPh sb="0" eb="1">
      <t>ガツ</t>
    </rPh>
    <phoneticPr fontId="2"/>
  </si>
  <si>
    <t>日</t>
    <rPh sb="0" eb="1">
      <t>ニチ</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</si>
  <si>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</si>
  <si>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</si>
  <si>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災害復旧工事受注実績</t>
    <rPh sb="0" eb="2">
      <t>サイガイ</t>
    </rPh>
    <rPh sb="2" eb="4">
      <t>フッキュウ</t>
    </rPh>
    <rPh sb="4" eb="6">
      <t>コウジ</t>
    </rPh>
    <rPh sb="6" eb="8">
      <t>ジュチュウ</t>
    </rPh>
    <rPh sb="8" eb="10">
      <t>ジッセキ</t>
    </rPh>
    <phoneticPr fontId="2"/>
  </si>
  <si>
    <t>雇用①</t>
    <rPh sb="0" eb="2">
      <t>コヨウ</t>
    </rPh>
    <phoneticPr fontId="2"/>
  </si>
  <si>
    <t>雇用②</t>
    <rPh sb="0" eb="2">
      <t>コヨウ</t>
    </rPh>
    <phoneticPr fontId="2"/>
  </si>
  <si>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</si>
  <si>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</si>
  <si>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</si>
  <si>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</si>
  <si>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t>
    <phoneticPr fontId="2"/>
  </si>
  <si>
    <t>：「地域貢献・その他の評価」様式シート</t>
    <rPh sb="11" eb="13">
      <t>ヒョウカ</t>
    </rPh>
    <rPh sb="14" eb="16">
      <t>ヨウシキ</t>
    </rPh>
    <phoneticPr fontId="2"/>
  </si>
  <si>
    <t>　企業：４項目、配置予定技術者①：４項目、配置予定技術者②：４項目、配置予定技術者③：４項目、地域貢献・その他：５項目、地理的条件：２項目</t>
  </si>
  <si>
    <t>協力企業等の場合、企業名が明示された協定書等の写しや団体の代表者の証明書など、協定に参加している企業であることがわかる資料を添付すること。</t>
    <rPh sb="0" eb="2">
      <t>キョウリョク</t>
    </rPh>
    <rPh sb="2" eb="4">
      <t>キギョウ</t>
    </rPh>
    <rPh sb="4" eb="5">
      <t>トウ</t>
    </rPh>
    <rPh sb="6" eb="8">
      <t>バアイ</t>
    </rPh>
    <rPh sb="9" eb="12">
      <t>キギョウメイ</t>
    </rPh>
    <rPh sb="13" eb="15">
      <t>メイジ</t>
    </rPh>
    <rPh sb="18" eb="21">
      <t>キョウテイショ</t>
    </rPh>
    <rPh sb="21" eb="22">
      <t>トウ</t>
    </rPh>
    <rPh sb="23" eb="24">
      <t>ウツ</t>
    </rPh>
    <rPh sb="26" eb="28">
      <t>ダンタイ</t>
    </rPh>
    <rPh sb="29" eb="32">
      <t>ダイヒョウシャ</t>
    </rPh>
    <rPh sb="33" eb="36">
      <t>ショウメイショ</t>
    </rPh>
    <rPh sb="39" eb="41">
      <t>キョウテイ</t>
    </rPh>
    <rPh sb="42" eb="44">
      <t>サンカ</t>
    </rPh>
    <rPh sb="48" eb="50">
      <t>キギョウ</t>
    </rPh>
    <rPh sb="59" eb="61">
      <t>シリョウ</t>
    </rPh>
    <rPh sb="62" eb="64">
      <t>テンプ</t>
    </rPh>
    <phoneticPr fontId="2"/>
  </si>
  <si>
    <t>協定を締結した団体の構成員はもとより、協定に参加している協力企業等も対象とする。ただし、評価の対象者は、団体が所管する地域内に建設業法に規定する営業所を有する者に限る。また、年度途中で脱退した場合、年度途中から加入した場合はその年度の契約締結実績として認めない。</t>
    <rPh sb="87" eb="89">
      <t>ネンド</t>
    </rPh>
    <rPh sb="89" eb="91">
      <t>トチュウ</t>
    </rPh>
    <rPh sb="92" eb="94">
      <t>ダッタイ</t>
    </rPh>
    <rPh sb="96" eb="98">
      <t>バアイ</t>
    </rPh>
    <rPh sb="99" eb="101">
      <t>ネンド</t>
    </rPh>
    <rPh sb="101" eb="103">
      <t>トチュウ</t>
    </rPh>
    <rPh sb="105" eb="107">
      <t>カニュウ</t>
    </rPh>
    <rPh sb="109" eb="111">
      <t>バアイ</t>
    </rPh>
    <rPh sb="114" eb="116">
      <t>ネンド</t>
    </rPh>
    <rPh sb="117" eb="119">
      <t>ケイヤク</t>
    </rPh>
    <rPh sb="119" eb="121">
      <t>テイケツ</t>
    </rPh>
    <rPh sb="121" eb="123">
      <t>ジッセキ</t>
    </rPh>
    <rPh sb="126" eb="127">
      <t>ミト</t>
    </rPh>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</si>
  <si>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</si>
  <si>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</si>
  <si>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（b）.当該工事種別に該当する建設業法第７条第１項第２号ハに示す資格を有する者</t>
    <rPh sb="22" eb="23">
      <t>ダイ</t>
    </rPh>
    <rPh sb="24" eb="25">
      <t>コウ</t>
    </rPh>
    <rPh sb="27" eb="28">
      <t>ゴウ</t>
    </rPh>
    <rPh sb="38" eb="39">
      <t>モノ</t>
    </rPh>
    <phoneticPr fontId="2"/>
  </si>
  <si>
    <t>配置予定技術者①、②、③共通</t>
    <rPh sb="12" eb="14">
      <t>キョウツウ</t>
    </rPh>
    <phoneticPr fontId="2"/>
  </si>
  <si>
    <t>○保有もしくは長期リース契約している建設機械の種類等を表１に記入すること。</t>
    <rPh sb="1" eb="3">
      <t>ホユウ</t>
    </rPh>
    <rPh sb="7" eb="9">
      <t>チョウキ</t>
    </rPh>
    <rPh sb="12" eb="14">
      <t>ケイヤク</t>
    </rPh>
    <rPh sb="18" eb="20">
      <t>ケンセツ</t>
    </rPh>
    <rPh sb="20" eb="22">
      <t>キカイ</t>
    </rPh>
    <rPh sb="23" eb="25">
      <t>シュルイ</t>
    </rPh>
    <rPh sb="25" eb="26">
      <t>トウ</t>
    </rPh>
    <rPh sb="27" eb="28">
      <t>ヒョウ</t>
    </rPh>
    <rPh sb="30" eb="32">
      <t>キニュウ</t>
    </rPh>
    <phoneticPr fontId="2"/>
  </si>
  <si>
    <t>○保有もしくは長期リース契約しているモーターグレーダーを表１に記入すること。</t>
    <rPh sb="1" eb="3">
      <t>ホユウ</t>
    </rPh>
    <rPh sb="7" eb="9">
      <t>チョウキ</t>
    </rPh>
    <rPh sb="12" eb="14">
      <t>ケイヤク</t>
    </rPh>
    <rPh sb="28" eb="29">
      <t>ヒョウ</t>
    </rPh>
    <rPh sb="31" eb="33">
      <t>キニュウ</t>
    </rPh>
    <phoneticPr fontId="2"/>
  </si>
  <si>
    <t>令和４年度</t>
    <rPh sb="0" eb="2">
      <t>レイワ</t>
    </rPh>
    <phoneticPr fontId="2"/>
  </si>
  <si>
    <t>R５</t>
    <phoneticPr fontId="2"/>
  </si>
  <si>
    <t>年度間延べ参加人数</t>
    <rPh sb="0" eb="1">
      <t>ネン</t>
    </rPh>
    <rPh sb="1" eb="2">
      <t>ド</t>
    </rPh>
    <rPh sb="2" eb="3">
      <t>カン</t>
    </rPh>
    <rPh sb="3" eb="4">
      <t>ノ</t>
    </rPh>
    <rPh sb="5" eb="7">
      <t>サンカ</t>
    </rPh>
    <rPh sb="7" eb="9">
      <t>ニンズウ</t>
    </rPh>
    <phoneticPr fontId="2"/>
  </si>
  <si>
    <t>令和６年度</t>
    <rPh sb="0" eb="2">
      <t>レイワ</t>
    </rPh>
    <rPh sb="3" eb="5">
      <t>ネンド</t>
    </rPh>
    <phoneticPr fontId="2"/>
  </si>
  <si>
    <t>配置予定技術者①</t>
    <rPh sb="0" eb="2">
      <t>ハイチ</t>
    </rPh>
    <rPh sb="2" eb="4">
      <t>ヨテイ</t>
    </rPh>
    <rPh sb="4" eb="7">
      <t>ギジュツシャ</t>
    </rPh>
    <phoneticPr fontId="2"/>
  </si>
  <si>
    <t>令和７年度</t>
    <rPh sb="0" eb="2">
      <t>レイワ</t>
    </rPh>
    <rPh sb="3" eb="5">
      <t>ネンド</t>
    </rPh>
    <phoneticPr fontId="2"/>
  </si>
  <si>
    <t>R６</t>
    <phoneticPr fontId="2"/>
  </si>
  <si>
    <t>【令和６年度完成工事分】</t>
    <rPh sb="1" eb="3">
      <t>レイワ</t>
    </rPh>
    <rPh sb="4" eb="6">
      <t>ネンド</t>
    </rPh>
    <rPh sb="5" eb="6">
      <t>ド</t>
    </rPh>
    <rPh sb="6" eb="8">
      <t>カンセイ</t>
    </rPh>
    <rPh sb="8" eb="10">
      <t>コウジ</t>
    </rPh>
    <rPh sb="10" eb="11">
      <t>ブン</t>
    </rPh>
    <phoneticPr fontId="2"/>
  </si>
  <si>
    <t>令和５年度</t>
    <rPh sb="0" eb="2">
      <t>レイワ</t>
    </rPh>
    <phoneticPr fontId="2"/>
  </si>
  <si>
    <t>令和６年度</t>
    <rPh sb="0" eb="2">
      <t>レイワ</t>
    </rPh>
    <phoneticPr fontId="2"/>
  </si>
  <si>
    <t>最新の有効期限
(有効期限のない
資格は記入不要)</t>
    <phoneticPr fontId="2"/>
  </si>
  <si>
    <r>
      <t>令和</t>
    </r>
    <r>
      <rPr>
        <sz val="11"/>
        <color rgb="FFFF0000"/>
        <rFont val="ＭＳ Ｐ明朝"/>
        <family val="1"/>
        <charset val="128"/>
      </rPr>
      <t>６</t>
    </r>
    <r>
      <rPr>
        <sz val="11"/>
        <color theme="1"/>
        <rFont val="ＭＳ Ｐ明朝"/>
        <family val="1"/>
        <charset val="128"/>
      </rPr>
      <t>年度</t>
    </r>
    <rPh sb="0" eb="2">
      <t>レイワ</t>
    </rPh>
    <rPh sb="3" eb="5">
      <t>ネンド</t>
    </rPh>
    <phoneticPr fontId="2"/>
  </si>
  <si>
    <r>
      <rPr>
        <sz val="9"/>
        <color theme="1"/>
        <rFont val="ＭＳ Ｐ明朝"/>
        <family val="1"/>
        <charset val="128"/>
      </rPr>
      <t>施工箇所</t>
    </r>
    <r>
      <rPr>
        <sz val="11"/>
        <color rgb="FFFF0000"/>
        <rFont val="ＭＳ Ｐ明朝"/>
        <family val="1"/>
        <charset val="128"/>
      </rPr>
      <t>(</t>
    </r>
    <r>
      <rPr>
        <b/>
        <sz val="11"/>
        <color rgb="FFFF0000"/>
        <rFont val="ＭＳ Ｐ明朝"/>
        <family val="1"/>
        <charset val="128"/>
      </rPr>
      <t>旧市町村名</t>
    </r>
    <r>
      <rPr>
        <sz val="11"/>
        <color rgb="FFFF0000"/>
        <rFont val="ＭＳ Ｐ明朝"/>
        <family val="1"/>
        <charset val="128"/>
      </rPr>
      <t>)</t>
    </r>
    <rPh sb="5" eb="10">
      <t>キュウシチョウソンメイ</t>
    </rPh>
    <phoneticPr fontId="2"/>
  </si>
  <si>
    <r>
      <t>業務</t>
    </r>
    <r>
      <rPr>
        <sz val="11"/>
        <color rgb="FFFF0000"/>
        <rFont val="ＭＳ Ｐ明朝"/>
        <family val="1"/>
        <charset val="128"/>
      </rPr>
      <t>内容</t>
    </r>
    <rPh sb="2" eb="4">
      <t>ナイヨウ</t>
    </rPh>
    <phoneticPr fontId="2"/>
  </si>
  <si>
    <t>上記（２）の資料で評価対象地域が確認できない場合は、確認できる資料（位置図）を追加添付すること。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</si>
  <si>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従業員数は当該活動時点のものとする。</t>
    <phoneticPr fontId="2"/>
  </si>
  <si>
    <t>新規雇用した日における年齢が３０歳未満である者を記載すること。</t>
    <rPh sb="17" eb="19">
      <t>ミマン</t>
    </rPh>
    <phoneticPr fontId="2"/>
  </si>
  <si>
    <t>新規雇用した日及び直接的かつ恒常的な雇用関係を確認できる書類を添付すること。</t>
    <phoneticPr fontId="2"/>
  </si>
  <si>
    <t>※</t>
    <phoneticPr fontId="2"/>
  </si>
  <si>
    <t>生年月日が確認できる資料、生年月日が記載されている資格証の写し等）を添付すること。他の技術資料で生年月日が確認できる資料を添付している場合は、添付しなくてよい。</t>
    <rPh sb="0" eb="2">
      <t>セイネン</t>
    </rPh>
    <rPh sb="2" eb="4">
      <t>ガッピ</t>
    </rPh>
    <rPh sb="5" eb="7">
      <t>カクニン</t>
    </rPh>
    <rPh sb="10" eb="12">
      <t>シリョウ</t>
    </rPh>
    <rPh sb="13" eb="15">
      <t>セイネン</t>
    </rPh>
    <rPh sb="15" eb="17">
      <t>ガッピ</t>
    </rPh>
    <rPh sb="18" eb="20">
      <t>キサイ</t>
    </rPh>
    <rPh sb="25" eb="27">
      <t>シカク</t>
    </rPh>
    <rPh sb="27" eb="28">
      <t>ショウ</t>
    </rPh>
    <rPh sb="29" eb="30">
      <t>ウツ</t>
    </rPh>
    <rPh sb="34" eb="36">
      <t>テンプ</t>
    </rPh>
    <rPh sb="41" eb="42">
      <t>タ</t>
    </rPh>
    <rPh sb="43" eb="45">
      <t>ギジュツ</t>
    </rPh>
    <rPh sb="45" eb="47">
      <t>シリョウ</t>
    </rPh>
    <rPh sb="48" eb="50">
      <t>セイネン</t>
    </rPh>
    <rPh sb="50" eb="52">
      <t>ガッピ</t>
    </rPh>
    <rPh sb="53" eb="55">
      <t>カクニン</t>
    </rPh>
    <rPh sb="58" eb="60">
      <t>シリョウ</t>
    </rPh>
    <rPh sb="61" eb="63">
      <t>テンプ</t>
    </rPh>
    <rPh sb="67" eb="69">
      <t>バアイ</t>
    </rPh>
    <rPh sb="71" eb="73">
      <t>テンプ</t>
    </rPh>
    <phoneticPr fontId="2"/>
  </si>
  <si>
    <t>島根県建設工事等入札参加資格者名簿は島根県土木総務課建設産業対策室ホームページにて掲載
http://www.pref.shimane.lg.jp/admin/bid/shikaku/shinsei_doboku/nyuusatu_sannka_meibo_4-6.html</t>
    <phoneticPr fontId="2"/>
  </si>
  <si>
    <t>↑判定式：防災協定なら「１」、家畜伝染病防疫協定なら「２」が表示されます。</t>
    <rPh sb="1" eb="4">
      <t>ハンテイシキ</t>
    </rPh>
    <rPh sb="5" eb="9">
      <t>ボウサイキョウテイ</t>
    </rPh>
    <rPh sb="15" eb="22">
      <t>カチクデンセンビョウボウエキ</t>
    </rPh>
    <rPh sb="22" eb="24">
      <t>キョウテイ</t>
    </rPh>
    <rPh sb="30" eb="32">
      <t>ヒョウジ</t>
    </rPh>
    <phoneticPr fontId="2"/>
  </si>
  <si>
    <t>４０歳未満の技術者を主任技術者又は監理技術者として配置</t>
    <rPh sb="2" eb="3">
      <t>サイ</t>
    </rPh>
    <rPh sb="3" eb="5">
      <t>ミマン</t>
    </rPh>
    <rPh sb="6" eb="9">
      <t>ギジュツシャ</t>
    </rPh>
    <rPh sb="10" eb="12">
      <t>シュニン</t>
    </rPh>
    <rPh sb="12" eb="15">
      <t>ギジュツシャ</t>
    </rPh>
    <rPh sb="15" eb="16">
      <t>マタ</t>
    </rPh>
    <rPh sb="17" eb="19">
      <t>カンリ</t>
    </rPh>
    <rPh sb="19" eb="22">
      <t>ギジュツシャ</t>
    </rPh>
    <rPh sb="25" eb="27">
      <t>ハイチ</t>
    </rPh>
    <phoneticPr fontId="2"/>
  </si>
  <si>
    <t>事前審査・証明書、又は別添押印済資料により提出しますので、本書への記載は省略します</t>
    <rPh sb="0" eb="2">
      <t>ジゼン</t>
    </rPh>
    <rPh sb="2" eb="4">
      <t>シンサ</t>
    </rPh>
    <rPh sb="5" eb="7">
      <t>ショウメイ</t>
    </rPh>
    <rPh sb="7" eb="8">
      <t>ショ</t>
    </rPh>
    <rPh sb="9" eb="10">
      <t>マタ</t>
    </rPh>
    <rPh sb="11" eb="13">
      <t>ベッテン</t>
    </rPh>
    <rPh sb="13" eb="15">
      <t>オウイン</t>
    </rPh>
    <rPh sb="15" eb="16">
      <t>ス</t>
    </rPh>
    <rPh sb="16" eb="18">
      <t>シリョウ</t>
    </rPh>
    <rPh sb="21" eb="23">
      <t>テイシュツ</t>
    </rPh>
    <rPh sb="29" eb="31">
      <t>ホンショ</t>
    </rPh>
    <rPh sb="33" eb="35">
      <t>キサイ</t>
    </rPh>
    <rPh sb="36" eb="38">
      <t>ショウリャク</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</si>
  <si>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</si>
  <si>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</si>
  <si>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</si>
  <si>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</si>
  <si>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</si>
  <si>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</si>
  <si>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</si>
  <si>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</si>
  <si>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</si>
  <si>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委託月数
（自動計算）</t>
    <phoneticPr fontId="2"/>
  </si>
  <si>
    <t>委託月数
（自動計算）</t>
    <rPh sb="0" eb="2">
      <t>イタク</t>
    </rPh>
    <rPh sb="2" eb="4">
      <t>ツキスウ</t>
    </rPh>
    <rPh sb="6" eb="10">
      <t>ジドウケイサン</t>
    </rPh>
    <phoneticPr fontId="2"/>
  </si>
  <si>
    <t>新規雇用時の年齢</t>
    <rPh sb="0" eb="2">
      <t>シンキ</t>
    </rPh>
    <rPh sb="2" eb="4">
      <t>コヨウ</t>
    </rPh>
    <rPh sb="4" eb="5">
      <t>ジ</t>
    </rPh>
    <rPh sb="6" eb="8">
      <t>ネンレイ</t>
    </rPh>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</si>
  <si>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覧表等は、原本と相違ないことを代表者名で証明すること。</t>
    </r>
    <phoneticPr fontId="2"/>
  </si>
  <si>
    <t>資格・有効期限の確認できる証明書、資格証等の写しを添付すること。</t>
    <rPh sb="3" eb="7">
      <t>ユウコウキゲン</t>
    </rPh>
    <rPh sb="17" eb="20">
      <t>シカクショウ</t>
    </rPh>
    <phoneticPr fontId="2"/>
  </si>
  <si>
    <r>
      <rPr>
        <sz val="9"/>
        <rFont val="ＭＳ Ｐ明朝"/>
        <family val="1"/>
        <charset val="128"/>
      </rPr>
      <t>施工箇所</t>
    </r>
    <r>
      <rPr>
        <sz val="11"/>
        <rFont val="ＭＳ Ｐ明朝"/>
        <family val="1"/>
        <charset val="128"/>
      </rPr>
      <t>(</t>
    </r>
    <r>
      <rPr>
        <b/>
        <sz val="11"/>
        <rFont val="ＭＳ Ｐ明朝"/>
        <family val="1"/>
        <charset val="128"/>
      </rPr>
      <t>旧市町村名</t>
    </r>
    <r>
      <rPr>
        <sz val="11"/>
        <rFont val="ＭＳ Ｐ明朝"/>
        <family val="1"/>
        <charset val="128"/>
      </rPr>
      <t>)</t>
    </r>
    <rPh sb="5" eb="10">
      <t>キュウシチョウソンメイ</t>
    </rPh>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</si>
  <si>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</si>
  <si>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</si>
  <si>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</si>
  <si>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</si>
  <si>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</si>
  <si>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t>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</si>
  <si>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</si>
  <si>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</si>
  <si>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</si>
  <si>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</si>
  <si>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</si>
  <si>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</si>
  <si>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</si>
  <si>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</si>
  <si>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</si>
  <si>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4.押印済資料で提出する評価項目</t>
    <rPh sb="2" eb="4">
      <t>オウイン</t>
    </rPh>
    <rPh sb="4" eb="5">
      <t>ズ</t>
    </rPh>
    <rPh sb="5" eb="7">
      <t>シリョウ</t>
    </rPh>
    <rPh sb="8" eb="10">
      <t>テイシュツ</t>
    </rPh>
    <rPh sb="12" eb="14">
      <t>ヒョウカ</t>
    </rPh>
    <rPh sb="14" eb="16">
      <t>コウモク</t>
    </rPh>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</si>
  <si>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</si>
  <si>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r>
      <t>令和</t>
    </r>
    <r>
      <rPr>
        <sz val="11"/>
        <color rgb="FFFF0000"/>
        <rFont val="ＭＳ Ｐゴシック"/>
        <family val="3"/>
        <charset val="128"/>
        <scheme val="minor"/>
      </rPr>
      <t>９</t>
    </r>
    <r>
      <rPr>
        <sz val="11"/>
        <color theme="1"/>
        <rFont val="ＭＳ Ｐゴシック"/>
        <family val="2"/>
        <charset val="128"/>
        <scheme val="minor"/>
      </rPr>
      <t>年７月３１日までに入札公告された工事　　</t>
    </r>
    <rPh sb="0" eb="2">
      <t>レイワ</t>
    </rPh>
    <rPh sb="3" eb="4">
      <t>ネン</t>
    </rPh>
    <rPh sb="5" eb="6">
      <t>ガツ</t>
    </rPh>
    <rPh sb="8" eb="9">
      <t>ニチ</t>
    </rPh>
    <phoneticPr fontId="2"/>
  </si>
  <si>
    <t>令和８年度</t>
    <rPh sb="0" eb="2">
      <t>レイワ</t>
    </rPh>
    <rPh sb="3" eb="5">
      <t>ネンド</t>
    </rPh>
    <phoneticPr fontId="2"/>
  </si>
  <si>
    <r>
      <t>令和</t>
    </r>
    <r>
      <rPr>
        <sz val="11"/>
        <color rgb="FFFF0000"/>
        <rFont val="ＭＳ Ｐ明朝"/>
        <family val="1"/>
        <charset val="128"/>
      </rPr>
      <t>５</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7" eb="9">
      <t>レイワ</t>
    </rPh>
    <rPh sb="15" eb="16">
      <t>オヨ</t>
    </rPh>
    <rPh sb="17" eb="18">
      <t>ヒ</t>
    </rPh>
    <rPh sb="19" eb="20">
      <t>ワタ</t>
    </rPh>
    <rPh sb="22" eb="24">
      <t>カンリョウ</t>
    </rPh>
    <phoneticPr fontId="2"/>
  </si>
  <si>
    <t>【令和５年度完成工事分】</t>
    <rPh sb="1" eb="3">
      <t>レイワ</t>
    </rPh>
    <rPh sb="4" eb="5">
      <t>ネン</t>
    </rPh>
    <rPh sb="5" eb="6">
      <t>ド</t>
    </rPh>
    <rPh sb="6" eb="8">
      <t>カンセイ</t>
    </rPh>
    <rPh sb="8" eb="10">
      <t>コウジ</t>
    </rPh>
    <rPh sb="10" eb="11">
      <t>ブン</t>
    </rPh>
    <phoneticPr fontId="2"/>
  </si>
  <si>
    <t>【令和７年度完成工事分】</t>
    <rPh sb="1" eb="3">
      <t>レイワ</t>
    </rPh>
    <rPh sb="4" eb="6">
      <t>ネンド</t>
    </rPh>
    <rPh sb="5" eb="6">
      <t>ド</t>
    </rPh>
    <rPh sb="6" eb="8">
      <t>カンセイ</t>
    </rPh>
    <rPh sb="8" eb="10">
      <t>コウジ</t>
    </rPh>
    <rPh sb="10" eb="11">
      <t>ブン</t>
    </rPh>
    <phoneticPr fontId="2"/>
  </si>
  <si>
    <t>R７</t>
    <phoneticPr fontId="2"/>
  </si>
  <si>
    <t>（ただし、資格の有効期限が令和９年7月31日以前までのものは、その期日までとする）</t>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</si>
  <si>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rPh sb="4" eb="5">
      <t>ド</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</si>
  <si>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年度の県管理公共土木施設に関する維持管理業務または海岸漂着物の回収業務の契約実績</t>
    </r>
    <rPh sb="13" eb="14">
      <t>ケン</t>
    </rPh>
    <rPh sb="14" eb="16">
      <t>カンリ</t>
    </rPh>
    <rPh sb="16" eb="18">
      <t>コウキョウ</t>
    </rPh>
    <rPh sb="18" eb="20">
      <t>ドボク</t>
    </rPh>
    <rPh sb="20" eb="22">
      <t>シセツ</t>
    </rPh>
    <rPh sb="35" eb="37">
      <t>カイガン</t>
    </rPh>
    <rPh sb="37" eb="39">
      <t>ヒョウチャク</t>
    </rPh>
    <rPh sb="39" eb="40">
      <t>ブツ</t>
    </rPh>
    <rPh sb="41" eb="43">
      <t>カイシュウ</t>
    </rPh>
    <rPh sb="43" eb="45">
      <t>ギョウム</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</si>
  <si>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</si>
  <si>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phoneticPr fontId="2"/>
  </si>
  <si>
    <r>
      <t>令和</t>
    </r>
    <r>
      <rPr>
        <sz val="11"/>
        <color rgb="FFFF0000"/>
        <rFont val="ＭＳ Ｐ明朝"/>
        <family val="1"/>
        <charset val="128"/>
      </rPr>
      <t>６</t>
    </r>
    <r>
      <rPr>
        <sz val="11"/>
        <color theme="1"/>
        <rFont val="ＭＳ Ｐ明朝"/>
        <family val="1"/>
        <charset val="128"/>
      </rPr>
      <t>年４月１日以降に、若手技術者・若手従業員（30歳未満の者）の１人以上の新規雇用があること。</t>
    </r>
    <rPh sb="0" eb="2">
      <t>レイワ</t>
    </rPh>
    <rPh sb="18" eb="20">
      <t>ワカテ</t>
    </rPh>
    <rPh sb="20" eb="23">
      <t>ジュウギョウイン</t>
    </rPh>
    <rPh sb="26" eb="27">
      <t>サイ</t>
    </rPh>
    <rPh sb="27" eb="29">
      <t>ミマン</t>
    </rPh>
    <phoneticPr fontId="2"/>
  </si>
  <si>
    <r>
      <t>令和</t>
    </r>
    <r>
      <rPr>
        <sz val="11"/>
        <color rgb="FFFF0000"/>
        <rFont val="ＭＳ Ｐ明朝"/>
        <family val="1"/>
        <charset val="128"/>
      </rPr>
      <t>７</t>
    </r>
    <r>
      <rPr>
        <sz val="11"/>
        <color theme="1"/>
        <rFont val="ＭＳ Ｐ明朝"/>
        <family val="1"/>
        <charset val="128"/>
      </rPr>
      <t>年度に受注した島根県が発注した災害復旧工事</t>
    </r>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</si>
  <si>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</si>
  <si>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</si>
  <si>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</si>
  <si>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年度のボランティア活動又はハートフルしまねへの参加実績</t>
    </r>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</si>
  <si>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</si>
  <si>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t>浜田県土整備事務所</t>
    <rPh sb="0" eb="2">
      <t>ハマダ</t>
    </rPh>
    <rPh sb="2" eb="4">
      <t>ケンド</t>
    </rPh>
    <rPh sb="4" eb="6">
      <t>セイビ</t>
    </rPh>
    <rPh sb="6" eb="8">
      <t>ジム</t>
    </rPh>
    <rPh sb="8" eb="9">
      <t>ショ</t>
    </rPh>
    <phoneticPr fontId="2"/>
  </si>
  <si>
    <t>２</t>
  </si>
  <si>
    <t>３</t>
  </si>
  <si>
    <t>４</t>
  </si>
  <si>
    <t>５</t>
  </si>
  <si>
    <t>６</t>
  </si>
  <si>
    <t>７</t>
  </si>
  <si>
    <t>８</t>
  </si>
  <si>
    <t>９</t>
  </si>
  <si>
    <t>１回の契約期間が１年6ヶ月以上の場合、両年度とも契約実績として記入する。</t>
    <rPh sb="24" eb="26">
      <t>ケイヤク</t>
    </rPh>
    <rPh sb="26" eb="28">
      <t>ジッセキ</t>
    </rPh>
    <rPh sb="31" eb="33">
      <t>キニュウ</t>
    </rPh>
    <phoneticPr fontId="2"/>
  </si>
  <si>
    <r>
      <t>令和</t>
    </r>
    <r>
      <rPr>
        <sz val="11"/>
        <color rgb="FFFF0000"/>
        <rFont val="ＭＳ Ｐ明朝"/>
        <family val="1"/>
        <charset val="128"/>
      </rPr>
      <t>６</t>
    </r>
    <r>
      <rPr>
        <sz val="11"/>
        <rFont val="ＭＳ Ｐ明朝"/>
        <family val="1"/>
        <charset val="128"/>
      </rPr>
      <t>年度及び令和</t>
    </r>
    <r>
      <rPr>
        <sz val="11"/>
        <color rgb="FFFF0000"/>
        <rFont val="ＭＳ Ｐ明朝"/>
        <family val="1"/>
        <charset val="128"/>
      </rPr>
      <t>７</t>
    </r>
    <r>
      <rPr>
        <sz val="11"/>
        <rFont val="ＭＳ Ｐ明朝"/>
        <family val="1"/>
        <charset val="128"/>
      </rPr>
      <t>年度の県管理道路・空港または市町村管理道路を含む除雪業務の契約実績</t>
    </r>
    <rPh sb="19" eb="21">
      <t>クウコウ</t>
    </rPh>
    <rPh sb="24" eb="27">
      <t>シチョウソン</t>
    </rPh>
    <rPh sb="27" eb="29">
      <t>カンリ</t>
    </rPh>
    <rPh sb="29" eb="31">
      <t>ドウロ</t>
    </rPh>
    <rPh sb="32" eb="33">
      <t>フク</t>
    </rPh>
    <phoneticPr fontId="2"/>
  </si>
  <si>
    <t>対象年度において、県管理道路・空港または市町村管理道路を含む除雪業務（凍結防止剤散布業務を含む。）の契約実績（島根県発注業務においては県が認めた下請け実績も含む。）について記載すること。</t>
    <rPh sb="15" eb="17">
      <t>クウコウ</t>
    </rPh>
    <rPh sb="20" eb="23">
      <t>シチョウソン</t>
    </rPh>
    <rPh sb="23" eb="27">
      <t>カンリドウロ</t>
    </rPh>
    <rPh sb="28" eb="29">
      <t>フク</t>
    </rPh>
    <rPh sb="55" eb="58">
      <t>シマネケン</t>
    </rPh>
    <rPh sb="58" eb="60">
      <t>ハッチュウ</t>
    </rPh>
    <rPh sb="60" eb="62">
      <t>ギョウム</t>
    </rPh>
    <phoneticPr fontId="2"/>
  </si>
  <si>
    <t>対象年度において、県管理公共土木施設に関する維持管理業務（発注機関は問わない。島根県発注業務においては県が認めた下請け業務も含む。）または島根県発注の海岸漂着物の回収業務の契約実績（県が認めた下請け業務も含む。）のうち、１回の契約期間が6ヶ月以上のものについて記入すること。</t>
    <rPh sb="130" eb="132">
      <t>キニュウ</t>
    </rPh>
    <phoneticPr fontId="2"/>
  </si>
  <si>
    <t>県管理道路・空港または市町村管理道路を含む除雪業務の契約実績</t>
    <rPh sb="6" eb="8">
      <t>クウコウ</t>
    </rPh>
    <rPh sb="11" eb="14">
      <t>シチョウソン</t>
    </rPh>
    <rPh sb="14" eb="18">
      <t>カンリドウロ</t>
    </rPh>
    <rPh sb="19" eb="20">
      <t>フク</t>
    </rPh>
    <phoneticPr fontId="2"/>
  </si>
  <si>
    <t>１０</t>
  </si>
  <si>
    <t>（一）跡市波子停車場線（跡市２工区）総合交付金（改築）工事　第６期</t>
    <rPh sb="1" eb="2">
      <t>イチ</t>
    </rPh>
    <rPh sb="3" eb="4">
      <t>アト</t>
    </rPh>
    <rPh sb="4" eb="5">
      <t>シ</t>
    </rPh>
    <rPh sb="5" eb="7">
      <t>ナミコ</t>
    </rPh>
    <rPh sb="7" eb="10">
      <t>テイシャジョウ</t>
    </rPh>
    <rPh sb="10" eb="11">
      <t>セン</t>
    </rPh>
    <rPh sb="12" eb="13">
      <t>アト</t>
    </rPh>
    <rPh sb="13" eb="14">
      <t>シ</t>
    </rPh>
    <rPh sb="15" eb="17">
      <t>コウク</t>
    </rPh>
    <rPh sb="18" eb="20">
      <t>ソウゴウ</t>
    </rPh>
    <rPh sb="20" eb="23">
      <t>コウフキン</t>
    </rPh>
    <rPh sb="24" eb="26">
      <t>カイチク</t>
    </rPh>
    <rPh sb="27" eb="29">
      <t>コウジ</t>
    </rPh>
    <rPh sb="30" eb="31">
      <t>ダイ</t>
    </rPh>
    <rPh sb="32" eb="33">
      <t>キ</t>
    </rPh>
    <phoneticPr fontId="2"/>
  </si>
  <si>
    <t>江津市（桜江町を除く）内</t>
    <rPh sb="0" eb="2">
      <t>ゴウツ</t>
    </rPh>
    <rPh sb="2" eb="3">
      <t>シ</t>
    </rPh>
    <rPh sb="4" eb="7">
      <t>サクラエチョウ</t>
    </rPh>
    <rPh sb="8" eb="9">
      <t>ノゾ</t>
    </rPh>
    <rPh sb="11" eb="12">
      <t>ナイ</t>
    </rPh>
    <phoneticPr fontId="2"/>
  </si>
  <si>
    <t>江津市（桜江町を除く）内</t>
    <rPh sb="0" eb="3">
      <t>ゴウツシ</t>
    </rPh>
    <rPh sb="4" eb="7">
      <t>サクラエチョウ</t>
    </rPh>
    <rPh sb="8" eb="9">
      <t>ノゾ</t>
    </rPh>
    <rPh sb="11" eb="12">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</si>
</sst>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411]ggge&quot;年&quot;m&quot;月&quot;d&quot;日&quot;;@"/>
    <numFmt numFmtId="177" formatCode="#,##0&quot;件&quot;"/>
    <numFmt numFmtId="178" formatCode="#,##0.0&quot;点&quot;"/>
    <numFmt numFmtId="179" formatCode="#,##0&quot;点&quot;"/>
    <numFmt numFmtId="180" formatCode="#,##0&quot;ユニット&quot;"/>
    <numFmt numFmtId="181" formatCode="[$-411]ge\.m\.d;@"/>
    <numFmt numFmtId="182" formatCode="#,##0;\-#,##0;\ &quot;&quot;"/>
    <numFmt numFmtId="183" formatCode="0_);[Red]\(0\)"/>
    <numFmt numFmtId="184" formatCode="#,##0&quot;人&quot;"/>
    <numFmt numFmtId="185" formatCode="#,##0&quot;歳&quot;"/>
    <numFmt numFmtId="186" formatCode="0.0_ "/>
    <numFmt numFmtId="187" formatCode="0.0&quot;ヶ月&quot;"/>
    <numFmt numFmtId="188" formatCode="0&quot;歳&quot;"/>
  </numFmts>
  <fonts count="78">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sz val="10"/>
      <color theme="1"/>
      <name val="ＭＳ Ｐ明朝"/>
      <family val="1"/>
      <charset val="128"/>
    </font>
    <font>
      <sz val="11"/>
      <color theme="1"/>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b/>
      <sz val="14"/>
      <color theme="0"/>
      <name val="ＭＳ Ｐゴシック"/>
      <family val="3"/>
      <charset val="128"/>
    </font>
    <font>
      <b/>
      <sz val="12"/>
      <color theme="1"/>
      <name val="ＭＳ Ｐゴシック"/>
      <family val="3"/>
      <charset val="128"/>
    </font>
    <font>
      <sz val="11"/>
      <color rgb="FFFF0000"/>
      <name val="ＭＳ Ｐゴシック"/>
      <family val="3"/>
      <charset val="128"/>
    </font>
    <font>
      <b/>
      <sz val="11"/>
      <color rgb="FFFF0000"/>
      <name val="ＭＳ Ｐゴシック"/>
      <family val="3"/>
      <charset val="128"/>
    </font>
    <font>
      <b/>
      <sz val="11"/>
      <color rgb="FFFF0000"/>
      <name val="ＭＳ Ｐ明朝"/>
      <family val="1"/>
      <charset val="128"/>
    </font>
    <font>
      <sz val="14"/>
      <color theme="1"/>
      <name val="ＭＳ Ｐゴシック"/>
      <family val="2"/>
      <charset val="128"/>
      <scheme val="minor"/>
    </font>
    <font>
      <b/>
      <sz val="11"/>
      <color rgb="FFFF0000"/>
      <name val="ＭＳ Ｐゴシック"/>
      <family val="3"/>
      <charset val="128"/>
      <scheme val="minor"/>
    </font>
    <font>
      <sz val="12"/>
      <color theme="1"/>
      <name val="ＭＳ Ｐゴシック"/>
      <family val="3"/>
      <charset val="128"/>
    </font>
    <font>
      <sz val="14"/>
      <color theme="1"/>
      <name val="ＭＳ Ｐゴシック"/>
      <family val="3"/>
      <charset val="128"/>
    </font>
    <font>
      <b/>
      <sz val="12"/>
      <color indexed="81"/>
      <name val="ＭＳ Ｐゴシック"/>
      <family val="3"/>
      <charset val="128"/>
    </font>
    <font>
      <sz val="11"/>
      <color rgb="FF0070C0"/>
      <name val="ＭＳ Ｐ明朝"/>
      <family val="1"/>
      <charset val="128"/>
    </font>
    <font>
      <b/>
      <sz val="11"/>
      <color theme="1"/>
      <name val="ＭＳ Ｐ明朝"/>
      <family val="1"/>
      <charset val="128"/>
    </font>
    <font>
      <b/>
      <sz val="11"/>
      <color theme="4"/>
      <name val="ＭＳ Ｐ明朝"/>
      <family val="1"/>
      <charset val="128"/>
    </font>
    <font>
      <sz val="11"/>
      <name val="ＭＳ Ｐゴシック"/>
      <family val="3"/>
      <charset val="128"/>
      <scheme val="minor"/>
    </font>
    <font>
      <sz val="11"/>
      <name val="ＭＳ Ｐ明朝"/>
      <family val="1"/>
      <charset val="128"/>
    </font>
    <font>
      <sz val="9"/>
      <name val="ＭＳ Ｐ明朝"/>
      <family val="1"/>
      <charset val="128"/>
    </font>
    <font>
      <sz val="9"/>
      <color theme="1"/>
      <name val="ＭＳ Ｐ明朝"/>
      <family val="1"/>
      <charset val="128"/>
    </font>
    <font>
      <b/>
      <sz val="12"/>
      <color indexed="81"/>
      <name val="MS P ゴシック"/>
      <family val="3"/>
      <charset val="128"/>
    </font>
    <font>
      <sz val="10"/>
      <name val="ＭＳ Ｐ明朝"/>
      <family val="1"/>
      <charset val="128"/>
    </font>
    <font>
      <sz val="11"/>
      <name val="ＭＳ Ｐゴシック"/>
      <family val="2"/>
      <charset val="128"/>
      <scheme val="minor"/>
    </font>
    <font>
      <sz val="10"/>
      <name val="ＭＳ Ｐゴシック"/>
      <family val="3"/>
      <charset val="128"/>
      <scheme val="minor"/>
    </font>
    <font>
      <b/>
      <sz val="11"/>
      <name val="ＭＳ Ｐ明朝"/>
      <family val="1"/>
      <charset val="128"/>
    </font>
    <font>
      <b/>
      <sz val="9"/>
      <color indexed="10"/>
      <name val="MS P ゴシック"/>
      <family val="3"/>
      <charset val="128"/>
    </font>
    <font>
      <sz val="9"/>
      <color rgb="FFFF0000"/>
      <name val="ＭＳ Ｐ明朝"/>
      <family val="1"/>
      <charset val="128"/>
    </font>
    <font>
      <b/>
      <u/>
      <sz val="11"/>
      <color rgb="FFFF0000"/>
      <name val="ＭＳ Ｐ明朝"/>
      <family val="1"/>
      <charset val="128"/>
    </font>
    <font>
      <sz val="11"/>
      <color theme="1"/>
      <name val="ＭＳ Ｐゴシック"/>
      <family val="2"/>
      <scheme val="minor"/>
    </font>
    <font>
      <sz val="10"/>
      <color theme="1"/>
      <name val="ＭＳ Ｐゴシック"/>
      <family val="3"/>
      <charset val="128"/>
    </font>
    <font>
      <sz val="11"/>
      <name val="ＭＳ Ｐゴシック"/>
      <family val="3"/>
      <charset val="128"/>
    </font>
    <font>
      <u/>
      <sz val="11"/>
      <name val="ＭＳ Ｐ明朝"/>
      <family val="1"/>
      <charset val="128"/>
    </font>
    <font>
      <sz val="12"/>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sz val="10"/>
      <color rgb="FFFF0000"/>
      <name val="ＭＳ Ｐ明朝"/>
      <family val="1"/>
      <charset val="128"/>
    </font>
  </fonts>
  <fills count="27">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2" tint="-9.9948118533890809E-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6" tint="0.39994506668294322"/>
        <bgColor indexed="64"/>
      </patternFill>
    </fill>
    <fill>
      <patternFill patternType="solid">
        <fgColor theme="0" tint="-0.499984740745262"/>
        <bgColor indexed="64"/>
      </patternFill>
    </fill>
    <fill>
      <patternFill patternType="solid">
        <fgColor theme="0" tint="-0.34998626667073579"/>
        <bgColor indexed="64"/>
      </patternFill>
    </fill>
  </fills>
  <borders count="2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ashDot">
        <color auto="1"/>
      </top>
      <bottom/>
      <diagonal/>
    </border>
    <border>
      <left/>
      <right/>
      <top/>
      <bottom style="dashDot">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hair">
        <color theme="1"/>
      </top>
      <bottom style="thin">
        <color theme="1"/>
      </bottom>
      <diagonal/>
    </border>
    <border>
      <left style="medium">
        <color rgb="FFFF0000"/>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ck">
        <color rgb="FFFF0000"/>
      </right>
      <top style="thin">
        <color theme="1"/>
      </top>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right/>
      <top style="hair">
        <color theme="1"/>
      </top>
      <bottom style="thick">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n">
        <color theme="1"/>
      </left>
      <right style="thin">
        <color indexed="64"/>
      </right>
      <top style="thin">
        <color theme="1"/>
      </top>
      <bottom style="hair">
        <color theme="1"/>
      </bottom>
      <diagonal/>
    </border>
    <border>
      <left style="thin">
        <color theme="1"/>
      </left>
      <right style="thin">
        <color indexed="64"/>
      </right>
      <top style="hair">
        <color theme="1"/>
      </top>
      <bottom style="hair">
        <color theme="1"/>
      </bottom>
      <diagonal/>
    </border>
    <border>
      <left style="thin">
        <color theme="1"/>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left>
      <right style="thick">
        <color rgb="FFFF0000"/>
      </right>
      <top style="hair">
        <color theme="1"/>
      </top>
      <bottom style="thin">
        <color theme="1"/>
      </bottom>
      <diagonal/>
    </border>
    <border diagonalUp="1">
      <left style="thin">
        <color theme="1"/>
      </left>
      <right style="thin">
        <color theme="1"/>
      </right>
      <top style="hair">
        <color theme="1"/>
      </top>
      <bottom style="thick">
        <color rgb="FFFF0000"/>
      </bottom>
      <diagonal style="thin">
        <color theme="1"/>
      </diagonal>
    </border>
    <border>
      <left style="thin">
        <color theme="1"/>
      </left>
      <right style="thin">
        <color theme="1"/>
      </right>
      <top style="hair">
        <color theme="1"/>
      </top>
      <bottom style="thick">
        <color rgb="FFFF0000"/>
      </bottom>
      <diagonal/>
    </border>
    <border diagonalUp="1">
      <left/>
      <right style="thick">
        <color rgb="FFFF0000"/>
      </right>
      <top style="hair">
        <color theme="1"/>
      </top>
      <bottom style="thick">
        <color rgb="FFFF0000"/>
      </bottom>
      <diagonal style="thin">
        <color theme="1"/>
      </diagonal>
    </border>
    <border>
      <left style="medium">
        <color indexed="64"/>
      </left>
      <right/>
      <top style="medium">
        <color indexed="64"/>
      </top>
      <bottom style="thin">
        <color indexed="64"/>
      </bottom>
      <diagonal/>
    </border>
    <border>
      <left style="thin">
        <color theme="1"/>
      </left>
      <right style="thin">
        <color theme="1"/>
      </right>
      <top style="thin">
        <color theme="1"/>
      </top>
      <bottom style="medium">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ck">
        <color rgb="FFFF0000"/>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ck">
        <color rgb="FFFF0000"/>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ck">
        <color rgb="FFFF0000"/>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ck">
        <color rgb="FFFF0000"/>
      </left>
      <right style="hair">
        <color theme="1"/>
      </right>
      <top style="hair">
        <color theme="1"/>
      </top>
      <bottom/>
      <diagonal/>
    </border>
    <border>
      <left style="hair">
        <color theme="1"/>
      </left>
      <right style="hair">
        <color theme="1"/>
      </right>
      <top style="hair">
        <color theme="1"/>
      </top>
      <bottom/>
      <diagonal/>
    </border>
    <border>
      <left style="hair">
        <color theme="1"/>
      </left>
      <right style="thin">
        <color theme="1"/>
      </right>
      <top style="hair">
        <color theme="1"/>
      </top>
      <bottom/>
      <diagonal/>
    </border>
    <border>
      <left style="thick">
        <color rgb="FFFF0000"/>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thin">
        <color theme="1"/>
      </right>
      <top/>
      <bottom style="hair">
        <color theme="1"/>
      </bottom>
      <diagonal/>
    </border>
    <border>
      <left/>
      <right/>
      <top style="hair">
        <color indexed="64"/>
      </top>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diagonal/>
    </border>
    <border>
      <left style="hair">
        <color theme="1"/>
      </left>
      <right style="medium">
        <color rgb="FFFF0000"/>
      </right>
      <top/>
      <bottom style="medium">
        <color rgb="FFFF0000"/>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style="thin">
        <color indexed="64"/>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medium">
        <color rgb="FFFF0000"/>
      </top>
      <bottom style="thin">
        <color indexed="64"/>
      </bottom>
      <diagonal/>
    </border>
    <border>
      <left style="thin">
        <color indexed="64"/>
      </left>
      <right style="thin">
        <color auto="1"/>
      </right>
      <top style="medium">
        <color rgb="FFFF0000"/>
      </top>
      <bottom style="thin">
        <color indexed="64"/>
      </bottom>
      <diagonal/>
    </border>
    <border>
      <left/>
      <right/>
      <top style="medium">
        <color rgb="FFFF0000"/>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left>
      <right style="thin">
        <color indexed="64"/>
      </right>
      <top style="medium">
        <color rgb="FFFF0000"/>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right/>
      <top style="medium">
        <color rgb="FFFF0000"/>
      </top>
      <bottom/>
      <diagonal/>
    </border>
    <border>
      <left style="thin">
        <color indexed="64"/>
      </left>
      <right style="thick">
        <color rgb="FFFF0000"/>
      </right>
      <top style="thin">
        <color theme="1"/>
      </top>
      <bottom style="thin">
        <color indexed="64"/>
      </bottom>
      <diagonal/>
    </border>
    <border>
      <left style="thin">
        <color indexed="64"/>
      </left>
      <right style="thick">
        <color rgb="FFFF0000"/>
      </right>
      <top/>
      <bottom style="hair">
        <color theme="1"/>
      </bottom>
      <diagonal/>
    </border>
    <border>
      <left style="thick">
        <color rgb="FFFF0000"/>
      </left>
      <right style="thin">
        <color theme="1"/>
      </right>
      <top/>
      <bottom style="hair">
        <color theme="1"/>
      </bottom>
      <diagonal/>
    </border>
    <border>
      <left style="thin">
        <color theme="1"/>
      </left>
      <right style="thin">
        <color indexed="64"/>
      </right>
      <top/>
      <bottom style="hair">
        <color theme="1"/>
      </bottom>
      <diagonal/>
    </border>
    <border>
      <left style="thin">
        <color indexed="64"/>
      </left>
      <right style="thin">
        <color indexed="64"/>
      </right>
      <top/>
      <bottom style="hair">
        <color theme="1"/>
      </bottom>
      <diagonal/>
    </border>
    <border>
      <left style="thick">
        <color rgb="FFFF0000"/>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5" fillId="0" borderId="0">
      <alignment vertical="center"/>
    </xf>
    <xf numFmtId="0" fontId="69" fillId="0" borderId="0"/>
  </cellStyleXfs>
  <cellXfs count="1197">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3" xfId="0" applyBorder="1" applyAlignment="1">
      <alignment vertical="center" wrapText="1"/>
    </xf>
    <xf numFmtId="0" fontId="7" fillId="0" borderId="0" xfId="0" applyFont="1" applyAlignment="1">
      <alignment vertical="center" wrapText="1"/>
    </xf>
    <xf numFmtId="0" fontId="13" fillId="0" borderId="0" xfId="0" applyFont="1">
      <alignment vertical="center"/>
    </xf>
    <xf numFmtId="0" fontId="0" fillId="2" borderId="11" xfId="0" applyFill="1" applyBorder="1">
      <alignment vertical="center"/>
    </xf>
    <xf numFmtId="0" fontId="0" fillId="0" borderId="64" xfId="0" applyBorder="1">
      <alignment vertical="center"/>
    </xf>
    <xf numFmtId="0" fontId="0" fillId="0" borderId="60" xfId="0" applyBorder="1">
      <alignment vertical="center"/>
    </xf>
    <xf numFmtId="49" fontId="0" fillId="0" borderId="60" xfId="0" applyNumberFormat="1" applyBorder="1">
      <alignment vertical="center"/>
    </xf>
    <xf numFmtId="0" fontId="0" fillId="5" borderId="60" xfId="0" applyFill="1" applyBorder="1">
      <alignment vertical="center"/>
    </xf>
    <xf numFmtId="0" fontId="0" fillId="5" borderId="64" xfId="0" applyFill="1" applyBorder="1">
      <alignment vertical="center"/>
    </xf>
    <xf numFmtId="0" fontId="0" fillId="0" borderId="65" xfId="0" applyBorder="1">
      <alignment vertical="center"/>
    </xf>
    <xf numFmtId="0" fontId="0" fillId="0" borderId="66" xfId="0" applyBorder="1">
      <alignment vertical="center"/>
    </xf>
    <xf numFmtId="0" fontId="14" fillId="5" borderId="23" xfId="0" applyFont="1" applyFill="1" applyBorder="1" applyAlignment="1">
      <alignment horizontal="left" vertical="center" wrapText="1"/>
    </xf>
    <xf numFmtId="0" fontId="0" fillId="2" borderId="23" xfId="0" applyFill="1" applyBorder="1">
      <alignment vertical="center"/>
    </xf>
    <xf numFmtId="0" fontId="0" fillId="2" borderId="68" xfId="0" applyFill="1" applyBorder="1" applyAlignment="1">
      <alignment vertical="center" wrapText="1"/>
    </xf>
    <xf numFmtId="0" fontId="5" fillId="0" borderId="64" xfId="0" applyFont="1" applyBorder="1">
      <alignment vertical="center"/>
    </xf>
    <xf numFmtId="0" fontId="0" fillId="0" borderId="23" xfId="0" applyBorder="1" applyAlignment="1">
      <alignment horizontal="right" vertical="center"/>
    </xf>
    <xf numFmtId="0" fontId="4" fillId="2" borderId="23" xfId="0" applyFont="1" applyFill="1" applyBorder="1" applyAlignment="1">
      <alignment horizontal="left" vertical="center"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7" xfId="0" applyBorder="1">
      <alignment vertical="center"/>
    </xf>
    <xf numFmtId="0" fontId="0" fillId="0" borderId="0" xfId="0" applyAlignment="1">
      <alignment vertical="center" shrinkToFit="1"/>
    </xf>
    <xf numFmtId="0" fontId="17"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19" fillId="10" borderId="0" xfId="0" applyFont="1" applyFill="1">
      <alignment vertical="center"/>
    </xf>
    <xf numFmtId="0" fontId="5" fillId="10" borderId="0" xfId="0" applyFont="1" applyFill="1">
      <alignment vertical="center"/>
    </xf>
    <xf numFmtId="0" fontId="0" fillId="0" borderId="70" xfId="0" applyBorder="1">
      <alignment vertical="center"/>
    </xf>
    <xf numFmtId="49" fontId="0" fillId="0" borderId="70" xfId="0" applyNumberFormat="1" applyBorder="1">
      <alignment vertical="center"/>
    </xf>
    <xf numFmtId="0" fontId="0" fillId="0" borderId="69" xfId="0" applyBorder="1">
      <alignment vertical="center"/>
    </xf>
    <xf numFmtId="49" fontId="0" fillId="0" borderId="69" xfId="0" applyNumberFormat="1" applyBorder="1">
      <alignment vertical="center"/>
    </xf>
    <xf numFmtId="0" fontId="0" fillId="0" borderId="71" xfId="0" applyBorder="1">
      <alignment vertical="center"/>
    </xf>
    <xf numFmtId="49" fontId="0" fillId="0" borderId="71"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76" xfId="0" applyBorder="1">
      <alignment vertical="center"/>
    </xf>
    <xf numFmtId="49" fontId="0" fillId="0" borderId="76" xfId="0" applyNumberFormat="1" applyBorder="1">
      <alignment vertical="center"/>
    </xf>
    <xf numFmtId="0" fontId="4" fillId="0" borderId="23"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3" xfId="0" applyBorder="1" applyAlignment="1">
      <alignment vertical="center" shrinkToFit="1"/>
    </xf>
    <xf numFmtId="0" fontId="7" fillId="0" borderId="0" xfId="0" applyFont="1">
      <alignment vertical="center"/>
    </xf>
    <xf numFmtId="0" fontId="0" fillId="10" borderId="72" xfId="0" applyFill="1" applyBorder="1">
      <alignment vertical="center"/>
    </xf>
    <xf numFmtId="0" fontId="0" fillId="10" borderId="73" xfId="0" applyFill="1" applyBorder="1">
      <alignment vertical="center"/>
    </xf>
    <xf numFmtId="0" fontId="0" fillId="10" borderId="74" xfId="0" applyFill="1" applyBorder="1">
      <alignment vertical="center"/>
    </xf>
    <xf numFmtId="0" fontId="0" fillId="10" borderId="75" xfId="0" applyFill="1" applyBorder="1">
      <alignment vertical="center"/>
    </xf>
    <xf numFmtId="0" fontId="0" fillId="10" borderId="78"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3" xfId="0" applyFont="1" applyFill="1" applyBorder="1" applyAlignment="1">
      <alignment horizontal="center" vertical="center" wrapText="1"/>
    </xf>
    <xf numFmtId="0" fontId="0" fillId="0" borderId="62" xfId="0" applyBorder="1" applyAlignment="1">
      <alignment horizontal="left" vertical="center" wrapText="1"/>
    </xf>
    <xf numFmtId="0" fontId="11" fillId="0" borderId="63" xfId="1" applyBorder="1" applyAlignment="1">
      <alignment horizontal="left" vertical="center" wrapText="1"/>
    </xf>
    <xf numFmtId="0" fontId="0" fillId="9" borderId="0" xfId="0" applyFill="1" applyAlignment="1">
      <alignment vertical="center" wrapText="1"/>
    </xf>
    <xf numFmtId="0" fontId="14" fillId="5" borderId="84" xfId="0" applyFont="1" applyFill="1" applyBorder="1" applyAlignment="1">
      <alignment horizontal="left" vertical="center" wrapText="1"/>
    </xf>
    <xf numFmtId="0" fontId="14" fillId="5" borderId="85" xfId="0" applyFont="1" applyFill="1" applyBorder="1" applyAlignment="1">
      <alignment horizontal="left" vertical="center" wrapText="1"/>
    </xf>
    <xf numFmtId="0" fontId="14" fillId="5" borderId="90" xfId="0" applyFont="1" applyFill="1" applyBorder="1" applyAlignment="1">
      <alignment horizontal="left" vertical="center" wrapText="1"/>
    </xf>
    <xf numFmtId="0" fontId="14" fillId="5" borderId="87" xfId="0" applyFont="1" applyFill="1" applyBorder="1" applyAlignment="1">
      <alignment vertical="center" wrapText="1"/>
    </xf>
    <xf numFmtId="0" fontId="14" fillId="5" borderId="88" xfId="0" applyFont="1" applyFill="1" applyBorder="1" applyAlignment="1">
      <alignment vertical="center" wrapText="1"/>
    </xf>
    <xf numFmtId="0" fontId="14" fillId="5" borderId="88" xfId="0" applyFont="1" applyFill="1" applyBorder="1" applyAlignment="1">
      <alignment horizontal="left" vertical="center" wrapText="1"/>
    </xf>
    <xf numFmtId="0" fontId="14" fillId="5" borderId="89" xfId="0" applyFont="1" applyFill="1" applyBorder="1" applyAlignment="1">
      <alignment vertical="center" wrapText="1"/>
    </xf>
    <xf numFmtId="0" fontId="14" fillId="5" borderId="93" xfId="0" applyFont="1" applyFill="1" applyBorder="1" applyAlignment="1">
      <alignment vertical="center" wrapText="1"/>
    </xf>
    <xf numFmtId="0" fontId="14" fillId="5" borderId="86" xfId="0" applyFont="1" applyFill="1" applyBorder="1" applyAlignment="1">
      <alignment horizontal="left" vertical="center" wrapText="1"/>
    </xf>
    <xf numFmtId="0" fontId="14" fillId="5" borderId="91" xfId="0" applyFont="1" applyFill="1" applyBorder="1" applyAlignment="1">
      <alignment horizontal="left" vertical="center" wrapText="1"/>
    </xf>
    <xf numFmtId="0" fontId="14" fillId="5" borderId="87" xfId="0" applyFont="1" applyFill="1" applyBorder="1" applyAlignment="1">
      <alignment horizontal="left" vertical="center" wrapText="1"/>
    </xf>
    <xf numFmtId="0" fontId="14" fillId="5" borderId="89" xfId="0" applyFont="1" applyFill="1" applyBorder="1" applyAlignment="1">
      <alignment horizontal="left" vertical="center" wrapText="1"/>
    </xf>
    <xf numFmtId="0" fontId="0" fillId="2" borderId="0" xfId="0" applyFill="1" applyAlignment="1">
      <alignment vertical="center" wrapText="1"/>
    </xf>
    <xf numFmtId="0" fontId="30" fillId="11" borderId="0" xfId="0" applyFont="1" applyFill="1">
      <alignment vertical="center"/>
    </xf>
    <xf numFmtId="0" fontId="7" fillId="11" borderId="0" xfId="0" applyFont="1" applyFill="1">
      <alignment vertical="center"/>
    </xf>
    <xf numFmtId="0" fontId="32" fillId="2" borderId="0" xfId="0" applyFont="1" applyFill="1">
      <alignment vertical="center"/>
    </xf>
    <xf numFmtId="177" fontId="14" fillId="0" borderId="84" xfId="0" applyNumberFormat="1" applyFont="1" applyBorder="1" applyAlignment="1">
      <alignment horizontal="center" vertical="center" wrapText="1"/>
    </xf>
    <xf numFmtId="0" fontId="14" fillId="0" borderId="84" xfId="0" applyFont="1" applyBorder="1" applyAlignment="1">
      <alignment horizontal="left" vertical="center" wrapText="1"/>
    </xf>
    <xf numFmtId="0" fontId="14" fillId="0" borderId="84" xfId="0" applyFont="1" applyBorder="1" applyAlignment="1">
      <alignment vertical="center" wrapText="1"/>
    </xf>
    <xf numFmtId="0" fontId="14" fillId="0" borderId="85" xfId="0" applyFont="1" applyBorder="1" applyAlignment="1">
      <alignment horizontal="left" vertical="center" wrapText="1"/>
    </xf>
    <xf numFmtId="0" fontId="14" fillId="0" borderId="86" xfId="0" applyFont="1" applyBorder="1" applyAlignment="1">
      <alignment horizontal="left" vertical="center" wrapText="1"/>
    </xf>
    <xf numFmtId="177" fontId="14" fillId="0" borderId="108" xfId="0" applyNumberFormat="1" applyFont="1" applyBorder="1" applyAlignment="1">
      <alignment vertical="center" wrapText="1"/>
    </xf>
    <xf numFmtId="178" fontId="14" fillId="0" borderId="2" xfId="0" applyNumberFormat="1" applyFont="1" applyBorder="1" applyAlignment="1">
      <alignment vertical="center" wrapText="1"/>
    </xf>
    <xf numFmtId="178" fontId="14" fillId="0" borderId="106" xfId="0" applyNumberFormat="1" applyFont="1" applyBorder="1" applyAlignment="1">
      <alignment vertical="center" wrapText="1"/>
    </xf>
    <xf numFmtId="0" fontId="14" fillId="0" borderId="90" xfId="0" applyFont="1" applyBorder="1" applyAlignment="1">
      <alignment horizontal="left" vertical="center" wrapText="1"/>
    </xf>
    <xf numFmtId="0" fontId="14" fillId="0" borderId="23" xfId="0" applyFont="1" applyBorder="1" applyAlignment="1">
      <alignment vertical="center" wrapText="1"/>
    </xf>
    <xf numFmtId="0" fontId="14" fillId="0" borderId="91" xfId="0" applyFont="1" applyBorder="1" applyAlignment="1">
      <alignment vertical="center" wrapText="1"/>
    </xf>
    <xf numFmtId="0" fontId="14" fillId="0" borderId="90" xfId="0" applyFont="1" applyBorder="1" applyAlignment="1">
      <alignment vertical="center" wrapText="1"/>
    </xf>
    <xf numFmtId="0" fontId="14" fillId="0" borderId="23" xfId="0" applyFont="1" applyBorder="1" applyAlignment="1">
      <alignment horizontal="left" vertical="center" wrapText="1"/>
    </xf>
    <xf numFmtId="0" fontId="14" fillId="0" borderId="91" xfId="0" applyFont="1" applyBorder="1" applyAlignment="1">
      <alignment horizontal="left" vertical="center" wrapText="1"/>
    </xf>
    <xf numFmtId="0" fontId="14" fillId="0" borderId="2" xfId="0" applyFont="1" applyBorder="1" applyAlignment="1">
      <alignment vertical="center" wrapText="1"/>
    </xf>
    <xf numFmtId="0" fontId="14" fillId="0" borderId="106" xfId="0" applyFont="1" applyBorder="1" applyAlignment="1">
      <alignment vertical="center" wrapText="1"/>
    </xf>
    <xf numFmtId="0" fontId="14" fillId="0" borderId="108" xfId="0" applyFont="1" applyBorder="1" applyAlignment="1">
      <alignment vertical="center" wrapText="1"/>
    </xf>
    <xf numFmtId="177" fontId="14" fillId="0" borderId="109" xfId="0" applyNumberFormat="1" applyFont="1" applyBorder="1" applyAlignment="1">
      <alignment vertical="center" wrapText="1"/>
    </xf>
    <xf numFmtId="178" fontId="14" fillId="0" borderId="0" xfId="0" applyNumberFormat="1" applyFont="1" applyAlignment="1">
      <alignment vertical="center" wrapText="1"/>
    </xf>
    <xf numFmtId="0" fontId="14" fillId="0" borderId="105" xfId="0" applyFont="1" applyBorder="1" applyAlignment="1">
      <alignment vertical="center" wrapText="1"/>
    </xf>
    <xf numFmtId="0" fontId="14" fillId="0" borderId="109" xfId="0" applyFont="1" applyBorder="1" applyAlignment="1">
      <alignment vertical="center" wrapText="1"/>
    </xf>
    <xf numFmtId="0" fontId="14" fillId="0" borderId="0" xfId="0" applyFont="1" applyAlignment="1">
      <alignment vertical="center" wrapText="1"/>
    </xf>
    <xf numFmtId="0" fontId="14" fillId="0" borderId="102" xfId="0" applyFont="1" applyBorder="1" applyAlignment="1">
      <alignment vertical="center" wrapText="1"/>
    </xf>
    <xf numFmtId="177" fontId="14" fillId="0" borderId="110" xfId="0" applyNumberFormat="1" applyFont="1" applyBorder="1" applyAlignment="1">
      <alignment vertical="center" wrapText="1"/>
    </xf>
    <xf numFmtId="178" fontId="14" fillId="0" borderId="7" xfId="0" applyNumberFormat="1" applyFont="1" applyBorder="1" applyAlignment="1">
      <alignment vertical="center" wrapText="1"/>
    </xf>
    <xf numFmtId="0" fontId="14" fillId="0" borderId="107" xfId="0" applyFont="1" applyBorder="1" applyAlignment="1">
      <alignment vertical="center" wrapText="1"/>
    </xf>
    <xf numFmtId="0" fontId="14" fillId="0" borderId="111" xfId="0" applyFont="1" applyBorder="1" applyAlignment="1">
      <alignment vertical="center" wrapText="1"/>
    </xf>
    <xf numFmtId="0" fontId="14" fillId="0" borderId="110" xfId="0" applyFont="1" applyBorder="1" applyAlignment="1">
      <alignment vertical="center" wrapText="1"/>
    </xf>
    <xf numFmtId="0" fontId="14" fillId="0" borderId="7"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15" xfId="0" applyFill="1" applyBorder="1">
      <alignment vertical="center"/>
    </xf>
    <xf numFmtId="0" fontId="0" fillId="0" borderId="116" xfId="0" applyBorder="1">
      <alignment vertical="center"/>
    </xf>
    <xf numFmtId="0" fontId="0" fillId="10" borderId="117" xfId="0" applyFill="1" applyBorder="1">
      <alignment vertical="center"/>
    </xf>
    <xf numFmtId="0" fontId="0" fillId="0" borderId="118" xfId="0" applyBorder="1">
      <alignment vertical="center"/>
    </xf>
    <xf numFmtId="49" fontId="0" fillId="0" borderId="119" xfId="0" applyNumberFormat="1" applyBorder="1">
      <alignment vertical="center"/>
    </xf>
    <xf numFmtId="0" fontId="0" fillId="0" borderId="120" xfId="0" applyBorder="1">
      <alignment vertical="center"/>
    </xf>
    <xf numFmtId="49" fontId="0" fillId="0" borderId="121" xfId="0" applyNumberFormat="1" applyBorder="1">
      <alignment vertical="center"/>
    </xf>
    <xf numFmtId="0" fontId="0" fillId="0" borderId="122" xfId="0" applyBorder="1">
      <alignment vertical="center"/>
    </xf>
    <xf numFmtId="0" fontId="0" fillId="5" borderId="66" xfId="0" applyFill="1" applyBorder="1">
      <alignment vertical="center"/>
    </xf>
    <xf numFmtId="0" fontId="0" fillId="2" borderId="123" xfId="0" applyFill="1" applyBorder="1" applyAlignment="1">
      <alignment vertical="center" wrapText="1"/>
    </xf>
    <xf numFmtId="0" fontId="0" fillId="0" borderId="124" xfId="0" applyBorder="1">
      <alignment vertical="center"/>
    </xf>
    <xf numFmtId="0" fontId="0" fillId="2" borderId="125" xfId="0" applyFill="1" applyBorder="1" applyAlignment="1">
      <alignment vertical="center" wrapText="1"/>
    </xf>
    <xf numFmtId="0" fontId="0" fillId="0" borderId="126" xfId="0" applyBorder="1">
      <alignment vertical="center"/>
    </xf>
    <xf numFmtId="0" fontId="0" fillId="0" borderId="126" xfId="0" applyBorder="1" applyAlignment="1">
      <alignment horizontal="center" vertical="center"/>
    </xf>
    <xf numFmtId="0" fontId="0" fillId="0" borderId="127"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8" xfId="0" applyFont="1" applyBorder="1">
      <alignment vertical="center"/>
    </xf>
    <xf numFmtId="0" fontId="6" fillId="0" borderId="19" xfId="0" applyFont="1" applyBorder="1">
      <alignment vertical="center"/>
    </xf>
    <xf numFmtId="0" fontId="33" fillId="6" borderId="0" xfId="0" applyFont="1" applyFill="1">
      <alignment vertical="center"/>
    </xf>
    <xf numFmtId="0" fontId="6" fillId="0" borderId="0" xfId="0" applyFont="1" applyAlignment="1">
      <alignment horizontal="left" vertical="center" wrapText="1"/>
    </xf>
    <xf numFmtId="0" fontId="33" fillId="0" borderId="0" xfId="0" applyFont="1">
      <alignment vertical="center"/>
    </xf>
    <xf numFmtId="0" fontId="34" fillId="0" borderId="0" xfId="0" applyFont="1">
      <alignment vertical="center"/>
    </xf>
    <xf numFmtId="0" fontId="6" fillId="0" borderId="1"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7" xfId="0" applyFont="1" applyBorder="1" applyAlignment="1">
      <alignment horizontal="center" vertical="center"/>
    </xf>
    <xf numFmtId="0" fontId="6" fillId="0" borderId="4" xfId="0" applyFont="1" applyBorder="1" applyAlignment="1">
      <alignment horizontal="right" vertical="center"/>
    </xf>
    <xf numFmtId="0" fontId="6" fillId="0" borderId="13" xfId="0" applyFont="1" applyBorder="1">
      <alignment vertical="center"/>
    </xf>
    <xf numFmtId="0" fontId="6" fillId="6" borderId="35" xfId="0" applyFont="1" applyFill="1" applyBorder="1" applyAlignment="1">
      <alignment vertical="center" shrinkToFit="1"/>
    </xf>
    <xf numFmtId="0" fontId="6" fillId="6" borderId="36" xfId="0" applyFont="1" applyFill="1" applyBorder="1" applyAlignment="1">
      <alignment vertical="center" shrinkToFit="1"/>
    </xf>
    <xf numFmtId="0" fontId="6" fillId="6" borderId="37" xfId="0" applyFont="1" applyFill="1" applyBorder="1" applyAlignment="1">
      <alignment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6" xfId="0" applyFont="1" applyFill="1" applyBorder="1" applyAlignment="1">
      <alignment vertical="center" shrinkToFit="1"/>
    </xf>
    <xf numFmtId="0" fontId="6" fillId="6" borderId="47" xfId="0" applyFont="1" applyFill="1" applyBorder="1" applyAlignment="1">
      <alignment vertical="center" shrinkToFit="1"/>
    </xf>
    <xf numFmtId="0" fontId="6" fillId="6" borderId="48" xfId="0" applyFont="1" applyFill="1" applyBorder="1" applyAlignment="1">
      <alignment vertical="center" shrinkToFit="1"/>
    </xf>
    <xf numFmtId="0" fontId="6" fillId="6" borderId="41" xfId="0" applyFont="1" applyFill="1" applyBorder="1" applyAlignment="1">
      <alignment vertical="center" shrinkToFit="1"/>
    </xf>
    <xf numFmtId="0" fontId="6" fillId="6" borderId="42" xfId="0" applyFont="1" applyFill="1" applyBorder="1" applyAlignment="1">
      <alignment vertical="center" shrinkToFit="1"/>
    </xf>
    <xf numFmtId="0" fontId="6" fillId="6" borderId="43" xfId="0" applyFont="1" applyFill="1" applyBorder="1" applyAlignment="1">
      <alignment vertical="center" shrinkToFit="1"/>
    </xf>
    <xf numFmtId="0" fontId="6" fillId="6" borderId="49" xfId="0" applyFont="1" applyFill="1" applyBorder="1" applyAlignment="1">
      <alignment vertical="center" shrinkToFit="1"/>
    </xf>
    <xf numFmtId="0" fontId="6" fillId="6" borderId="50" xfId="0" applyFont="1" applyFill="1" applyBorder="1" applyAlignment="1">
      <alignment vertical="center" shrinkToFit="1"/>
    </xf>
    <xf numFmtId="0" fontId="6" fillId="6" borderId="51" xfId="0" applyFont="1" applyFill="1" applyBorder="1" applyAlignment="1">
      <alignment vertical="center" shrinkToFit="1"/>
    </xf>
    <xf numFmtId="49" fontId="6" fillId="0" borderId="0" xfId="0" applyNumberFormat="1" applyFont="1" applyAlignment="1">
      <alignment horizontal="right" vertical="center"/>
    </xf>
    <xf numFmtId="0" fontId="33" fillId="0" borderId="0" xfId="0" applyFont="1" applyAlignment="1">
      <alignment horizontal="right"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vertical="center" shrinkToFit="1"/>
    </xf>
    <xf numFmtId="49" fontId="6" fillId="0" borderId="0" xfId="0" applyNumberFormat="1" applyFont="1" applyAlignment="1">
      <alignment horizontal="right" vertical="top"/>
    </xf>
    <xf numFmtId="0" fontId="6" fillId="0" borderId="23" xfId="0" applyFont="1" applyBorder="1" applyAlignment="1">
      <alignment horizontal="center" vertical="center"/>
    </xf>
    <xf numFmtId="0" fontId="3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vertical="top" wrapText="1"/>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0" fillId="0" borderId="136" xfId="0" applyBorder="1">
      <alignment vertical="center"/>
    </xf>
    <xf numFmtId="0" fontId="0" fillId="0" borderId="137" xfId="0" applyBorder="1">
      <alignment vertical="center"/>
    </xf>
    <xf numFmtId="0" fontId="0" fillId="0" borderId="126" xfId="0" applyBorder="1" applyAlignment="1">
      <alignment vertical="center" wrapText="1"/>
    </xf>
    <xf numFmtId="0" fontId="0" fillId="2" borderId="67" xfId="0" applyFill="1" applyBorder="1" applyAlignment="1">
      <alignment vertical="center" wrapText="1"/>
    </xf>
    <xf numFmtId="0" fontId="0" fillId="0" borderId="60" xfId="0" applyBorder="1" applyAlignment="1">
      <alignment horizontal="center" vertical="center"/>
    </xf>
    <xf numFmtId="0" fontId="0" fillId="0" borderId="141" xfId="0" applyBorder="1">
      <alignment vertical="center"/>
    </xf>
    <xf numFmtId="0" fontId="10" fillId="10" borderId="0" xfId="0" applyFont="1" applyFill="1">
      <alignment vertical="center"/>
    </xf>
    <xf numFmtId="0" fontId="0" fillId="0" borderId="143" xfId="0" applyBorder="1">
      <alignment vertical="center"/>
    </xf>
    <xf numFmtId="0" fontId="0" fillId="0" borderId="144" xfId="0" applyBorder="1">
      <alignment vertical="center"/>
    </xf>
    <xf numFmtId="0" fontId="0" fillId="0" borderId="146" xfId="0" applyBorder="1">
      <alignment vertical="center"/>
    </xf>
    <xf numFmtId="0" fontId="0" fillId="0" borderId="145" xfId="0" applyBorder="1">
      <alignment vertical="center"/>
    </xf>
    <xf numFmtId="0" fontId="0" fillId="0" borderId="147" xfId="0" applyBorder="1">
      <alignment vertical="center"/>
    </xf>
    <xf numFmtId="0" fontId="0" fillId="0" borderId="142" xfId="0" applyBorder="1">
      <alignment vertical="center"/>
    </xf>
    <xf numFmtId="0" fontId="0" fillId="0" borderId="148" xfId="0" applyBorder="1">
      <alignment vertical="center"/>
    </xf>
    <xf numFmtId="0" fontId="0" fillId="0" borderId="149" xfId="0" applyBorder="1">
      <alignment vertical="center"/>
    </xf>
    <xf numFmtId="0" fontId="0" fillId="0" borderId="150" xfId="0" applyBorder="1">
      <alignment vertical="center"/>
    </xf>
    <xf numFmtId="0" fontId="0" fillId="0" borderId="119" xfId="0" applyBorder="1">
      <alignment vertical="center"/>
    </xf>
    <xf numFmtId="0" fontId="0" fillId="0" borderId="121" xfId="0" applyBorder="1">
      <alignment vertical="center"/>
    </xf>
    <xf numFmtId="0" fontId="6" fillId="0" borderId="0" xfId="0" applyFont="1" applyAlignment="1">
      <alignment vertical="top" shrinkToFit="1"/>
    </xf>
    <xf numFmtId="0" fontId="6" fillId="0" borderId="0" xfId="0" applyFont="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center" wrapText="1" shrinkToFit="1"/>
    </xf>
    <xf numFmtId="176" fontId="0" fillId="0" borderId="139" xfId="0" applyNumberFormat="1" applyBorder="1" applyAlignment="1">
      <alignment vertical="center" shrinkToFit="1"/>
    </xf>
    <xf numFmtId="176" fontId="0" fillId="0" borderId="140" xfId="0" applyNumberFormat="1" applyBorder="1" applyAlignment="1">
      <alignment vertical="center" shrinkToFi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14" fillId="0" borderId="100" xfId="0" applyFont="1" applyBorder="1" applyAlignment="1">
      <alignment horizontal="left" vertical="center" wrapText="1"/>
    </xf>
    <xf numFmtId="0" fontId="37" fillId="10" borderId="0" xfId="0" applyFont="1" applyFill="1">
      <alignment vertical="center"/>
    </xf>
    <xf numFmtId="0" fontId="0" fillId="10" borderId="0" xfId="0" applyFill="1" applyAlignment="1">
      <alignment vertical="center" wrapText="1"/>
    </xf>
    <xf numFmtId="0" fontId="0" fillId="10" borderId="0" xfId="0" applyFill="1" applyAlignment="1">
      <alignment horizontal="left" vertical="center"/>
    </xf>
    <xf numFmtId="0" fontId="8" fillId="10" borderId="0" xfId="0" applyFont="1" applyFill="1" applyAlignment="1">
      <alignment vertical="center" wrapText="1"/>
    </xf>
    <xf numFmtId="0" fontId="0" fillId="10" borderId="0" xfId="0" applyFill="1" applyAlignment="1">
      <alignment horizontal="left" vertical="center" wrapText="1"/>
    </xf>
    <xf numFmtId="49" fontId="0" fillId="10" borderId="0" xfId="0" applyNumberFormat="1" applyFill="1" applyAlignment="1">
      <alignment horizontal="center" vertical="center"/>
    </xf>
    <xf numFmtId="0" fontId="0" fillId="10" borderId="0" xfId="0" applyFill="1" applyAlignment="1">
      <alignment horizontal="right" vertical="center" wrapText="1"/>
    </xf>
    <xf numFmtId="0" fontId="7" fillId="12" borderId="0" xfId="0" applyFont="1" applyFill="1">
      <alignment vertical="center"/>
    </xf>
    <xf numFmtId="0" fontId="0" fillId="12" borderId="0" xfId="0" applyFill="1" applyAlignment="1">
      <alignment vertical="center" wrapText="1"/>
    </xf>
    <xf numFmtId="0" fontId="7" fillId="12" borderId="0" xfId="0" applyFont="1" applyFill="1" applyAlignment="1">
      <alignment vertical="center" wrapText="1"/>
    </xf>
    <xf numFmtId="0" fontId="14" fillId="0" borderId="0" xfId="0" applyFont="1" applyAlignment="1">
      <alignment horizontal="left" vertical="center" wrapText="1"/>
    </xf>
    <xf numFmtId="0" fontId="14" fillId="0" borderId="105" xfId="0" applyFont="1" applyBorder="1" applyAlignment="1">
      <alignment horizontal="left" vertical="center" wrapText="1"/>
    </xf>
    <xf numFmtId="0" fontId="14" fillId="0" borderId="152" xfId="0" applyFont="1" applyBorder="1" applyAlignment="1">
      <alignment horizontal="left" vertical="center" wrapText="1"/>
    </xf>
    <xf numFmtId="180" fontId="14" fillId="0" borderId="151" xfId="0" applyNumberFormat="1" applyFont="1" applyBorder="1" applyAlignment="1">
      <alignment horizontal="left" vertical="center" wrapText="1"/>
    </xf>
    <xf numFmtId="0" fontId="0" fillId="2" borderId="153" xfId="0" applyFill="1" applyBorder="1" applyAlignment="1">
      <alignment vertical="center" wrapText="1"/>
    </xf>
    <xf numFmtId="0" fontId="0" fillId="0" borderId="154" xfId="0" applyBorder="1" applyAlignment="1">
      <alignment vertical="center" wrapText="1"/>
    </xf>
    <xf numFmtId="0" fontId="0" fillId="0" borderId="154" xfId="0" applyBorder="1" applyAlignment="1">
      <alignment horizontal="center" vertical="center"/>
    </xf>
    <xf numFmtId="0" fontId="0" fillId="0" borderId="154" xfId="0" applyBorder="1">
      <alignment vertical="center"/>
    </xf>
    <xf numFmtId="0" fontId="0" fillId="0" borderId="155"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55" xfId="0" applyBorder="1" applyAlignment="1">
      <alignment vertical="center" wrapText="1"/>
    </xf>
    <xf numFmtId="0" fontId="0" fillId="0" borderId="56" xfId="0" applyBorder="1" applyAlignment="1">
      <alignment vertical="center" wrapText="1"/>
    </xf>
    <xf numFmtId="0" fontId="0" fillId="0" borderId="11" xfId="0" applyBorder="1" applyAlignment="1">
      <alignment vertical="center" wrapText="1"/>
    </xf>
    <xf numFmtId="0" fontId="0" fillId="0" borderId="57" xfId="0" applyBorder="1" applyAlignment="1">
      <alignment vertical="center" wrapText="1"/>
    </xf>
    <xf numFmtId="0" fontId="0" fillId="0" borderId="14" xfId="0" applyBorder="1" applyAlignment="1">
      <alignment vertical="center" wrapText="1"/>
    </xf>
    <xf numFmtId="0" fontId="0" fillId="0" borderId="9" xfId="0" applyBorder="1" applyAlignment="1">
      <alignment vertical="center" wrapText="1"/>
    </xf>
    <xf numFmtId="177" fontId="0" fillId="0" borderId="37" xfId="0" applyNumberForma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5" fillId="0" borderId="35" xfId="0" applyFont="1" applyBorder="1" applyAlignment="1">
      <alignment vertical="center" wrapText="1"/>
    </xf>
    <xf numFmtId="180" fontId="5" fillId="0" borderId="36" xfId="0" applyNumberFormat="1"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177" fontId="5" fillId="0" borderId="38" xfId="0" applyNumberFormat="1" applyFont="1" applyBorder="1" applyAlignment="1">
      <alignment vertical="center" wrapText="1"/>
    </xf>
    <xf numFmtId="178" fontId="5" fillId="0" borderId="39" xfId="0" applyNumberFormat="1" applyFont="1" applyBorder="1" applyAlignment="1">
      <alignment vertical="center" wrapText="1"/>
    </xf>
    <xf numFmtId="178" fontId="5" fillId="0" borderId="40" xfId="0" applyNumberFormat="1" applyFont="1" applyBorder="1" applyAlignment="1">
      <alignment vertical="center" wrapText="1"/>
    </xf>
    <xf numFmtId="0" fontId="5" fillId="0" borderId="38" xfId="0" applyFont="1" applyBorder="1" applyAlignment="1">
      <alignment horizontal="left" vertical="center" wrapText="1"/>
    </xf>
    <xf numFmtId="0" fontId="5" fillId="0" borderId="39" xfId="0" applyFont="1" applyBorder="1" applyAlignment="1">
      <alignment vertical="center" wrapText="1"/>
    </xf>
    <xf numFmtId="0" fontId="5" fillId="0" borderId="40" xfId="0" applyFont="1" applyBorder="1" applyAlignment="1">
      <alignment vertical="center" wrapText="1"/>
    </xf>
    <xf numFmtId="0" fontId="5" fillId="0" borderId="38" xfId="0" applyFont="1" applyBorder="1" applyAlignment="1">
      <alignment vertical="center" wrapText="1"/>
    </xf>
    <xf numFmtId="0" fontId="5" fillId="0" borderId="29" xfId="0" applyFont="1" applyBorder="1" applyAlignment="1">
      <alignment vertical="center" wrapText="1"/>
    </xf>
    <xf numFmtId="0" fontId="5" fillId="0" borderId="29" xfId="0" applyFont="1" applyBorder="1" applyAlignment="1">
      <alignment horizontal="left" vertical="center" wrapText="1"/>
    </xf>
    <xf numFmtId="181" fontId="5" fillId="0" borderId="40" xfId="0" applyNumberFormat="1" applyFont="1" applyBorder="1" applyAlignment="1">
      <alignment vertical="center" wrapText="1"/>
    </xf>
    <xf numFmtId="176" fontId="5" fillId="0" borderId="39" xfId="0" applyNumberFormat="1" applyFont="1" applyBorder="1" applyAlignment="1">
      <alignment vertical="center" wrapText="1"/>
    </xf>
    <xf numFmtId="0" fontId="0" fillId="0" borderId="38" xfId="0" applyBorder="1" applyAlignment="1">
      <alignment vertical="center" wrapText="1"/>
    </xf>
    <xf numFmtId="0" fontId="0" fillId="0" borderId="39" xfId="0" applyBorder="1" applyAlignment="1">
      <alignment vertical="center" wrapText="1"/>
    </xf>
    <xf numFmtId="0" fontId="0" fillId="0" borderId="40" xfId="0" applyBorder="1" applyAlignment="1">
      <alignment vertical="center" wrapText="1"/>
    </xf>
    <xf numFmtId="0" fontId="5" fillId="0" borderId="46" xfId="0" applyFont="1" applyBorder="1" applyAlignment="1">
      <alignment vertical="center" wrapText="1"/>
    </xf>
    <xf numFmtId="180" fontId="5" fillId="0" borderId="38" xfId="0" applyNumberFormat="1" applyFont="1" applyBorder="1" applyAlignment="1">
      <alignment vertical="center" wrapText="1"/>
    </xf>
    <xf numFmtId="180" fontId="5" fillId="0" borderId="39" xfId="0" applyNumberFormat="1" applyFont="1" applyBorder="1" applyAlignment="1">
      <alignment vertical="center" wrapText="1"/>
    </xf>
    <xf numFmtId="180" fontId="5" fillId="0" borderId="40" xfId="0" applyNumberFormat="1" applyFont="1" applyBorder="1" applyAlignment="1">
      <alignment vertical="center" wrapText="1"/>
    </xf>
    <xf numFmtId="0" fontId="5" fillId="0" borderId="59" xfId="0" applyFont="1" applyBorder="1" applyAlignment="1">
      <alignment vertical="center" wrapText="1"/>
    </xf>
    <xf numFmtId="177" fontId="5" fillId="0" borderId="46" xfId="0" applyNumberFormat="1" applyFont="1" applyBorder="1" applyAlignment="1">
      <alignment vertical="center" wrapText="1"/>
    </xf>
    <xf numFmtId="178" fontId="5" fillId="0" borderId="47" xfId="0" applyNumberFormat="1" applyFont="1" applyBorder="1" applyAlignment="1">
      <alignment vertical="center" wrapText="1"/>
    </xf>
    <xf numFmtId="0" fontId="5" fillId="0" borderId="48" xfId="0" applyFont="1" applyBorder="1" applyAlignment="1">
      <alignment vertical="center" wrapText="1"/>
    </xf>
    <xf numFmtId="0" fontId="5" fillId="0" borderId="47" xfId="0" applyFont="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8" fillId="10" borderId="0" xfId="0" applyFont="1" applyFill="1">
      <alignment vertical="center"/>
    </xf>
    <xf numFmtId="0" fontId="30" fillId="0" borderId="0" xfId="0" applyFont="1">
      <alignment vertical="center"/>
    </xf>
    <xf numFmtId="0" fontId="43" fillId="10" borderId="0" xfId="0" applyFont="1" applyFill="1" applyAlignment="1">
      <alignment horizontal="right" vertical="center" wrapText="1"/>
    </xf>
    <xf numFmtId="181" fontId="14" fillId="0" borderId="23" xfId="0" applyNumberFormat="1" applyFont="1" applyBorder="1" applyAlignment="1">
      <alignment horizontal="left" vertical="center" wrapText="1"/>
    </xf>
    <xf numFmtId="181" fontId="14" fillId="0" borderId="91" xfId="0" applyNumberFormat="1" applyFont="1" applyBorder="1" applyAlignment="1">
      <alignment horizontal="left" vertical="center" wrapText="1"/>
    </xf>
    <xf numFmtId="0" fontId="6" fillId="0" borderId="0" xfId="0" applyFont="1" applyAlignment="1">
      <alignment horizontal="center" vertical="center" wrapText="1" shrinkToFit="1"/>
    </xf>
    <xf numFmtId="0" fontId="1" fillId="0" borderId="0" xfId="0" applyFont="1" applyAlignment="1">
      <alignment horizontal="center" vertical="center"/>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14" fillId="5" borderId="98" xfId="0" applyFont="1" applyFill="1" applyBorder="1" applyAlignment="1">
      <alignment vertical="center" wrapText="1"/>
    </xf>
    <xf numFmtId="0" fontId="0" fillId="10" borderId="157"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5" borderId="126" xfId="0" applyFill="1" applyBorder="1">
      <alignment vertical="center"/>
    </xf>
    <xf numFmtId="0" fontId="6" fillId="0" borderId="0" xfId="0" applyFont="1" applyAlignment="1">
      <alignment horizontal="right" vertical="top"/>
    </xf>
    <xf numFmtId="0" fontId="6" fillId="0" borderId="0" xfId="0" applyFont="1" applyAlignment="1">
      <alignment horizontal="center" vertical="top"/>
    </xf>
    <xf numFmtId="0" fontId="6" fillId="0" borderId="24" xfId="0" applyFont="1" applyBorder="1">
      <alignment vertical="center"/>
    </xf>
    <xf numFmtId="0" fontId="0" fillId="0" borderId="0" xfId="0" applyAlignment="1">
      <alignment vertical="top"/>
    </xf>
    <xf numFmtId="0" fontId="0" fillId="10" borderId="161" xfId="0" applyFill="1" applyBorder="1">
      <alignment vertical="center"/>
    </xf>
    <xf numFmtId="0" fontId="0" fillId="0" borderId="162" xfId="0" applyBorder="1">
      <alignment vertical="center"/>
    </xf>
    <xf numFmtId="0" fontId="0" fillId="0" borderId="163" xfId="0" applyBorder="1">
      <alignment vertical="center"/>
    </xf>
    <xf numFmtId="49" fontId="0" fillId="0" borderId="162" xfId="0" applyNumberFormat="1" applyBorder="1">
      <alignment vertical="center"/>
    </xf>
    <xf numFmtId="0" fontId="0" fillId="0" borderId="164" xfId="0" applyBorder="1">
      <alignment vertical="center"/>
    </xf>
    <xf numFmtId="0" fontId="27" fillId="0" borderId="0" xfId="0" applyFont="1" applyAlignment="1">
      <alignment vertical="top"/>
    </xf>
    <xf numFmtId="49" fontId="27" fillId="0" borderId="0" xfId="0" applyNumberFormat="1" applyFont="1" applyAlignment="1">
      <alignment horizontal="right" vertical="top"/>
    </xf>
    <xf numFmtId="49" fontId="27" fillId="0" borderId="0" xfId="0" applyNumberFormat="1" applyFont="1" applyAlignment="1">
      <alignment horizontal="center" vertical="top"/>
    </xf>
    <xf numFmtId="49" fontId="27" fillId="0" borderId="0" xfId="0" applyNumberFormat="1" applyFont="1" applyAlignment="1">
      <alignment horizontal="left" vertical="top"/>
    </xf>
    <xf numFmtId="49" fontId="27" fillId="13" borderId="0" xfId="0" applyNumberFormat="1" applyFont="1" applyFill="1" applyAlignment="1">
      <alignment horizontal="left" vertical="top"/>
    </xf>
    <xf numFmtId="49" fontId="27" fillId="14" borderId="0" xfId="0" applyNumberFormat="1" applyFont="1" applyFill="1" applyAlignment="1">
      <alignment horizontal="left" vertical="top"/>
    </xf>
    <xf numFmtId="49" fontId="27" fillId="4" borderId="0" xfId="0" applyNumberFormat="1" applyFont="1" applyFill="1" applyAlignment="1">
      <alignment horizontal="left" vertical="top"/>
    </xf>
    <xf numFmtId="49" fontId="27" fillId="2" borderId="0" xfId="0" applyNumberFormat="1" applyFont="1" applyFill="1" applyAlignment="1">
      <alignment horizontal="left" vertical="top"/>
    </xf>
    <xf numFmtId="49" fontId="27" fillId="9" borderId="0" xfId="0" applyNumberFormat="1" applyFont="1" applyFill="1" applyAlignment="1">
      <alignment horizontal="left" vertical="top"/>
    </xf>
    <xf numFmtId="49" fontId="27" fillId="15" borderId="0" xfId="0" applyNumberFormat="1" applyFont="1" applyFill="1" applyAlignment="1">
      <alignment horizontal="left" vertical="top"/>
    </xf>
    <xf numFmtId="49" fontId="27" fillId="16" borderId="0" xfId="0" applyNumberFormat="1" applyFont="1" applyFill="1" applyAlignment="1">
      <alignment horizontal="left" vertical="top"/>
    </xf>
    <xf numFmtId="49" fontId="27" fillId="17" borderId="0" xfId="0" applyNumberFormat="1" applyFont="1" applyFill="1" applyAlignment="1">
      <alignment horizontal="left" vertical="top"/>
    </xf>
    <xf numFmtId="0" fontId="27" fillId="0" borderId="0" xfId="0" applyFont="1" applyAlignment="1">
      <alignment horizontal="left" vertical="top"/>
    </xf>
    <xf numFmtId="0" fontId="46" fillId="6" borderId="0" xfId="0" applyFont="1" applyFill="1" applyAlignment="1">
      <alignment vertical="top"/>
    </xf>
    <xf numFmtId="0" fontId="27" fillId="3" borderId="0" xfId="0" applyFont="1" applyFill="1" applyAlignment="1">
      <alignment vertical="top"/>
    </xf>
    <xf numFmtId="0" fontId="27" fillId="8" borderId="0" xfId="0" applyFont="1" applyFill="1" applyAlignment="1">
      <alignment vertical="top"/>
    </xf>
    <xf numFmtId="0" fontId="27" fillId="2" borderId="0" xfId="0" applyFont="1" applyFill="1" applyAlignment="1">
      <alignment vertical="top"/>
    </xf>
    <xf numFmtId="0" fontId="27" fillId="7" borderId="0" xfId="0" applyFont="1" applyFill="1" applyAlignment="1">
      <alignment vertical="top"/>
    </xf>
    <xf numFmtId="0" fontId="0" fillId="0" borderId="127" xfId="0" applyBorder="1" applyAlignment="1">
      <alignment vertical="center" wrapText="1"/>
    </xf>
    <xf numFmtId="0" fontId="0" fillId="2" borderId="166" xfId="0" applyFill="1" applyBorder="1">
      <alignment vertical="center"/>
    </xf>
    <xf numFmtId="0" fontId="0" fillId="0" borderId="61" xfId="0" applyBorder="1">
      <alignment vertical="center"/>
    </xf>
    <xf numFmtId="0" fontId="0" fillId="2" borderId="134" xfId="0" applyFill="1" applyBorder="1">
      <alignment vertical="center"/>
    </xf>
    <xf numFmtId="0" fontId="0" fillId="2" borderId="167" xfId="0" applyFill="1" applyBorder="1">
      <alignment vertical="center"/>
    </xf>
    <xf numFmtId="0" fontId="0" fillId="2" borderId="168" xfId="0" applyFill="1" applyBorder="1">
      <alignment vertical="center"/>
    </xf>
    <xf numFmtId="0" fontId="0" fillId="0" borderId="169" xfId="0" applyBorder="1" applyAlignment="1">
      <alignment vertical="center" wrapText="1"/>
    </xf>
    <xf numFmtId="0" fontId="0" fillId="0" borderId="170" xfId="0" applyBorder="1">
      <alignment vertical="center"/>
    </xf>
    <xf numFmtId="0" fontId="0" fillId="0" borderId="171" xfId="0" applyBorder="1">
      <alignment vertical="center"/>
    </xf>
    <xf numFmtId="49" fontId="0" fillId="0" borderId="171" xfId="0" applyNumberFormat="1" applyBorder="1">
      <alignment vertical="center"/>
    </xf>
    <xf numFmtId="0" fontId="0" fillId="0" borderId="172" xfId="0" applyBorder="1">
      <alignment vertical="center"/>
    </xf>
    <xf numFmtId="0" fontId="0" fillId="2" borderId="173" xfId="0" applyFill="1" applyBorder="1">
      <alignment vertical="center"/>
    </xf>
    <xf numFmtId="0" fontId="0" fillId="2" borderId="174" xfId="0" applyFill="1" applyBorder="1">
      <alignment vertical="center"/>
    </xf>
    <xf numFmtId="0" fontId="0" fillId="0" borderId="175" xfId="0" applyBorder="1">
      <alignment vertical="center"/>
    </xf>
    <xf numFmtId="176" fontId="0" fillId="0" borderId="138" xfId="0" applyNumberFormat="1" applyBorder="1" applyAlignment="1">
      <alignment vertical="center" shrinkToFit="1"/>
    </xf>
    <xf numFmtId="0" fontId="0" fillId="2" borderId="174" xfId="0" applyFill="1" applyBorder="1" applyAlignment="1">
      <alignment vertical="center" shrinkToFit="1"/>
    </xf>
    <xf numFmtId="0" fontId="0" fillId="0" borderId="61" xfId="0" applyBorder="1" applyAlignment="1">
      <alignment horizontal="center" vertical="center" wrapText="1"/>
    </xf>
    <xf numFmtId="0" fontId="27" fillId="0" borderId="0" xfId="0" applyFont="1" applyAlignment="1">
      <alignment horizontal="right" vertical="top"/>
    </xf>
    <xf numFmtId="0" fontId="0" fillId="11" borderId="0" xfId="0" applyFill="1" applyAlignment="1">
      <alignment vertical="center" wrapText="1"/>
    </xf>
    <xf numFmtId="0" fontId="26" fillId="0" borderId="0" xfId="0" applyFont="1">
      <alignment vertical="center"/>
    </xf>
    <xf numFmtId="184" fontId="6" fillId="0" borderId="0" xfId="0" applyNumberFormat="1" applyFont="1">
      <alignment vertical="center"/>
    </xf>
    <xf numFmtId="0" fontId="6" fillId="2" borderId="2" xfId="0" applyFont="1" applyFill="1" applyBorder="1" applyAlignment="1">
      <alignment vertical="top"/>
    </xf>
    <xf numFmtId="0" fontId="6" fillId="2" borderId="0" xfId="0" applyFont="1" applyFill="1" applyAlignment="1">
      <alignment vertical="top"/>
    </xf>
    <xf numFmtId="0" fontId="6" fillId="2" borderId="0" xfId="0" applyFont="1" applyFill="1" applyAlignment="1">
      <alignment horizontal="center" vertical="center"/>
    </xf>
    <xf numFmtId="0" fontId="0" fillId="5" borderId="126" xfId="0" applyFill="1" applyBorder="1" applyAlignment="1">
      <alignment horizontal="center" vertical="center" wrapText="1"/>
    </xf>
    <xf numFmtId="0" fontId="0" fillId="5" borderId="126" xfId="0" applyFill="1" applyBorder="1" applyAlignment="1">
      <alignment horizontal="center" vertical="center"/>
    </xf>
    <xf numFmtId="0" fontId="0" fillId="5" borderId="154" xfId="0" applyFill="1" applyBorder="1" applyAlignment="1">
      <alignment vertical="center" wrapText="1"/>
    </xf>
    <xf numFmtId="0" fontId="0" fillId="5" borderId="126" xfId="0" applyFill="1" applyBorder="1" applyAlignment="1">
      <alignment vertical="center" wrapText="1"/>
    </xf>
    <xf numFmtId="0" fontId="0" fillId="5" borderId="0" xfId="0" applyFill="1">
      <alignment vertical="center"/>
    </xf>
    <xf numFmtId="0" fontId="14" fillId="0" borderId="96" xfId="0" applyFont="1" applyBorder="1" applyAlignment="1">
      <alignment vertical="center" wrapText="1"/>
    </xf>
    <xf numFmtId="0" fontId="14" fillId="0" borderId="13" xfId="0" applyFont="1" applyBorder="1" applyAlignment="1">
      <alignment vertical="center" wrapText="1"/>
    </xf>
    <xf numFmtId="0" fontId="27" fillId="0" borderId="0" xfId="0" applyFont="1" applyAlignment="1">
      <alignment horizontal="left" vertical="top" wrapText="1"/>
    </xf>
    <xf numFmtId="0" fontId="0" fillId="2" borderId="178" xfId="0" applyFill="1" applyBorder="1">
      <alignment vertical="center"/>
    </xf>
    <xf numFmtId="0" fontId="0" fillId="2" borderId="179" xfId="0" applyFill="1" applyBorder="1">
      <alignment vertical="center"/>
    </xf>
    <xf numFmtId="0" fontId="0" fillId="10" borderId="180" xfId="0" applyFill="1" applyBorder="1">
      <alignment vertical="center"/>
    </xf>
    <xf numFmtId="0" fontId="0" fillId="10" borderId="181" xfId="0" applyFill="1" applyBorder="1">
      <alignment vertical="center"/>
    </xf>
    <xf numFmtId="0" fontId="0" fillId="10" borderId="182" xfId="0" applyFill="1" applyBorder="1">
      <alignment vertical="center"/>
    </xf>
    <xf numFmtId="0" fontId="0" fillId="10" borderId="183" xfId="0" applyFill="1" applyBorder="1">
      <alignment vertical="center"/>
    </xf>
    <xf numFmtId="0" fontId="0" fillId="10" borderId="184" xfId="0" applyFill="1" applyBorder="1">
      <alignment vertical="center"/>
    </xf>
    <xf numFmtId="0" fontId="0" fillId="10" borderId="185" xfId="0" applyFill="1" applyBorder="1">
      <alignment vertical="center"/>
    </xf>
    <xf numFmtId="0" fontId="0" fillId="10" borderId="186" xfId="0" applyFill="1" applyBorder="1">
      <alignment vertical="center"/>
    </xf>
    <xf numFmtId="0" fontId="0" fillId="10" borderId="187" xfId="0" applyFill="1" applyBorder="1">
      <alignment vertical="center"/>
    </xf>
    <xf numFmtId="0" fontId="0" fillId="10" borderId="188" xfId="0" applyFill="1" applyBorder="1">
      <alignment vertical="center"/>
    </xf>
    <xf numFmtId="0" fontId="50" fillId="2" borderId="177" xfId="0" applyFont="1" applyFill="1" applyBorder="1">
      <alignment vertical="center"/>
    </xf>
    <xf numFmtId="0" fontId="0" fillId="10" borderId="189" xfId="0" applyFill="1" applyBorder="1">
      <alignment vertical="center"/>
    </xf>
    <xf numFmtId="0" fontId="0" fillId="10" borderId="190" xfId="0" applyFill="1" applyBorder="1">
      <alignment vertical="center"/>
    </xf>
    <xf numFmtId="0" fontId="0" fillId="10" borderId="191" xfId="0" applyFill="1" applyBorder="1">
      <alignment vertical="center"/>
    </xf>
    <xf numFmtId="0" fontId="0" fillId="10" borderId="192" xfId="0" applyFill="1" applyBorder="1">
      <alignment vertical="center"/>
    </xf>
    <xf numFmtId="0" fontId="0" fillId="10" borderId="193" xfId="0" applyFill="1" applyBorder="1">
      <alignment vertical="center"/>
    </xf>
    <xf numFmtId="0" fontId="0" fillId="10" borderId="194" xfId="0" applyFill="1" applyBorder="1">
      <alignment vertical="center"/>
    </xf>
    <xf numFmtId="177" fontId="0" fillId="20" borderId="35" xfId="0" applyNumberFormat="1" applyFill="1" applyBorder="1" applyAlignment="1">
      <alignment vertical="center" wrapText="1"/>
    </xf>
    <xf numFmtId="178" fontId="0" fillId="20" borderId="36" xfId="0" applyNumberFormat="1" applyFill="1" applyBorder="1" applyAlignment="1">
      <alignment vertical="center" wrapText="1"/>
    </xf>
    <xf numFmtId="177" fontId="5" fillId="20" borderId="38" xfId="0" applyNumberFormat="1" applyFont="1" applyFill="1" applyBorder="1" applyAlignment="1">
      <alignment vertical="center" wrapText="1"/>
    </xf>
    <xf numFmtId="178" fontId="5" fillId="20" borderId="39" xfId="0" applyNumberFormat="1" applyFont="1" applyFill="1" applyBorder="1" applyAlignment="1">
      <alignment vertical="center" wrapText="1"/>
    </xf>
    <xf numFmtId="0" fontId="5" fillId="20" borderId="36" xfId="0" applyFont="1" applyFill="1" applyBorder="1" applyAlignment="1">
      <alignment vertical="center" wrapText="1"/>
    </xf>
    <xf numFmtId="0" fontId="5" fillId="20" borderId="37" xfId="0" applyFont="1" applyFill="1" applyBorder="1" applyAlignment="1">
      <alignment vertical="center" wrapText="1"/>
    </xf>
    <xf numFmtId="0" fontId="5" fillId="20" borderId="39" xfId="0" applyFont="1" applyFill="1" applyBorder="1" applyAlignment="1">
      <alignment vertical="center" wrapText="1"/>
    </xf>
    <xf numFmtId="0" fontId="5" fillId="20" borderId="40" xfId="0" applyFont="1" applyFill="1" applyBorder="1" applyAlignment="1">
      <alignment vertical="center" wrapText="1"/>
    </xf>
    <xf numFmtId="0" fontId="5" fillId="20" borderId="35" xfId="0" applyFont="1" applyFill="1" applyBorder="1" applyAlignment="1">
      <alignment vertical="center" wrapText="1"/>
    </xf>
    <xf numFmtId="0" fontId="5" fillId="20" borderId="38" xfId="0" applyFont="1" applyFill="1" applyBorder="1" applyAlignment="1">
      <alignment vertical="center" wrapText="1"/>
    </xf>
    <xf numFmtId="176" fontId="5" fillId="20" borderId="39" xfId="0" applyNumberFormat="1" applyFont="1" applyFill="1" applyBorder="1" applyAlignment="1">
      <alignment vertical="center" wrapText="1"/>
    </xf>
    <xf numFmtId="181" fontId="5" fillId="20" borderId="39" xfId="0" applyNumberFormat="1" applyFont="1" applyFill="1" applyBorder="1" applyAlignment="1">
      <alignment vertical="center" wrapText="1"/>
    </xf>
    <xf numFmtId="181" fontId="5" fillId="20" borderId="40" xfId="0" applyNumberFormat="1" applyFont="1" applyFill="1" applyBorder="1" applyAlignment="1">
      <alignment vertical="center" wrapText="1"/>
    </xf>
    <xf numFmtId="180" fontId="5" fillId="20" borderId="58" xfId="0" applyNumberFormat="1" applyFont="1" applyFill="1" applyBorder="1" applyAlignment="1">
      <alignment vertical="center" wrapText="1"/>
    </xf>
    <xf numFmtId="0" fontId="5" fillId="20" borderId="44" xfId="0" applyFont="1" applyFill="1" applyBorder="1" applyAlignment="1">
      <alignment vertical="center" wrapText="1"/>
    </xf>
    <xf numFmtId="184" fontId="5" fillId="20" borderId="39" xfId="0" applyNumberFormat="1" applyFont="1" applyFill="1" applyBorder="1" applyAlignment="1">
      <alignment vertical="center" wrapText="1"/>
    </xf>
    <xf numFmtId="184" fontId="5" fillId="20" borderId="40" xfId="0" applyNumberFormat="1" applyFont="1" applyFill="1" applyBorder="1" applyAlignment="1">
      <alignment vertical="center" wrapText="1"/>
    </xf>
    <xf numFmtId="0" fontId="0" fillId="20" borderId="0" xfId="0" applyFill="1" applyAlignment="1">
      <alignment vertical="center" wrapText="1"/>
    </xf>
    <xf numFmtId="0" fontId="6" fillId="0" borderId="4" xfId="0" applyFont="1" applyBorder="1" applyAlignment="1">
      <alignment vertical="center" shrinkToFit="1"/>
    </xf>
    <xf numFmtId="0" fontId="0" fillId="21" borderId="0" xfId="0" applyFill="1">
      <alignment vertical="center"/>
    </xf>
    <xf numFmtId="0" fontId="5" fillId="0" borderId="30" xfId="0" applyFont="1" applyBorder="1" applyAlignment="1">
      <alignment vertical="center" wrapText="1"/>
    </xf>
    <xf numFmtId="180" fontId="5" fillId="0" borderId="30" xfId="0" applyNumberFormat="1" applyFont="1" applyBorder="1" applyAlignment="1">
      <alignment vertical="center" wrapText="1"/>
    </xf>
    <xf numFmtId="0" fontId="5" fillId="0" borderId="195" xfId="0" applyFont="1" applyBorder="1" applyAlignment="1">
      <alignment vertical="center" wrapText="1"/>
    </xf>
    <xf numFmtId="0" fontId="0" fillId="0" borderId="30" xfId="0" applyBorder="1" applyAlignment="1">
      <alignment vertical="center" wrapText="1"/>
    </xf>
    <xf numFmtId="0" fontId="0" fillId="0" borderId="25" xfId="0" applyBorder="1" applyAlignment="1">
      <alignment vertical="center" wrapText="1"/>
    </xf>
    <xf numFmtId="0" fontId="6" fillId="0" borderId="0" xfId="0" applyFont="1" applyAlignment="1">
      <alignment horizontal="left" vertical="top" wrapText="1" shrinkToFit="1"/>
    </xf>
    <xf numFmtId="176" fontId="5" fillId="0" borderId="39" xfId="0" applyNumberFormat="1" applyFont="1" applyBorder="1" applyAlignment="1">
      <alignment vertical="center" shrinkToFit="1"/>
    </xf>
    <xf numFmtId="176" fontId="5" fillId="0" borderId="40" xfId="0" applyNumberFormat="1" applyFont="1" applyBorder="1" applyAlignment="1">
      <alignment vertical="center" shrinkToFit="1"/>
    </xf>
    <xf numFmtId="176" fontId="5" fillId="0" borderId="40" xfId="0" applyNumberFormat="1" applyFont="1" applyBorder="1" applyAlignment="1">
      <alignment vertical="center" wrapText="1"/>
    </xf>
    <xf numFmtId="181" fontId="14" fillId="0" borderId="2" xfId="0" applyNumberFormat="1" applyFont="1" applyBorder="1" applyAlignment="1">
      <alignment horizontal="left" vertical="center" shrinkToFit="1"/>
    </xf>
    <xf numFmtId="181" fontId="14" fillId="0" borderId="106" xfId="0" applyNumberFormat="1" applyFont="1" applyBorder="1" applyAlignment="1">
      <alignment horizontal="left" vertical="center" shrinkToFit="1"/>
    </xf>
    <xf numFmtId="181" fontId="14" fillId="0" borderId="0" xfId="0" applyNumberFormat="1" applyFont="1" applyAlignment="1">
      <alignment horizontal="left" vertical="center" wrapText="1"/>
    </xf>
    <xf numFmtId="181" fontId="14" fillId="0" borderId="105" xfId="0" applyNumberFormat="1" applyFont="1" applyBorder="1" applyAlignment="1">
      <alignment horizontal="left" vertical="center" wrapText="1"/>
    </xf>
    <xf numFmtId="0" fontId="14" fillId="0" borderId="9" xfId="0" applyFont="1" applyBorder="1" applyAlignment="1">
      <alignment horizontal="left" vertical="center" wrapText="1"/>
    </xf>
    <xf numFmtId="0" fontId="0" fillId="2" borderId="196" xfId="0" applyFill="1" applyBorder="1" applyAlignment="1">
      <alignment vertical="center" wrapText="1"/>
    </xf>
    <xf numFmtId="0" fontId="0" fillId="0" borderId="197" xfId="0" applyBorder="1" applyAlignment="1">
      <alignment vertical="center" wrapText="1"/>
    </xf>
    <xf numFmtId="0" fontId="0" fillId="0" borderId="197" xfId="0" applyBorder="1">
      <alignment vertical="center"/>
    </xf>
    <xf numFmtId="0" fontId="0" fillId="0" borderId="197" xfId="0" applyBorder="1" applyAlignment="1">
      <alignment horizontal="center" vertical="center"/>
    </xf>
    <xf numFmtId="0" fontId="0" fillId="0" borderId="198" xfId="0" applyBorder="1">
      <alignment vertical="center"/>
    </xf>
    <xf numFmtId="0" fontId="0" fillId="5" borderId="197" xfId="0" applyFill="1" applyBorder="1">
      <alignment vertical="center"/>
    </xf>
    <xf numFmtId="0" fontId="14" fillId="0" borderId="200" xfId="0" applyFont="1" applyBorder="1" applyAlignment="1">
      <alignment vertical="center" wrapText="1"/>
    </xf>
    <xf numFmtId="0" fontId="14" fillId="0" borderId="199" xfId="0" applyFont="1" applyBorder="1" applyAlignment="1">
      <alignment horizontal="left" vertical="center" wrapText="1"/>
    </xf>
    <xf numFmtId="0" fontId="6" fillId="0" borderId="7" xfId="0" applyFont="1" applyBorder="1" applyAlignment="1">
      <alignment horizontal="left" vertical="center"/>
    </xf>
    <xf numFmtId="0" fontId="6" fillId="0" borderId="2" xfId="0" applyFont="1" applyBorder="1" applyAlignment="1">
      <alignment horizontal="center" vertical="center"/>
    </xf>
    <xf numFmtId="0" fontId="6" fillId="0" borderId="7" xfId="0" applyFont="1" applyBorder="1" applyAlignment="1">
      <alignment horizontal="left" vertical="center" shrinkToFit="1"/>
    </xf>
    <xf numFmtId="0" fontId="6" fillId="0" borderId="2" xfId="0" applyFont="1" applyBorder="1" applyAlignment="1">
      <alignment horizontal="left" vertical="center"/>
    </xf>
    <xf numFmtId="0" fontId="6" fillId="0" borderId="2" xfId="0" applyFont="1" applyBorder="1" applyAlignment="1">
      <alignment horizontal="left" vertical="center" shrinkToFit="1"/>
    </xf>
    <xf numFmtId="176" fontId="14" fillId="0" borderId="2" xfId="0" applyNumberFormat="1" applyFont="1" applyBorder="1" applyAlignment="1">
      <alignment vertical="center" wrapText="1"/>
    </xf>
    <xf numFmtId="176" fontId="14" fillId="0" borderId="106" xfId="0" applyNumberFormat="1" applyFont="1" applyBorder="1" applyAlignment="1">
      <alignment vertical="center" wrapText="1"/>
    </xf>
    <xf numFmtId="184" fontId="14" fillId="0" borderId="23" xfId="0" applyNumberFormat="1" applyFont="1" applyBorder="1" applyAlignment="1">
      <alignment horizontal="left" vertical="center" wrapText="1"/>
    </xf>
    <xf numFmtId="184" fontId="14" fillId="0" borderId="91" xfId="0" applyNumberFormat="1" applyFont="1" applyBorder="1" applyAlignment="1">
      <alignment horizontal="left" vertical="center" wrapText="1"/>
    </xf>
    <xf numFmtId="0" fontId="6" fillId="0" borderId="13" xfId="0" applyFont="1" applyBorder="1" applyAlignment="1">
      <alignment horizontal="center" vertical="center" wrapText="1"/>
    </xf>
    <xf numFmtId="176" fontId="6" fillId="0" borderId="13" xfId="0" applyNumberFormat="1" applyFont="1" applyBorder="1" applyAlignment="1">
      <alignment horizontal="center" vertical="center" shrinkToFit="1"/>
    </xf>
    <xf numFmtId="0" fontId="6" fillId="0" borderId="13" xfId="0" applyFont="1" applyBorder="1" applyAlignment="1">
      <alignment horizontal="left" vertical="center" wrapText="1"/>
    </xf>
    <xf numFmtId="0" fontId="6" fillId="0" borderId="13" xfId="0" applyFont="1" applyBorder="1" applyAlignment="1">
      <alignment horizontal="left" vertical="top" wrapText="1"/>
    </xf>
    <xf numFmtId="0" fontId="14" fillId="5" borderId="90" xfId="0" applyFont="1" applyFill="1" applyBorder="1" applyAlignment="1">
      <alignment vertical="center" wrapText="1"/>
    </xf>
    <xf numFmtId="0" fontId="6" fillId="0" borderId="7" xfId="0" applyFont="1" applyBorder="1" applyAlignment="1">
      <alignment horizontal="left" vertical="top" wrapText="1"/>
    </xf>
    <xf numFmtId="0" fontId="14" fillId="5" borderId="102" xfId="0" applyFont="1" applyFill="1" applyBorder="1" applyAlignment="1">
      <alignment vertical="center" wrapText="1"/>
    </xf>
    <xf numFmtId="0" fontId="14" fillId="5" borderId="97" xfId="0" applyFont="1" applyFill="1" applyBorder="1" applyAlignment="1">
      <alignment vertical="center" wrapText="1"/>
    </xf>
    <xf numFmtId="0" fontId="6" fillId="0" borderId="4" xfId="0" applyFont="1" applyBorder="1" applyAlignment="1">
      <alignment horizontal="left" vertical="center" wrapText="1"/>
    </xf>
    <xf numFmtId="0" fontId="0" fillId="0" borderId="126" xfId="0" applyBorder="1" applyAlignment="1">
      <alignment horizontal="center" vertical="center" wrapText="1"/>
    </xf>
    <xf numFmtId="0" fontId="47" fillId="22" borderId="0" xfId="0" applyFont="1" applyFill="1">
      <alignment vertical="center"/>
    </xf>
    <xf numFmtId="0" fontId="0" fillId="2" borderId="23" xfId="0" applyFill="1" applyBorder="1" applyAlignment="1">
      <alignment vertical="center" wrapText="1"/>
    </xf>
    <xf numFmtId="0" fontId="0" fillId="22" borderId="0" xfId="0" applyFill="1">
      <alignment vertical="center"/>
    </xf>
    <xf numFmtId="0" fontId="0" fillId="2" borderId="0" xfId="0" applyFill="1">
      <alignment vertical="center"/>
    </xf>
    <xf numFmtId="0" fontId="0" fillId="22" borderId="0" xfId="0" applyFill="1" applyAlignment="1">
      <alignment vertical="center" wrapText="1"/>
    </xf>
    <xf numFmtId="0" fontId="27" fillId="22" borderId="0" xfId="0" applyFont="1" applyFill="1" applyAlignment="1">
      <alignment vertical="center" wrapText="1"/>
    </xf>
    <xf numFmtId="176" fontId="0" fillId="0" borderId="203" xfId="0" applyNumberFormat="1" applyBorder="1" applyAlignment="1">
      <alignment horizontal="left" vertical="center"/>
    </xf>
    <xf numFmtId="176" fontId="0" fillId="0" borderId="202" xfId="0" applyNumberFormat="1" applyBorder="1" applyAlignment="1">
      <alignment horizontal="left" vertical="center"/>
    </xf>
    <xf numFmtId="0" fontId="10" fillId="10" borderId="0" xfId="0" applyFont="1" applyFill="1" applyAlignment="1">
      <alignment horizontal="left" vertical="center"/>
    </xf>
    <xf numFmtId="0" fontId="50" fillId="10" borderId="0" xfId="0" applyFont="1" applyFill="1">
      <alignment vertical="center"/>
    </xf>
    <xf numFmtId="176" fontId="0" fillId="2" borderId="0" xfId="0" applyNumberFormat="1" applyFill="1" applyAlignment="1">
      <alignment vertical="center" wrapText="1"/>
    </xf>
    <xf numFmtId="0" fontId="6" fillId="0" borderId="11" xfId="0" applyFont="1" applyBorder="1">
      <alignment vertical="center"/>
    </xf>
    <xf numFmtId="0" fontId="6" fillId="0" borderId="14" xfId="0" applyFont="1" applyBorder="1">
      <alignment vertical="center"/>
    </xf>
    <xf numFmtId="0" fontId="6" fillId="0" borderId="23" xfId="0" applyFont="1" applyBorder="1" applyAlignment="1">
      <alignment horizontal="center" vertical="center" wrapText="1"/>
    </xf>
    <xf numFmtId="0" fontId="26" fillId="0" borderId="23" xfId="0" applyFont="1" applyBorder="1" applyAlignment="1">
      <alignment horizontal="center" vertical="center" wrapText="1"/>
    </xf>
    <xf numFmtId="176" fontId="6" fillId="0" borderId="0" xfId="0" applyNumberFormat="1" applyFont="1" applyAlignment="1">
      <alignment horizontal="center" vertical="center" shrinkToFit="1"/>
    </xf>
    <xf numFmtId="0" fontId="6" fillId="0" borderId="204" xfId="0" applyFont="1" applyBorder="1">
      <alignment vertical="center"/>
    </xf>
    <xf numFmtId="49" fontId="6" fillId="0" borderId="0" xfId="0" applyNumberFormat="1" applyFont="1" applyAlignment="1">
      <alignment horizontal="left" vertical="top"/>
    </xf>
    <xf numFmtId="0" fontId="47" fillId="0" borderId="0" xfId="0" applyFont="1">
      <alignment vertical="center"/>
    </xf>
    <xf numFmtId="0" fontId="5" fillId="0" borderId="27" xfId="0" applyFont="1" applyBorder="1" applyAlignment="1">
      <alignment vertical="center" wrapText="1"/>
    </xf>
    <xf numFmtId="0" fontId="14" fillId="0" borderId="99" xfId="0" applyFont="1" applyBorder="1" applyAlignment="1">
      <alignment horizontal="left" vertical="center" wrapText="1"/>
    </xf>
    <xf numFmtId="0" fontId="6" fillId="0" borderId="2" xfId="0" applyFont="1" applyBorder="1">
      <alignment vertical="center"/>
    </xf>
    <xf numFmtId="0" fontId="6" fillId="0" borderId="3" xfId="0" applyFont="1" applyBorder="1">
      <alignment vertical="center"/>
    </xf>
    <xf numFmtId="0" fontId="6" fillId="0" borderId="5" xfId="0" applyFont="1" applyBorder="1">
      <alignment vertical="center"/>
    </xf>
    <xf numFmtId="0" fontId="6" fillId="0" borderId="8" xfId="0" applyFont="1" applyBorder="1">
      <alignment vertical="center"/>
    </xf>
    <xf numFmtId="0" fontId="31" fillId="0" borderId="0" xfId="0" applyFont="1" applyAlignment="1">
      <alignment vertical="center" wrapText="1"/>
    </xf>
    <xf numFmtId="0" fontId="31" fillId="0" borderId="0" xfId="0" applyFont="1">
      <alignment vertical="center"/>
    </xf>
    <xf numFmtId="0" fontId="57" fillId="0" borderId="0" xfId="0" applyFont="1" applyAlignment="1">
      <alignment vertical="center" wrapText="1"/>
    </xf>
    <xf numFmtId="0" fontId="60" fillId="0" borderId="6" xfId="0" applyFont="1" applyBorder="1">
      <alignment vertical="center"/>
    </xf>
    <xf numFmtId="0" fontId="60" fillId="0" borderId="7" xfId="0" applyFont="1" applyBorder="1">
      <alignment vertical="center"/>
    </xf>
    <xf numFmtId="0" fontId="60" fillId="0" borderId="8" xfId="0" applyFont="1" applyBorder="1" applyAlignment="1">
      <alignment horizontal="center" vertical="center"/>
    </xf>
    <xf numFmtId="176" fontId="0" fillId="0" borderId="156" xfId="0" applyNumberFormat="1" applyBorder="1" applyAlignment="1">
      <alignment horizontal="left" vertical="center"/>
    </xf>
    <xf numFmtId="176" fontId="0" fillId="10" borderId="0" xfId="0" applyNumberFormat="1" applyFill="1" applyAlignment="1">
      <alignment horizontal="left" vertical="center"/>
    </xf>
    <xf numFmtId="0" fontId="6" fillId="0" borderId="0" xfId="0" applyFont="1" applyAlignment="1">
      <alignment wrapText="1"/>
    </xf>
    <xf numFmtId="0" fontId="33" fillId="0" borderId="2" xfId="0" applyFont="1" applyBorder="1" applyAlignment="1">
      <alignment vertical="center" wrapText="1"/>
    </xf>
    <xf numFmtId="0" fontId="33" fillId="0" borderId="0" xfId="0" applyFont="1" applyAlignment="1">
      <alignment vertical="top" wrapText="1"/>
    </xf>
    <xf numFmtId="0" fontId="33" fillId="0" borderId="0" xfId="0" applyFont="1" applyAlignment="1">
      <alignment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0" fontId="58" fillId="0" borderId="0" xfId="0" applyFont="1" applyAlignment="1">
      <alignment vertical="center" wrapText="1"/>
    </xf>
    <xf numFmtId="0" fontId="0" fillId="10" borderId="23" xfId="0" applyFill="1" applyBorder="1" applyAlignment="1">
      <alignment vertical="center" shrinkToFit="1"/>
    </xf>
    <xf numFmtId="176" fontId="0" fillId="10" borderId="10" xfId="0" applyNumberFormat="1" applyFill="1" applyBorder="1" applyAlignment="1">
      <alignment horizontal="left" vertical="center"/>
    </xf>
    <xf numFmtId="0" fontId="0" fillId="10" borderId="209" xfId="0" applyFill="1" applyBorder="1">
      <alignment vertical="center"/>
    </xf>
    <xf numFmtId="0" fontId="0" fillId="10" borderId="211" xfId="0" applyFill="1" applyBorder="1">
      <alignment vertical="center"/>
    </xf>
    <xf numFmtId="0" fontId="0" fillId="10" borderId="210" xfId="0" applyFill="1" applyBorder="1">
      <alignment vertical="center"/>
    </xf>
    <xf numFmtId="0" fontId="6" fillId="0" borderId="0" xfId="0" applyFont="1" applyAlignment="1">
      <alignment horizontal="right" vertical="top" wrapText="1"/>
    </xf>
    <xf numFmtId="0" fontId="58" fillId="0" borderId="0" xfId="0" applyFont="1" applyAlignment="1">
      <alignment horizontal="right" vertical="top" wrapText="1"/>
    </xf>
    <xf numFmtId="0" fontId="58" fillId="0" borderId="0" xfId="0" applyFont="1" applyAlignment="1">
      <alignment vertical="top" wrapText="1"/>
    </xf>
    <xf numFmtId="0" fontId="58" fillId="0" borderId="0" xfId="0" applyFont="1">
      <alignment vertical="center"/>
    </xf>
    <xf numFmtId="0" fontId="6" fillId="0" borderId="0" xfId="0" applyFont="1" applyAlignment="1">
      <alignment horizontal="right" vertical="center" wrapText="1"/>
    </xf>
    <xf numFmtId="0" fontId="6" fillId="0" borderId="0" xfId="0" applyFont="1" applyAlignment="1">
      <alignment horizontal="right" vertical="top" shrinkToFit="1"/>
    </xf>
    <xf numFmtId="0" fontId="0" fillId="23" borderId="0" xfId="0" applyFill="1" applyAlignment="1">
      <alignment vertical="center" wrapText="1"/>
    </xf>
    <xf numFmtId="0" fontId="0" fillId="23" borderId="39" xfId="0" applyFill="1" applyBorder="1" applyAlignment="1">
      <alignment horizontal="left" vertical="center" wrapText="1"/>
    </xf>
    <xf numFmtId="0" fontId="14" fillId="23" borderId="90" xfId="0" applyFont="1" applyFill="1" applyBorder="1" applyAlignment="1">
      <alignment horizontal="left" vertical="center" wrapText="1"/>
    </xf>
    <xf numFmtId="0" fontId="14" fillId="23" borderId="23" xfId="0" applyFont="1" applyFill="1" applyBorder="1" applyAlignment="1">
      <alignment horizontal="left" vertical="center" wrapText="1"/>
    </xf>
    <xf numFmtId="0" fontId="14" fillId="23" borderId="91" xfId="0" applyFont="1" applyFill="1" applyBorder="1" applyAlignment="1">
      <alignment horizontal="left" vertical="center" wrapText="1"/>
    </xf>
    <xf numFmtId="0" fontId="0" fillId="23" borderId="38" xfId="0" applyFill="1" applyBorder="1" applyAlignment="1">
      <alignment vertical="center" wrapText="1"/>
    </xf>
    <xf numFmtId="0" fontId="0" fillId="23" borderId="40" xfId="0" applyFill="1" applyBorder="1" applyAlignment="1">
      <alignment horizontal="left" vertical="center" wrapText="1"/>
    </xf>
    <xf numFmtId="0" fontId="14" fillId="23" borderId="200" xfId="0" applyFont="1" applyFill="1" applyBorder="1" applyAlignment="1">
      <alignment vertical="center" wrapText="1"/>
    </xf>
    <xf numFmtId="0" fontId="57" fillId="0" borderId="35" xfId="0" applyFont="1" applyBorder="1" applyAlignment="1">
      <alignment vertical="center" wrapText="1"/>
    </xf>
    <xf numFmtId="0" fontId="57" fillId="20" borderId="36" xfId="0" applyFont="1" applyFill="1" applyBorder="1" applyAlignment="1">
      <alignment horizontal="left" vertical="center" wrapText="1"/>
    </xf>
    <xf numFmtId="0" fontId="57" fillId="20" borderId="37" xfId="0" applyFont="1" applyFill="1" applyBorder="1" applyAlignment="1">
      <alignment vertical="center" wrapText="1"/>
    </xf>
    <xf numFmtId="0" fontId="57" fillId="20" borderId="38" xfId="0" applyFont="1" applyFill="1" applyBorder="1" applyAlignment="1">
      <alignment vertical="center" wrapText="1"/>
    </xf>
    <xf numFmtId="181" fontId="57" fillId="20" borderId="39" xfId="0" applyNumberFormat="1" applyFont="1" applyFill="1" applyBorder="1" applyAlignment="1">
      <alignment horizontal="left" vertical="center" wrapText="1"/>
    </xf>
    <xf numFmtId="181" fontId="57" fillId="20" borderId="40" xfId="0" applyNumberFormat="1" applyFont="1" applyFill="1" applyBorder="1" applyAlignment="1">
      <alignment horizontal="left" vertical="center" wrapText="1"/>
    </xf>
    <xf numFmtId="0" fontId="6" fillId="0" borderId="3" xfId="0" applyFont="1" applyBorder="1" applyAlignment="1">
      <alignment horizontal="center" vertical="center"/>
    </xf>
    <xf numFmtId="0" fontId="58" fillId="0" borderId="13" xfId="0" applyFont="1" applyBorder="1" applyAlignment="1">
      <alignment horizontal="center" vertical="center"/>
    </xf>
    <xf numFmtId="0" fontId="6" fillId="0" borderId="7" xfId="0" applyFont="1" applyBorder="1" applyAlignment="1">
      <alignment horizontal="left" vertical="center" wrapText="1"/>
    </xf>
    <xf numFmtId="0" fontId="6" fillId="25" borderId="3" xfId="0" applyFont="1" applyFill="1" applyBorder="1" applyAlignment="1">
      <alignment horizontal="center" vertical="center"/>
    </xf>
    <xf numFmtId="181" fontId="6" fillId="0" borderId="11" xfId="0" applyNumberFormat="1" applyFont="1" applyBorder="1" applyAlignment="1">
      <alignment horizontal="center" vertical="center"/>
    </xf>
    <xf numFmtId="183" fontId="6" fillId="3" borderId="13" xfId="0" applyNumberFormat="1" applyFont="1" applyFill="1" applyBorder="1" applyAlignment="1">
      <alignment horizontal="center" vertical="center"/>
    </xf>
    <xf numFmtId="181" fontId="6" fillId="0" borderId="13" xfId="0" applyNumberFormat="1" applyFont="1" applyBorder="1" applyAlignment="1">
      <alignment horizontal="center" vertical="center"/>
    </xf>
    <xf numFmtId="181" fontId="6" fillId="0" borderId="14" xfId="0" applyNumberFormat="1" applyFont="1" applyBorder="1" applyAlignment="1">
      <alignment horizontal="center" vertical="center"/>
    </xf>
    <xf numFmtId="181" fontId="6" fillId="25" borderId="11" xfId="0" applyNumberFormat="1" applyFont="1" applyFill="1" applyBorder="1" applyAlignment="1">
      <alignment horizontal="center" vertical="center"/>
    </xf>
    <xf numFmtId="183" fontId="6" fillId="25" borderId="13" xfId="0" applyNumberFormat="1" applyFont="1" applyFill="1" applyBorder="1" applyAlignment="1">
      <alignment horizontal="center" vertical="center"/>
    </xf>
    <xf numFmtId="181" fontId="6" fillId="25" borderId="13" xfId="0" applyNumberFormat="1" applyFont="1" applyFill="1" applyBorder="1" applyAlignment="1">
      <alignment horizontal="center" vertical="center"/>
    </xf>
    <xf numFmtId="181" fontId="6" fillId="25" borderId="14" xfId="0" applyNumberFormat="1" applyFont="1" applyFill="1" applyBorder="1" applyAlignment="1">
      <alignment horizontal="center" vertical="center"/>
    </xf>
    <xf numFmtId="181" fontId="6" fillId="0" borderId="0" xfId="0" applyNumberFormat="1" applyFont="1" applyAlignment="1">
      <alignment horizontal="center" vertical="center"/>
    </xf>
    <xf numFmtId="14" fontId="6" fillId="3" borderId="0" xfId="0" applyNumberFormat="1" applyFont="1" applyFill="1">
      <alignment vertical="center"/>
    </xf>
    <xf numFmtId="0" fontId="48" fillId="0" borderId="0" xfId="0" applyFont="1">
      <alignment vertical="center"/>
    </xf>
    <xf numFmtId="181" fontId="6" fillId="0" borderId="0" xfId="0" applyNumberFormat="1" applyFont="1" applyAlignment="1">
      <alignment vertical="top"/>
    </xf>
    <xf numFmtId="0" fontId="58" fillId="0" borderId="0" xfId="0" applyFont="1" applyAlignment="1">
      <alignment horizontal="center" vertical="center" shrinkToFit="1"/>
    </xf>
    <xf numFmtId="181" fontId="48" fillId="0" borderId="0" xfId="0" applyNumberFormat="1" applyFont="1">
      <alignment vertical="center"/>
    </xf>
    <xf numFmtId="0" fontId="64" fillId="0" borderId="11" xfId="0" applyFont="1" applyBorder="1" applyAlignment="1">
      <alignment vertical="center" shrinkToFit="1"/>
    </xf>
    <xf numFmtId="0" fontId="64" fillId="0" borderId="13" xfId="0" applyFont="1" applyBorder="1" applyAlignment="1">
      <alignment vertical="center" shrinkToFit="1"/>
    </xf>
    <xf numFmtId="0" fontId="64" fillId="0" borderId="14" xfId="0" applyFont="1" applyBorder="1" applyAlignment="1">
      <alignment vertical="center" shrinkToFit="1"/>
    </xf>
    <xf numFmtId="0" fontId="64" fillId="0" borderId="23" xfId="0" applyFont="1" applyBorder="1" applyAlignment="1">
      <alignment horizontal="left" vertical="center" wrapText="1"/>
    </xf>
    <xf numFmtId="0" fontId="0" fillId="26" borderId="11" xfId="0" applyFill="1" applyBorder="1">
      <alignment vertical="center"/>
    </xf>
    <xf numFmtId="0" fontId="0" fillId="26" borderId="62" xfId="0" applyFill="1" applyBorder="1" applyAlignment="1">
      <alignment horizontal="left" vertical="center" wrapText="1"/>
    </xf>
    <xf numFmtId="0" fontId="58" fillId="0" borderId="0" xfId="0" applyFont="1" applyAlignment="1">
      <alignment vertical="top"/>
    </xf>
    <xf numFmtId="0" fontId="58" fillId="0" borderId="0" xfId="0" applyFont="1" applyAlignment="1">
      <alignment vertical="top" shrinkToFit="1"/>
    </xf>
    <xf numFmtId="0" fontId="0" fillId="10" borderId="215" xfId="0" applyFill="1" applyBorder="1">
      <alignment vertical="center"/>
    </xf>
    <xf numFmtId="0" fontId="58" fillId="0" borderId="0" xfId="0" applyFont="1" applyAlignment="1">
      <alignment horizontal="right" vertical="center"/>
    </xf>
    <xf numFmtId="3" fontId="5" fillId="0" borderId="39" xfId="0" applyNumberFormat="1" applyFont="1" applyBorder="1" applyAlignment="1">
      <alignment vertical="center" wrapText="1"/>
    </xf>
    <xf numFmtId="3" fontId="5" fillId="0" borderId="40" xfId="0" applyNumberFormat="1" applyFont="1" applyBorder="1" applyAlignment="1">
      <alignment vertical="center" wrapText="1"/>
    </xf>
    <xf numFmtId="181" fontId="5" fillId="0" borderId="39" xfId="0" applyNumberFormat="1" applyFont="1" applyBorder="1" applyAlignment="1">
      <alignment vertical="center" wrapText="1"/>
    </xf>
    <xf numFmtId="179" fontId="5" fillId="0" borderId="39" xfId="0" applyNumberFormat="1" applyFont="1" applyBorder="1" applyAlignment="1">
      <alignment vertical="center" wrapText="1"/>
    </xf>
    <xf numFmtId="179" fontId="5" fillId="0" borderId="40" xfId="0" applyNumberFormat="1" applyFont="1" applyBorder="1" applyAlignment="1">
      <alignment vertical="center" wrapText="1"/>
    </xf>
    <xf numFmtId="0" fontId="33" fillId="0" borderId="216" xfId="0" applyFont="1" applyBorder="1" applyAlignment="1">
      <alignment vertical="top"/>
    </xf>
    <xf numFmtId="0" fontId="57" fillId="20" borderId="36" xfId="0" applyFont="1" applyFill="1" applyBorder="1" applyAlignment="1">
      <alignment vertical="center" wrapText="1"/>
    </xf>
    <xf numFmtId="0" fontId="57" fillId="20" borderId="39" xfId="0" applyFont="1" applyFill="1" applyBorder="1" applyAlignment="1">
      <alignment vertical="center" wrapText="1"/>
    </xf>
    <xf numFmtId="0" fontId="57" fillId="20" borderId="40" xfId="0" applyFont="1" applyFill="1" applyBorder="1" applyAlignment="1">
      <alignment vertical="center" wrapText="1"/>
    </xf>
    <xf numFmtId="0" fontId="57" fillId="23" borderId="39" xfId="0" applyFont="1" applyFill="1" applyBorder="1" applyAlignment="1">
      <alignment horizontal="left" vertical="center" wrapText="1"/>
    </xf>
    <xf numFmtId="0" fontId="57" fillId="23" borderId="40" xfId="0" applyFont="1" applyFill="1" applyBorder="1" applyAlignment="1">
      <alignment horizontal="left" vertical="center" wrapText="1"/>
    </xf>
    <xf numFmtId="181" fontId="57" fillId="20" borderId="39" xfId="0" applyNumberFormat="1" applyFont="1" applyFill="1" applyBorder="1" applyAlignment="1">
      <alignment vertical="center" wrapText="1"/>
    </xf>
    <xf numFmtId="181" fontId="57" fillId="20" borderId="40" xfId="0" applyNumberFormat="1" applyFont="1" applyFill="1" applyBorder="1" applyAlignment="1">
      <alignment vertical="center" wrapText="1"/>
    </xf>
    <xf numFmtId="0" fontId="71" fillId="0" borderId="0" xfId="0" applyFont="1" applyAlignment="1">
      <alignment horizontal="right" vertical="center"/>
    </xf>
    <xf numFmtId="0" fontId="71" fillId="0" borderId="0" xfId="0" applyFont="1">
      <alignment vertical="center"/>
    </xf>
    <xf numFmtId="0" fontId="73" fillId="0" borderId="0" xfId="0" applyFont="1" applyAlignment="1">
      <alignment horizontal="center" vertical="center"/>
    </xf>
    <xf numFmtId="0" fontId="58" fillId="0" borderId="0" xfId="0" applyFont="1" applyAlignment="1">
      <alignment horizontal="right" vertical="top"/>
    </xf>
    <xf numFmtId="0" fontId="58" fillId="0" borderId="0" xfId="0" applyFont="1" applyAlignment="1">
      <alignment horizontal="left" vertical="center"/>
    </xf>
    <xf numFmtId="0" fontId="58" fillId="0" borderId="0" xfId="0" applyFont="1" applyAlignment="1">
      <alignment horizontal="center" vertical="center" wrapText="1"/>
    </xf>
    <xf numFmtId="0" fontId="58" fillId="0" borderId="0" xfId="0" applyFont="1" applyAlignment="1">
      <alignment horizontal="center" vertical="center"/>
    </xf>
    <xf numFmtId="49" fontId="58" fillId="0" borderId="0" xfId="0" applyNumberFormat="1" applyFont="1" applyAlignment="1">
      <alignment horizontal="right" vertical="top"/>
    </xf>
    <xf numFmtId="0" fontId="58" fillId="0" borderId="2" xfId="0" applyFont="1" applyBorder="1">
      <alignment vertical="center"/>
    </xf>
    <xf numFmtId="0" fontId="58" fillId="0" borderId="2" xfId="0" applyFont="1" applyBorder="1" applyAlignment="1">
      <alignment vertical="center" wrapText="1"/>
    </xf>
    <xf numFmtId="0" fontId="0" fillId="10" borderId="210" xfId="0" applyFill="1" applyBorder="1" applyAlignment="1">
      <alignment horizontal="left" vertical="center" shrinkToFit="1"/>
    </xf>
    <xf numFmtId="0" fontId="0" fillId="10" borderId="7" xfId="0" applyFill="1" applyBorder="1">
      <alignment vertical="center"/>
    </xf>
    <xf numFmtId="0" fontId="74" fillId="10" borderId="0" xfId="0" applyFont="1" applyFill="1">
      <alignment vertical="center"/>
    </xf>
    <xf numFmtId="0" fontId="0" fillId="2" borderId="217" xfId="0" applyFill="1" applyBorder="1">
      <alignment vertical="center"/>
    </xf>
    <xf numFmtId="0" fontId="0" fillId="10" borderId="4" xfId="0" applyFill="1" applyBorder="1">
      <alignment vertical="center"/>
    </xf>
    <xf numFmtId="0" fontId="75" fillId="0" borderId="0" xfId="0" applyFont="1">
      <alignment vertical="center"/>
    </xf>
    <xf numFmtId="0" fontId="74" fillId="10" borderId="218" xfId="0" applyFont="1" applyFill="1" applyBorder="1">
      <alignment vertical="center"/>
    </xf>
    <xf numFmtId="0" fontId="0" fillId="0" borderId="219" xfId="0" applyBorder="1" applyAlignment="1">
      <alignment horizontal="center" vertical="center"/>
    </xf>
    <xf numFmtId="0" fontId="0" fillId="0" borderId="156" xfId="0" applyBorder="1" applyAlignment="1">
      <alignment horizontal="center" vertical="center"/>
    </xf>
    <xf numFmtId="0" fontId="0" fillId="0" borderId="62" xfId="0" applyBorder="1" applyAlignment="1">
      <alignment horizontal="center" vertical="center"/>
    </xf>
    <xf numFmtId="0" fontId="0" fillId="0" borderId="220" xfId="0" applyBorder="1" applyAlignment="1">
      <alignment horizontal="center" vertical="center"/>
    </xf>
    <xf numFmtId="0" fontId="0" fillId="10" borderId="221" xfId="0" applyFill="1" applyBorder="1">
      <alignment vertical="center"/>
    </xf>
    <xf numFmtId="0" fontId="6" fillId="8" borderId="0" xfId="0" applyFont="1" applyFill="1" applyAlignment="1">
      <alignment horizontal="left" vertical="center"/>
    </xf>
    <xf numFmtId="0" fontId="58" fillId="8" borderId="0" xfId="0" applyFont="1" applyFill="1" applyAlignment="1">
      <alignment horizontal="left" vertical="center"/>
    </xf>
    <xf numFmtId="0" fontId="6" fillId="8" borderId="0" xfId="0" applyFont="1" applyFill="1" applyAlignment="1">
      <alignment horizontal="justify" vertical="center"/>
    </xf>
    <xf numFmtId="0" fontId="0" fillId="10" borderId="223" xfId="0" applyFill="1" applyBorder="1">
      <alignment vertical="center"/>
    </xf>
    <xf numFmtId="0" fontId="0" fillId="0" borderId="224" xfId="0" applyBorder="1">
      <alignment vertical="center"/>
    </xf>
    <xf numFmtId="0" fontId="0" fillId="0" borderId="225" xfId="0" applyBorder="1">
      <alignment vertical="center"/>
    </xf>
    <xf numFmtId="0" fontId="0" fillId="0" borderId="226" xfId="0" applyBorder="1">
      <alignment vertical="center"/>
    </xf>
    <xf numFmtId="49" fontId="0" fillId="0" borderId="226" xfId="0" applyNumberFormat="1" applyBorder="1">
      <alignment vertical="center"/>
    </xf>
    <xf numFmtId="0" fontId="0" fillId="0" borderId="223" xfId="0" applyBorder="1">
      <alignment vertical="center"/>
    </xf>
    <xf numFmtId="0" fontId="0" fillId="10" borderId="222" xfId="0" applyFill="1" applyBorder="1">
      <alignment vertical="center"/>
    </xf>
    <xf numFmtId="0" fontId="0" fillId="0" borderId="227" xfId="0" applyBorder="1">
      <alignment vertical="center"/>
    </xf>
    <xf numFmtId="0" fontId="0" fillId="0" borderId="228" xfId="0" applyBorder="1">
      <alignment vertical="center"/>
    </xf>
    <xf numFmtId="0" fontId="0" fillId="0" borderId="229" xfId="0" applyBorder="1">
      <alignment vertical="center"/>
    </xf>
    <xf numFmtId="49" fontId="0" fillId="0" borderId="229" xfId="0" applyNumberFormat="1" applyBorder="1">
      <alignment vertical="center"/>
    </xf>
    <xf numFmtId="0" fontId="0" fillId="0" borderId="222" xfId="0" applyBorder="1">
      <alignment vertical="center"/>
    </xf>
    <xf numFmtId="0" fontId="13" fillId="10" borderId="0" xfId="0" applyFont="1" applyFill="1">
      <alignment vertical="center"/>
    </xf>
    <xf numFmtId="0" fontId="9" fillId="10" borderId="0" xfId="0" applyFont="1" applyFill="1">
      <alignment vertical="center"/>
    </xf>
    <xf numFmtId="0" fontId="4" fillId="0" borderId="23" xfId="0" applyFont="1" applyBorder="1" applyAlignment="1">
      <alignment horizontal="left" vertical="center" wrapText="1"/>
    </xf>
    <xf numFmtId="0" fontId="0" fillId="0" borderId="0" xfId="0" applyAlignment="1">
      <alignment horizontal="center" vertical="center"/>
    </xf>
    <xf numFmtId="0" fontId="20"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0" borderId="158" xfId="0" applyBorder="1" applyAlignment="1">
      <alignment horizontal="left" vertical="center" wrapText="1"/>
    </xf>
    <xf numFmtId="0" fontId="0" fillId="0" borderId="159" xfId="0" applyBorder="1" applyAlignment="1">
      <alignment horizontal="left" vertical="center" wrapText="1"/>
    </xf>
    <xf numFmtId="0" fontId="0" fillId="0" borderId="160" xfId="0" applyBorder="1" applyAlignment="1">
      <alignment horizontal="left" vertical="center" wrapText="1"/>
    </xf>
    <xf numFmtId="0" fontId="0" fillId="0" borderId="131" xfId="0" applyBorder="1" applyAlignment="1">
      <alignment horizontal="left" vertical="top" wrapText="1"/>
    </xf>
    <xf numFmtId="0" fontId="0" fillId="0" borderId="80" xfId="0" applyBorder="1" applyAlignment="1">
      <alignment horizontal="left" vertical="top" wrapText="1"/>
    </xf>
    <xf numFmtId="0" fontId="0" fillId="0" borderId="132" xfId="0" applyBorder="1" applyAlignment="1">
      <alignment horizontal="left" vertical="top" wrapText="1"/>
    </xf>
    <xf numFmtId="0" fontId="0" fillId="0" borderId="131" xfId="0" applyBorder="1" applyAlignment="1">
      <alignment horizontal="left" vertical="center"/>
    </xf>
    <xf numFmtId="0" fontId="0" fillId="0" borderId="80" xfId="0" applyBorder="1" applyAlignment="1">
      <alignment horizontal="left" vertical="center"/>
    </xf>
    <xf numFmtId="0" fontId="0" fillId="0" borderId="132"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0" fillId="0" borderId="133" xfId="0" applyFont="1" applyBorder="1" applyAlignment="1">
      <alignment horizontal="left" vertical="center"/>
    </xf>
    <xf numFmtId="0" fontId="10" fillId="0" borderId="134" xfId="0" applyFont="1" applyBorder="1" applyAlignment="1">
      <alignment horizontal="left" vertical="center"/>
    </xf>
    <xf numFmtId="0" fontId="10" fillId="0" borderId="135" xfId="0" applyFont="1" applyBorder="1" applyAlignment="1">
      <alignment horizontal="left" vertical="center"/>
    </xf>
    <xf numFmtId="0" fontId="10" fillId="0" borderId="131" xfId="0" applyFont="1" applyBorder="1" applyAlignment="1">
      <alignment horizontal="left" vertical="center"/>
    </xf>
    <xf numFmtId="0" fontId="10" fillId="0" borderId="80" xfId="0" applyFont="1" applyBorder="1" applyAlignment="1">
      <alignment horizontal="left" vertical="center"/>
    </xf>
    <xf numFmtId="0" fontId="10" fillId="0" borderId="132" xfId="0" applyFont="1" applyBorder="1" applyAlignment="1">
      <alignment horizontal="left" vertical="center"/>
    </xf>
    <xf numFmtId="0" fontId="0" fillId="2" borderId="128" xfId="0" applyFill="1" applyBorder="1" applyAlignment="1">
      <alignment horizontal="center" vertical="center"/>
    </xf>
    <xf numFmtId="0" fontId="0" fillId="2" borderId="129" xfId="0" applyFill="1" applyBorder="1" applyAlignment="1">
      <alignment horizontal="center" vertical="center"/>
    </xf>
    <xf numFmtId="0" fontId="0" fillId="2" borderId="130" xfId="0" applyFill="1"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0" borderId="14" xfId="0" applyBorder="1" applyAlignment="1">
      <alignment horizontal="left" vertical="center"/>
    </xf>
    <xf numFmtId="0" fontId="0" fillId="0" borderId="23" xfId="0" applyBorder="1" applyAlignment="1">
      <alignment horizontal="left" vertical="center"/>
    </xf>
    <xf numFmtId="0" fontId="9" fillId="10" borderId="0" xfId="0" applyFont="1" applyFill="1" applyAlignment="1">
      <alignment horizontal="left" vertical="center" wrapText="1"/>
    </xf>
    <xf numFmtId="0" fontId="0" fillId="2" borderId="176" xfId="0" applyFill="1" applyBorder="1" applyAlignment="1">
      <alignment horizontal="left" vertical="center"/>
    </xf>
    <xf numFmtId="0" fontId="0" fillId="0" borderId="79" xfId="0"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0" fillId="0" borderId="13" xfId="0" applyBorder="1" applyAlignment="1">
      <alignment horizontal="left" vertical="center"/>
    </xf>
    <xf numFmtId="0" fontId="0" fillId="10" borderId="0" xfId="0" applyFill="1" applyAlignment="1">
      <alignment horizontal="left" vertical="center" wrapText="1"/>
    </xf>
    <xf numFmtId="0" fontId="0" fillId="2" borderId="82" xfId="0" applyFill="1" applyBorder="1" applyAlignment="1">
      <alignment horizontal="left" vertical="center"/>
    </xf>
    <xf numFmtId="0" fontId="0" fillId="2" borderId="83" xfId="0" applyFill="1" applyBorder="1" applyAlignment="1">
      <alignment horizontal="left" vertical="center"/>
    </xf>
    <xf numFmtId="0" fontId="0" fillId="0" borderId="3" xfId="0" applyBorder="1" applyAlignment="1">
      <alignment horizontal="left" vertical="center"/>
    </xf>
    <xf numFmtId="0" fontId="45" fillId="18" borderId="0" xfId="0" applyFont="1" applyFill="1" applyAlignment="1">
      <alignment horizontal="left" vertical="top"/>
    </xf>
    <xf numFmtId="0" fontId="44" fillId="19" borderId="0" xfId="0" applyFont="1" applyFill="1" applyAlignment="1">
      <alignment horizontal="left" vertical="top"/>
    </xf>
    <xf numFmtId="0" fontId="27" fillId="0" borderId="0" xfId="0" applyFont="1" applyAlignment="1">
      <alignment horizontal="left" vertical="top" wrapText="1"/>
    </xf>
    <xf numFmtId="0" fontId="15"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20" borderId="1" xfId="0" applyFill="1" applyBorder="1" applyAlignment="1">
      <alignment horizontal="left" vertical="center" wrapText="1"/>
    </xf>
    <xf numFmtId="0" fontId="0" fillId="20" borderId="2" xfId="0" applyFill="1" applyBorder="1" applyAlignment="1">
      <alignment horizontal="left" vertical="center" wrapText="1"/>
    </xf>
    <xf numFmtId="0" fontId="0" fillId="20" borderId="4" xfId="0" applyFill="1" applyBorder="1" applyAlignment="1">
      <alignment horizontal="left" vertical="center" wrapText="1"/>
    </xf>
    <xf numFmtId="0" fontId="0" fillId="20" borderId="0" xfId="0" applyFill="1" applyAlignment="1">
      <alignment horizontal="left" vertical="center" wrapText="1"/>
    </xf>
    <xf numFmtId="0" fontId="0" fillId="20" borderId="6" xfId="0" applyFill="1" applyBorder="1" applyAlignment="1">
      <alignment horizontal="left" vertical="center" wrapText="1"/>
    </xf>
    <xf numFmtId="0" fontId="0" fillId="20" borderId="7" xfId="0" applyFill="1" applyBorder="1" applyAlignment="1">
      <alignment horizontal="left" vertical="center" wrapText="1"/>
    </xf>
    <xf numFmtId="0" fontId="14" fillId="0" borderId="85" xfId="0" applyFont="1" applyBorder="1" applyAlignment="1">
      <alignment horizontal="left" vertical="center" wrapText="1"/>
    </xf>
    <xf numFmtId="0" fontId="14" fillId="0" borderId="86" xfId="0" applyFont="1" applyBorder="1" applyAlignment="1">
      <alignment horizontal="left" vertical="center" wrapText="1"/>
    </xf>
    <xf numFmtId="0" fontId="14" fillId="0" borderId="23" xfId="0" applyFont="1" applyBorder="1" applyAlignment="1">
      <alignment horizontal="left" vertical="center" wrapText="1"/>
    </xf>
    <xf numFmtId="0" fontId="14" fillId="0" borderId="91" xfId="0" applyFont="1" applyBorder="1" applyAlignment="1">
      <alignment horizontal="left" vertical="center" wrapText="1"/>
    </xf>
    <xf numFmtId="0" fontId="16" fillId="0" borderId="23" xfId="0" applyFont="1" applyBorder="1" applyAlignment="1">
      <alignment horizontal="center" vertical="center" shrinkToFit="1"/>
    </xf>
    <xf numFmtId="0" fontId="16" fillId="0" borderId="23" xfId="0" applyFont="1" applyBorder="1" applyAlignment="1">
      <alignment horizontal="center" vertical="center" wrapText="1"/>
    </xf>
    <xf numFmtId="0" fontId="0" fillId="20" borderId="3" xfId="0" applyFill="1" applyBorder="1" applyAlignment="1">
      <alignment horizontal="left" vertical="center" wrapText="1"/>
    </xf>
    <xf numFmtId="0" fontId="0" fillId="20" borderId="5" xfId="0" applyFill="1" applyBorder="1" applyAlignment="1">
      <alignment horizontal="left"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20" borderId="11" xfId="0" applyFill="1" applyBorder="1" applyAlignment="1">
      <alignment horizontal="left" vertical="center" wrapText="1"/>
    </xf>
    <xf numFmtId="0" fontId="0" fillId="20" borderId="14" xfId="0" applyFill="1" applyBorder="1" applyAlignment="1">
      <alignment horizontal="left" vertical="center" wrapText="1"/>
    </xf>
    <xf numFmtId="0" fontId="14" fillId="0" borderId="100" xfId="0" applyFont="1" applyBorder="1" applyAlignment="1">
      <alignment horizontal="left" vertical="center" wrapText="1"/>
    </xf>
    <xf numFmtId="0" fontId="14" fillId="0" borderId="101" xfId="0" applyFont="1" applyBorder="1" applyAlignment="1">
      <alignment horizontal="left" vertical="center" wrapText="1"/>
    </xf>
    <xf numFmtId="0" fontId="14" fillId="0" borderId="15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0" xfId="0" applyFont="1" applyBorder="1" applyAlignment="1">
      <alignment horizontal="left" vertical="center" wrapText="1"/>
    </xf>
    <xf numFmtId="0" fontId="14" fillId="0" borderId="152" xfId="0" applyFont="1" applyBorder="1" applyAlignment="1">
      <alignment horizontal="left" vertical="center" wrapText="1"/>
    </xf>
    <xf numFmtId="0" fontId="14" fillId="0" borderId="201" xfId="0" applyFont="1" applyBorder="1" applyAlignment="1">
      <alignment horizontal="left" vertical="center" wrapText="1"/>
    </xf>
    <xf numFmtId="0" fontId="14" fillId="0" borderId="99" xfId="0" applyFont="1" applyBorder="1" applyAlignment="1">
      <alignment horizontal="left" vertical="center" wrapText="1"/>
    </xf>
    <xf numFmtId="0" fontId="15" fillId="5" borderId="84" xfId="0" applyFont="1" applyFill="1" applyBorder="1" applyAlignment="1">
      <alignment horizontal="center" vertical="center" shrinkToFit="1"/>
    </xf>
    <xf numFmtId="0" fontId="15" fillId="5" borderId="85" xfId="0" applyFont="1" applyFill="1" applyBorder="1" applyAlignment="1">
      <alignment horizontal="center" vertical="center" shrinkToFit="1"/>
    </xf>
    <xf numFmtId="0" fontId="15" fillId="5" borderId="86" xfId="0" applyFont="1" applyFill="1" applyBorder="1" applyAlignment="1">
      <alignment horizontal="center" vertical="center" shrinkToFit="1"/>
    </xf>
    <xf numFmtId="0" fontId="15" fillId="5" borderId="87" xfId="0" applyFont="1" applyFill="1" applyBorder="1" applyAlignment="1">
      <alignment horizontal="center" vertical="center" wrapText="1"/>
    </xf>
    <xf numFmtId="0" fontId="15" fillId="5" borderId="88" xfId="0" applyFont="1" applyFill="1" applyBorder="1" applyAlignment="1">
      <alignment horizontal="center" vertical="center" wrapText="1"/>
    </xf>
    <xf numFmtId="0" fontId="15" fillId="5" borderId="89" xfId="0" applyFont="1" applyFill="1" applyBorder="1" applyAlignment="1">
      <alignment horizontal="center" vertical="center" wrapText="1"/>
    </xf>
    <xf numFmtId="0" fontId="14" fillId="0" borderId="11" xfId="0" applyFont="1" applyBorder="1" applyAlignment="1">
      <alignment horizontal="left" vertical="center" wrapText="1"/>
    </xf>
    <xf numFmtId="0" fontId="14" fillId="0" borderId="96" xfId="0" applyFont="1" applyBorder="1" applyAlignment="1">
      <alignment horizontal="left" vertical="center" wrapText="1"/>
    </xf>
    <xf numFmtId="0" fontId="14" fillId="5" borderId="88" xfId="0" applyFont="1" applyFill="1" applyBorder="1" applyAlignment="1">
      <alignment horizontal="left" vertical="center" wrapText="1"/>
    </xf>
    <xf numFmtId="0" fontId="14" fillId="5" borderId="89" xfId="0" applyFont="1" applyFill="1" applyBorder="1" applyAlignment="1">
      <alignment horizontal="left" vertical="center" wrapText="1"/>
    </xf>
    <xf numFmtId="0" fontId="14" fillId="5" borderId="85" xfId="0" applyFont="1" applyFill="1" applyBorder="1" applyAlignment="1">
      <alignment horizontal="left" vertical="center" wrapText="1"/>
    </xf>
    <xf numFmtId="0" fontId="14" fillId="5" borderId="86" xfId="0" applyFont="1" applyFill="1" applyBorder="1" applyAlignment="1">
      <alignment horizontal="left" vertical="center" wrapText="1"/>
    </xf>
    <xf numFmtId="0" fontId="14" fillId="5" borderId="23" xfId="0" applyFont="1" applyFill="1" applyBorder="1" applyAlignment="1">
      <alignment horizontal="left" vertical="center" wrapText="1"/>
    </xf>
    <xf numFmtId="0" fontId="14" fillId="5" borderId="91" xfId="0" applyFont="1" applyFill="1" applyBorder="1" applyAlignment="1">
      <alignment horizontal="left" vertical="center" wrapText="1"/>
    </xf>
    <xf numFmtId="0" fontId="14" fillId="0" borderId="94" xfId="0" applyFont="1" applyBorder="1" applyAlignment="1">
      <alignment horizontal="left" vertical="center" wrapText="1"/>
    </xf>
    <xf numFmtId="0" fontId="14" fillId="0" borderId="95" xfId="0" applyFont="1" applyBorder="1" applyAlignment="1">
      <alignment horizontal="left" vertical="center" wrapText="1"/>
    </xf>
    <xf numFmtId="0" fontId="15"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14" fillId="5" borderId="84" xfId="0" applyFont="1" applyFill="1" applyBorder="1" applyAlignment="1">
      <alignment horizontal="left" vertical="center" wrapText="1"/>
    </xf>
    <xf numFmtId="0" fontId="14" fillId="5" borderId="90" xfId="0" applyFont="1" applyFill="1" applyBorder="1" applyAlignment="1">
      <alignment horizontal="left" vertical="center" wrapText="1"/>
    </xf>
    <xf numFmtId="182" fontId="49" fillId="5" borderId="85" xfId="0" applyNumberFormat="1" applyFont="1" applyFill="1" applyBorder="1" applyAlignment="1">
      <alignment horizontal="left" vertical="center" wrapText="1"/>
    </xf>
    <xf numFmtId="182" fontId="49" fillId="5" borderId="86" xfId="0" applyNumberFormat="1" applyFont="1" applyFill="1" applyBorder="1" applyAlignment="1">
      <alignment horizontal="left" vertical="center" wrapText="1"/>
    </xf>
    <xf numFmtId="178" fontId="14" fillId="0" borderId="85" xfId="0" applyNumberFormat="1" applyFont="1" applyBorder="1" applyAlignment="1">
      <alignment horizontal="left" vertical="center" wrapText="1"/>
    </xf>
    <xf numFmtId="178" fontId="14" fillId="0" borderId="86" xfId="0" applyNumberFormat="1" applyFont="1" applyBorder="1" applyAlignment="1">
      <alignment horizontal="left" vertical="center" wrapText="1"/>
    </xf>
    <xf numFmtId="182" fontId="49" fillId="5" borderId="23" xfId="0" applyNumberFormat="1" applyFont="1" applyFill="1" applyBorder="1" applyAlignment="1">
      <alignment horizontal="left" vertical="center" wrapText="1"/>
    </xf>
    <xf numFmtId="182" fontId="49" fillId="5" borderId="91" xfId="0" applyNumberFormat="1" applyFont="1" applyFill="1" applyBorder="1" applyAlignment="1">
      <alignment horizontal="left" vertical="center" wrapText="1"/>
    </xf>
    <xf numFmtId="0" fontId="0" fillId="0" borderId="23" xfId="0" applyBorder="1" applyAlignment="1">
      <alignment horizontal="left" vertical="center" wrapText="1"/>
    </xf>
    <xf numFmtId="0" fontId="16" fillId="0" borderId="14" xfId="0" applyFont="1" applyBorder="1" applyAlignment="1">
      <alignment horizontal="center" vertical="center" shrinkToFit="1"/>
    </xf>
    <xf numFmtId="182" fontId="0" fillId="20" borderId="23" xfId="0" applyNumberForma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23" xfId="0" applyBorder="1" applyAlignment="1">
      <alignment horizontal="center" vertical="center" wrapText="1"/>
    </xf>
    <xf numFmtId="0" fontId="0" fillId="20" borderId="23" xfId="0" applyFill="1" applyBorder="1" applyAlignment="1">
      <alignment horizontal="left"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0" fillId="20" borderId="8" xfId="0" applyFill="1"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49" fillId="5" borderId="85" xfId="0" applyFont="1" applyFill="1" applyBorder="1" applyAlignment="1">
      <alignment horizontal="left" vertical="center" wrapText="1"/>
    </xf>
    <xf numFmtId="0" fontId="49" fillId="5" borderId="86" xfId="0" applyFont="1" applyFill="1" applyBorder="1" applyAlignment="1">
      <alignment horizontal="left" vertical="center" wrapText="1"/>
    </xf>
    <xf numFmtId="0" fontId="49" fillId="5" borderId="23" xfId="0" applyFont="1" applyFill="1" applyBorder="1" applyAlignment="1">
      <alignment horizontal="left" vertical="center" wrapText="1"/>
    </xf>
    <xf numFmtId="0" fontId="49" fillId="5" borderId="91" xfId="0" applyFont="1" applyFill="1" applyBorder="1" applyAlignment="1">
      <alignment horizontal="left" vertical="center" wrapText="1"/>
    </xf>
    <xf numFmtId="0" fontId="14" fillId="5" borderId="100" xfId="0" applyFont="1" applyFill="1" applyBorder="1" applyAlignment="1">
      <alignment horizontal="left" vertical="center" wrapText="1"/>
    </xf>
    <xf numFmtId="0" fontId="14" fillId="5" borderId="101" xfId="0" applyFont="1" applyFill="1" applyBorder="1" applyAlignment="1">
      <alignment horizontal="left" vertical="center" wrapText="1"/>
    </xf>
    <xf numFmtId="0" fontId="14" fillId="5" borderId="100" xfId="0" applyFont="1" applyFill="1" applyBorder="1" applyAlignment="1">
      <alignment horizontal="center" vertical="center" wrapText="1"/>
    </xf>
    <xf numFmtId="0" fontId="14" fillId="5" borderId="101" xfId="0" applyFont="1" applyFill="1" applyBorder="1" applyAlignment="1">
      <alignment horizontal="center" vertical="center" wrapText="1"/>
    </xf>
    <xf numFmtId="0" fontId="14" fillId="5" borderId="102" xfId="0" applyFont="1" applyFill="1" applyBorder="1" applyAlignment="1">
      <alignment horizontal="center" vertical="center" wrapText="1"/>
    </xf>
    <xf numFmtId="0" fontId="14" fillId="5" borderId="103" xfId="0" applyFont="1" applyFill="1" applyBorder="1" applyAlignment="1">
      <alignment horizontal="left" vertical="center" wrapText="1"/>
    </xf>
    <xf numFmtId="0" fontId="14" fillId="5" borderId="104"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105"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4" fillId="5" borderId="107"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96" xfId="0" applyFont="1" applyFill="1" applyBorder="1" applyAlignment="1">
      <alignment horizontal="left" vertical="center" wrapText="1"/>
    </xf>
    <xf numFmtId="0" fontId="14" fillId="0" borderId="84" xfId="0" applyFont="1" applyBorder="1" applyAlignment="1">
      <alignment horizontal="left" vertical="center" wrapText="1"/>
    </xf>
    <xf numFmtId="0" fontId="14" fillId="0" borderId="90" xfId="0" applyFont="1" applyBorder="1" applyAlignment="1">
      <alignment horizontal="left" vertical="center" wrapText="1"/>
    </xf>
    <xf numFmtId="0" fontId="14" fillId="5" borderId="97" xfId="0" applyFont="1" applyFill="1" applyBorder="1" applyAlignment="1">
      <alignment horizontal="left" vertical="center" wrapText="1"/>
    </xf>
    <xf numFmtId="0" fontId="14" fillId="5" borderId="98" xfId="0" applyFont="1" applyFill="1" applyBorder="1" applyAlignment="1">
      <alignment horizontal="left" vertical="center" wrapText="1"/>
    </xf>
    <xf numFmtId="0" fontId="15" fillId="5" borderId="165" xfId="0" applyFont="1" applyFill="1" applyBorder="1" applyAlignment="1">
      <alignment horizontal="center" vertical="center" shrinkToFit="1"/>
    </xf>
    <xf numFmtId="0" fontId="15" fillId="5" borderId="114" xfId="0" applyFont="1" applyFill="1" applyBorder="1" applyAlignment="1">
      <alignment horizontal="center" vertical="center" shrinkToFit="1"/>
    </xf>
    <xf numFmtId="0" fontId="15" fillId="5" borderId="95" xfId="0" applyFont="1" applyFill="1" applyBorder="1" applyAlignment="1">
      <alignment horizontal="center" vertical="center" shrinkToFit="1"/>
    </xf>
    <xf numFmtId="0" fontId="15" fillId="5" borderId="112" xfId="0" applyFont="1" applyFill="1" applyBorder="1" applyAlignment="1">
      <alignment horizontal="center" vertical="center" wrapText="1"/>
    </xf>
    <xf numFmtId="0" fontId="15" fillId="5" borderId="113" xfId="0" applyFont="1" applyFill="1" applyBorder="1" applyAlignment="1">
      <alignment horizontal="center" vertical="center" wrapText="1"/>
    </xf>
    <xf numFmtId="0" fontId="15" fillId="5" borderId="98" xfId="0" applyFont="1" applyFill="1" applyBorder="1" applyAlignment="1">
      <alignment horizontal="center" vertical="center" wrapText="1"/>
    </xf>
    <xf numFmtId="0" fontId="16" fillId="5" borderId="92" xfId="0" applyFont="1" applyFill="1" applyBorder="1" applyAlignment="1">
      <alignment horizontal="center" vertical="center" shrinkToFit="1"/>
    </xf>
    <xf numFmtId="0" fontId="16" fillId="5" borderId="85" xfId="0" applyFont="1" applyFill="1" applyBorder="1" applyAlignment="1">
      <alignment horizontal="center" vertical="center" shrinkToFit="1"/>
    </xf>
    <xf numFmtId="0" fontId="16" fillId="5" borderId="86" xfId="0" applyFont="1" applyFill="1" applyBorder="1" applyAlignment="1">
      <alignment horizontal="center" vertical="center" shrinkToFit="1"/>
    </xf>
    <xf numFmtId="0" fontId="14" fillId="5" borderId="92"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16" fillId="5" borderId="84" xfId="0" applyFont="1" applyFill="1" applyBorder="1" applyAlignment="1">
      <alignment horizontal="center" vertical="center" shrinkToFit="1"/>
    </xf>
    <xf numFmtId="0" fontId="16" fillId="5" borderId="87" xfId="0" applyFont="1" applyFill="1" applyBorder="1" applyAlignment="1">
      <alignment horizontal="center" vertical="center" wrapText="1"/>
    </xf>
    <xf numFmtId="0" fontId="16" fillId="5" borderId="88" xfId="0" applyFont="1" applyFill="1" applyBorder="1" applyAlignment="1">
      <alignment horizontal="center" vertical="center" wrapText="1"/>
    </xf>
    <xf numFmtId="0" fontId="16" fillId="5" borderId="89" xfId="0" applyFont="1" applyFill="1" applyBorder="1" applyAlignment="1">
      <alignment horizontal="center" vertical="center" wrapText="1"/>
    </xf>
    <xf numFmtId="0" fontId="14" fillId="5" borderId="102" xfId="0" applyFont="1" applyFill="1" applyBorder="1" applyAlignment="1">
      <alignment horizontal="left" vertical="center" wrapText="1"/>
    </xf>
    <xf numFmtId="0" fontId="49" fillId="5" borderId="103" xfId="0" applyFont="1" applyFill="1" applyBorder="1" applyAlignment="1">
      <alignment horizontal="left" vertical="center" wrapText="1"/>
    </xf>
    <xf numFmtId="0" fontId="49" fillId="5" borderId="104" xfId="0" applyFont="1" applyFill="1" applyBorder="1" applyAlignment="1">
      <alignment horizontal="left" vertical="center" wrapText="1"/>
    </xf>
    <xf numFmtId="0" fontId="49" fillId="5" borderId="4" xfId="0" applyFont="1" applyFill="1" applyBorder="1" applyAlignment="1">
      <alignment horizontal="left" vertical="center" wrapText="1"/>
    </xf>
    <xf numFmtId="0" fontId="49" fillId="5" borderId="105" xfId="0" applyFont="1" applyFill="1" applyBorder="1" applyAlignment="1">
      <alignment horizontal="left" vertical="center" wrapText="1"/>
    </xf>
    <xf numFmtId="0" fontId="49" fillId="5" borderId="6" xfId="0" applyFont="1" applyFill="1" applyBorder="1" applyAlignment="1">
      <alignment horizontal="left" vertical="center" wrapText="1"/>
    </xf>
    <xf numFmtId="0" fontId="49" fillId="5" borderId="107" xfId="0" applyFont="1" applyFill="1" applyBorder="1" applyAlignment="1">
      <alignment horizontal="left" vertical="center" wrapText="1"/>
    </xf>
    <xf numFmtId="0" fontId="14" fillId="5" borderId="11" xfId="0" applyFont="1" applyFill="1" applyBorder="1" applyAlignment="1">
      <alignment horizontal="left" vertical="center" shrinkToFit="1"/>
    </xf>
    <xf numFmtId="0" fontId="14" fillId="5" borderId="96" xfId="0" applyFont="1" applyFill="1" applyBorder="1" applyAlignment="1">
      <alignment horizontal="left" vertical="center" shrinkToFit="1"/>
    </xf>
    <xf numFmtId="0" fontId="14" fillId="5" borderId="97" xfId="0" applyFont="1" applyFill="1" applyBorder="1" applyAlignment="1">
      <alignment horizontal="center" vertical="center" wrapText="1"/>
    </xf>
    <xf numFmtId="0" fontId="14" fillId="5" borderId="98" xfId="0" applyFont="1" applyFill="1" applyBorder="1" applyAlignment="1">
      <alignment horizontal="center" vertical="center" wrapText="1"/>
    </xf>
    <xf numFmtId="184" fontId="14" fillId="0" borderId="23" xfId="0" applyNumberFormat="1" applyFont="1" applyBorder="1" applyAlignment="1">
      <alignment horizontal="left" vertical="center" wrapText="1"/>
    </xf>
    <xf numFmtId="184" fontId="14" fillId="0" borderId="91" xfId="0" applyNumberFormat="1" applyFont="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0" borderId="0" xfId="0" applyFont="1" applyAlignment="1">
      <alignment horizontal="left" vertical="top" wrapText="1"/>
    </xf>
    <xf numFmtId="0" fontId="14" fillId="0" borderId="105" xfId="0" applyFont="1" applyBorder="1" applyAlignment="1">
      <alignment horizontal="left" vertical="top" wrapText="1"/>
    </xf>
    <xf numFmtId="0" fontId="14" fillId="0" borderId="109" xfId="0" applyFont="1" applyBorder="1" applyAlignment="1">
      <alignment horizontal="left" vertical="center" wrapText="1"/>
    </xf>
    <xf numFmtId="0" fontId="6" fillId="6" borderId="0" xfId="0" applyFont="1" applyFill="1" applyAlignment="1">
      <alignment horizontal="left" vertical="center" indent="2"/>
    </xf>
    <xf numFmtId="0" fontId="6" fillId="8" borderId="0" xfId="0" applyFont="1" applyFill="1" applyAlignment="1">
      <alignment horizontal="left" vertical="center"/>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6" fillId="8" borderId="0" xfId="0" applyFont="1" applyFill="1" applyAlignment="1">
      <alignment horizontal="left" vertical="center" shrinkToFit="1"/>
    </xf>
    <xf numFmtId="0" fontId="6"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xf>
    <xf numFmtId="0" fontId="6" fillId="0" borderId="0" xfId="0" applyFont="1" applyAlignment="1">
      <alignment horizontal="justify" vertical="center"/>
    </xf>
    <xf numFmtId="0" fontId="6" fillId="8" borderId="24" xfId="0" applyFont="1" applyFill="1" applyBorder="1" applyAlignment="1">
      <alignment horizontal="left" vertical="center" shrinkToFit="1"/>
    </xf>
    <xf numFmtId="0" fontId="6" fillId="8" borderId="25" xfId="0" applyFont="1" applyFill="1" applyBorder="1" applyAlignment="1">
      <alignment horizontal="left" vertical="center" shrinkToFit="1"/>
    </xf>
    <xf numFmtId="0" fontId="6" fillId="8" borderId="26" xfId="0" applyFont="1" applyFill="1" applyBorder="1" applyAlignment="1">
      <alignment horizontal="left" vertical="center" shrinkToFit="1"/>
    </xf>
    <xf numFmtId="0" fontId="35" fillId="0" borderId="0" xfId="0" applyFont="1" applyAlignment="1">
      <alignment horizontal="center" vertical="center"/>
    </xf>
    <xf numFmtId="0" fontId="6" fillId="6" borderId="7" xfId="0" applyFont="1" applyFill="1" applyBorder="1" applyAlignment="1">
      <alignment horizontal="left" vertical="center"/>
    </xf>
    <xf numFmtId="0" fontId="6" fillId="0" borderId="23" xfId="0" applyFont="1" applyBorder="1" applyAlignment="1">
      <alignment horizontal="center" vertical="center"/>
    </xf>
    <xf numFmtId="0" fontId="6" fillId="0" borderId="10" xfId="0" applyFont="1" applyBorder="1" applyAlignment="1">
      <alignment horizontal="left" vertical="center"/>
    </xf>
    <xf numFmtId="0" fontId="6" fillId="0" borderId="28" xfId="0" applyFont="1" applyBorder="1" applyAlignment="1">
      <alignment horizontal="left" vertical="center"/>
    </xf>
    <xf numFmtId="0" fontId="6" fillId="0" borderId="9" xfId="0" applyFont="1" applyBorder="1" applyAlignment="1">
      <alignment horizontal="left" vertical="center"/>
    </xf>
    <xf numFmtId="0" fontId="6" fillId="2" borderId="32" xfId="0" applyFont="1" applyFill="1" applyBorder="1" applyAlignment="1">
      <alignment horizontal="left" vertical="center" shrinkToFit="1"/>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29" xfId="0" applyFont="1" applyFill="1" applyBorder="1" applyAlignment="1">
      <alignment horizontal="left" vertical="center" shrinkToFit="1"/>
    </xf>
    <xf numFmtId="0" fontId="6" fillId="2" borderId="30" xfId="0" applyFont="1" applyFill="1" applyBorder="1" applyAlignment="1">
      <alignment horizontal="left" vertical="center" shrinkToFit="1"/>
    </xf>
    <xf numFmtId="0" fontId="6" fillId="2" borderId="31" xfId="0" applyFont="1" applyFill="1" applyBorder="1" applyAlignment="1">
      <alignment horizontal="left" vertical="center" shrinkToFit="1"/>
    </xf>
    <xf numFmtId="0" fontId="58" fillId="2" borderId="0" xfId="0" applyFont="1" applyFill="1" applyAlignment="1">
      <alignment vertical="center" wrapText="1"/>
    </xf>
    <xf numFmtId="0" fontId="6" fillId="0" borderId="0" xfId="0" applyFont="1" applyAlignment="1">
      <alignment horizontal="distributed" vertical="center"/>
    </xf>
    <xf numFmtId="0" fontId="6" fillId="8" borderId="7" xfId="0" applyFont="1" applyFill="1" applyBorder="1" applyAlignment="1">
      <alignment horizontal="left" vertical="center"/>
    </xf>
    <xf numFmtId="0" fontId="6" fillId="0" borderId="0" xfId="0" applyFont="1" applyAlignment="1">
      <alignment horizontal="distributed" vertical="distributed"/>
    </xf>
    <xf numFmtId="0" fontId="6" fillId="8" borderId="7" xfId="0" applyFont="1" applyFill="1" applyBorder="1">
      <alignment vertical="center"/>
    </xf>
    <xf numFmtId="0" fontId="52" fillId="6" borderId="1" xfId="0" applyFont="1" applyFill="1" applyBorder="1" applyAlignment="1">
      <alignment horizontal="left" vertical="center" wrapText="1"/>
    </xf>
    <xf numFmtId="0" fontId="52" fillId="6" borderId="2" xfId="0" applyFont="1" applyFill="1" applyBorder="1" applyAlignment="1">
      <alignment horizontal="left" vertical="center" wrapText="1"/>
    </xf>
    <xf numFmtId="0" fontId="52" fillId="6" borderId="3" xfId="0" applyFont="1" applyFill="1" applyBorder="1" applyAlignment="1">
      <alignment horizontal="left" vertical="center" wrapText="1"/>
    </xf>
    <xf numFmtId="0" fontId="52" fillId="6" borderId="4" xfId="0" applyFont="1" applyFill="1" applyBorder="1" applyAlignment="1">
      <alignment horizontal="left" vertical="center" wrapText="1"/>
    </xf>
    <xf numFmtId="0" fontId="52" fillId="6" borderId="0" xfId="0" applyFont="1" applyFill="1" applyAlignment="1">
      <alignment horizontal="left" vertical="center" wrapText="1"/>
    </xf>
    <xf numFmtId="0" fontId="52" fillId="6" borderId="5" xfId="0" applyFont="1" applyFill="1" applyBorder="1" applyAlignment="1">
      <alignment horizontal="left" vertical="center" wrapText="1"/>
    </xf>
    <xf numFmtId="0" fontId="52" fillId="6" borderId="6" xfId="0" applyFont="1" applyFill="1" applyBorder="1" applyAlignment="1">
      <alignment horizontal="left" vertical="center" wrapText="1"/>
    </xf>
    <xf numFmtId="0" fontId="52" fillId="6" borderId="7" xfId="0" applyFont="1" applyFill="1" applyBorder="1" applyAlignment="1">
      <alignment horizontal="left" vertical="center" wrapText="1"/>
    </xf>
    <xf numFmtId="0" fontId="52" fillId="6" borderId="8" xfId="0" applyFont="1" applyFill="1" applyBorder="1" applyAlignment="1">
      <alignment horizontal="left" vertical="center" wrapText="1"/>
    </xf>
    <xf numFmtId="0" fontId="6" fillId="0" borderId="0" xfId="0" applyFont="1" applyAlignment="1">
      <alignment horizontal="left" vertical="top"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right" vertical="center"/>
    </xf>
    <xf numFmtId="0" fontId="6" fillId="0" borderId="0" xfId="0" applyFont="1" applyAlignment="1">
      <alignment vertical="top" wrapText="1"/>
    </xf>
    <xf numFmtId="186" fontId="6" fillId="9" borderId="2" xfId="0" applyNumberFormat="1" applyFont="1" applyFill="1" applyBorder="1" applyAlignment="1">
      <alignment horizontal="right" vertical="center"/>
    </xf>
    <xf numFmtId="186" fontId="6" fillId="9" borderId="7" xfId="0" applyNumberFormat="1" applyFont="1" applyFill="1" applyBorder="1" applyAlignment="1">
      <alignment horizontal="righ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8" borderId="29" xfId="0" applyFont="1" applyFill="1" applyBorder="1" applyAlignment="1">
      <alignment horizontal="left" vertical="center" shrinkToFit="1"/>
    </xf>
    <xf numFmtId="0" fontId="6" fillId="8" borderId="30" xfId="0" applyFont="1" applyFill="1" applyBorder="1" applyAlignment="1">
      <alignment horizontal="left" vertical="center" shrinkToFit="1"/>
    </xf>
    <xf numFmtId="0" fontId="6" fillId="8" borderId="31" xfId="0" applyFont="1" applyFill="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8" borderId="0" xfId="0" applyFont="1" applyFill="1" applyAlignment="1">
      <alignment vertical="top" wrapText="1"/>
    </xf>
    <xf numFmtId="0" fontId="6" fillId="0" borderId="0" xfId="0" applyFont="1" applyAlignment="1">
      <alignment vertical="top" shrinkToFit="1"/>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3" borderId="24"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26" fillId="3" borderId="1" xfId="0" applyFont="1" applyFill="1" applyBorder="1" applyAlignment="1">
      <alignment vertical="center" wrapText="1"/>
    </xf>
    <xf numFmtId="0" fontId="26" fillId="3" borderId="3" xfId="0" applyFont="1" applyFill="1" applyBorder="1" applyAlignment="1">
      <alignment vertical="center" wrapText="1"/>
    </xf>
    <xf numFmtId="0" fontId="26" fillId="3" borderId="6" xfId="0" applyFont="1" applyFill="1" applyBorder="1" applyAlignment="1">
      <alignment vertical="center" wrapText="1"/>
    </xf>
    <xf numFmtId="0" fontId="26" fillId="3" borderId="8" xfId="0" applyFont="1" applyFill="1" applyBorder="1" applyAlignment="1">
      <alignment vertical="center" wrapTex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right" vertical="center" shrinkToFit="1"/>
    </xf>
    <xf numFmtId="0" fontId="6" fillId="0" borderId="0" xfId="0" applyFont="1" applyAlignment="1">
      <alignment horizontal="left" vertical="top" wrapText="1" shrinkToFit="1"/>
    </xf>
    <xf numFmtId="0" fontId="33" fillId="0" borderId="9" xfId="0" applyFont="1" applyBorder="1" applyAlignment="1">
      <alignment horizontal="center" vertical="center"/>
    </xf>
    <xf numFmtId="0" fontId="33" fillId="0" borderId="10" xfId="0" applyFont="1" applyBorder="1" applyAlignment="1">
      <alignment horizontal="center" vertical="center"/>
    </xf>
    <xf numFmtId="0" fontId="51" fillId="6" borderId="1" xfId="0" applyFont="1" applyFill="1" applyBorder="1" applyAlignment="1">
      <alignment horizontal="left" vertical="center" wrapText="1"/>
    </xf>
    <xf numFmtId="0" fontId="51" fillId="6" borderId="2" xfId="0" applyFont="1" applyFill="1" applyBorder="1" applyAlignment="1">
      <alignment horizontal="left" vertical="center" wrapText="1"/>
    </xf>
    <xf numFmtId="0" fontId="51" fillId="6" borderId="3" xfId="0" applyFont="1" applyFill="1" applyBorder="1" applyAlignment="1">
      <alignment horizontal="left" vertical="center" wrapText="1"/>
    </xf>
    <xf numFmtId="0" fontId="51" fillId="6" borderId="6" xfId="0" applyFont="1" applyFill="1" applyBorder="1" applyAlignment="1">
      <alignment horizontal="left" vertical="center" wrapText="1"/>
    </xf>
    <xf numFmtId="0" fontId="51" fillId="6" borderId="7" xfId="0" applyFont="1" applyFill="1" applyBorder="1" applyAlignment="1">
      <alignment horizontal="left" vertical="center" wrapText="1"/>
    </xf>
    <xf numFmtId="0" fontId="51" fillId="6" borderId="8"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6" fillId="0" borderId="0" xfId="0" applyFont="1" applyAlignment="1">
      <alignment horizontal="left" vertical="center" shrinkToFit="1"/>
    </xf>
    <xf numFmtId="0" fontId="6" fillId="8" borderId="0" xfId="0" applyFont="1" applyFill="1" applyAlignment="1">
      <alignment horizontal="left" vertical="top"/>
    </xf>
    <xf numFmtId="0" fontId="59" fillId="0" borderId="1" xfId="0" applyFont="1" applyBorder="1" applyAlignment="1">
      <alignment horizontal="center" vertical="center" wrapText="1"/>
    </xf>
    <xf numFmtId="0" fontId="59" fillId="0" borderId="2" xfId="0" applyFont="1" applyBorder="1" applyAlignment="1">
      <alignment horizontal="center" vertical="center"/>
    </xf>
    <xf numFmtId="0" fontId="59" fillId="0" borderId="3" xfId="0" applyFont="1" applyBorder="1" applyAlignment="1">
      <alignment horizontal="center" vertical="center"/>
    </xf>
    <xf numFmtId="0" fontId="59" fillId="0" borderId="6" xfId="0" applyFont="1" applyBorder="1" applyAlignment="1">
      <alignment horizontal="center" vertical="center"/>
    </xf>
    <xf numFmtId="0" fontId="59" fillId="0" borderId="7" xfId="0" applyFont="1" applyBorder="1" applyAlignment="1">
      <alignment horizontal="center" vertical="center"/>
    </xf>
    <xf numFmtId="0" fontId="59" fillId="0" borderId="8" xfId="0" applyFont="1" applyBorder="1" applyAlignment="1">
      <alignment horizontal="center" vertical="center"/>
    </xf>
    <xf numFmtId="0" fontId="6" fillId="2" borderId="7" xfId="0" applyFont="1" applyFill="1" applyBorder="1" applyAlignment="1">
      <alignment horizontal="left" vertical="top"/>
    </xf>
    <xf numFmtId="0" fontId="6" fillId="2" borderId="0" xfId="0" applyFont="1" applyFill="1" applyAlignment="1">
      <alignment horizontal="left" vertical="top"/>
    </xf>
    <xf numFmtId="0" fontId="58" fillId="8" borderId="0" xfId="0" applyFont="1" applyFill="1" applyAlignment="1">
      <alignment horizontal="left" vertical="center"/>
    </xf>
    <xf numFmtId="0" fontId="73" fillId="0" borderId="0" xfId="0" applyFont="1" applyAlignment="1">
      <alignment horizontal="center" vertical="center"/>
    </xf>
    <xf numFmtId="0" fontId="58" fillId="0" borderId="7" xfId="0" applyFont="1" applyBorder="1" applyAlignment="1">
      <alignment horizontal="right" vertical="center"/>
    </xf>
    <xf numFmtId="0" fontId="58" fillId="2" borderId="7" xfId="0" applyFont="1" applyFill="1" applyBorder="1" applyAlignment="1">
      <alignment horizontal="left" vertical="top"/>
    </xf>
    <xf numFmtId="0" fontId="58" fillId="6" borderId="7" xfId="0" applyFont="1" applyFill="1" applyBorder="1" applyAlignment="1">
      <alignment horizontal="left" vertical="center"/>
    </xf>
    <xf numFmtId="0" fontId="58" fillId="0" borderId="0" xfId="0" applyFont="1" applyAlignment="1">
      <alignment vertical="top" wrapText="1"/>
    </xf>
    <xf numFmtId="0" fontId="63" fillId="0" borderId="0" xfId="0" applyFont="1" applyAlignment="1">
      <alignment vertical="top" wrapText="1"/>
    </xf>
    <xf numFmtId="0" fontId="63" fillId="0" borderId="0" xfId="0" applyFont="1" applyAlignment="1">
      <alignment vertical="center" wrapText="1"/>
    </xf>
    <xf numFmtId="0" fontId="0" fillId="0" borderId="0" xfId="0" applyAlignment="1">
      <alignment vertical="top" wrapText="1"/>
    </xf>
    <xf numFmtId="0" fontId="58" fillId="0" borderId="0" xfId="0" applyFont="1" applyAlignment="1">
      <alignment horizontal="left" vertical="top"/>
    </xf>
    <xf numFmtId="0" fontId="58" fillId="0" borderId="11" xfId="0" applyFont="1" applyBorder="1" applyAlignment="1">
      <alignment horizontal="center" vertical="center" shrinkToFit="1"/>
    </xf>
    <xf numFmtId="0" fontId="58" fillId="0" borderId="13" xfId="0" applyFont="1" applyBorder="1" applyAlignment="1">
      <alignment horizontal="center" vertical="center" shrinkToFit="1"/>
    </xf>
    <xf numFmtId="0" fontId="58" fillId="0" borderId="14" xfId="0" applyFont="1" applyBorder="1" applyAlignment="1">
      <alignment horizontal="center" vertical="center" shrinkToFit="1"/>
    </xf>
    <xf numFmtId="0" fontId="58" fillId="3" borderId="11" xfId="0" applyFont="1" applyFill="1" applyBorder="1" applyAlignment="1">
      <alignment horizontal="center" vertical="center"/>
    </xf>
    <xf numFmtId="0" fontId="58" fillId="3" borderId="13" xfId="0" applyFont="1" applyFill="1" applyBorder="1" applyAlignment="1">
      <alignment horizontal="center" vertical="center"/>
    </xf>
    <xf numFmtId="0" fontId="58" fillId="3" borderId="14" xfId="0" applyFont="1" applyFill="1" applyBorder="1" applyAlignment="1">
      <alignment horizontal="center" vertical="center"/>
    </xf>
    <xf numFmtId="0" fontId="26" fillId="0" borderId="11" xfId="0" applyFont="1" applyBorder="1" applyAlignment="1">
      <alignment horizontal="center" vertical="center" shrinkToFit="1"/>
    </xf>
    <xf numFmtId="0" fontId="26" fillId="0" borderId="14" xfId="0" applyFont="1" applyBorder="1" applyAlignment="1">
      <alignment horizontal="center" vertical="center" shrinkToFit="1"/>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62" fillId="0" borderId="11" xfId="0" applyFont="1" applyBorder="1" applyAlignment="1">
      <alignment horizontal="center" vertical="center" shrinkToFit="1"/>
    </xf>
    <xf numFmtId="0" fontId="62" fillId="0" borderId="13" xfId="0" applyFont="1" applyBorder="1" applyAlignment="1">
      <alignment horizontal="center" vertical="center" shrinkToFit="1"/>
    </xf>
    <xf numFmtId="0" fontId="62" fillId="0" borderId="14" xfId="0" applyFont="1" applyBorder="1" applyAlignment="1">
      <alignment horizontal="center" vertical="center" shrinkToFit="1"/>
    </xf>
    <xf numFmtId="0" fontId="26" fillId="0" borderId="13" xfId="0" applyFont="1" applyBorder="1" applyAlignment="1">
      <alignment horizontal="center" vertical="center" shrinkToFit="1"/>
    </xf>
    <xf numFmtId="0" fontId="6" fillId="0" borderId="23" xfId="0" applyFont="1" applyBorder="1" applyAlignment="1">
      <alignment horizontal="center" vertical="center" shrinkToFit="1"/>
    </xf>
    <xf numFmtId="0" fontId="6" fillId="8" borderId="0" xfId="0" applyFont="1" applyFill="1" applyAlignment="1">
      <alignment horizontal="left" vertical="top" wrapText="1"/>
    </xf>
    <xf numFmtId="0" fontId="6" fillId="3" borderId="23" xfId="0" applyFont="1" applyFill="1" applyBorder="1" applyAlignment="1">
      <alignment horizontal="left" vertical="center" shrinkToFit="1"/>
    </xf>
    <xf numFmtId="0" fontId="33" fillId="0" borderId="2" xfId="0" applyFont="1" applyBorder="1" applyAlignment="1">
      <alignment vertical="center" wrapText="1"/>
    </xf>
    <xf numFmtId="0" fontId="48" fillId="2" borderId="0" xfId="0" applyFont="1" applyFill="1" applyAlignment="1">
      <alignment horizontal="left" vertical="center" wrapText="1"/>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184" fontId="6" fillId="3" borderId="11" xfId="0" applyNumberFormat="1" applyFont="1" applyFill="1" applyBorder="1" applyAlignment="1">
      <alignment horizontal="center" vertical="center"/>
    </xf>
    <xf numFmtId="184" fontId="6" fillId="3" borderId="13" xfId="0" applyNumberFormat="1" applyFont="1" applyFill="1" applyBorder="1" applyAlignment="1">
      <alignment horizontal="center" vertical="center"/>
    </xf>
    <xf numFmtId="184" fontId="6" fillId="3" borderId="14" xfId="0" applyNumberFormat="1" applyFont="1" applyFill="1" applyBorder="1" applyAlignment="1">
      <alignment horizontal="center" vertical="center"/>
    </xf>
    <xf numFmtId="184" fontId="6" fillId="3" borderId="11" xfId="0" applyNumberFormat="1" applyFont="1" applyFill="1" applyBorder="1" applyAlignment="1">
      <alignment horizontal="center" vertical="center" wrapText="1"/>
    </xf>
    <xf numFmtId="184" fontId="6" fillId="3" borderId="13" xfId="0" applyNumberFormat="1" applyFont="1" applyFill="1" applyBorder="1" applyAlignment="1">
      <alignment horizontal="center" vertical="center" wrapText="1"/>
    </xf>
    <xf numFmtId="184" fontId="6" fillId="3" borderId="14" xfId="0" applyNumberFormat="1" applyFont="1" applyFill="1" applyBorder="1" applyAlignment="1">
      <alignment horizontal="center" vertical="center" wrapText="1"/>
    </xf>
    <xf numFmtId="0" fontId="6" fillId="3" borderId="23" xfId="0" applyFont="1" applyFill="1" applyBorder="1" applyAlignment="1">
      <alignment horizontal="left" vertical="center" wrapText="1"/>
    </xf>
    <xf numFmtId="184" fontId="6" fillId="3" borderId="23" xfId="0" applyNumberFormat="1" applyFont="1" applyFill="1" applyBorder="1" applyAlignment="1">
      <alignment horizontal="center" vertical="center"/>
    </xf>
    <xf numFmtId="184" fontId="6" fillId="3" borderId="23" xfId="0" applyNumberFormat="1" applyFont="1" applyFill="1" applyBorder="1" applyAlignment="1">
      <alignment horizontal="center" vertical="center" wrapText="1"/>
    </xf>
    <xf numFmtId="0" fontId="26" fillId="0" borderId="4" xfId="0" applyFont="1" applyBorder="1" applyAlignment="1">
      <alignment horizontal="center" vertical="center" shrinkToFit="1"/>
    </xf>
    <xf numFmtId="0" fontId="26" fillId="0" borderId="0" xfId="0" applyFont="1" applyAlignment="1">
      <alignment horizontal="center" vertical="center" shrinkToFit="1"/>
    </xf>
    <xf numFmtId="0" fontId="26" fillId="0" borderId="1"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3" xfId="0" applyFont="1" applyBorder="1" applyAlignment="1">
      <alignment horizontal="center" vertical="center" shrinkToFit="1"/>
    </xf>
    <xf numFmtId="0" fontId="26" fillId="0" borderId="23" xfId="0" applyFont="1" applyBorder="1" applyAlignment="1">
      <alignment horizontal="center" vertical="center" shrinkToFit="1"/>
    </xf>
    <xf numFmtId="0" fontId="26" fillId="0" borderId="23" xfId="0" applyFont="1" applyBorder="1" applyAlignment="1">
      <alignment horizontal="center" vertical="center" wrapText="1" shrinkToFit="1"/>
    </xf>
    <xf numFmtId="0" fontId="6" fillId="2" borderId="0" xfId="0" applyFont="1" applyFill="1" applyAlignment="1">
      <alignment horizontal="left" vertical="top" wrapText="1"/>
    </xf>
    <xf numFmtId="0" fontId="6" fillId="0" borderId="23"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6" fillId="8" borderId="0" xfId="0" applyFont="1" applyFill="1" applyAlignment="1">
      <alignment horizontal="center" vertical="center"/>
    </xf>
    <xf numFmtId="0" fontId="6" fillId="6" borderId="7" xfId="0" applyFont="1" applyFill="1" applyBorder="1" applyAlignment="1">
      <alignment horizontal="left" vertical="center"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176" fontId="6" fillId="3" borderId="23" xfId="0" applyNumberFormat="1" applyFont="1" applyFill="1" applyBorder="1" applyAlignment="1">
      <alignment horizontal="center" vertical="center" shrinkToFi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27"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187" fontId="33" fillId="0" borderId="1" xfId="0" applyNumberFormat="1" applyFont="1" applyBorder="1" applyAlignment="1">
      <alignment horizontal="center" vertical="center" wrapText="1"/>
    </xf>
    <xf numFmtId="187" fontId="33" fillId="0" borderId="3" xfId="0" applyNumberFormat="1" applyFont="1" applyBorder="1" applyAlignment="1">
      <alignment horizontal="center" vertical="center" wrapText="1"/>
    </xf>
    <xf numFmtId="187" fontId="33" fillId="0" borderId="6" xfId="0" applyNumberFormat="1" applyFont="1" applyBorder="1" applyAlignment="1">
      <alignment horizontal="center" vertical="center" wrapText="1"/>
    </xf>
    <xf numFmtId="187" fontId="33" fillId="0" borderId="8" xfId="0" applyNumberFormat="1" applyFont="1" applyBorder="1" applyAlignment="1">
      <alignment horizontal="center" vertical="center" wrapText="1"/>
    </xf>
    <xf numFmtId="176" fontId="6" fillId="3" borderId="32" xfId="0" applyNumberFormat="1" applyFont="1" applyFill="1" applyBorder="1" applyAlignment="1">
      <alignment horizontal="center" vertical="center" shrinkToFit="1"/>
    </xf>
    <xf numFmtId="176" fontId="6" fillId="3" borderId="33" xfId="0" applyNumberFormat="1" applyFont="1" applyFill="1" applyBorder="1" applyAlignment="1">
      <alignment horizontal="center" vertical="center" shrinkToFit="1"/>
    </xf>
    <xf numFmtId="176" fontId="6" fillId="3" borderId="34" xfId="0" applyNumberFormat="1" applyFont="1" applyFill="1" applyBorder="1" applyAlignment="1">
      <alignment horizontal="center" vertical="center" shrinkToFit="1"/>
    </xf>
    <xf numFmtId="176" fontId="6" fillId="3" borderId="24" xfId="0" applyNumberFormat="1" applyFont="1" applyFill="1" applyBorder="1" applyAlignment="1">
      <alignment horizontal="center" vertical="center" shrinkToFit="1"/>
    </xf>
    <xf numFmtId="176" fontId="6" fillId="3" borderId="25" xfId="0" applyNumberFormat="1" applyFont="1" applyFill="1" applyBorder="1" applyAlignment="1">
      <alignment horizontal="center" vertical="center" shrinkToFit="1"/>
    </xf>
    <xf numFmtId="176" fontId="6" fillId="3" borderId="26" xfId="0" applyNumberFormat="1" applyFont="1" applyFill="1" applyBorder="1" applyAlignment="1">
      <alignment horizontal="center" vertical="center" shrinkToFit="1"/>
    </xf>
    <xf numFmtId="0" fontId="67" fillId="0" borderId="1"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8" xfId="0" applyFont="1" applyBorder="1" applyAlignment="1">
      <alignment horizontal="center" vertical="center" wrapText="1"/>
    </xf>
    <xf numFmtId="0" fontId="60" fillId="0" borderId="1" xfId="0" applyFont="1" applyBorder="1" applyAlignment="1">
      <alignment horizontal="center" vertical="center" wrapText="1"/>
    </xf>
    <xf numFmtId="0" fontId="60" fillId="0" borderId="2" xfId="0" applyFont="1" applyBorder="1" applyAlignment="1">
      <alignment horizontal="center" vertical="center" wrapText="1"/>
    </xf>
    <xf numFmtId="0" fontId="60" fillId="0" borderId="3" xfId="0" applyFont="1" applyBorder="1" applyAlignment="1">
      <alignment horizontal="center" vertical="center" wrapText="1"/>
    </xf>
    <xf numFmtId="0" fontId="58" fillId="2" borderId="0" xfId="0" applyFont="1" applyFill="1" applyAlignment="1">
      <alignment horizontal="left" vertical="top" wrapText="1"/>
    </xf>
    <xf numFmtId="0" fontId="58" fillId="0" borderId="2" xfId="0" applyFont="1" applyBorder="1" applyAlignment="1">
      <alignment horizontal="center" vertical="center"/>
    </xf>
    <xf numFmtId="0" fontId="58" fillId="0" borderId="3" xfId="0" applyFont="1" applyBorder="1" applyAlignment="1">
      <alignment horizontal="center" vertical="center"/>
    </xf>
    <xf numFmtId="0" fontId="58" fillId="0" borderId="7" xfId="0" applyFont="1" applyBorder="1" applyAlignment="1">
      <alignment horizontal="center" vertical="center"/>
    </xf>
    <xf numFmtId="0" fontId="58" fillId="0" borderId="8" xfId="0" applyFont="1" applyBorder="1" applyAlignment="1">
      <alignment horizontal="center" vertical="center"/>
    </xf>
    <xf numFmtId="0" fontId="58" fillId="0" borderId="2" xfId="0" applyFont="1" applyBorder="1" applyAlignment="1">
      <alignment horizontal="left" vertical="top"/>
    </xf>
    <xf numFmtId="0" fontId="58" fillId="0" borderId="0" xfId="0" applyFont="1" applyAlignment="1">
      <alignment horizontal="left" vertical="top" wrapText="1"/>
    </xf>
    <xf numFmtId="0" fontId="6" fillId="2" borderId="0" xfId="0" applyFont="1" applyFill="1" applyAlignment="1">
      <alignment horizontal="left" vertical="top" wrapText="1" shrinkToFit="1"/>
    </xf>
    <xf numFmtId="0" fontId="6" fillId="0" borderId="205" xfId="0" applyFont="1" applyBorder="1" applyAlignment="1">
      <alignment horizontal="center" vertical="center" wrapText="1"/>
    </xf>
    <xf numFmtId="0" fontId="6" fillId="0" borderId="206" xfId="0" applyFont="1" applyBorder="1" applyAlignment="1">
      <alignment horizontal="center" vertical="center" wrapText="1"/>
    </xf>
    <xf numFmtId="0" fontId="6" fillId="0" borderId="207" xfId="0" applyFont="1" applyBorder="1" applyAlignment="1">
      <alignment horizontal="center" vertical="center" wrapText="1"/>
    </xf>
    <xf numFmtId="0" fontId="6" fillId="0" borderId="20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58" fillId="2" borderId="2" xfId="0" applyFont="1" applyFill="1" applyBorder="1" applyAlignment="1">
      <alignment vertical="top" wrapText="1"/>
    </xf>
    <xf numFmtId="0" fontId="58" fillId="2" borderId="0" xfId="0" applyFont="1" applyFill="1" applyAlignment="1">
      <alignment vertical="top" wrapText="1"/>
    </xf>
    <xf numFmtId="176" fontId="33" fillId="6" borderId="11" xfId="0" applyNumberFormat="1" applyFont="1" applyFill="1" applyBorder="1" applyAlignment="1">
      <alignment horizontal="center" vertical="center"/>
    </xf>
    <xf numFmtId="176" fontId="33" fillId="6" borderId="13" xfId="0" applyNumberFormat="1" applyFont="1" applyFill="1" applyBorder="1" applyAlignment="1">
      <alignment horizontal="center" vertical="center"/>
    </xf>
    <xf numFmtId="176" fontId="33" fillId="6" borderId="14" xfId="0" applyNumberFormat="1" applyFont="1" applyFill="1" applyBorder="1" applyAlignment="1">
      <alignment horizontal="center" vertical="center"/>
    </xf>
    <xf numFmtId="0" fontId="6" fillId="6" borderId="11" xfId="0" applyFont="1" applyFill="1" applyBorder="1" applyAlignment="1">
      <alignment horizontal="center" vertical="center" shrinkToFit="1"/>
    </xf>
    <xf numFmtId="0" fontId="6" fillId="6" borderId="13" xfId="0" applyFont="1" applyFill="1" applyBorder="1" applyAlignment="1">
      <alignment horizontal="center" vertical="center" shrinkToFit="1"/>
    </xf>
    <xf numFmtId="0" fontId="6" fillId="6" borderId="14" xfId="0" applyFont="1" applyFill="1" applyBorder="1" applyAlignment="1">
      <alignment horizontal="center" vertical="center" shrinkToFit="1"/>
    </xf>
    <xf numFmtId="0" fontId="6" fillId="6" borderId="23" xfId="0" applyFont="1" applyFill="1" applyBorder="1" applyAlignment="1">
      <alignment horizontal="center" vertical="center" shrinkToFi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33" fillId="0" borderId="13" xfId="0" applyFont="1" applyBorder="1">
      <alignment vertical="center"/>
    </xf>
    <xf numFmtId="0" fontId="33" fillId="0" borderId="14" xfId="0" applyFont="1" applyBorder="1">
      <alignment vertical="center"/>
    </xf>
    <xf numFmtId="185" fontId="33" fillId="0" borderId="11" xfId="0" applyNumberFormat="1" applyFont="1" applyBorder="1" applyAlignment="1">
      <alignment horizontal="right" vertical="center"/>
    </xf>
    <xf numFmtId="185" fontId="33" fillId="0" borderId="13" xfId="0" applyNumberFormat="1" applyFont="1" applyBorder="1" applyAlignment="1">
      <alignment horizontal="right" vertical="center"/>
    </xf>
    <xf numFmtId="0" fontId="6" fillId="8" borderId="2" xfId="0" applyFont="1" applyFill="1" applyBorder="1" applyAlignment="1">
      <alignment horizontal="left" vertical="top"/>
    </xf>
    <xf numFmtId="0" fontId="72" fillId="0" borderId="0" xfId="1" applyFont="1" applyAlignment="1">
      <alignment horizontal="left" vertical="top" wrapText="1"/>
    </xf>
    <xf numFmtId="0" fontId="6" fillId="3" borderId="23" xfId="0" applyFont="1" applyFill="1" applyBorder="1" applyAlignment="1">
      <alignment horizontal="center" vertical="center" shrinkToFit="1"/>
    </xf>
    <xf numFmtId="176" fontId="6" fillId="3" borderId="23" xfId="0" applyNumberFormat="1" applyFont="1" applyFill="1" applyBorder="1" applyAlignment="1">
      <alignment horizontal="center" vertical="top" shrinkToFit="1"/>
    </xf>
    <xf numFmtId="188" fontId="33" fillId="0" borderId="23" xfId="0" applyNumberFormat="1" applyFont="1" applyBorder="1" applyAlignment="1">
      <alignment horizontal="center" vertical="center" shrinkToFit="1"/>
    </xf>
    <xf numFmtId="0" fontId="33" fillId="0" borderId="23" xfId="0" applyFont="1" applyBorder="1" applyAlignment="1">
      <alignment horizontal="center" vertical="center" shrinkToFit="1"/>
    </xf>
    <xf numFmtId="0" fontId="26" fillId="0" borderId="23" xfId="0" applyFont="1" applyBorder="1" applyAlignment="1">
      <alignment horizontal="left" vertical="center" wrapText="1"/>
    </xf>
    <xf numFmtId="0" fontId="6" fillId="3" borderId="23" xfId="0" applyFont="1" applyFill="1" applyBorder="1" applyAlignment="1">
      <alignment horizontal="center" vertical="center"/>
    </xf>
    <xf numFmtId="0" fontId="62" fillId="0" borderId="23" xfId="0" applyFont="1" applyBorder="1" applyAlignment="1">
      <alignment horizontal="left" vertical="center" wrapText="1"/>
    </xf>
    <xf numFmtId="0" fontId="58" fillId="0" borderId="0" xfId="0" applyFont="1" applyAlignment="1">
      <alignment vertical="top" shrinkToFit="1"/>
    </xf>
    <xf numFmtId="0" fontId="6" fillId="3" borderId="1" xfId="0" applyFont="1" applyFill="1" applyBorder="1" applyAlignment="1">
      <alignment horizontal="left" vertical="center" wrapText="1" shrinkToFit="1"/>
    </xf>
    <xf numFmtId="0" fontId="6" fillId="3" borderId="2" xfId="0" applyFont="1" applyFill="1" applyBorder="1" applyAlignment="1">
      <alignment horizontal="left" vertical="center" wrapText="1" shrinkToFit="1"/>
    </xf>
    <xf numFmtId="0" fontId="6" fillId="3" borderId="6" xfId="0" applyFont="1" applyFill="1" applyBorder="1" applyAlignment="1">
      <alignment horizontal="left" vertical="center" wrapText="1" shrinkToFit="1"/>
    </xf>
    <xf numFmtId="0" fontId="6" fillId="3" borderId="7" xfId="0" applyFont="1" applyFill="1" applyBorder="1" applyAlignment="1">
      <alignment horizontal="left" vertical="center" wrapText="1" shrinkToFit="1"/>
    </xf>
    <xf numFmtId="0" fontId="26" fillId="0" borderId="0" xfId="0" applyFont="1" applyAlignment="1">
      <alignment horizontal="distributed" vertical="center"/>
    </xf>
    <xf numFmtId="0" fontId="6" fillId="6" borderId="0" xfId="0" applyFont="1" applyFill="1" applyAlignment="1">
      <alignment horizontal="left" vertical="center" shrinkToFit="1"/>
    </xf>
    <xf numFmtId="0" fontId="6" fillId="3" borderId="0" xfId="0" applyFont="1" applyFill="1" applyAlignment="1">
      <alignment horizontal="left" vertical="center" shrinkToFit="1"/>
    </xf>
    <xf numFmtId="0" fontId="6" fillId="3" borderId="0" xfId="0" applyFont="1" applyFill="1" applyAlignment="1">
      <alignment horizontal="left" vertical="center"/>
    </xf>
    <xf numFmtId="176" fontId="6" fillId="8" borderId="0" xfId="0" applyNumberFormat="1" applyFont="1" applyFill="1" applyAlignment="1">
      <alignment horizontal="left" vertical="center" shrinkToFit="1"/>
    </xf>
    <xf numFmtId="0" fontId="6" fillId="0" borderId="11" xfId="0" applyFont="1" applyBorder="1">
      <alignment vertical="center"/>
    </xf>
    <xf numFmtId="0" fontId="6" fillId="0" borderId="14" xfId="0" applyFont="1" applyBorder="1">
      <alignment vertical="center"/>
    </xf>
    <xf numFmtId="0" fontId="6" fillId="0" borderId="13" xfId="0" applyFont="1" applyBorder="1" applyAlignment="1">
      <alignment horizontal="center" vertical="center"/>
    </xf>
    <xf numFmtId="0" fontId="6" fillId="0" borderId="23" xfId="0" applyFont="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49" fontId="26" fillId="0" borderId="23" xfId="0" applyNumberFormat="1" applyFont="1" applyBorder="1" applyAlignment="1">
      <alignment horizontal="left" vertical="center"/>
    </xf>
    <xf numFmtId="0" fontId="6" fillId="0" borderId="54" xfId="0" applyFont="1" applyBorder="1" applyAlignment="1">
      <alignment horizontal="left" vertical="top"/>
    </xf>
    <xf numFmtId="0" fontId="26" fillId="0" borderId="23" xfId="0" applyFont="1" applyBorder="1" applyAlignment="1">
      <alignment horizontal="left" vertical="top" wrapText="1"/>
    </xf>
    <xf numFmtId="0" fontId="59" fillId="0" borderId="23" xfId="0" applyFont="1" applyBorder="1" applyAlignment="1">
      <alignment horizontal="left" vertical="top" wrapText="1"/>
    </xf>
    <xf numFmtId="0" fontId="6" fillId="0" borderId="23" xfId="0" applyFont="1" applyBorder="1" applyAlignment="1">
      <alignment horizontal="center" vertical="center" wrapText="1"/>
    </xf>
    <xf numFmtId="0" fontId="26" fillId="0" borderId="0" xfId="0" applyFont="1" applyAlignment="1">
      <alignment horizontal="distributed" vertical="justify"/>
    </xf>
    <xf numFmtId="0" fontId="55" fillId="0" borderId="0" xfId="0" applyFont="1" applyAlignment="1">
      <alignment horizontal="left" vertical="top" wrapText="1"/>
    </xf>
    <xf numFmtId="0" fontId="6" fillId="6" borderId="0" xfId="0" applyFont="1" applyFill="1" applyAlignment="1">
      <alignment horizontal="center" vertical="center"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26" fillId="0" borderId="23" xfId="0" applyFont="1" applyBorder="1" applyAlignment="1">
      <alignment horizontal="center" vertical="center" wrapText="1"/>
    </xf>
    <xf numFmtId="0" fontId="26" fillId="0" borderId="11" xfId="0" applyFont="1" applyBorder="1" applyAlignment="1">
      <alignment horizontal="center" vertical="center" wrapText="1" shrinkToFit="1"/>
    </xf>
    <xf numFmtId="0" fontId="26" fillId="0" borderId="13" xfId="0" applyFont="1" applyBorder="1" applyAlignment="1">
      <alignment horizontal="center" vertical="center" wrapText="1" shrinkToFit="1"/>
    </xf>
    <xf numFmtId="0" fontId="26" fillId="0" borderId="14" xfId="0" applyFont="1" applyBorder="1" applyAlignment="1">
      <alignment horizontal="center" vertical="center" wrapText="1" shrinkToFit="1"/>
    </xf>
    <xf numFmtId="0" fontId="6" fillId="3" borderId="23" xfId="0" applyFont="1" applyFill="1" applyBorder="1" applyAlignment="1">
      <alignment horizontal="center" vertical="center" wrapText="1"/>
    </xf>
    <xf numFmtId="176" fontId="6" fillId="3" borderId="23" xfId="0" applyNumberFormat="1" applyFont="1" applyFill="1" applyBorder="1" applyAlignment="1">
      <alignment horizontal="center" vertical="center" wrapText="1" shrinkToFit="1"/>
    </xf>
    <xf numFmtId="0" fontId="65" fillId="0" borderId="0" xfId="0" applyFont="1" applyAlignment="1">
      <alignment horizontal="left" vertical="top" wrapText="1"/>
    </xf>
    <xf numFmtId="176" fontId="26" fillId="3" borderId="2" xfId="0" applyNumberFormat="1" applyFont="1" applyFill="1" applyBorder="1" applyAlignment="1">
      <alignment horizontal="center" vertical="center" shrinkToFit="1"/>
    </xf>
    <xf numFmtId="176" fontId="26" fillId="3" borderId="3" xfId="0" applyNumberFormat="1" applyFont="1" applyFill="1" applyBorder="1" applyAlignment="1">
      <alignment horizontal="center" vertical="center" shrinkToFit="1"/>
    </xf>
    <xf numFmtId="176" fontId="26" fillId="3" borderId="24" xfId="0" applyNumberFormat="1" applyFont="1" applyFill="1" applyBorder="1" applyAlignment="1">
      <alignment horizontal="center" vertical="center" shrinkToFit="1"/>
    </xf>
    <xf numFmtId="176" fontId="26" fillId="3" borderId="25" xfId="0" applyNumberFormat="1" applyFont="1" applyFill="1" applyBorder="1" applyAlignment="1">
      <alignment horizontal="center" vertical="center" shrinkToFit="1"/>
    </xf>
    <xf numFmtId="176" fontId="26" fillId="3" borderId="26" xfId="0" applyNumberFormat="1" applyFont="1" applyFill="1" applyBorder="1" applyAlignment="1">
      <alignment horizontal="center" vertical="center" shrinkToFi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6" fillId="3" borderId="1"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33" fillId="0" borderId="1" xfId="0" applyFont="1" applyBorder="1" applyAlignment="1">
      <alignment vertical="center" wrapText="1"/>
    </xf>
    <xf numFmtId="0" fontId="33" fillId="0" borderId="3" xfId="0" applyFont="1" applyBorder="1" applyAlignment="1">
      <alignment vertical="center" wrapText="1"/>
    </xf>
    <xf numFmtId="0" fontId="33" fillId="0" borderId="4" xfId="0" applyFont="1" applyBorder="1" applyAlignment="1">
      <alignment vertical="center" wrapText="1"/>
    </xf>
    <xf numFmtId="0" fontId="33" fillId="0" borderId="0" xfId="0" applyFont="1" applyAlignment="1">
      <alignment vertical="center" wrapText="1"/>
    </xf>
    <xf numFmtId="0" fontId="33" fillId="0" borderId="5" xfId="0" applyFont="1" applyBorder="1" applyAlignment="1">
      <alignment vertical="center" wrapText="1"/>
    </xf>
    <xf numFmtId="0" fontId="33" fillId="0" borderId="6" xfId="0" applyFont="1" applyBorder="1" applyAlignment="1">
      <alignment vertical="center" wrapText="1"/>
    </xf>
    <xf numFmtId="0" fontId="33" fillId="0" borderId="7" xfId="0" applyFont="1" applyBorder="1" applyAlignment="1">
      <alignment vertical="center" wrapText="1"/>
    </xf>
    <xf numFmtId="0" fontId="33" fillId="0" borderId="8" xfId="0" applyFont="1" applyBorder="1" applyAlignment="1">
      <alignment vertical="center" wrapText="1"/>
    </xf>
    <xf numFmtId="0" fontId="26" fillId="0" borderId="54" xfId="0" applyFont="1" applyBorder="1" applyAlignment="1">
      <alignment horizontal="left" vertical="top" wrapText="1"/>
    </xf>
    <xf numFmtId="0" fontId="26" fillId="0" borderId="23" xfId="0" applyFont="1" applyBorder="1" applyAlignment="1">
      <alignment horizontal="left" vertical="top"/>
    </xf>
    <xf numFmtId="49" fontId="26" fillId="0" borderId="1" xfId="0" applyNumberFormat="1" applyFont="1" applyBorder="1" applyAlignment="1">
      <alignment horizontal="left" vertical="center"/>
    </xf>
    <xf numFmtId="49" fontId="26" fillId="0" borderId="2" xfId="0" applyNumberFormat="1" applyFont="1" applyBorder="1" applyAlignment="1">
      <alignment horizontal="left" vertical="center"/>
    </xf>
    <xf numFmtId="49" fontId="26" fillId="0" borderId="3" xfId="0" applyNumberFormat="1" applyFont="1" applyBorder="1" applyAlignment="1">
      <alignment horizontal="left" vertical="center"/>
    </xf>
    <xf numFmtId="49" fontId="26" fillId="0" borderId="6" xfId="0" applyNumberFormat="1" applyFont="1" applyBorder="1" applyAlignment="1">
      <alignment horizontal="left" vertical="center"/>
    </xf>
    <xf numFmtId="49" fontId="26" fillId="0" borderId="7" xfId="0" applyNumberFormat="1" applyFont="1" applyBorder="1" applyAlignment="1">
      <alignment horizontal="left" vertical="center"/>
    </xf>
    <xf numFmtId="49" fontId="26" fillId="0" borderId="8" xfId="0" applyNumberFormat="1" applyFont="1" applyBorder="1" applyAlignment="1">
      <alignment horizontal="left" vertical="center"/>
    </xf>
    <xf numFmtId="49" fontId="26" fillId="0" borderId="23" xfId="0" applyNumberFormat="1" applyFont="1" applyBorder="1" applyAlignment="1">
      <alignment horizontal="center" vertic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1"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0" fillId="0" borderId="14" xfId="0" applyBorder="1">
      <alignment vertical="center"/>
    </xf>
    <xf numFmtId="0" fontId="6" fillId="3" borderId="23" xfId="0" applyFont="1" applyFill="1" applyBorder="1" applyAlignment="1">
      <alignment vertical="center" wrapText="1"/>
    </xf>
    <xf numFmtId="0" fontId="6" fillId="25" borderId="23" xfId="0" applyFont="1" applyFill="1" applyBorder="1" applyAlignment="1">
      <alignment vertical="center" wrapText="1"/>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3" fontId="6" fillId="25" borderId="1" xfId="0" applyNumberFormat="1" applyFont="1" applyFill="1" applyBorder="1" applyAlignment="1">
      <alignment horizontal="right" vertical="center"/>
    </xf>
    <xf numFmtId="3" fontId="6" fillId="25" borderId="2" xfId="0" applyNumberFormat="1" applyFont="1" applyFill="1" applyBorder="1" applyAlignment="1">
      <alignment horizontal="right" vertical="center"/>
    </xf>
    <xf numFmtId="0" fontId="58" fillId="0" borderId="11" xfId="0" applyFont="1" applyBorder="1" applyAlignment="1">
      <alignment horizontal="center" vertical="center"/>
    </xf>
    <xf numFmtId="0" fontId="58" fillId="0" borderId="13" xfId="0" applyFont="1" applyBorder="1" applyAlignment="1">
      <alignment horizontal="center" vertical="center"/>
    </xf>
    <xf numFmtId="0" fontId="58" fillId="0" borderId="14" xfId="0" applyFont="1" applyBorder="1" applyAlignment="1">
      <alignment horizontal="center" vertical="center"/>
    </xf>
    <xf numFmtId="0" fontId="6" fillId="3" borderId="11"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6" fillId="25" borderId="11" xfId="0" applyFont="1" applyFill="1" applyBorder="1" applyAlignment="1">
      <alignment vertical="center" wrapText="1"/>
    </xf>
    <xf numFmtId="0" fontId="6" fillId="25" borderId="13" xfId="0" applyFont="1" applyFill="1" applyBorder="1" applyAlignment="1">
      <alignment vertical="center" wrapText="1"/>
    </xf>
    <xf numFmtId="0" fontId="6" fillId="25" borderId="14" xfId="0" applyFont="1" applyFill="1" applyBorder="1" applyAlignment="1">
      <alignment vertical="center" wrapText="1"/>
    </xf>
    <xf numFmtId="0" fontId="58" fillId="0" borderId="212" xfId="0" applyFont="1" applyBorder="1" applyAlignment="1">
      <alignment horizontal="center" vertical="center"/>
    </xf>
    <xf numFmtId="0" fontId="58" fillId="0" borderId="213" xfId="0" applyFont="1" applyBorder="1" applyAlignment="1">
      <alignment horizontal="center" vertical="center"/>
    </xf>
    <xf numFmtId="0" fontId="6" fillId="3" borderId="212" xfId="0" applyFont="1" applyFill="1" applyBorder="1" applyAlignment="1">
      <alignment horizontal="center" vertical="center"/>
    </xf>
    <xf numFmtId="0" fontId="6" fillId="3" borderId="213" xfId="0" applyFont="1" applyFill="1" applyBorder="1" applyAlignment="1">
      <alignment horizontal="center" vertical="center"/>
    </xf>
    <xf numFmtId="0" fontId="6" fillId="3" borderId="214" xfId="0" applyFont="1" applyFill="1" applyBorder="1" applyAlignment="1">
      <alignment horizontal="center" vertical="center"/>
    </xf>
    <xf numFmtId="0" fontId="6" fillId="25" borderId="212" xfId="0" applyFont="1" applyFill="1" applyBorder="1" applyAlignment="1">
      <alignment horizontal="center" vertical="center"/>
    </xf>
    <xf numFmtId="0" fontId="6" fillId="25" borderId="213" xfId="0" applyFont="1" applyFill="1" applyBorder="1" applyAlignment="1">
      <alignment horizontal="center" vertical="center"/>
    </xf>
    <xf numFmtId="0" fontId="6" fillId="25" borderId="214" xfId="0" applyFont="1" applyFill="1" applyBorder="1" applyAlignment="1">
      <alignment horizontal="center" vertical="center"/>
    </xf>
    <xf numFmtId="0" fontId="58" fillId="0" borderId="1" xfId="0" applyFont="1" applyBorder="1" applyAlignment="1">
      <alignment horizontal="center" vertical="center"/>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25" borderId="1" xfId="0" applyFont="1" applyFill="1" applyBorder="1" applyAlignment="1">
      <alignment vertical="center" wrapText="1"/>
    </xf>
    <xf numFmtId="0" fontId="6" fillId="25" borderId="2" xfId="0" applyFont="1" applyFill="1" applyBorder="1" applyAlignment="1">
      <alignment vertical="center" wrapText="1"/>
    </xf>
    <xf numFmtId="0" fontId="6" fillId="25" borderId="3" xfId="0" applyFont="1" applyFill="1" applyBorder="1" applyAlignment="1">
      <alignment vertical="center" wrapText="1"/>
    </xf>
    <xf numFmtId="0" fontId="58" fillId="0" borderId="4" xfId="0" applyFont="1" applyBorder="1" applyAlignment="1">
      <alignment horizontal="center" vertical="center"/>
    </xf>
    <xf numFmtId="0" fontId="58" fillId="0" borderId="0" xfId="0" applyFont="1" applyAlignment="1">
      <alignment horizontal="center" vertical="center"/>
    </xf>
    <xf numFmtId="0" fontId="58" fillId="0" borderId="5" xfId="0" applyFont="1" applyBorder="1" applyAlignment="1">
      <alignment horizontal="center" vertical="center"/>
    </xf>
    <xf numFmtId="0" fontId="58" fillId="0" borderId="6" xfId="0" applyFont="1" applyBorder="1" applyAlignment="1">
      <alignment horizontal="center" vertical="center"/>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25" borderId="1" xfId="0" applyFont="1" applyFill="1" applyBorder="1" applyAlignment="1">
      <alignment horizontal="left" vertical="top" wrapText="1"/>
    </xf>
    <xf numFmtId="0" fontId="6" fillId="25" borderId="2" xfId="0" applyFont="1" applyFill="1" applyBorder="1" applyAlignment="1">
      <alignment horizontal="left" vertical="top" wrapText="1"/>
    </xf>
    <xf numFmtId="0" fontId="6" fillId="25" borderId="3" xfId="0" applyFont="1" applyFill="1" applyBorder="1" applyAlignment="1">
      <alignment horizontal="left" vertical="top" wrapText="1"/>
    </xf>
    <xf numFmtId="0" fontId="6" fillId="25" borderId="4" xfId="0" applyFont="1" applyFill="1" applyBorder="1" applyAlignment="1">
      <alignment horizontal="left" vertical="top" wrapText="1"/>
    </xf>
    <xf numFmtId="0" fontId="6" fillId="25" borderId="0" xfId="0" applyFont="1" applyFill="1" applyAlignment="1">
      <alignment horizontal="left" vertical="top" wrapText="1"/>
    </xf>
    <xf numFmtId="0" fontId="6" fillId="25" borderId="5" xfId="0" applyFont="1" applyFill="1" applyBorder="1" applyAlignment="1">
      <alignment horizontal="left" vertical="top" wrapText="1"/>
    </xf>
    <xf numFmtId="0" fontId="6" fillId="25" borderId="6" xfId="0" applyFont="1" applyFill="1" applyBorder="1" applyAlignment="1">
      <alignment horizontal="left" vertical="top" wrapText="1"/>
    </xf>
    <xf numFmtId="0" fontId="6" fillId="25" borderId="7" xfId="0" applyFont="1" applyFill="1" applyBorder="1" applyAlignment="1">
      <alignment horizontal="left" vertical="top" wrapText="1"/>
    </xf>
    <xf numFmtId="0" fontId="6" fillId="25" borderId="8" xfId="0" applyFont="1" applyFill="1" applyBorder="1" applyAlignment="1">
      <alignment horizontal="left" vertical="top" wrapText="1"/>
    </xf>
    <xf numFmtId="0" fontId="6" fillId="2" borderId="1"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6" fillId="2" borderId="4" xfId="0" applyFont="1"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6" fillId="2" borderId="23" xfId="0" applyFont="1" applyFill="1" applyBorder="1" applyAlignment="1">
      <alignment vertical="center" wrapText="1"/>
    </xf>
    <xf numFmtId="0" fontId="6" fillId="24" borderId="23" xfId="0" applyFont="1" applyFill="1" applyBorder="1" applyAlignment="1">
      <alignment vertical="center" wrapText="1"/>
    </xf>
    <xf numFmtId="0" fontId="6" fillId="25" borderId="11" xfId="0" applyFont="1" applyFill="1" applyBorder="1" applyAlignment="1">
      <alignment horizontal="center" vertical="center"/>
    </xf>
    <xf numFmtId="0" fontId="6" fillId="25" borderId="13" xfId="0" applyFont="1" applyFill="1" applyBorder="1" applyAlignment="1">
      <alignment horizontal="center" vertical="center"/>
    </xf>
    <xf numFmtId="0" fontId="6" fillId="25" borderId="14" xfId="0" applyFont="1" applyFill="1" applyBorder="1" applyAlignment="1">
      <alignment horizontal="center" vertical="center"/>
    </xf>
    <xf numFmtId="0" fontId="6" fillId="6" borderId="7" xfId="0" applyFont="1" applyFill="1" applyBorder="1" applyAlignment="1">
      <alignment vertical="center" wrapText="1"/>
    </xf>
    <xf numFmtId="0" fontId="70" fillId="0" borderId="0" xfId="0" applyFont="1" applyAlignment="1">
      <alignment vertical="top" wrapTex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58" fillId="0" borderId="2" xfId="0" applyFont="1" applyBorder="1" applyAlignment="1">
      <alignment horizontal="left" vertical="top"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0" xfId="0" applyFont="1" applyFill="1" applyAlignment="1">
      <alignment vertical="center"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0" xfId="0" applyFont="1" applyFill="1" applyAlignment="1">
      <alignment vertical="center" wrapText="1"/>
    </xf>
  </cellXfs>
  <cellStyles count="4">
    <cellStyle name="ハイパーリンク" xfId="1" builtinId="8"/>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25400</xdr:colOff>
      <xdr:row>82</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81</xdr:row>
      <xdr:rowOff>127000</xdr:rowOff>
    </xdr:from>
    <xdr:to>
      <xdr:col>2</xdr:col>
      <xdr:colOff>863600</xdr:colOff>
      <xdr:row>81</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80</xdr:row>
      <xdr:rowOff>165100</xdr:rowOff>
    </xdr:from>
    <xdr:to>
      <xdr:col>2</xdr:col>
      <xdr:colOff>1244600</xdr:colOff>
      <xdr:row>82</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80</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84</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81</xdr:row>
      <xdr:rowOff>139700</xdr:rowOff>
    </xdr:from>
    <xdr:to>
      <xdr:col>6</xdr:col>
      <xdr:colOff>101600</xdr:colOff>
      <xdr:row>81</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81</xdr:row>
      <xdr:rowOff>25400</xdr:rowOff>
    </xdr:from>
    <xdr:to>
      <xdr:col>6</xdr:col>
      <xdr:colOff>393700</xdr:colOff>
      <xdr:row>82</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79</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82</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84</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81</xdr:row>
      <xdr:rowOff>127000</xdr:rowOff>
    </xdr:from>
    <xdr:to>
      <xdr:col>7</xdr:col>
      <xdr:colOff>965200</xdr:colOff>
      <xdr:row>81</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81</xdr:row>
      <xdr:rowOff>12700</xdr:rowOff>
    </xdr:from>
    <xdr:to>
      <xdr:col>8</xdr:col>
      <xdr:colOff>406400</xdr:colOff>
      <xdr:row>82</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78</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82</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84</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81</xdr:row>
      <xdr:rowOff>127000</xdr:rowOff>
    </xdr:from>
    <xdr:to>
      <xdr:col>9</xdr:col>
      <xdr:colOff>914400</xdr:colOff>
      <xdr:row>81</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81</xdr:row>
      <xdr:rowOff>12700</xdr:rowOff>
    </xdr:from>
    <xdr:to>
      <xdr:col>9</xdr:col>
      <xdr:colOff>1219200</xdr:colOff>
      <xdr:row>82</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79</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84</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82</xdr:row>
      <xdr:rowOff>38100</xdr:rowOff>
    </xdr:from>
    <xdr:to>
      <xdr:col>9</xdr:col>
      <xdr:colOff>812800</xdr:colOff>
      <xdr:row>84</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83</xdr:row>
      <xdr:rowOff>76200</xdr:rowOff>
    </xdr:from>
    <xdr:to>
      <xdr:col>9</xdr:col>
      <xdr:colOff>1219200</xdr:colOff>
      <xdr:row>84</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82</xdr:row>
      <xdr:rowOff>101600</xdr:rowOff>
    </xdr:from>
    <xdr:to>
      <xdr:col>2</xdr:col>
      <xdr:colOff>1358900</xdr:colOff>
      <xdr:row>83</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82</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59</xdr:row>
      <xdr:rowOff>57150</xdr:rowOff>
    </xdr:from>
    <xdr:to>
      <xdr:col>2</xdr:col>
      <xdr:colOff>2238375</xdr:colOff>
      <xdr:row>60</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49</xdr:row>
      <xdr:rowOff>142875</xdr:rowOff>
    </xdr:from>
    <xdr:to>
      <xdr:col>5</xdr:col>
      <xdr:colOff>19050</xdr:colOff>
      <xdr:row>50</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828675</xdr:colOff>
      <xdr:row>30</xdr:row>
      <xdr:rowOff>152400</xdr:rowOff>
    </xdr:from>
    <xdr:to>
      <xdr:col>8</xdr:col>
      <xdr:colOff>9525</xdr:colOff>
      <xdr:row>34</xdr:row>
      <xdr:rowOff>66675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8001000" y="6362700"/>
          <a:ext cx="171450" cy="6096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76200</xdr:colOff>
      <xdr:row>30</xdr:row>
      <xdr:rowOff>76742</xdr:rowOff>
    </xdr:from>
    <xdr:ext cx="1743074" cy="780508"/>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239125" y="6287042"/>
          <a:ext cx="1743074" cy="78050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下記項目のうち２つを選択</a:t>
          </a:r>
          <a:endParaRPr kumimoji="1" lang="en-US" altLang="ja-JP" sz="1100"/>
        </a:p>
        <a:p>
          <a:pPr algn="l"/>
          <a:r>
            <a:rPr kumimoji="1" lang="ja-JP" altLang="en-US" sz="1100"/>
            <a:t>①ボランティア活動</a:t>
          </a:r>
          <a:endParaRPr kumimoji="1" lang="en-US" altLang="ja-JP" sz="1100"/>
        </a:p>
        <a:p>
          <a:pPr algn="l"/>
          <a:r>
            <a:rPr kumimoji="1" lang="ja-JP" altLang="en-US" sz="1100"/>
            <a:t>②若手・中堅技術者配置</a:t>
          </a:r>
          <a:endParaRPr kumimoji="1" lang="en-US" altLang="ja-JP" sz="1100"/>
        </a:p>
        <a:p>
          <a:pPr algn="l"/>
          <a:r>
            <a:rPr kumimoji="1" lang="ja-JP" altLang="en-US" sz="1100"/>
            <a:t>③建設機械保有状況</a:t>
          </a:r>
          <a:endParaRPr kumimoji="1" lang="en-US" altLang="ja-JP" sz="1100"/>
        </a:p>
        <a:p>
          <a:pPr algn="l"/>
          <a:endParaRPr kumimoji="1" lang="ja-JP" altLang="en-US" sz="1100"/>
        </a:p>
      </xdr:txBody>
    </xdr:sp>
    <xdr:clientData/>
  </xdr:oneCellAnchor>
  <xdr:twoCellAnchor>
    <xdr:from>
      <xdr:col>7</xdr:col>
      <xdr:colOff>104775</xdr:colOff>
      <xdr:row>38</xdr:row>
      <xdr:rowOff>28575</xdr:rowOff>
    </xdr:from>
    <xdr:to>
      <xdr:col>7</xdr:col>
      <xdr:colOff>200025</xdr:colOff>
      <xdr:row>39</xdr:row>
      <xdr:rowOff>161924</xdr:rowOff>
    </xdr:to>
    <xdr:sp macro="" textlink="">
      <xdr:nvSpPr>
        <xdr:cNvPr id="40" name="右中かっこ 39">
          <a:extLst>
            <a:ext uri="{FF2B5EF4-FFF2-40B4-BE49-F238E27FC236}">
              <a16:creationId xmlns:a16="http://schemas.microsoft.com/office/drawing/2014/main" id="{00000000-0008-0000-0000-000028000000}"/>
            </a:ext>
          </a:extLst>
        </xdr:cNvPr>
        <xdr:cNvSpPr/>
      </xdr:nvSpPr>
      <xdr:spPr>
        <a:xfrm>
          <a:off x="7277100" y="7667625"/>
          <a:ext cx="95250" cy="304799"/>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409575</xdr:colOff>
      <xdr:row>38</xdr:row>
      <xdr:rowOff>19592</xdr:rowOff>
    </xdr:from>
    <xdr:ext cx="1743074" cy="380458"/>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7581900" y="765864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必要に応じて「会社所在地」</a:t>
          </a:r>
          <a:endParaRPr kumimoji="1" lang="en-US" altLang="ja-JP" sz="1100"/>
        </a:p>
        <a:p>
          <a:pPr algn="l"/>
          <a:r>
            <a:rPr kumimoji="1" lang="ja-JP" altLang="en-US" sz="1100"/>
            <a:t>を選択</a:t>
          </a:r>
        </a:p>
      </xdr:txBody>
    </xdr:sp>
    <xdr:clientData/>
  </xdr:oneCellAnchor>
  <xdr:twoCellAnchor>
    <xdr:from>
      <xdr:col>7</xdr:col>
      <xdr:colOff>114300</xdr:colOff>
      <xdr:row>40</xdr:row>
      <xdr:rowOff>19050</xdr:rowOff>
    </xdr:from>
    <xdr:to>
      <xdr:col>7</xdr:col>
      <xdr:colOff>209550</xdr:colOff>
      <xdr:row>44</xdr:row>
      <xdr:rowOff>23700</xdr:rowOff>
    </xdr:to>
    <xdr:sp macro="" textlink="">
      <xdr:nvSpPr>
        <xdr:cNvPr id="42" name="右中かっこ 41">
          <a:extLst>
            <a:ext uri="{FF2B5EF4-FFF2-40B4-BE49-F238E27FC236}">
              <a16:creationId xmlns:a16="http://schemas.microsoft.com/office/drawing/2014/main" id="{00000000-0008-0000-0000-00002A000000}"/>
            </a:ext>
          </a:extLst>
        </xdr:cNvPr>
        <xdr:cNvSpPr/>
      </xdr:nvSpPr>
      <xdr:spPr>
        <a:xfrm>
          <a:off x="7286625" y="8010525"/>
          <a:ext cx="95250" cy="9000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400050</xdr:colOff>
      <xdr:row>41</xdr:row>
      <xdr:rowOff>95792</xdr:rowOff>
    </xdr:from>
    <xdr:ext cx="1743074" cy="380458"/>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7572375" y="8277767"/>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oneCellAnchor>
    <xdr:from>
      <xdr:col>6</xdr:col>
      <xdr:colOff>299357</xdr:colOff>
      <xdr:row>24</xdr:row>
      <xdr:rowOff>115207</xdr:rowOff>
    </xdr:from>
    <xdr:ext cx="3524250" cy="459100"/>
    <xdr:sp macro="" textlink="">
      <xdr:nvSpPr>
        <xdr:cNvPr id="2" name="テキスト ボックス 1">
          <a:extLst>
            <a:ext uri="{FF2B5EF4-FFF2-40B4-BE49-F238E27FC236}">
              <a16:creationId xmlns:a16="http://schemas.microsoft.com/office/drawing/2014/main" id="{C709CDDF-D3CA-49DF-833B-95C7FED4AD31}"/>
            </a:ext>
          </a:extLst>
        </xdr:cNvPr>
        <xdr:cNvSpPr txBox="1"/>
      </xdr:nvSpPr>
      <xdr:spPr>
        <a:xfrm>
          <a:off x="5973536" y="4850493"/>
          <a:ext cx="3524250" cy="459100"/>
        </a:xfrm>
        <a:prstGeom prst="rect">
          <a:avLst/>
        </a:prstGeom>
        <a:solidFill>
          <a:schemeClr val="tx2">
            <a:lumMod val="40000"/>
            <a:lumOff val="60000"/>
          </a:schemeClr>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防災協定は（土木系：防災、農林系：家畜防災）のどちかを選択</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101600</xdr:colOff>
      <xdr:row>36</xdr:row>
      <xdr:rowOff>196850</xdr:rowOff>
    </xdr:from>
    <xdr:ext cx="2486025" cy="1284976"/>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674100" y="6689725"/>
          <a:ext cx="2486025" cy="1284976"/>
        </a:xfrm>
        <a:prstGeom prst="wedgeRoundRectCallout">
          <a:avLst>
            <a:gd name="adj1" fmla="val -66619"/>
            <a:gd name="adj2" fmla="val 46214"/>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noAutofit/>
        </a:bodyPr>
        <a:lstStyle/>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重要</a:t>
          </a: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発注者への注意事項</a:t>
          </a:r>
          <a:endParaRPr lang="ja-JP" altLang="ja-JP">
            <a:solidFill>
              <a:srgbClr val="FF0000"/>
            </a:solidFill>
            <a:effectLst/>
          </a:endParaRPr>
        </a:p>
        <a:p>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．押印済資料で提出する評価項目」以下で</a:t>
          </a:r>
          <a:r>
            <a:rPr kumimoji="1" lang="ja-JP" altLang="ja-JP" sz="1100">
              <a:solidFill>
                <a:srgbClr val="FF0000"/>
              </a:solidFill>
              <a:effectLst/>
              <a:latin typeface="+mn-lt"/>
              <a:ea typeface="+mn-ea"/>
              <a:cs typeface="+mn-cs"/>
            </a:rPr>
            <a:t>不要な</a:t>
          </a:r>
          <a:r>
            <a:rPr kumimoji="1" lang="ja-JP" altLang="en-US" sz="1100">
              <a:solidFill>
                <a:srgbClr val="FF0000"/>
              </a:solidFill>
              <a:effectLst/>
              <a:latin typeface="+mn-lt"/>
              <a:ea typeface="+mn-ea"/>
              <a:cs typeface="+mn-cs"/>
            </a:rPr>
            <a:t>行</a:t>
          </a:r>
          <a:r>
            <a:rPr kumimoji="1" lang="ja-JP" altLang="ja-JP" sz="1100">
              <a:solidFill>
                <a:srgbClr val="FF0000"/>
              </a:solidFill>
              <a:effectLst/>
              <a:latin typeface="+mn-lt"/>
              <a:ea typeface="+mn-ea"/>
              <a:cs typeface="+mn-cs"/>
            </a:rPr>
            <a:t>は全て非表示</a:t>
          </a:r>
          <a:r>
            <a:rPr kumimoji="1" lang="ja-JP" altLang="ja-JP" sz="1100">
              <a:solidFill>
                <a:schemeClr val="tx1"/>
              </a:solidFill>
              <a:effectLst/>
              <a:latin typeface="+mn-lt"/>
              <a:ea typeface="+mn-ea"/>
              <a:cs typeface="+mn-cs"/>
            </a:rPr>
            <a:t>にすること。</a:t>
          </a:r>
          <a:endParaRPr lang="ja-JP" altLang="ja-JP">
            <a:solidFill>
              <a:schemeClr val="tx1"/>
            </a:solidFill>
            <a:effectLst/>
          </a:endParaRPr>
        </a:p>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削除厳禁（発注者審査作業用シートに影響有）</a:t>
          </a:r>
          <a:r>
            <a:rPr kumimoji="1" lang="en-US" altLang="ja-JP" sz="1100">
              <a:solidFill>
                <a:srgbClr val="FF0000"/>
              </a:solidFill>
              <a:effectLst/>
              <a:latin typeface="+mn-lt"/>
              <a:ea typeface="+mn-ea"/>
              <a:cs typeface="+mn-cs"/>
            </a:rPr>
            <a:t>】</a:t>
          </a:r>
          <a:endParaRPr lang="ja-JP" altLang="ja-JP">
            <a:solidFill>
              <a:srgbClr val="FF0000"/>
            </a:solidFill>
            <a:effectLst/>
          </a:endParaRPr>
        </a:p>
        <a:p>
          <a:pPr algn="l"/>
          <a:endParaRPr kumimoji="1" lang="ja-JP" altLang="en-US" sz="1100"/>
        </a:p>
      </xdr:txBody>
    </xdr:sp>
    <xdr:clientData/>
  </xdr:oneCellAnchor>
  <xdr:twoCellAnchor>
    <xdr:from>
      <xdr:col>9</xdr:col>
      <xdr:colOff>409575</xdr:colOff>
      <xdr:row>21</xdr:row>
      <xdr:rowOff>9525</xdr:rowOff>
    </xdr:from>
    <xdr:to>
      <xdr:col>9</xdr:col>
      <xdr:colOff>563283</xdr:colOff>
      <xdr:row>36</xdr:row>
      <xdr:rowOff>21665</xdr:rowOff>
    </xdr:to>
    <xdr:sp macro="" textlink="">
      <xdr:nvSpPr>
        <xdr:cNvPr id="3" name="右大かっこ 2">
          <a:extLst>
            <a:ext uri="{FF2B5EF4-FFF2-40B4-BE49-F238E27FC236}">
              <a16:creationId xmlns:a16="http://schemas.microsoft.com/office/drawing/2014/main" id="{D42CE58C-4B33-4CDA-827D-56668B981632}"/>
            </a:ext>
          </a:extLst>
        </xdr:cNvPr>
        <xdr:cNvSpPr/>
      </xdr:nvSpPr>
      <xdr:spPr>
        <a:xfrm>
          <a:off x="8410575" y="3867150"/>
          <a:ext cx="153708" cy="269819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9</xdr:col>
      <xdr:colOff>342900</xdr:colOff>
      <xdr:row>24</xdr:row>
      <xdr:rowOff>85725</xdr:rowOff>
    </xdr:from>
    <xdr:to>
      <xdr:col>16</xdr:col>
      <xdr:colOff>114300</xdr:colOff>
      <xdr:row>33</xdr:row>
      <xdr:rowOff>73025</xdr:rowOff>
    </xdr:to>
    <xdr:sp macro="" textlink="">
      <xdr:nvSpPr>
        <xdr:cNvPr id="5" name="テキスト ボックス 4">
          <a:extLst>
            <a:ext uri="{FF2B5EF4-FFF2-40B4-BE49-F238E27FC236}">
              <a16:creationId xmlns:a16="http://schemas.microsoft.com/office/drawing/2014/main" id="{5E09CF46-4E7D-4507-B871-A943D5CBFAA8}"/>
            </a:ext>
          </a:extLst>
        </xdr:cNvPr>
        <xdr:cNvSpPr txBox="1"/>
      </xdr:nvSpPr>
      <xdr:spPr>
        <a:xfrm>
          <a:off x="8343900" y="4667250"/>
          <a:ext cx="4038600" cy="9683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sng" kern="1200">
              <a:solidFill>
                <a:srgbClr val="FF0000"/>
              </a:solidFill>
            </a:rPr>
            <a:t>３ 事前審査・証明書による申請の注意</a:t>
          </a:r>
          <a:endParaRPr kumimoji="1" lang="en-US" altLang="ja-JP" sz="1100" u="sng" kern="1200">
            <a:solidFill>
              <a:srgbClr val="FF0000"/>
            </a:solidFill>
          </a:endParaRPr>
        </a:p>
        <a:p>
          <a:pPr algn="l"/>
          <a:r>
            <a:rPr kumimoji="1" lang="en-US" altLang="ja-JP" sz="1100" u="sng" kern="1200">
              <a:solidFill>
                <a:srgbClr val="FF0000"/>
              </a:solidFill>
            </a:rPr>
            <a:t>R8</a:t>
          </a:r>
          <a:r>
            <a:rPr kumimoji="1" lang="ja-JP" altLang="en-US" sz="1100" u="sng" kern="1200">
              <a:solidFill>
                <a:srgbClr val="FF0000"/>
              </a:solidFill>
            </a:rPr>
            <a:t>年度改定より申出書シートを廃止しました。</a:t>
          </a:r>
          <a:endParaRPr kumimoji="1" lang="en-US" altLang="ja-JP" sz="1100" u="sng" kern="1200">
            <a:solidFill>
              <a:srgbClr val="FF0000"/>
            </a:solidFill>
          </a:endParaRPr>
        </a:p>
        <a:p>
          <a:pPr algn="l"/>
          <a:r>
            <a:rPr kumimoji="1" lang="ja-JP" altLang="en-US" sz="1100" u="sng" kern="1200">
              <a:solidFill>
                <a:srgbClr val="FF0000"/>
              </a:solidFill>
            </a:rPr>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133350</xdr:colOff>
      <xdr:row>27</xdr:row>
      <xdr:rowOff>53975</xdr:rowOff>
    </xdr:from>
    <xdr:to>
      <xdr:col>23</xdr:col>
      <xdr:colOff>209550</xdr:colOff>
      <xdr:row>30</xdr:row>
      <xdr:rowOff>76200</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7381875" y="5235575"/>
          <a:ext cx="2590800" cy="5365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にしてください。</a:t>
          </a:r>
        </a:p>
      </xdr:txBody>
    </xdr:sp>
    <xdr:clientData/>
  </xdr:twoCellAnchor>
  <xdr:twoCellAnchor>
    <xdr:from>
      <xdr:col>17</xdr:col>
      <xdr:colOff>276225</xdr:colOff>
      <xdr:row>11</xdr:row>
      <xdr:rowOff>180975</xdr:rowOff>
    </xdr:from>
    <xdr:to>
      <xdr:col>22</xdr:col>
      <xdr:colOff>66675</xdr:colOff>
      <xdr:row>24</xdr:row>
      <xdr:rowOff>161925</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6915150" y="2381250"/>
          <a:ext cx="3219450" cy="2466975"/>
          <a:chOff x="6915150" y="2381250"/>
          <a:chExt cx="3219450" cy="2466975"/>
        </a:xfrm>
      </xdr:grpSpPr>
      <xdr:pic>
        <xdr:nvPicPr>
          <xdr:cNvPr id="7" name="図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57150</xdr:colOff>
      <xdr:row>22</xdr:row>
      <xdr:rowOff>9525</xdr:rowOff>
    </xdr:from>
    <xdr:to>
      <xdr:col>17</xdr:col>
      <xdr:colOff>112877</xdr:colOff>
      <xdr:row>41</xdr:row>
      <xdr:rowOff>21843</xdr:rowOff>
    </xdr:to>
    <xdr:sp macro="" textlink="">
      <xdr:nvSpPr>
        <xdr:cNvPr id="2" name="右大かっこ 1">
          <a:extLst>
            <a:ext uri="{FF2B5EF4-FFF2-40B4-BE49-F238E27FC236}">
              <a16:creationId xmlns:a16="http://schemas.microsoft.com/office/drawing/2014/main" id="{26A0B4A5-A5EA-4B18-A78A-9EF4E7BD6C6B}"/>
            </a:ext>
          </a:extLst>
        </xdr:cNvPr>
        <xdr:cNvSpPr/>
      </xdr:nvSpPr>
      <xdr:spPr>
        <a:xfrm>
          <a:off x="6048375" y="4343400"/>
          <a:ext cx="55727" cy="3184143"/>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151670</xdr:colOff>
      <xdr:row>31</xdr:row>
      <xdr:rowOff>77103</xdr:rowOff>
    </xdr:from>
    <xdr:to>
      <xdr:col>23</xdr:col>
      <xdr:colOff>240196</xdr:colOff>
      <xdr:row>35</xdr:row>
      <xdr:rowOff>8310</xdr:rowOff>
    </xdr:to>
    <xdr:sp macro="" textlink="">
      <xdr:nvSpPr>
        <xdr:cNvPr id="4" name="吹き出し: 左矢印 3">
          <a:extLst>
            <a:ext uri="{FF2B5EF4-FFF2-40B4-BE49-F238E27FC236}">
              <a16:creationId xmlns:a16="http://schemas.microsoft.com/office/drawing/2014/main" id="{1BFC0D5E-FCFA-4419-879F-0FCCEB3C4071}"/>
            </a:ext>
          </a:extLst>
        </xdr:cNvPr>
        <xdr:cNvSpPr/>
      </xdr:nvSpPr>
      <xdr:spPr>
        <a:xfrm>
          <a:off x="6142895" y="5934978"/>
          <a:ext cx="3860426" cy="607482"/>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twoCellAnchor>
    <xdr:from>
      <xdr:col>17</xdr:col>
      <xdr:colOff>57150</xdr:colOff>
      <xdr:row>42</xdr:row>
      <xdr:rowOff>0</xdr:rowOff>
    </xdr:from>
    <xdr:to>
      <xdr:col>17</xdr:col>
      <xdr:colOff>123825</xdr:colOff>
      <xdr:row>49</xdr:row>
      <xdr:rowOff>164851</xdr:rowOff>
    </xdr:to>
    <xdr:sp macro="" textlink="">
      <xdr:nvSpPr>
        <xdr:cNvPr id="8" name="右大かっこ 7">
          <a:extLst>
            <a:ext uri="{FF2B5EF4-FFF2-40B4-BE49-F238E27FC236}">
              <a16:creationId xmlns:a16="http://schemas.microsoft.com/office/drawing/2014/main" id="{66DD33FE-0DAC-4C7B-9131-48FDE84981CB}"/>
            </a:ext>
          </a:extLst>
        </xdr:cNvPr>
        <xdr:cNvSpPr/>
      </xdr:nvSpPr>
      <xdr:spPr>
        <a:xfrm>
          <a:off x="6048375" y="7705725"/>
          <a:ext cx="66675" cy="156502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152400</xdr:colOff>
      <xdr:row>44</xdr:row>
      <xdr:rowOff>102223</xdr:rowOff>
    </xdr:from>
    <xdr:to>
      <xdr:col>23</xdr:col>
      <xdr:colOff>240926</xdr:colOff>
      <xdr:row>47</xdr:row>
      <xdr:rowOff>88028</xdr:rowOff>
    </xdr:to>
    <xdr:sp macro="" textlink="">
      <xdr:nvSpPr>
        <xdr:cNvPr id="9" name="吹き出し: 左矢印 8">
          <a:extLst>
            <a:ext uri="{FF2B5EF4-FFF2-40B4-BE49-F238E27FC236}">
              <a16:creationId xmlns:a16="http://schemas.microsoft.com/office/drawing/2014/main" id="{A1ED9D8E-3431-4D9E-8A5A-3B80E04F24EA}"/>
            </a:ext>
          </a:extLst>
        </xdr:cNvPr>
        <xdr:cNvSpPr/>
      </xdr:nvSpPr>
      <xdr:spPr>
        <a:xfrm>
          <a:off x="6143625" y="8207998"/>
          <a:ext cx="3860426" cy="58588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362696</xdr:colOff>
      <xdr:row>41</xdr:row>
      <xdr:rowOff>0</xdr:rowOff>
    </xdr:from>
    <xdr:to>
      <xdr:col>9</xdr:col>
      <xdr:colOff>142874</xdr:colOff>
      <xdr:row>42</xdr:row>
      <xdr:rowOff>0</xdr:rowOff>
    </xdr:to>
    <xdr:sp macro="" textlink="">
      <xdr:nvSpPr>
        <xdr:cNvPr id="6149" name="AutoShape 5">
          <a:extLst>
            <a:ext uri="{FF2B5EF4-FFF2-40B4-BE49-F238E27FC236}">
              <a16:creationId xmlns:a16="http://schemas.microsoft.com/office/drawing/2014/main" id="{00000000-0008-0000-0600-000005180000}"/>
            </a:ext>
          </a:extLst>
        </xdr:cNvPr>
        <xdr:cNvSpPr>
          <a:spLocks noChangeShapeType="1"/>
        </xdr:cNvSpPr>
      </xdr:nvSpPr>
      <xdr:spPr bwMode="auto">
        <a:xfrm flipH="1" flipV="1">
          <a:off x="1924796" y="5389231"/>
          <a:ext cx="2123328" cy="344818"/>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19</xdr:row>
      <xdr:rowOff>0</xdr:rowOff>
    </xdr:from>
    <xdr:to>
      <xdr:col>22</xdr:col>
      <xdr:colOff>419100</xdr:colOff>
      <xdr:row>28</xdr:row>
      <xdr:rowOff>82550</xdr:rowOff>
    </xdr:to>
    <xdr:sp macro="" textlink="">
      <xdr:nvSpPr>
        <xdr:cNvPr id="4" name="AutoShape 2">
          <a:extLst>
            <a:ext uri="{FF2B5EF4-FFF2-40B4-BE49-F238E27FC236}">
              <a16:creationId xmlns:a16="http://schemas.microsoft.com/office/drawing/2014/main" id="{00000000-0008-0000-1200-000004000000}"/>
            </a:ext>
          </a:extLst>
        </xdr:cNvPr>
        <xdr:cNvSpPr>
          <a:spLocks noChangeArrowheads="1"/>
        </xdr:cNvSpPr>
      </xdr:nvSpPr>
      <xdr:spPr bwMode="auto">
        <a:xfrm>
          <a:off x="6997700" y="3511550"/>
          <a:ext cx="2933700" cy="1485900"/>
        </a:xfrm>
        <a:prstGeom prst="roundRect">
          <a:avLst>
            <a:gd name="adj" fmla="val 16667"/>
          </a:avLst>
        </a:prstGeom>
        <a:solidFill>
          <a:srgbClr val="FFFF00"/>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000" b="1" i="0" u="none" strike="noStrike" baseline="0">
              <a:solidFill>
                <a:srgbClr val="FF0000"/>
              </a:solidFill>
              <a:latin typeface="ＭＳ 明朝"/>
              <a:ea typeface="ＭＳ 明朝"/>
            </a:rPr>
            <a:t>更新が必要な資格は、有効期限を確認すること。</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・１級舗装施工管理技術者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・のり面施工管理技術者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・プレストレストコンクリート技士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・グラウンドアンカー施工士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　　　　　　　　　　　　　　　　　　など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0</xdr:colOff>
      <xdr:row>17</xdr:row>
      <xdr:rowOff>0</xdr:rowOff>
    </xdr:from>
    <xdr:to>
      <xdr:col>24</xdr:col>
      <xdr:colOff>450850</xdr:colOff>
      <xdr:row>22</xdr:row>
      <xdr:rowOff>101600</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6438900" y="3206750"/>
          <a:ext cx="4222750" cy="95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「発注者入力シート」にて選択した項目（防災協定</a:t>
          </a:r>
          <a:r>
            <a:rPr kumimoji="1" lang="en-US" altLang="ja-JP" sz="1100">
              <a:solidFill>
                <a:srgbClr val="FF0000"/>
              </a:solidFill>
            </a:rPr>
            <a:t>or</a:t>
          </a:r>
          <a:r>
            <a:rPr kumimoji="1" lang="ja-JP" altLang="en-US" sz="1100">
              <a:solidFill>
                <a:srgbClr val="FF0000"/>
              </a:solidFill>
            </a:rPr>
            <a:t>家畜伝染病防疫協定）が自動で反映されます。</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どちらも選択していない場合は「防災協定・家畜伝染病防疫協定」と表記されます。</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79</xdr:row>
      <xdr:rowOff>133350</xdr:rowOff>
    </xdr:from>
    <xdr:to>
      <xdr:col>17</xdr:col>
      <xdr:colOff>234950</xdr:colOff>
      <xdr:row>101</xdr:row>
      <xdr:rowOff>132891</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04775" y="14544675"/>
          <a:ext cx="6019800" cy="3771441"/>
        </a:xfrm>
        <a:prstGeom prst="rect">
          <a:avLst/>
        </a:prstGeom>
        <a:ln>
          <a:solidFill>
            <a:schemeClr val="tx1"/>
          </a:solidFill>
        </a:ln>
      </xdr:spPr>
    </xdr:pic>
    <xdr:clientData/>
  </xdr:twoCellAnchor>
  <xdr:twoCellAnchor>
    <xdr:from>
      <xdr:col>6</xdr:col>
      <xdr:colOff>190499</xdr:colOff>
      <xdr:row>81</xdr:row>
      <xdr:rowOff>9809</xdr:rowOff>
    </xdr:from>
    <xdr:to>
      <xdr:col>7</xdr:col>
      <xdr:colOff>266699</xdr:colOff>
      <xdr:row>83</xdr:row>
      <xdr:rowOff>86009</xdr:rowOff>
    </xdr:to>
    <xdr:sp macro="" textlink="">
      <xdr:nvSpPr>
        <xdr:cNvPr id="3" name="円/楕円 2">
          <a:extLst>
            <a:ext uri="{FF2B5EF4-FFF2-40B4-BE49-F238E27FC236}">
              <a16:creationId xmlns:a16="http://schemas.microsoft.com/office/drawing/2014/main" id="{00000000-0008-0000-1200-000003000000}"/>
            </a:ext>
          </a:extLst>
        </xdr:cNvPr>
        <xdr:cNvSpPr/>
      </xdr:nvSpPr>
      <xdr:spPr>
        <a:xfrm>
          <a:off x="2247899" y="14764034"/>
          <a:ext cx="419100" cy="4191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123824</xdr:colOff>
      <xdr:row>81</xdr:row>
      <xdr:rowOff>95534</xdr:rowOff>
    </xdr:from>
    <xdr:to>
      <xdr:col>8</xdr:col>
      <xdr:colOff>66674</xdr:colOff>
      <xdr:row>83</xdr:row>
      <xdr:rowOff>38384</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181224" y="14849759"/>
          <a:ext cx="628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受付印</a:t>
          </a:r>
        </a:p>
      </xdr:txBody>
    </xdr:sp>
    <xdr:clientData/>
  </xdr:twoCellAnchor>
  <xdr:twoCellAnchor>
    <xdr:from>
      <xdr:col>8</xdr:col>
      <xdr:colOff>133349</xdr:colOff>
      <xdr:row>80</xdr:row>
      <xdr:rowOff>28859</xdr:rowOff>
    </xdr:from>
    <xdr:to>
      <xdr:col>13</xdr:col>
      <xdr:colOff>76199</xdr:colOff>
      <xdr:row>81</xdr:row>
      <xdr:rowOff>143159</xdr:rowOff>
    </xdr:to>
    <xdr:sp macro="" textlink="">
      <xdr:nvSpPr>
        <xdr:cNvPr id="5" name="角丸四角形吹き出し 4">
          <a:extLst>
            <a:ext uri="{FF2B5EF4-FFF2-40B4-BE49-F238E27FC236}">
              <a16:creationId xmlns:a16="http://schemas.microsoft.com/office/drawing/2014/main" id="{00000000-0008-0000-1200-000005000000}"/>
            </a:ext>
          </a:extLst>
        </xdr:cNvPr>
        <xdr:cNvSpPr/>
      </xdr:nvSpPr>
      <xdr:spPr>
        <a:xfrm>
          <a:off x="2876549" y="14611634"/>
          <a:ext cx="1657350" cy="285750"/>
        </a:xfrm>
        <a:prstGeom prst="wedgeRoundRectCallout">
          <a:avLst>
            <a:gd name="adj1" fmla="val -59353"/>
            <a:gd name="adj2" fmla="val 43717"/>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県が押印した最新のもの</a:t>
          </a:r>
        </a:p>
      </xdr:txBody>
    </xdr:sp>
    <xdr:clientData/>
  </xdr:twoCellAnchor>
  <xdr:twoCellAnchor>
    <xdr:from>
      <xdr:col>0</xdr:col>
      <xdr:colOff>123824</xdr:colOff>
      <xdr:row>83</xdr:row>
      <xdr:rowOff>114584</xdr:rowOff>
    </xdr:from>
    <xdr:to>
      <xdr:col>0</xdr:col>
      <xdr:colOff>304799</xdr:colOff>
      <xdr:row>88</xdr:row>
      <xdr:rowOff>47909</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123824" y="15211709"/>
          <a:ext cx="180975" cy="790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209549</xdr:colOff>
      <xdr:row>89</xdr:row>
      <xdr:rowOff>284</xdr:rowOff>
    </xdr:from>
    <xdr:ext cx="2524125" cy="657225"/>
    <xdr:sp macro="" textlink="">
      <xdr:nvSpPr>
        <xdr:cNvPr id="7" name="角丸四角形吹き出し 6">
          <a:extLst>
            <a:ext uri="{FF2B5EF4-FFF2-40B4-BE49-F238E27FC236}">
              <a16:creationId xmlns:a16="http://schemas.microsoft.com/office/drawing/2014/main" id="{00000000-0008-0000-1200-000007000000}"/>
            </a:ext>
          </a:extLst>
        </xdr:cNvPr>
        <xdr:cNvSpPr/>
      </xdr:nvSpPr>
      <xdr:spPr>
        <a:xfrm>
          <a:off x="209549" y="16126109"/>
          <a:ext cx="2524125" cy="657225"/>
        </a:xfrm>
        <a:prstGeom prst="wedgeRoundRectCallout">
          <a:avLst>
            <a:gd name="adj1" fmla="val -44681"/>
            <a:gd name="adj2" fmla="val -106809"/>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spAutoFit/>
        </a:bodyPr>
        <a:lstStyle/>
        <a:p>
          <a:pPr algn="l"/>
          <a:r>
            <a:rPr kumimoji="1" lang="ja-JP" altLang="en-US" sz="1000">
              <a:solidFill>
                <a:schemeClr val="tx1"/>
              </a:solidFill>
            </a:rPr>
            <a:t>総合評価で申請する建設機械と経営事項審査時に提出する建設機械が対比できるよう表１に対応する番号を記載すること</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58</xdr:row>
      <xdr:rowOff>133350</xdr:rowOff>
    </xdr:from>
    <xdr:to>
      <xdr:col>17</xdr:col>
      <xdr:colOff>234950</xdr:colOff>
      <xdr:row>80</xdr:row>
      <xdr:rowOff>132891</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04775" y="14544675"/>
          <a:ext cx="6019800" cy="3771441"/>
        </a:xfrm>
        <a:prstGeom prst="rect">
          <a:avLst/>
        </a:prstGeom>
        <a:ln>
          <a:solidFill>
            <a:schemeClr val="tx1"/>
          </a:solidFill>
        </a:ln>
      </xdr:spPr>
    </xdr:pic>
    <xdr:clientData/>
  </xdr:twoCellAnchor>
  <xdr:twoCellAnchor>
    <xdr:from>
      <xdr:col>6</xdr:col>
      <xdr:colOff>190499</xdr:colOff>
      <xdr:row>60</xdr:row>
      <xdr:rowOff>9809</xdr:rowOff>
    </xdr:from>
    <xdr:to>
      <xdr:col>7</xdr:col>
      <xdr:colOff>266699</xdr:colOff>
      <xdr:row>62</xdr:row>
      <xdr:rowOff>86009</xdr:rowOff>
    </xdr:to>
    <xdr:sp macro="" textlink="">
      <xdr:nvSpPr>
        <xdr:cNvPr id="3" name="円/楕円 2">
          <a:extLst>
            <a:ext uri="{FF2B5EF4-FFF2-40B4-BE49-F238E27FC236}">
              <a16:creationId xmlns:a16="http://schemas.microsoft.com/office/drawing/2014/main" id="{00000000-0008-0000-1300-000003000000}"/>
            </a:ext>
          </a:extLst>
        </xdr:cNvPr>
        <xdr:cNvSpPr/>
      </xdr:nvSpPr>
      <xdr:spPr>
        <a:xfrm>
          <a:off x="2266949" y="14764034"/>
          <a:ext cx="419100" cy="4191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123824</xdr:colOff>
      <xdr:row>60</xdr:row>
      <xdr:rowOff>95534</xdr:rowOff>
    </xdr:from>
    <xdr:to>
      <xdr:col>8</xdr:col>
      <xdr:colOff>66674</xdr:colOff>
      <xdr:row>62</xdr:row>
      <xdr:rowOff>38384</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200274" y="14849759"/>
          <a:ext cx="628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受付印</a:t>
          </a:r>
        </a:p>
      </xdr:txBody>
    </xdr:sp>
    <xdr:clientData/>
  </xdr:twoCellAnchor>
  <xdr:twoCellAnchor>
    <xdr:from>
      <xdr:col>8</xdr:col>
      <xdr:colOff>133349</xdr:colOff>
      <xdr:row>59</xdr:row>
      <xdr:rowOff>28859</xdr:rowOff>
    </xdr:from>
    <xdr:to>
      <xdr:col>13</xdr:col>
      <xdr:colOff>76199</xdr:colOff>
      <xdr:row>60</xdr:row>
      <xdr:rowOff>143159</xdr:rowOff>
    </xdr:to>
    <xdr:sp macro="" textlink="">
      <xdr:nvSpPr>
        <xdr:cNvPr id="5" name="角丸四角形吹き出し 4">
          <a:extLst>
            <a:ext uri="{FF2B5EF4-FFF2-40B4-BE49-F238E27FC236}">
              <a16:creationId xmlns:a16="http://schemas.microsoft.com/office/drawing/2014/main" id="{00000000-0008-0000-1300-000005000000}"/>
            </a:ext>
          </a:extLst>
        </xdr:cNvPr>
        <xdr:cNvSpPr/>
      </xdr:nvSpPr>
      <xdr:spPr>
        <a:xfrm>
          <a:off x="2895599" y="14611634"/>
          <a:ext cx="1657350" cy="285750"/>
        </a:xfrm>
        <a:prstGeom prst="wedgeRoundRectCallout">
          <a:avLst>
            <a:gd name="adj1" fmla="val -59353"/>
            <a:gd name="adj2" fmla="val 43717"/>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県が押印した最新のもの</a:t>
          </a:r>
        </a:p>
      </xdr:txBody>
    </xdr:sp>
    <xdr:clientData/>
  </xdr:twoCellAnchor>
  <xdr:twoCellAnchor>
    <xdr:from>
      <xdr:col>0</xdr:col>
      <xdr:colOff>123824</xdr:colOff>
      <xdr:row>62</xdr:row>
      <xdr:rowOff>114584</xdr:rowOff>
    </xdr:from>
    <xdr:to>
      <xdr:col>0</xdr:col>
      <xdr:colOff>304799</xdr:colOff>
      <xdr:row>67</xdr:row>
      <xdr:rowOff>47909</xdr:rowOff>
    </xdr:to>
    <xdr:sp macro="" textlink="">
      <xdr:nvSpPr>
        <xdr:cNvPr id="6" name="正方形/長方形 5">
          <a:extLst>
            <a:ext uri="{FF2B5EF4-FFF2-40B4-BE49-F238E27FC236}">
              <a16:creationId xmlns:a16="http://schemas.microsoft.com/office/drawing/2014/main" id="{00000000-0008-0000-1300-000006000000}"/>
            </a:ext>
          </a:extLst>
        </xdr:cNvPr>
        <xdr:cNvSpPr/>
      </xdr:nvSpPr>
      <xdr:spPr>
        <a:xfrm>
          <a:off x="123824" y="15211709"/>
          <a:ext cx="180975" cy="790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209549</xdr:colOff>
      <xdr:row>68</xdr:row>
      <xdr:rowOff>284</xdr:rowOff>
    </xdr:from>
    <xdr:ext cx="2524125" cy="657225"/>
    <xdr:sp macro="" textlink="">
      <xdr:nvSpPr>
        <xdr:cNvPr id="7" name="角丸四角形吹き出し 6">
          <a:extLst>
            <a:ext uri="{FF2B5EF4-FFF2-40B4-BE49-F238E27FC236}">
              <a16:creationId xmlns:a16="http://schemas.microsoft.com/office/drawing/2014/main" id="{00000000-0008-0000-1300-000007000000}"/>
            </a:ext>
          </a:extLst>
        </xdr:cNvPr>
        <xdr:cNvSpPr/>
      </xdr:nvSpPr>
      <xdr:spPr>
        <a:xfrm>
          <a:off x="209549" y="16126109"/>
          <a:ext cx="2524125" cy="657225"/>
        </a:xfrm>
        <a:prstGeom prst="wedgeRoundRectCallout">
          <a:avLst>
            <a:gd name="adj1" fmla="val -44681"/>
            <a:gd name="adj2" fmla="val -106809"/>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spAutoFit/>
        </a:bodyPr>
        <a:lstStyle/>
        <a:p>
          <a:pPr algn="l"/>
          <a:r>
            <a:rPr kumimoji="1" lang="ja-JP" altLang="en-US" sz="1000">
              <a:solidFill>
                <a:schemeClr val="tx1"/>
              </a:solidFill>
            </a:rPr>
            <a:t>総合評価で申請する建設機械と経営事項審査時に提出する建設機械が対比できるよう表１に対応する番号を記載すること</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12</xdr:col>
      <xdr:colOff>0</xdr:colOff>
      <xdr:row>16</xdr:row>
      <xdr:rowOff>28575</xdr:rowOff>
    </xdr:from>
    <xdr:to>
      <xdr:col>19</xdr:col>
      <xdr:colOff>9525</xdr:colOff>
      <xdr:row>29</xdr:row>
      <xdr:rowOff>0</xdr:rowOff>
    </xdr:to>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flipV="1">
          <a:off x="4648200" y="3343275"/>
          <a:ext cx="2609850" cy="26955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19</xdr:col>
      <xdr:colOff>129254</xdr:colOff>
      <xdr:row>13</xdr:row>
      <xdr:rowOff>27551</xdr:rowOff>
    </xdr:from>
    <xdr:to>
      <xdr:col>25</xdr:col>
      <xdr:colOff>378278</xdr:colOff>
      <xdr:row>44</xdr:row>
      <xdr:rowOff>26336</xdr:rowOff>
    </xdr:to>
    <xdr:pic>
      <xdr:nvPicPr>
        <xdr:cNvPr id="2" name="図 1">
          <a:extLst>
            <a:ext uri="{FF2B5EF4-FFF2-40B4-BE49-F238E27FC236}">
              <a16:creationId xmlns:a16="http://schemas.microsoft.com/office/drawing/2014/main" id="{905B315B-CEB7-4CCE-9320-BE84D2094C55}"/>
            </a:ext>
          </a:extLst>
        </xdr:cNvPr>
        <xdr:cNvPicPr>
          <a:picLocks noChangeAspect="1"/>
        </xdr:cNvPicPr>
      </xdr:nvPicPr>
      <xdr:blipFill>
        <a:blip xmlns:r="http://schemas.openxmlformats.org/officeDocument/2006/relationships" r:embed="rId1"/>
        <a:stretch>
          <a:fillRect/>
        </a:stretch>
      </xdr:blipFill>
      <xdr:spPr>
        <a:xfrm>
          <a:off x="7063044" y="2690454"/>
          <a:ext cx="3997573" cy="6413412"/>
        </a:xfrm>
        <a:prstGeom prst="rect">
          <a:avLst/>
        </a:prstGeom>
      </xdr:spPr>
    </xdr:pic>
    <xdr:clientData/>
  </xdr:twoCellAnchor>
  <xdr:twoCellAnchor editAs="oneCell">
    <xdr:from>
      <xdr:col>22</xdr:col>
      <xdr:colOff>17501</xdr:colOff>
      <xdr:row>35</xdr:row>
      <xdr:rowOff>58278</xdr:rowOff>
    </xdr:from>
    <xdr:to>
      <xdr:col>25</xdr:col>
      <xdr:colOff>182841</xdr:colOff>
      <xdr:row>38</xdr:row>
      <xdr:rowOff>197470</xdr:rowOff>
    </xdr:to>
    <xdr:pic>
      <xdr:nvPicPr>
        <xdr:cNvPr id="5" name="図 4">
          <a:extLst>
            <a:ext uri="{FF2B5EF4-FFF2-40B4-BE49-F238E27FC236}">
              <a16:creationId xmlns:a16="http://schemas.microsoft.com/office/drawing/2014/main" id="{E730637D-42DC-41FD-8DB1-631B98E6726E}"/>
            </a:ext>
          </a:extLst>
        </xdr:cNvPr>
        <xdr:cNvPicPr>
          <a:picLocks noChangeAspect="1"/>
        </xdr:cNvPicPr>
      </xdr:nvPicPr>
      <xdr:blipFill>
        <a:blip xmlns:r="http://schemas.openxmlformats.org/officeDocument/2006/relationships" r:embed="rId2"/>
        <a:stretch>
          <a:fillRect/>
        </a:stretch>
      </xdr:blipFill>
      <xdr:spPr>
        <a:xfrm>
          <a:off x="8825566" y="7289084"/>
          <a:ext cx="2042789" cy="750534"/>
        </a:xfrm>
        <a:prstGeom prst="rect">
          <a:avLst/>
        </a:prstGeom>
      </xdr:spPr>
    </xdr:pic>
    <xdr:clientData/>
  </xdr:twoCellAnchor>
  <xdr:oneCellAnchor>
    <xdr:from>
      <xdr:col>18</xdr:col>
      <xdr:colOff>263071</xdr:colOff>
      <xdr:row>28</xdr:row>
      <xdr:rowOff>54429</xdr:rowOff>
    </xdr:from>
    <xdr:ext cx="4981575" cy="267381"/>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6667500" y="5724072"/>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 Id="rId1" Type="http://schemas.openxmlformats.org/officeDocument/2006/relationships/externalLinkPath" Target="/&#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17.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7.xml"/><Relationship Id="rId1" Type="http://schemas.openxmlformats.org/officeDocument/2006/relationships/printerSettings" Target="../printerSettings/printerSettings18.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8.xml"/><Relationship Id="rId1" Type="http://schemas.openxmlformats.org/officeDocument/2006/relationships/printerSettings" Target="../printerSettings/printerSettings19.bin"/><Relationship Id="rId4" Type="http://schemas.openxmlformats.org/officeDocument/2006/relationships/comments" Target="../comments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9.xml"/><Relationship Id="rId1" Type="http://schemas.openxmlformats.org/officeDocument/2006/relationships/printerSettings" Target="../printerSettings/printerSettings20.bin"/><Relationship Id="rId4" Type="http://schemas.openxmlformats.org/officeDocument/2006/relationships/comments" Target="../comments1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0.xml"/><Relationship Id="rId1" Type="http://schemas.openxmlformats.org/officeDocument/2006/relationships/printerSettings" Target="../printerSettings/printerSettings21.bin"/><Relationship Id="rId4" Type="http://schemas.openxmlformats.org/officeDocument/2006/relationships/comments" Target="../comments16.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D90"/>
  <sheetViews>
    <sheetView tabSelected="1" topLeftCell="A3" zoomScale="70" zoomScaleNormal="70" workbookViewId="0">
      <selection activeCell="C51" sqref="C51"/>
    </sheetView>
  </sheetViews>
  <sheetFormatPr defaultRowHeight="13.5"/>
  <cols>
    <col min="1" max="1" width="3.625" customWidth="1"/>
    <col min="2" max="2" width="15.625" customWidth="1"/>
    <col min="3" max="3" width="31.25" customWidth="1"/>
    <col min="4" max="4" width="10.875" customWidth="1"/>
    <col min="5" max="5" width="9.75" customWidth="1"/>
    <col min="6" max="6" width="10" customWidth="1"/>
    <col min="7" max="7" width="13" customWidth="1"/>
    <col min="8" max="8" width="16.25" customWidth="1"/>
    <col min="9" max="9" width="10.875" customWidth="1"/>
    <col min="10" max="10" width="16.875" customWidth="1"/>
    <col min="11" max="11" width="16.625" customWidth="1"/>
    <col min="12" max="12" width="16.25" customWidth="1"/>
    <col min="13" max="13" width="17.5" customWidth="1"/>
    <col min="14" max="14" width="24" customWidth="1"/>
    <col min="15" max="15" width="17.125" customWidth="1"/>
    <col min="16" max="16" width="8.5" customWidth="1"/>
    <col min="17" max="17" width="6.75" customWidth="1"/>
    <col min="18" max="18" width="10.125" customWidth="1"/>
    <col min="19" max="19" width="11.625" customWidth="1"/>
    <col min="20" max="20" width="13" customWidth="1"/>
    <col min="21" max="21" width="15.875" style="7" customWidth="1"/>
    <col min="22" max="22" width="6.375" customWidth="1"/>
    <col min="23" max="23" width="11" customWidth="1"/>
    <col min="24" max="24" width="10.125" customWidth="1"/>
    <col min="25" max="25" width="9.375" customWidth="1"/>
    <col min="26" max="26" width="6.875" customWidth="1"/>
    <col min="27" max="27" width="13.875" customWidth="1"/>
    <col min="28" max="28" width="9.875" customWidth="1"/>
    <col min="29" max="29" width="12.625" customWidth="1"/>
    <col min="30" max="31" width="8.125" customWidth="1"/>
    <col min="50" max="50" width="15.625" style="7" customWidth="1"/>
    <col min="51" max="51" width="25.5" style="7" customWidth="1"/>
    <col min="52" max="52" width="27.125" style="7" customWidth="1"/>
    <col min="53" max="53" width="29.125" style="7" customWidth="1"/>
    <col min="54" max="54" width="27.75" style="7" customWidth="1"/>
    <col min="55" max="55" width="26.625" style="7" bestFit="1" customWidth="1"/>
  </cols>
  <sheetData>
    <row r="1" spans="1:56" ht="17.25">
      <c r="A1" s="31" t="s">
        <v>267</v>
      </c>
      <c r="B1" s="32"/>
      <c r="C1" s="32"/>
      <c r="D1" s="32"/>
      <c r="E1" s="32"/>
      <c r="F1" s="32"/>
      <c r="G1" s="32"/>
      <c r="H1" s="32"/>
      <c r="I1" s="32"/>
      <c r="J1" s="32"/>
      <c r="K1" s="32"/>
      <c r="L1" s="31" t="s">
        <v>247</v>
      </c>
      <c r="M1" s="32"/>
      <c r="N1" s="32"/>
      <c r="O1" s="32"/>
      <c r="P1" s="32"/>
      <c r="Q1" s="32"/>
      <c r="R1" s="32"/>
      <c r="S1" s="32"/>
      <c r="T1" s="32"/>
      <c r="U1" s="32"/>
      <c r="V1" s="32"/>
      <c r="W1" s="203"/>
      <c r="X1" s="32"/>
      <c r="Y1" s="32"/>
      <c r="Z1" s="32"/>
      <c r="AA1" s="32"/>
      <c r="AB1" s="32"/>
      <c r="AC1" s="32"/>
      <c r="AD1" s="32"/>
      <c r="AE1" s="32"/>
      <c r="AF1" s="32"/>
      <c r="AG1" s="32"/>
      <c r="AH1" s="32"/>
      <c r="AI1" s="417"/>
      <c r="AJ1" s="417"/>
      <c r="AK1" s="417"/>
      <c r="AL1" s="417"/>
      <c r="AM1" s="417"/>
      <c r="AN1" s="417"/>
      <c r="AO1" s="417"/>
      <c r="AP1" s="417"/>
      <c r="AQ1" s="417"/>
      <c r="AR1" s="417"/>
      <c r="AS1" s="417"/>
      <c r="AT1" s="417"/>
      <c r="AU1" s="417"/>
      <c r="AV1" s="417"/>
      <c r="AW1" s="417"/>
      <c r="AX1" s="415" t="s">
        <v>572</v>
      </c>
      <c r="AY1" s="419"/>
      <c r="AZ1" s="419"/>
      <c r="BA1" s="419"/>
      <c r="BB1" s="419"/>
      <c r="BC1" s="419"/>
      <c r="BD1" s="417"/>
    </row>
    <row r="2" spans="1:56" ht="14.25">
      <c r="A2" s="33" t="s">
        <v>271</v>
      </c>
      <c r="B2" s="32"/>
      <c r="C2" s="32"/>
      <c r="D2" s="32"/>
      <c r="E2" s="32"/>
      <c r="F2" s="32"/>
      <c r="G2" s="32"/>
      <c r="H2" s="32"/>
      <c r="I2" s="32"/>
      <c r="J2" s="32"/>
      <c r="K2" s="32"/>
      <c r="L2" s="32" t="s">
        <v>314</v>
      </c>
      <c r="M2" s="32"/>
      <c r="N2" s="32"/>
      <c r="O2" s="32"/>
      <c r="P2" s="32"/>
      <c r="Q2" s="32"/>
      <c r="R2" s="32"/>
      <c r="S2" s="32"/>
      <c r="T2" s="32"/>
      <c r="U2" s="32"/>
      <c r="V2" s="32"/>
      <c r="W2" s="203"/>
      <c r="X2" s="32"/>
      <c r="Y2" s="32"/>
      <c r="Z2" s="32"/>
      <c r="AA2" s="32"/>
      <c r="AB2" s="32"/>
      <c r="AC2" s="32"/>
      <c r="AD2" s="32"/>
      <c r="AE2" s="32"/>
      <c r="AF2" s="32"/>
      <c r="AG2" s="32"/>
      <c r="AH2" s="32"/>
      <c r="AI2" s="417"/>
      <c r="AJ2" s="417"/>
      <c r="AK2" s="417"/>
      <c r="AL2" s="417"/>
      <c r="AM2" s="417"/>
      <c r="AN2" s="417"/>
      <c r="AO2" s="417"/>
      <c r="AP2" s="417"/>
      <c r="AQ2" s="417"/>
      <c r="AR2" s="417"/>
      <c r="AS2" s="417"/>
      <c r="AT2" s="417"/>
      <c r="AU2" s="417"/>
      <c r="AV2" s="417"/>
      <c r="AW2" s="417"/>
      <c r="AX2" s="420" t="s">
        <v>573</v>
      </c>
      <c r="AY2" s="425" t="str">
        <f>C8&amp;C9</f>
        <v>一般土木工事土木一式工事</v>
      </c>
      <c r="AZ2" s="419"/>
      <c r="BA2" s="419"/>
      <c r="BB2" s="419"/>
      <c r="BC2" s="419"/>
      <c r="BD2" s="417"/>
    </row>
    <row r="3" spans="1:56" ht="17.25">
      <c r="A3" s="31"/>
      <c r="B3" s="33" t="s">
        <v>312</v>
      </c>
      <c r="C3" s="32"/>
      <c r="D3" s="32"/>
      <c r="E3" s="32"/>
      <c r="F3" s="32"/>
      <c r="G3" s="32"/>
      <c r="H3" s="32"/>
      <c r="I3" s="32"/>
      <c r="J3" s="32"/>
      <c r="K3" s="32"/>
      <c r="L3" s="32" t="s">
        <v>287</v>
      </c>
      <c r="M3" s="32"/>
      <c r="N3" s="32"/>
      <c r="O3" s="32"/>
      <c r="P3" s="32"/>
      <c r="Q3" s="32"/>
      <c r="R3" s="32"/>
      <c r="S3" s="32"/>
      <c r="T3" s="32"/>
      <c r="U3" s="32"/>
      <c r="V3" s="32"/>
      <c r="W3" s="203"/>
      <c r="X3" s="32"/>
      <c r="Y3" s="32"/>
      <c r="Z3" s="32"/>
      <c r="AA3" s="32"/>
      <c r="AB3" s="32"/>
      <c r="AC3" s="32"/>
      <c r="AD3" s="32"/>
      <c r="AE3" s="32"/>
      <c r="AF3" s="32"/>
      <c r="AG3" s="32"/>
      <c r="AH3" s="32"/>
      <c r="AI3" s="417"/>
      <c r="AJ3" s="417"/>
      <c r="AK3" s="417"/>
      <c r="AL3" s="417"/>
      <c r="AM3" s="417"/>
      <c r="AN3" s="417"/>
      <c r="AO3" s="417"/>
      <c r="AP3" s="417"/>
      <c r="AQ3" s="417"/>
      <c r="AR3" s="417"/>
      <c r="AS3" s="417"/>
      <c r="AT3" s="417"/>
      <c r="AU3" s="417"/>
      <c r="AV3" s="417"/>
      <c r="AW3" s="417"/>
      <c r="AX3" s="416" t="s">
        <v>85</v>
      </c>
      <c r="AY3" s="416" t="s">
        <v>148</v>
      </c>
      <c r="AZ3" s="416" t="s">
        <v>574</v>
      </c>
      <c r="BA3" s="416" t="s">
        <v>575</v>
      </c>
      <c r="BB3" s="416" t="s">
        <v>576</v>
      </c>
      <c r="BC3" s="416" t="s">
        <v>577</v>
      </c>
      <c r="BD3" s="417"/>
    </row>
    <row r="4" spans="1:56" ht="27" customHeight="1" thickBot="1">
      <c r="A4" s="31"/>
      <c r="B4" s="32" t="s">
        <v>264</v>
      </c>
      <c r="C4" s="32"/>
      <c r="D4" s="32"/>
      <c r="E4" s="32"/>
      <c r="F4" s="32"/>
      <c r="G4" s="32"/>
      <c r="H4" s="32"/>
      <c r="I4" s="32"/>
      <c r="J4" s="32"/>
      <c r="K4" s="32"/>
      <c r="L4" s="32" t="s">
        <v>263</v>
      </c>
      <c r="M4" s="32"/>
      <c r="N4" s="32"/>
      <c r="O4" s="32"/>
      <c r="P4" s="32"/>
      <c r="Q4" s="32"/>
      <c r="R4" s="32"/>
      <c r="S4" s="32"/>
      <c r="T4" s="32"/>
      <c r="U4" s="32"/>
      <c r="V4" s="32"/>
      <c r="W4" s="203"/>
      <c r="X4" s="32"/>
      <c r="Y4" s="32"/>
      <c r="Z4" s="32"/>
      <c r="AA4" s="32"/>
      <c r="AB4" s="32"/>
      <c r="AC4" s="32"/>
      <c r="AD4" s="32"/>
      <c r="AE4" s="32"/>
      <c r="AF4" s="32"/>
      <c r="AG4" s="32"/>
      <c r="AH4" s="32"/>
      <c r="AI4" s="417"/>
      <c r="AJ4" s="417"/>
      <c r="AK4" s="417"/>
      <c r="AL4" s="417"/>
      <c r="AM4" s="417"/>
      <c r="AN4" s="417"/>
      <c r="AO4" s="417"/>
      <c r="AP4" s="417"/>
      <c r="AQ4" s="417"/>
      <c r="AR4" s="417"/>
      <c r="AS4" s="417"/>
      <c r="AT4" s="417"/>
      <c r="AU4" s="417"/>
      <c r="AV4" s="417"/>
      <c r="AW4" s="417"/>
      <c r="AX4" s="8" t="s">
        <v>549</v>
      </c>
      <c r="AY4" s="8" t="s">
        <v>550</v>
      </c>
      <c r="AZ4" s="8" t="str">
        <f>AX4&amp;AY4</f>
        <v>一般土木工事土木一式工事</v>
      </c>
      <c r="BA4" s="8" t="s">
        <v>578</v>
      </c>
      <c r="BB4" s="8" t="s">
        <v>579</v>
      </c>
      <c r="BC4" s="8" t="s">
        <v>705</v>
      </c>
      <c r="BD4" s="417"/>
    </row>
    <row r="5" spans="1:56" ht="27" customHeight="1" thickBot="1">
      <c r="A5" s="32"/>
      <c r="B5" s="11" t="s">
        <v>86</v>
      </c>
      <c r="C5" s="305" t="s">
        <v>87</v>
      </c>
      <c r="D5" s="178"/>
      <c r="E5" s="32"/>
      <c r="F5" s="32"/>
      <c r="G5" s="32"/>
      <c r="H5" s="32"/>
      <c r="I5" s="32"/>
      <c r="J5" s="32"/>
      <c r="K5" s="32"/>
      <c r="L5" s="175" t="s">
        <v>99</v>
      </c>
      <c r="M5" s="21" t="s">
        <v>100</v>
      </c>
      <c r="N5" s="21" t="s">
        <v>778</v>
      </c>
      <c r="O5" s="21" t="s">
        <v>101</v>
      </c>
      <c r="P5" s="21" t="s">
        <v>201</v>
      </c>
      <c r="Q5" s="21" t="s">
        <v>222</v>
      </c>
      <c r="R5" s="21" t="s">
        <v>223</v>
      </c>
      <c r="S5" s="21" t="s">
        <v>499</v>
      </c>
      <c r="T5" s="122" t="s">
        <v>85</v>
      </c>
      <c r="U5" s="122" t="s">
        <v>148</v>
      </c>
      <c r="V5" s="120" t="s">
        <v>357</v>
      </c>
      <c r="W5" s="122" t="s">
        <v>358</v>
      </c>
      <c r="X5" s="122" t="s">
        <v>361</v>
      </c>
      <c r="Y5" s="122" t="s">
        <v>362</v>
      </c>
      <c r="Z5" s="216" t="s">
        <v>385</v>
      </c>
      <c r="AA5" s="122" t="s">
        <v>390</v>
      </c>
      <c r="AB5" s="120" t="s">
        <v>391</v>
      </c>
      <c r="AC5" s="122" t="s">
        <v>435</v>
      </c>
      <c r="AD5" s="122" t="s">
        <v>436</v>
      </c>
      <c r="AE5" s="120" t="s">
        <v>446</v>
      </c>
      <c r="AF5" s="122" t="s">
        <v>528</v>
      </c>
      <c r="AG5" s="388" t="s">
        <v>529</v>
      </c>
      <c r="AH5" s="32"/>
      <c r="AI5" s="417"/>
      <c r="AJ5" s="417"/>
      <c r="AK5" s="417"/>
      <c r="AL5" s="417"/>
      <c r="AM5" s="417"/>
      <c r="AN5" s="417"/>
      <c r="AO5" s="417"/>
      <c r="AP5" s="417"/>
      <c r="AQ5" s="417"/>
      <c r="AR5" s="417"/>
      <c r="AS5" s="417"/>
      <c r="AT5" s="417"/>
      <c r="AU5" s="417"/>
      <c r="AV5" s="417"/>
      <c r="AW5" s="417"/>
      <c r="AX5" s="8" t="s">
        <v>549</v>
      </c>
      <c r="AY5" s="8" t="s">
        <v>552</v>
      </c>
      <c r="AZ5" s="8" t="str">
        <f t="shared" ref="AZ5:AZ14" si="0">AX5&amp;AY5</f>
        <v>一般土木工事とび・土工・コンクリート工事</v>
      </c>
      <c r="BA5" s="8" t="s">
        <v>578</v>
      </c>
      <c r="BB5" s="8" t="s">
        <v>579</v>
      </c>
      <c r="BC5" s="8" t="s">
        <v>705</v>
      </c>
      <c r="BD5" s="417"/>
    </row>
    <row r="6" spans="1:56" ht="27" customHeight="1">
      <c r="A6" s="32"/>
      <c r="B6" s="34" t="s">
        <v>73</v>
      </c>
      <c r="C6" s="306" t="s">
        <v>867</v>
      </c>
      <c r="D6" s="32" t="s">
        <v>198</v>
      </c>
      <c r="E6" s="32"/>
      <c r="F6" s="32"/>
      <c r="G6" s="32"/>
      <c r="H6" s="32"/>
      <c r="I6" s="32"/>
      <c r="J6" s="32"/>
      <c r="K6" s="32"/>
      <c r="L6" s="12" t="s">
        <v>102</v>
      </c>
      <c r="M6" s="13" t="s">
        <v>103</v>
      </c>
      <c r="N6" s="13" t="s">
        <v>241</v>
      </c>
      <c r="O6" s="13" t="s">
        <v>106</v>
      </c>
      <c r="P6" s="14" t="s">
        <v>203</v>
      </c>
      <c r="Q6" s="14" t="s">
        <v>202</v>
      </c>
      <c r="R6" s="13" t="s">
        <v>224</v>
      </c>
      <c r="S6" s="13" t="s">
        <v>498</v>
      </c>
      <c r="T6" s="174" t="s">
        <v>549</v>
      </c>
      <c r="U6" s="174" t="s">
        <v>550</v>
      </c>
      <c r="V6" t="s">
        <v>330</v>
      </c>
      <c r="W6" s="174" t="s">
        <v>359</v>
      </c>
      <c r="X6" s="174" t="s">
        <v>366</v>
      </c>
      <c r="Y6" s="174" t="s">
        <v>363</v>
      </c>
      <c r="Z6" s="217" t="s">
        <v>386</v>
      </c>
      <c r="AA6" s="174" t="s">
        <v>392</v>
      </c>
      <c r="AB6" s="7" t="s">
        <v>387</v>
      </c>
      <c r="AC6" s="174" t="s">
        <v>437</v>
      </c>
      <c r="AD6" s="174" t="s">
        <v>438</v>
      </c>
      <c r="AE6" s="7" t="s">
        <v>447</v>
      </c>
      <c r="AF6" s="174" t="s">
        <v>530</v>
      </c>
      <c r="AG6" s="389" t="s">
        <v>159</v>
      </c>
      <c r="AH6" s="32"/>
      <c r="AI6" s="417"/>
      <c r="AJ6" s="417"/>
      <c r="AK6" s="417"/>
      <c r="AL6" s="417"/>
      <c r="AM6" s="417"/>
      <c r="AN6" s="417"/>
      <c r="AO6" s="417"/>
      <c r="AP6" s="417"/>
      <c r="AQ6" s="417"/>
      <c r="AR6" s="417"/>
      <c r="AS6" s="417"/>
      <c r="AT6" s="417"/>
      <c r="AU6" s="417"/>
      <c r="AV6" s="417"/>
      <c r="AW6" s="417"/>
      <c r="AX6" s="8" t="s">
        <v>549</v>
      </c>
      <c r="AY6" s="8" t="s">
        <v>557</v>
      </c>
      <c r="AZ6" s="8" t="str">
        <f t="shared" si="0"/>
        <v>一般土木工事しゅんせつ工事</v>
      </c>
      <c r="BA6" s="8" t="s">
        <v>578</v>
      </c>
      <c r="BB6" s="8" t="s">
        <v>579</v>
      </c>
      <c r="BC6" s="8" t="s">
        <v>705</v>
      </c>
      <c r="BD6" s="417"/>
    </row>
    <row r="7" spans="1:56" ht="27" customHeight="1">
      <c r="A7" s="32"/>
      <c r="B7" s="34" t="s">
        <v>74</v>
      </c>
      <c r="C7" s="446">
        <v>46297</v>
      </c>
      <c r="D7" s="273" t="s">
        <v>444</v>
      </c>
      <c r="E7" s="32"/>
      <c r="F7" s="32"/>
      <c r="G7" s="274" t="s">
        <v>434</v>
      </c>
      <c r="H7" s="447">
        <f>C7-1</f>
        <v>46296</v>
      </c>
      <c r="I7" s="32" t="s">
        <v>445</v>
      </c>
      <c r="J7" s="32"/>
      <c r="K7" s="32"/>
      <c r="L7" s="22" t="s">
        <v>104</v>
      </c>
      <c r="M7" s="13" t="s">
        <v>105</v>
      </c>
      <c r="N7" s="13" t="s">
        <v>734</v>
      </c>
      <c r="O7" s="13" t="s">
        <v>112</v>
      </c>
      <c r="P7" s="14" t="s">
        <v>204</v>
      </c>
      <c r="Q7" s="14" t="s">
        <v>174</v>
      </c>
      <c r="R7" s="13" t="s">
        <v>225</v>
      </c>
      <c r="S7" s="176"/>
      <c r="T7" s="174" t="s">
        <v>691</v>
      </c>
      <c r="U7" s="174" t="s">
        <v>552</v>
      </c>
      <c r="V7" t="s">
        <v>331</v>
      </c>
      <c r="W7" s="174" t="s">
        <v>699</v>
      </c>
      <c r="X7" s="174" t="s">
        <v>700</v>
      </c>
      <c r="Y7" s="174" t="s">
        <v>364</v>
      </c>
      <c r="Z7" s="217" t="s">
        <v>456</v>
      </c>
      <c r="AA7" s="174" t="s">
        <v>393</v>
      </c>
      <c r="AB7" s="7" t="s">
        <v>388</v>
      </c>
      <c r="AC7" s="174" t="s">
        <v>590</v>
      </c>
      <c r="AD7" s="174" t="s">
        <v>439</v>
      </c>
      <c r="AE7" s="7" t="s">
        <v>448</v>
      </c>
      <c r="AF7" s="174" t="s">
        <v>531</v>
      </c>
      <c r="AG7" s="389" t="s">
        <v>714</v>
      </c>
      <c r="AH7" s="32"/>
      <c r="AI7" s="415" t="s">
        <v>521</v>
      </c>
      <c r="AJ7" s="417"/>
      <c r="AK7" s="417"/>
      <c r="AL7" s="417"/>
      <c r="AM7" s="417"/>
      <c r="AN7" s="417"/>
      <c r="AO7" s="417"/>
      <c r="AP7" s="417"/>
      <c r="AQ7" s="417"/>
      <c r="AR7" s="417"/>
      <c r="AS7" s="417"/>
      <c r="AT7" s="417"/>
      <c r="AU7" s="417"/>
      <c r="AV7" s="417"/>
      <c r="AW7" s="417"/>
      <c r="AX7" s="8" t="s">
        <v>565</v>
      </c>
      <c r="AY7" s="8" t="s">
        <v>550</v>
      </c>
      <c r="AZ7" s="8" t="str">
        <f t="shared" si="0"/>
        <v>維持修繕工事土木一式工事</v>
      </c>
      <c r="BA7" s="8" t="s">
        <v>578</v>
      </c>
      <c r="BB7" s="8" t="s">
        <v>579</v>
      </c>
      <c r="BC7" s="8" t="s">
        <v>705</v>
      </c>
      <c r="BD7" s="417"/>
    </row>
    <row r="8" spans="1:56" ht="27" customHeight="1">
      <c r="A8" s="32"/>
      <c r="B8" s="34" t="s">
        <v>85</v>
      </c>
      <c r="C8" s="421" t="s">
        <v>549</v>
      </c>
      <c r="D8" s="32" t="s">
        <v>548</v>
      </c>
      <c r="E8" s="32"/>
      <c r="F8" s="32"/>
      <c r="G8" s="274"/>
      <c r="H8" s="275"/>
      <c r="I8" s="32"/>
      <c r="J8" s="32"/>
      <c r="K8" s="32"/>
      <c r="L8" s="22" t="s">
        <v>107</v>
      </c>
      <c r="M8" s="13" t="s">
        <v>108</v>
      </c>
      <c r="N8" s="13" t="s">
        <v>863</v>
      </c>
      <c r="O8" s="13" t="s">
        <v>244</v>
      </c>
      <c r="P8" s="14" t="s">
        <v>205</v>
      </c>
      <c r="Q8" s="14" t="s">
        <v>175</v>
      </c>
      <c r="R8" s="13" t="s">
        <v>226</v>
      </c>
      <c r="S8" s="13"/>
      <c r="T8" s="174" t="s">
        <v>553</v>
      </c>
      <c r="U8" s="174" t="s">
        <v>554</v>
      </c>
      <c r="W8" s="174" t="s">
        <v>488</v>
      </c>
      <c r="X8" s="174" t="s">
        <v>365</v>
      </c>
      <c r="Y8" s="329"/>
      <c r="Z8" s="217" t="s">
        <v>457</v>
      </c>
      <c r="AA8" s="174" t="s">
        <v>394</v>
      </c>
      <c r="AB8" s="270" t="s">
        <v>389</v>
      </c>
      <c r="AC8" s="174" t="s">
        <v>591</v>
      </c>
      <c r="AD8" s="276"/>
      <c r="AE8" s="7" t="s">
        <v>449</v>
      </c>
      <c r="AF8" s="174"/>
      <c r="AG8" s="390" t="s">
        <v>715</v>
      </c>
      <c r="AH8" s="32"/>
      <c r="AI8" s="418" t="s">
        <v>522</v>
      </c>
      <c r="AJ8" s="417" t="s">
        <v>718</v>
      </c>
      <c r="AK8" s="417"/>
      <c r="AL8" s="417"/>
      <c r="AM8" s="417"/>
      <c r="AN8" s="417"/>
      <c r="AO8" s="417"/>
      <c r="AP8" s="417"/>
      <c r="AQ8" s="417"/>
      <c r="AR8" s="417"/>
      <c r="AS8" s="417"/>
      <c r="AT8" s="417"/>
      <c r="AU8" s="417"/>
      <c r="AV8" s="417"/>
      <c r="AW8" s="417"/>
      <c r="AX8" s="8" t="s">
        <v>565</v>
      </c>
      <c r="AY8" s="8" t="s">
        <v>552</v>
      </c>
      <c r="AZ8" s="8" t="str">
        <f t="shared" si="0"/>
        <v>維持修繕工事とび・土工・コンクリート工事</v>
      </c>
      <c r="BA8" s="8" t="s">
        <v>578</v>
      </c>
      <c r="BB8" s="8" t="s">
        <v>579</v>
      </c>
      <c r="BC8" s="8" t="s">
        <v>705</v>
      </c>
      <c r="BD8" s="417"/>
    </row>
    <row r="9" spans="1:56" ht="27" customHeight="1" thickBot="1">
      <c r="A9" s="32"/>
      <c r="B9" s="34" t="s">
        <v>148</v>
      </c>
      <c r="C9" s="422" t="s">
        <v>550</v>
      </c>
      <c r="D9" s="424" t="str">
        <f>IF(INDEX(AX3:BC31,MATCH(AY2,AZ3:AZ31,0),3)=AY2,INDEX(AX3:BC31,MATCH(AY2,AZ3:AZ31,0),6),"err")</f>
        <v>工事成績（過去3年間で評価）</v>
      </c>
      <c r="E9" s="32"/>
      <c r="F9" s="32"/>
      <c r="G9" s="423" t="s">
        <v>589</v>
      </c>
      <c r="H9" s="275"/>
      <c r="I9" s="32"/>
      <c r="J9" s="32"/>
      <c r="K9" s="32"/>
      <c r="L9" s="22" t="s">
        <v>110</v>
      </c>
      <c r="M9" s="13" t="s">
        <v>111</v>
      </c>
      <c r="N9" s="13" t="s">
        <v>109</v>
      </c>
      <c r="O9" s="13" t="s">
        <v>243</v>
      </c>
      <c r="P9" s="14" t="s">
        <v>206</v>
      </c>
      <c r="Q9" s="14" t="s">
        <v>176</v>
      </c>
      <c r="R9" s="13" t="s">
        <v>227</v>
      </c>
      <c r="S9" s="13"/>
      <c r="T9" s="174" t="s">
        <v>555</v>
      </c>
      <c r="U9" s="174" t="s">
        <v>551</v>
      </c>
      <c r="W9" s="174" t="s">
        <v>360</v>
      </c>
      <c r="X9" s="174" t="s">
        <v>367</v>
      </c>
      <c r="Y9" s="123"/>
      <c r="Z9" s="330"/>
      <c r="AA9" s="174" t="s">
        <v>395</v>
      </c>
      <c r="AB9" s="332"/>
      <c r="AC9" s="174" t="s">
        <v>592</v>
      </c>
      <c r="AD9" s="123"/>
      <c r="AF9" s="123"/>
      <c r="AG9" s="393"/>
      <c r="AH9" s="32"/>
      <c r="AI9" s="418" t="s">
        <v>331</v>
      </c>
      <c r="AJ9" s="417" t="s">
        <v>523</v>
      </c>
      <c r="AK9" s="417"/>
      <c r="AL9" s="417"/>
      <c r="AM9" s="417"/>
      <c r="AN9" s="417"/>
      <c r="AO9" s="417"/>
      <c r="AP9" s="417"/>
      <c r="AQ9" s="417"/>
      <c r="AR9" s="417"/>
      <c r="AS9" s="417"/>
      <c r="AT9" s="417"/>
      <c r="AU9" s="417"/>
      <c r="AV9" s="417"/>
      <c r="AW9" s="417"/>
      <c r="AX9" s="8" t="s">
        <v>691</v>
      </c>
      <c r="AY9" s="8" t="s">
        <v>551</v>
      </c>
      <c r="AZ9" s="8" t="str">
        <f t="shared" si="0"/>
        <v>アスファルト舗装工事・特殊舗装工事（旧舗装工事）舗装工事</v>
      </c>
      <c r="BA9" s="8" t="s">
        <v>692</v>
      </c>
      <c r="BB9" s="8" t="s">
        <v>551</v>
      </c>
      <c r="BC9" s="8" t="s">
        <v>705</v>
      </c>
      <c r="BD9" s="417"/>
    </row>
    <row r="10" spans="1:56" ht="27" customHeight="1" thickBot="1">
      <c r="A10" s="32"/>
      <c r="B10" s="34" t="s">
        <v>75</v>
      </c>
      <c r="C10" s="569" t="s">
        <v>882</v>
      </c>
      <c r="D10" s="570"/>
      <c r="E10" s="570"/>
      <c r="F10" s="570"/>
      <c r="G10" s="570"/>
      <c r="H10" s="570"/>
      <c r="I10" s="571"/>
      <c r="J10" s="32"/>
      <c r="K10" s="32"/>
      <c r="L10" s="22" t="s">
        <v>289</v>
      </c>
      <c r="M10" s="13" t="s">
        <v>113</v>
      </c>
      <c r="N10" s="13" t="s">
        <v>114</v>
      </c>
      <c r="O10" s="13" t="s">
        <v>115</v>
      </c>
      <c r="P10" s="14" t="s">
        <v>207</v>
      </c>
      <c r="Q10" s="14" t="s">
        <v>177</v>
      </c>
      <c r="R10" s="13" t="s">
        <v>228</v>
      </c>
      <c r="S10" s="13"/>
      <c r="T10" s="174" t="s">
        <v>556</v>
      </c>
      <c r="U10" s="174" t="s">
        <v>557</v>
      </c>
      <c r="W10" s="174" t="s">
        <v>486</v>
      </c>
      <c r="X10" s="174" t="s">
        <v>487</v>
      </c>
      <c r="Y10" s="124"/>
      <c r="Z10" s="218"/>
      <c r="AA10" s="174" t="s">
        <v>750</v>
      </c>
      <c r="AB10" s="271"/>
      <c r="AC10" s="174" t="s">
        <v>593</v>
      </c>
      <c r="AD10" s="124"/>
      <c r="AE10" s="271"/>
      <c r="AF10" s="124"/>
      <c r="AG10" s="391"/>
      <c r="AH10" s="32"/>
      <c r="AI10" s="418" t="s">
        <v>330</v>
      </c>
      <c r="AJ10" s="417" t="s">
        <v>816</v>
      </c>
      <c r="AK10" s="417"/>
      <c r="AL10" s="417"/>
      <c r="AM10" s="417"/>
      <c r="AN10" s="417"/>
      <c r="AO10" s="417"/>
      <c r="AP10" s="417"/>
      <c r="AQ10" s="417"/>
      <c r="AR10" s="417"/>
      <c r="AS10" s="417"/>
      <c r="AT10" s="417"/>
      <c r="AU10" s="417"/>
      <c r="AV10" s="417"/>
      <c r="AW10" s="417"/>
      <c r="AX10" s="8" t="s">
        <v>565</v>
      </c>
      <c r="AY10" s="8" t="s">
        <v>551</v>
      </c>
      <c r="AZ10" s="8" t="str">
        <f t="shared" si="0"/>
        <v>維持修繕工事舗装工事</v>
      </c>
      <c r="BA10" s="8" t="s">
        <v>692</v>
      </c>
      <c r="BB10" s="8" t="s">
        <v>551</v>
      </c>
      <c r="BC10" s="8" t="s">
        <v>705</v>
      </c>
      <c r="BD10" s="417"/>
    </row>
    <row r="11" spans="1:56" ht="14.25" customHeight="1">
      <c r="A11" s="32"/>
      <c r="B11" s="455" t="s">
        <v>716</v>
      </c>
      <c r="C11" s="456" t="s">
        <v>849</v>
      </c>
      <c r="D11" s="457"/>
      <c r="E11" s="531" t="s">
        <v>717</v>
      </c>
      <c r="F11" s="458" t="s">
        <v>850</v>
      </c>
      <c r="G11" s="506" t="s">
        <v>798</v>
      </c>
      <c r="H11" s="459" t="s">
        <v>796</v>
      </c>
      <c r="I11" s="459"/>
      <c r="J11" s="32"/>
      <c r="K11" s="32"/>
      <c r="L11" s="22" t="s">
        <v>197</v>
      </c>
      <c r="M11" s="13" t="s">
        <v>115</v>
      </c>
      <c r="N11" s="13" t="s">
        <v>292</v>
      </c>
      <c r="O11" s="15"/>
      <c r="P11" s="14" t="s">
        <v>208</v>
      </c>
      <c r="Q11" s="14" t="s">
        <v>178</v>
      </c>
      <c r="R11" s="13" t="s">
        <v>229</v>
      </c>
      <c r="S11" s="13"/>
      <c r="T11" s="414" t="s">
        <v>558</v>
      </c>
      <c r="U11" s="414" t="s">
        <v>559</v>
      </c>
      <c r="W11" s="174" t="s">
        <v>701</v>
      </c>
      <c r="X11" s="174" t="s">
        <v>368</v>
      </c>
      <c r="Y11" s="123"/>
      <c r="Z11" s="219"/>
      <c r="AA11" s="331"/>
      <c r="AC11" s="174" t="s">
        <v>594</v>
      </c>
      <c r="AD11" s="123"/>
      <c r="AF11" s="123"/>
      <c r="AG11" s="390"/>
      <c r="AH11" s="32"/>
      <c r="AI11" s="418" t="s">
        <v>527</v>
      </c>
      <c r="AJ11" s="417" t="s">
        <v>719</v>
      </c>
      <c r="AK11" s="417"/>
      <c r="AL11" s="417"/>
      <c r="AM11" s="417"/>
      <c r="AN11" s="417"/>
      <c r="AO11" s="417"/>
      <c r="AP11" s="417"/>
      <c r="AQ11" s="417"/>
      <c r="AR11" s="417"/>
      <c r="AS11" s="417"/>
      <c r="AT11" s="417"/>
      <c r="AU11" s="417"/>
      <c r="AV11" s="417"/>
      <c r="AW11" s="417"/>
      <c r="AX11" s="8" t="s">
        <v>553</v>
      </c>
      <c r="AY11" s="8" t="s">
        <v>554</v>
      </c>
      <c r="AZ11" s="8" t="str">
        <f t="shared" si="0"/>
        <v>鋼橋上部工事鋼構造物工事</v>
      </c>
      <c r="BA11" s="8" t="s">
        <v>553</v>
      </c>
      <c r="BB11" s="8" t="s">
        <v>554</v>
      </c>
      <c r="BC11" s="8" t="s">
        <v>705</v>
      </c>
      <c r="BD11" s="417"/>
    </row>
    <row r="12" spans="1:56" ht="14.25" customHeight="1">
      <c r="A12" s="33" t="s">
        <v>272</v>
      </c>
      <c r="B12" s="32"/>
      <c r="C12" s="32"/>
      <c r="D12" s="32"/>
      <c r="E12" s="32"/>
      <c r="F12" s="32"/>
      <c r="G12" s="32"/>
      <c r="H12" s="32"/>
      <c r="I12" s="32"/>
      <c r="J12" s="32"/>
      <c r="K12" s="32"/>
      <c r="L12" s="22" t="s">
        <v>115</v>
      </c>
      <c r="M12" s="15"/>
      <c r="N12" s="13" t="s">
        <v>293</v>
      </c>
      <c r="O12" s="15"/>
      <c r="P12" s="14" t="s">
        <v>209</v>
      </c>
      <c r="Q12" s="15"/>
      <c r="R12" s="13" t="s">
        <v>230</v>
      </c>
      <c r="S12" s="13"/>
      <c r="T12" s="174" t="s">
        <v>560</v>
      </c>
      <c r="U12" s="174" t="s">
        <v>560</v>
      </c>
      <c r="W12" s="328"/>
      <c r="X12" s="329"/>
      <c r="Y12" s="123"/>
      <c r="Z12" s="219"/>
      <c r="AA12" s="331"/>
      <c r="AC12" s="174" t="s">
        <v>595</v>
      </c>
      <c r="AD12" s="123"/>
      <c r="AF12" s="123"/>
      <c r="AG12" s="390"/>
      <c r="AH12" s="32"/>
      <c r="AI12" s="417"/>
      <c r="AJ12" s="417"/>
      <c r="AK12" s="417"/>
      <c r="AL12" s="417"/>
      <c r="AM12" s="417"/>
      <c r="AN12" s="417"/>
      <c r="AO12" s="417"/>
      <c r="AP12" s="417"/>
      <c r="AQ12" s="417"/>
      <c r="AR12" s="417"/>
      <c r="AS12" s="417"/>
      <c r="AT12" s="417"/>
      <c r="AU12" s="417"/>
      <c r="AV12" s="417"/>
      <c r="AW12" s="417"/>
      <c r="AX12" s="8" t="s">
        <v>555</v>
      </c>
      <c r="AY12" s="8" t="s">
        <v>550</v>
      </c>
      <c r="AZ12" s="8" t="str">
        <f t="shared" si="0"/>
        <v>ﾌﾟﾚｽﾄﾚｽﾄｺﾝｸﾘｰﾄ構造物工事土木一式工事</v>
      </c>
      <c r="BA12" s="8" t="s">
        <v>580</v>
      </c>
      <c r="BB12" s="8" t="s">
        <v>550</v>
      </c>
      <c r="BC12" s="8" t="s">
        <v>705</v>
      </c>
      <c r="BD12" s="417"/>
    </row>
    <row r="13" spans="1:56" ht="14.25" customHeight="1">
      <c r="A13" s="32"/>
      <c r="B13" s="33" t="s">
        <v>547</v>
      </c>
      <c r="C13" s="32"/>
      <c r="D13" s="32"/>
      <c r="E13" s="32"/>
      <c r="F13" s="32"/>
      <c r="G13" s="32"/>
      <c r="H13" s="32"/>
      <c r="I13" s="32"/>
      <c r="J13" s="32"/>
      <c r="K13" s="32"/>
      <c r="L13" s="16"/>
      <c r="M13" s="13"/>
      <c r="N13" s="13" t="s">
        <v>294</v>
      </c>
      <c r="O13" s="13"/>
      <c r="P13" s="14" t="s">
        <v>210</v>
      </c>
      <c r="Q13" s="13"/>
      <c r="R13" s="13" t="s">
        <v>231</v>
      </c>
      <c r="S13" s="13"/>
      <c r="T13" s="174" t="s">
        <v>561</v>
      </c>
      <c r="U13" s="174" t="s">
        <v>561</v>
      </c>
      <c r="W13" s="174"/>
      <c r="X13" s="123"/>
      <c r="Y13" s="123"/>
      <c r="Z13" s="219"/>
      <c r="AA13" s="123"/>
      <c r="AC13" s="174" t="s">
        <v>596</v>
      </c>
      <c r="AD13" s="123"/>
      <c r="AF13" s="123"/>
      <c r="AG13" s="390"/>
      <c r="AH13" s="32"/>
      <c r="AI13" s="417"/>
      <c r="AJ13" s="417"/>
      <c r="AK13" s="417"/>
      <c r="AL13" s="417"/>
      <c r="AM13" s="417"/>
      <c r="AN13" s="417"/>
      <c r="AO13" s="417"/>
      <c r="AP13" s="417"/>
      <c r="AQ13" s="417"/>
      <c r="AR13" s="417"/>
      <c r="AS13" s="417"/>
      <c r="AT13" s="417"/>
      <c r="AU13" s="417"/>
      <c r="AV13" s="417"/>
      <c r="AW13" s="417"/>
      <c r="AX13" s="8" t="s">
        <v>556</v>
      </c>
      <c r="AY13" s="8" t="s">
        <v>550</v>
      </c>
      <c r="AZ13" s="8" t="str">
        <f t="shared" si="0"/>
        <v>港湾工事土木一式工事</v>
      </c>
      <c r="BA13" s="8" t="s">
        <v>556</v>
      </c>
      <c r="BB13" s="8" t="s">
        <v>581</v>
      </c>
      <c r="BC13" s="8" t="s">
        <v>705</v>
      </c>
      <c r="BD13" s="417"/>
    </row>
    <row r="14" spans="1:56" ht="14.25" customHeight="1">
      <c r="A14" s="32"/>
      <c r="B14" s="32" t="s">
        <v>413</v>
      </c>
      <c r="C14" s="32"/>
      <c r="D14" s="32"/>
      <c r="E14" s="32"/>
      <c r="F14" s="32"/>
      <c r="G14" s="32"/>
      <c r="H14" s="32"/>
      <c r="I14" s="32"/>
      <c r="J14" s="32"/>
      <c r="K14" s="32"/>
      <c r="L14" s="12"/>
      <c r="M14" s="13"/>
      <c r="N14" s="13" t="s">
        <v>295</v>
      </c>
      <c r="O14" s="13"/>
      <c r="P14" s="14" t="s">
        <v>211</v>
      </c>
      <c r="Q14" s="13"/>
      <c r="R14" s="13" t="s">
        <v>232</v>
      </c>
      <c r="S14" s="13"/>
      <c r="T14" s="174" t="s">
        <v>562</v>
      </c>
      <c r="U14" s="174" t="s">
        <v>562</v>
      </c>
      <c r="W14" s="174"/>
      <c r="X14" s="123"/>
      <c r="Y14" s="123"/>
      <c r="Z14" s="219"/>
      <c r="AA14" s="123"/>
      <c r="AC14" s="123" t="s">
        <v>597</v>
      </c>
      <c r="AD14" s="123"/>
      <c r="AF14" s="123"/>
      <c r="AG14" s="390"/>
      <c r="AH14" s="32"/>
      <c r="AI14" s="417"/>
      <c r="AJ14" s="417"/>
      <c r="AK14" s="417"/>
      <c r="AL14" s="417"/>
      <c r="AM14" s="417"/>
      <c r="AN14" s="417"/>
      <c r="AO14" s="417"/>
      <c r="AP14" s="417"/>
      <c r="AQ14" s="417"/>
      <c r="AR14" s="417"/>
      <c r="AS14" s="417"/>
      <c r="AT14" s="417"/>
      <c r="AU14" s="417"/>
      <c r="AV14" s="417"/>
      <c r="AW14" s="417"/>
      <c r="AX14" s="8" t="s">
        <v>556</v>
      </c>
      <c r="AY14" s="8" t="s">
        <v>557</v>
      </c>
      <c r="AZ14" s="8" t="str">
        <f t="shared" si="0"/>
        <v>港湾工事しゅんせつ工事</v>
      </c>
      <c r="BA14" s="8" t="s">
        <v>556</v>
      </c>
      <c r="BB14" s="8" t="s">
        <v>581</v>
      </c>
      <c r="BC14" s="8" t="s">
        <v>705</v>
      </c>
      <c r="BD14" s="417"/>
    </row>
    <row r="15" spans="1:56" ht="14.25" customHeight="1">
      <c r="A15" s="32"/>
      <c r="B15" s="33" t="s">
        <v>377</v>
      </c>
      <c r="C15" s="32"/>
      <c r="D15" s="32"/>
      <c r="E15" s="32"/>
      <c r="F15" s="32"/>
      <c r="G15" s="32"/>
      <c r="H15" s="32"/>
      <c r="I15" s="32"/>
      <c r="J15" s="32"/>
      <c r="K15" s="32"/>
      <c r="L15" s="12"/>
      <c r="M15" s="13"/>
      <c r="N15" s="13" t="s">
        <v>339</v>
      </c>
      <c r="O15" s="13"/>
      <c r="P15" s="14" t="s">
        <v>212</v>
      </c>
      <c r="Q15" s="13"/>
      <c r="R15" s="13" t="s">
        <v>233</v>
      </c>
      <c r="S15" s="13"/>
      <c r="T15" s="174" t="s">
        <v>563</v>
      </c>
      <c r="U15" s="174" t="s">
        <v>564</v>
      </c>
      <c r="W15" s="174"/>
      <c r="X15" s="123"/>
      <c r="Y15" s="123"/>
      <c r="Z15" s="219"/>
      <c r="AA15" s="123"/>
      <c r="AC15" s="123" t="s">
        <v>598</v>
      </c>
      <c r="AD15" s="123"/>
      <c r="AF15" s="123"/>
      <c r="AG15" s="390"/>
      <c r="AH15" s="32"/>
      <c r="AI15" s="417"/>
      <c r="AJ15" s="417"/>
      <c r="AK15" s="417"/>
      <c r="AL15" s="417"/>
      <c r="AM15" s="417"/>
      <c r="AN15" s="417"/>
      <c r="AO15" s="417"/>
      <c r="AP15" s="417"/>
      <c r="AQ15" s="417"/>
      <c r="AR15" s="417"/>
      <c r="AS15" s="417"/>
      <c r="AT15" s="417"/>
      <c r="AU15" s="417"/>
      <c r="AV15" s="417"/>
      <c r="AW15" s="417"/>
      <c r="AX15" s="8" t="s">
        <v>558</v>
      </c>
      <c r="AY15" s="8" t="s">
        <v>559</v>
      </c>
      <c r="AZ15" s="8" t="str">
        <f>AX15&amp;AY15</f>
        <v>機械設備工事機械器具設置工事</v>
      </c>
      <c r="BA15" s="8" t="s">
        <v>558</v>
      </c>
      <c r="BB15" s="8" t="s">
        <v>582</v>
      </c>
      <c r="BC15" s="8" t="s">
        <v>583</v>
      </c>
      <c r="BD15" s="417"/>
    </row>
    <row r="16" spans="1:56" ht="14.25" customHeight="1">
      <c r="A16" s="32"/>
      <c r="B16" s="32" t="s">
        <v>262</v>
      </c>
      <c r="C16" s="32"/>
      <c r="D16" s="32"/>
      <c r="E16" s="32"/>
      <c r="F16" s="32"/>
      <c r="G16" s="32"/>
      <c r="H16" s="32"/>
      <c r="I16" s="32"/>
      <c r="J16" s="32"/>
      <c r="K16" s="32"/>
      <c r="L16" s="12"/>
      <c r="M16" s="13"/>
      <c r="N16" s="13" t="s">
        <v>334</v>
      </c>
      <c r="O16" s="13"/>
      <c r="P16" s="14" t="s">
        <v>213</v>
      </c>
      <c r="Q16" s="13"/>
      <c r="R16" s="15"/>
      <c r="S16" s="13"/>
      <c r="T16" s="174" t="s">
        <v>565</v>
      </c>
      <c r="U16" s="174" t="s">
        <v>566</v>
      </c>
      <c r="W16" s="174"/>
      <c r="X16" s="123"/>
      <c r="Y16" s="123"/>
      <c r="Z16" s="219"/>
      <c r="AA16" s="123"/>
      <c r="AC16" s="123" t="s">
        <v>599</v>
      </c>
      <c r="AD16" s="123"/>
      <c r="AF16" s="123"/>
      <c r="AG16" s="390"/>
      <c r="AH16" s="32"/>
      <c r="AI16" s="417"/>
      <c r="AJ16" s="417"/>
      <c r="AK16" s="417"/>
      <c r="AL16" s="417"/>
      <c r="AM16" s="417"/>
      <c r="AN16" s="417"/>
      <c r="AO16" s="417"/>
      <c r="AP16" s="417"/>
      <c r="AQ16" s="417"/>
      <c r="AR16" s="417"/>
      <c r="AS16" s="417"/>
      <c r="AT16" s="417"/>
      <c r="AU16" s="417"/>
      <c r="AV16" s="417"/>
      <c r="AW16" s="417"/>
      <c r="AX16" s="8" t="s">
        <v>558</v>
      </c>
      <c r="AY16" s="8" t="s">
        <v>554</v>
      </c>
      <c r="AZ16" s="8" t="str">
        <f t="shared" ref="AZ16:AZ31" si="1">AX16&amp;AY16</f>
        <v>機械設備工事鋼構造物工事</v>
      </c>
      <c r="BA16" s="8" t="s">
        <v>558</v>
      </c>
      <c r="BB16" s="8" t="s">
        <v>582</v>
      </c>
      <c r="BC16" s="8" t="s">
        <v>583</v>
      </c>
      <c r="BD16" s="417"/>
    </row>
    <row r="17" spans="1:56" ht="14.25" customHeight="1">
      <c r="A17" s="32"/>
      <c r="B17" s="33" t="s">
        <v>681</v>
      </c>
      <c r="C17" s="32"/>
      <c r="D17" s="32"/>
      <c r="E17" s="32"/>
      <c r="F17" s="32"/>
      <c r="G17" s="32"/>
      <c r="H17" s="32"/>
      <c r="I17" s="32"/>
      <c r="J17" s="32"/>
      <c r="K17" s="32"/>
      <c r="L17" s="12"/>
      <c r="M17" s="13"/>
      <c r="N17" s="13" t="s">
        <v>735</v>
      </c>
      <c r="O17" s="13"/>
      <c r="P17" s="14" t="s">
        <v>214</v>
      </c>
      <c r="Q17" s="13"/>
      <c r="R17" s="13"/>
      <c r="S17" s="13"/>
      <c r="T17" s="174" t="s">
        <v>567</v>
      </c>
      <c r="U17" s="174" t="s">
        <v>568</v>
      </c>
      <c r="W17" s="174"/>
      <c r="X17" s="123"/>
      <c r="Y17" s="123"/>
      <c r="Z17" s="219"/>
      <c r="AA17" s="123"/>
      <c r="AC17" s="15"/>
      <c r="AD17" s="123"/>
      <c r="AF17" s="123"/>
      <c r="AG17" s="390"/>
      <c r="AH17" s="32"/>
      <c r="AI17" s="417"/>
      <c r="AJ17" s="417"/>
      <c r="AK17" s="417"/>
      <c r="AL17" s="417"/>
      <c r="AM17" s="417"/>
      <c r="AN17" s="417"/>
      <c r="AO17" s="417"/>
      <c r="AP17" s="417"/>
      <c r="AQ17" s="417"/>
      <c r="AR17" s="417"/>
      <c r="AS17" s="417"/>
      <c r="AT17" s="417"/>
      <c r="AU17" s="417"/>
      <c r="AV17" s="417"/>
      <c r="AW17" s="417"/>
      <c r="AX17" s="8" t="s">
        <v>560</v>
      </c>
      <c r="AY17" s="8" t="s">
        <v>560</v>
      </c>
      <c r="AZ17" s="8" t="str">
        <f t="shared" si="1"/>
        <v>塗装工事塗装工事</v>
      </c>
      <c r="BA17" s="8" t="s">
        <v>584</v>
      </c>
      <c r="BB17" s="8" t="s">
        <v>560</v>
      </c>
      <c r="BC17" s="8" t="s">
        <v>583</v>
      </c>
      <c r="BD17" s="417"/>
    </row>
    <row r="18" spans="1:56" ht="14.25" customHeight="1">
      <c r="A18" s="32"/>
      <c r="B18" s="33" t="s">
        <v>265</v>
      </c>
      <c r="C18" s="32"/>
      <c r="D18" s="32"/>
      <c r="E18" s="32"/>
      <c r="F18" s="32" t="s">
        <v>201</v>
      </c>
      <c r="G18" s="32" t="s">
        <v>245</v>
      </c>
      <c r="H18" s="32"/>
      <c r="I18" s="32"/>
      <c r="J18" s="32"/>
      <c r="K18" s="32"/>
      <c r="L18" s="12"/>
      <c r="M18" s="13"/>
      <c r="N18" s="13" t="s">
        <v>290</v>
      </c>
      <c r="O18" s="13"/>
      <c r="P18" s="14" t="s">
        <v>215</v>
      </c>
      <c r="Q18" s="13"/>
      <c r="R18" s="13"/>
      <c r="S18" s="13"/>
      <c r="T18" s="174" t="s">
        <v>566</v>
      </c>
      <c r="U18" s="174" t="s">
        <v>569</v>
      </c>
      <c r="W18" s="174"/>
      <c r="X18" s="123"/>
      <c r="Y18" s="123"/>
      <c r="Z18" s="219"/>
      <c r="AA18" s="123"/>
      <c r="AC18" s="123"/>
      <c r="AD18" s="123"/>
      <c r="AF18" s="123"/>
      <c r="AG18" s="390"/>
      <c r="AH18" s="32"/>
      <c r="AI18" s="417"/>
      <c r="AJ18" s="417"/>
      <c r="AK18" s="417"/>
      <c r="AL18" s="417"/>
      <c r="AM18" s="417"/>
      <c r="AN18" s="417"/>
      <c r="AO18" s="417"/>
      <c r="AP18" s="417"/>
      <c r="AQ18" s="417"/>
      <c r="AR18" s="417"/>
      <c r="AS18" s="417"/>
      <c r="AT18" s="417"/>
      <c r="AU18" s="417"/>
      <c r="AV18" s="417"/>
      <c r="AW18" s="417"/>
      <c r="AX18" s="8" t="s">
        <v>565</v>
      </c>
      <c r="AY18" s="8" t="s">
        <v>560</v>
      </c>
      <c r="AZ18" s="8" t="str">
        <f t="shared" si="1"/>
        <v>維持修繕工事塗装工事</v>
      </c>
      <c r="BA18" s="8" t="s">
        <v>584</v>
      </c>
      <c r="BB18" s="8" t="s">
        <v>560</v>
      </c>
      <c r="BC18" s="8" t="s">
        <v>583</v>
      </c>
      <c r="BD18" s="417"/>
    </row>
    <row r="19" spans="1:56" ht="14.25" customHeight="1" thickBot="1">
      <c r="A19" s="32"/>
      <c r="B19" s="20" t="s">
        <v>122</v>
      </c>
      <c r="C19" s="309" t="s">
        <v>121</v>
      </c>
      <c r="D19" s="307" t="s">
        <v>499</v>
      </c>
      <c r="E19" s="308" t="s">
        <v>200</v>
      </c>
      <c r="F19" s="308" t="s">
        <v>490</v>
      </c>
      <c r="G19" s="309"/>
      <c r="H19" s="347" t="s">
        <v>546</v>
      </c>
      <c r="I19" s="336"/>
      <c r="J19" s="337"/>
      <c r="K19" s="32"/>
      <c r="L19" s="12"/>
      <c r="M19" s="13"/>
      <c r="N19" s="13" t="s">
        <v>116</v>
      </c>
      <c r="O19" s="13"/>
      <c r="P19" s="14" t="s">
        <v>216</v>
      </c>
      <c r="Q19" s="13"/>
      <c r="R19" s="13"/>
      <c r="S19" s="13"/>
      <c r="T19" s="174" t="s">
        <v>564</v>
      </c>
      <c r="U19" s="174" t="s">
        <v>570</v>
      </c>
      <c r="W19" s="174"/>
      <c r="X19" s="123"/>
      <c r="Y19" s="123"/>
      <c r="Z19" s="219"/>
      <c r="AA19" s="123"/>
      <c r="AC19" s="123"/>
      <c r="AD19" s="123"/>
      <c r="AF19" s="123"/>
      <c r="AG19" s="390"/>
      <c r="AH19" s="32"/>
      <c r="AI19" s="417"/>
      <c r="AJ19" s="417"/>
      <c r="AK19" s="417"/>
      <c r="AL19" s="417"/>
      <c r="AM19" s="417"/>
      <c r="AN19" s="417"/>
      <c r="AO19" s="417"/>
      <c r="AP19" s="417"/>
      <c r="AQ19" s="417"/>
      <c r="AR19" s="417"/>
      <c r="AS19" s="417"/>
      <c r="AT19" s="417"/>
      <c r="AU19" s="417"/>
      <c r="AV19" s="417"/>
      <c r="AW19" s="417"/>
      <c r="AX19" s="8" t="s">
        <v>561</v>
      </c>
      <c r="AY19" s="8" t="s">
        <v>561</v>
      </c>
      <c r="AZ19" s="8" t="str">
        <f t="shared" si="1"/>
        <v>造園工事造園工事</v>
      </c>
      <c r="BA19" s="8" t="s">
        <v>561</v>
      </c>
      <c r="BB19" s="8" t="s">
        <v>561</v>
      </c>
      <c r="BC19" s="8" t="s">
        <v>583</v>
      </c>
      <c r="BD19" s="417"/>
    </row>
    <row r="20" spans="1:56" ht="14.25" customHeight="1" thickTop="1">
      <c r="A20" s="32"/>
      <c r="B20" s="55" t="s">
        <v>98</v>
      </c>
      <c r="C20" s="310" t="s">
        <v>102</v>
      </c>
      <c r="D20" s="311"/>
      <c r="E20" s="312" t="s">
        <v>868</v>
      </c>
      <c r="F20" s="313" t="s">
        <v>179</v>
      </c>
      <c r="G20" s="314" t="s">
        <v>3</v>
      </c>
      <c r="H20" s="338" t="str">
        <f>IF(企業入力シート!B44="","未記入",企業入力シート!B44)</f>
        <v>未記入</v>
      </c>
      <c r="I20" s="339"/>
      <c r="J20" s="340"/>
      <c r="K20" s="32"/>
      <c r="L20" s="12"/>
      <c r="M20" s="13"/>
      <c r="N20" s="13" t="s">
        <v>118</v>
      </c>
      <c r="O20" s="13"/>
      <c r="P20" s="14" t="s">
        <v>217</v>
      </c>
      <c r="Q20" s="13"/>
      <c r="R20" s="13"/>
      <c r="S20" s="13"/>
      <c r="T20" s="174" t="s">
        <v>571</v>
      </c>
      <c r="U20" s="174"/>
      <c r="W20" s="174"/>
      <c r="X20" s="123"/>
      <c r="Y20" s="123"/>
      <c r="Z20" s="219"/>
      <c r="AA20" s="123"/>
      <c r="AC20" s="123"/>
      <c r="AD20" s="123"/>
      <c r="AF20" s="123"/>
      <c r="AG20" s="390"/>
      <c r="AH20" s="32"/>
      <c r="AI20" s="417"/>
      <c r="AJ20" s="417"/>
      <c r="AK20" s="417"/>
      <c r="AL20" s="417"/>
      <c r="AM20" s="417"/>
      <c r="AN20" s="417"/>
      <c r="AO20" s="417"/>
      <c r="AP20" s="417"/>
      <c r="AQ20" s="417"/>
      <c r="AR20" s="417"/>
      <c r="AS20" s="417"/>
      <c r="AT20" s="417"/>
      <c r="AU20" s="417"/>
      <c r="AV20" s="417"/>
      <c r="AW20" s="417"/>
      <c r="AX20" s="8" t="s">
        <v>562</v>
      </c>
      <c r="AY20" s="8" t="s">
        <v>562</v>
      </c>
      <c r="AZ20" s="8" t="str">
        <f t="shared" si="1"/>
        <v>さく井工事さく井工事</v>
      </c>
      <c r="BA20" s="8" t="s">
        <v>562</v>
      </c>
      <c r="BB20" s="8" t="s">
        <v>562</v>
      </c>
      <c r="BC20" s="8" t="s">
        <v>583</v>
      </c>
      <c r="BD20" s="417"/>
    </row>
    <row r="21" spans="1:56" ht="14.25" hidden="1" customHeight="1">
      <c r="A21" s="32"/>
      <c r="B21" s="53" t="s">
        <v>98</v>
      </c>
      <c r="C21" s="180"/>
      <c r="D21" s="186"/>
      <c r="E21" s="39"/>
      <c r="F21" s="40"/>
      <c r="G21" s="26"/>
      <c r="H21" s="341" t="str">
        <f>IF(企業入力シート!B45="","未記入",企業入力シート!B45)</f>
        <v>未記入</v>
      </c>
      <c r="I21" s="342"/>
      <c r="J21" s="343"/>
      <c r="K21" s="32"/>
      <c r="L21" s="12"/>
      <c r="M21" s="13"/>
      <c r="N21" s="13" t="s">
        <v>754</v>
      </c>
      <c r="O21" s="13"/>
      <c r="P21" s="14" t="s">
        <v>218</v>
      </c>
      <c r="Q21" s="13"/>
      <c r="R21" s="13"/>
      <c r="S21" s="13"/>
      <c r="T21" s="174"/>
      <c r="U21" s="174"/>
      <c r="W21" s="174"/>
      <c r="X21" s="123"/>
      <c r="Y21" s="123"/>
      <c r="Z21" s="219"/>
      <c r="AA21" s="123"/>
      <c r="AC21" s="123"/>
      <c r="AD21" s="123"/>
      <c r="AF21" s="123"/>
      <c r="AG21" s="390"/>
      <c r="AH21" s="32"/>
      <c r="AI21" s="417"/>
      <c r="AJ21" s="417"/>
      <c r="AK21" s="417"/>
      <c r="AL21" s="417"/>
      <c r="AM21" s="417"/>
      <c r="AN21" s="417"/>
      <c r="AO21" s="417"/>
      <c r="AP21" s="417"/>
      <c r="AQ21" s="417"/>
      <c r="AR21" s="417"/>
      <c r="AS21" s="417"/>
      <c r="AT21" s="417"/>
      <c r="AU21" s="417"/>
      <c r="AV21" s="417"/>
      <c r="AW21" s="417"/>
      <c r="AX21" s="8" t="s">
        <v>563</v>
      </c>
      <c r="AY21" s="8" t="s">
        <v>552</v>
      </c>
      <c r="AZ21" s="8" t="str">
        <f t="shared" si="1"/>
        <v>法面処理工事とび・土工・コンクリート工事</v>
      </c>
      <c r="BA21" s="8" t="s">
        <v>563</v>
      </c>
      <c r="BB21" s="8" t="s">
        <v>552</v>
      </c>
      <c r="BC21" s="8" t="s">
        <v>705</v>
      </c>
      <c r="BD21" s="417"/>
    </row>
    <row r="22" spans="1:56" ht="14.25" hidden="1" customHeight="1">
      <c r="A22" s="32"/>
      <c r="B22" s="53" t="s">
        <v>98</v>
      </c>
      <c r="C22" s="180"/>
      <c r="D22" s="186"/>
      <c r="E22" s="39"/>
      <c r="F22" s="40"/>
      <c r="G22" s="26"/>
      <c r="H22" s="341" t="str">
        <f>IF(企業入力シート!B46="","未記入",企業入力シート!B46)</f>
        <v>未記入</v>
      </c>
      <c r="I22" s="342"/>
      <c r="J22" s="343"/>
      <c r="K22" s="32"/>
      <c r="L22" s="12"/>
      <c r="M22" s="13"/>
      <c r="N22" s="13" t="s">
        <v>117</v>
      </c>
      <c r="O22" s="13"/>
      <c r="P22" s="14" t="s">
        <v>219</v>
      </c>
      <c r="Q22" s="13"/>
      <c r="R22" s="13"/>
      <c r="S22" s="13"/>
      <c r="T22" s="331"/>
      <c r="U22" s="331"/>
      <c r="W22" s="174"/>
      <c r="X22" s="123"/>
      <c r="Y22" s="123"/>
      <c r="Z22" s="219"/>
      <c r="AA22" s="123"/>
      <c r="AC22" s="123"/>
      <c r="AD22" s="123"/>
      <c r="AF22" s="123"/>
      <c r="AG22" s="390"/>
      <c r="AH22" s="32"/>
      <c r="AI22" s="417"/>
      <c r="AJ22" s="417"/>
      <c r="AK22" s="417"/>
      <c r="AL22" s="417"/>
      <c r="AM22" s="417"/>
      <c r="AN22" s="417"/>
      <c r="AO22" s="417"/>
      <c r="AP22" s="417"/>
      <c r="AQ22" s="417"/>
      <c r="AR22" s="417"/>
      <c r="AS22" s="417"/>
      <c r="AT22" s="417"/>
      <c r="AU22" s="417"/>
      <c r="AV22" s="417"/>
      <c r="AW22" s="417"/>
      <c r="AX22" s="8" t="s">
        <v>564</v>
      </c>
      <c r="AY22" s="8" t="s">
        <v>564</v>
      </c>
      <c r="AZ22" s="8" t="str">
        <f t="shared" si="1"/>
        <v>電気工事電気工事</v>
      </c>
      <c r="BA22" s="8" t="s">
        <v>585</v>
      </c>
      <c r="BB22" s="8" t="s">
        <v>564</v>
      </c>
      <c r="BC22" s="8" t="s">
        <v>583</v>
      </c>
      <c r="BD22" s="417"/>
    </row>
    <row r="23" spans="1:56" ht="14.25" hidden="1" customHeight="1">
      <c r="A23" s="32"/>
      <c r="B23" s="53" t="s">
        <v>98</v>
      </c>
      <c r="C23" s="180"/>
      <c r="D23" s="186"/>
      <c r="E23" s="39"/>
      <c r="F23" s="40"/>
      <c r="G23" s="26"/>
      <c r="H23" s="341" t="str">
        <f>IF(企業入力シート!B47="","未記入",企業入力シート!B47)</f>
        <v>未記入</v>
      </c>
      <c r="I23" s="342"/>
      <c r="J23" s="343"/>
      <c r="K23" s="32"/>
      <c r="L23" s="12"/>
      <c r="M23" s="13"/>
      <c r="N23" s="13" t="s">
        <v>291</v>
      </c>
      <c r="O23" s="13"/>
      <c r="P23" s="14" t="s">
        <v>220</v>
      </c>
      <c r="Q23" s="13"/>
      <c r="R23" s="13"/>
      <c r="S23" s="13"/>
      <c r="T23" s="13"/>
      <c r="U23" s="13"/>
      <c r="W23" s="174"/>
      <c r="X23" s="123"/>
      <c r="Y23" s="123"/>
      <c r="Z23" s="219"/>
      <c r="AA23" s="123"/>
      <c r="AC23" s="123"/>
      <c r="AD23" s="123"/>
      <c r="AF23" s="123"/>
      <c r="AG23" s="390"/>
      <c r="AH23" s="32"/>
      <c r="AI23" s="417"/>
      <c r="AJ23" s="417"/>
      <c r="AK23" s="417"/>
      <c r="AL23" s="417"/>
      <c r="AM23" s="417"/>
      <c r="AN23" s="417"/>
      <c r="AO23" s="417"/>
      <c r="AP23" s="417"/>
      <c r="AQ23" s="417"/>
      <c r="AR23" s="417"/>
      <c r="AS23" s="417"/>
      <c r="AT23" s="417"/>
      <c r="AU23" s="417"/>
      <c r="AV23" s="417"/>
      <c r="AW23" s="417"/>
      <c r="AX23" s="8" t="s">
        <v>564</v>
      </c>
      <c r="AY23" s="8" t="s">
        <v>569</v>
      </c>
      <c r="AZ23" s="8" t="str">
        <f t="shared" si="1"/>
        <v>電気工事消防施設工事</v>
      </c>
      <c r="BA23" s="8" t="s">
        <v>585</v>
      </c>
      <c r="BB23" s="8" t="s">
        <v>564</v>
      </c>
      <c r="BC23" s="8" t="s">
        <v>583</v>
      </c>
      <c r="BD23" s="417"/>
    </row>
    <row r="24" spans="1:56" ht="14.25" hidden="1" customHeight="1">
      <c r="A24" s="32"/>
      <c r="B24" s="55" t="s">
        <v>98</v>
      </c>
      <c r="C24" s="181"/>
      <c r="D24" s="187"/>
      <c r="E24" s="43"/>
      <c r="F24" s="44"/>
      <c r="G24" s="28"/>
      <c r="H24" s="348" t="str">
        <f>IF(企業入力シート!B48="","未記入",企業入力シート!B48)</f>
        <v>未記入</v>
      </c>
      <c r="I24" s="349"/>
      <c r="J24" s="350"/>
      <c r="K24" s="32"/>
      <c r="L24" s="12"/>
      <c r="M24" s="13"/>
      <c r="N24" s="13" t="s">
        <v>115</v>
      </c>
      <c r="O24" s="13"/>
      <c r="P24" s="14" t="s">
        <v>221</v>
      </c>
      <c r="Q24" s="13"/>
      <c r="R24" s="13"/>
      <c r="S24" s="13"/>
      <c r="T24" s="13"/>
      <c r="U24" s="13"/>
      <c r="W24" s="174"/>
      <c r="X24" s="123"/>
      <c r="Y24" s="123"/>
      <c r="Z24" s="219"/>
      <c r="AA24" s="123"/>
      <c r="AC24" s="123"/>
      <c r="AD24" s="123"/>
      <c r="AF24" s="123"/>
      <c r="AG24" s="390"/>
      <c r="AH24" s="32"/>
      <c r="AI24" s="417"/>
      <c r="AJ24" s="417"/>
      <c r="AK24" s="417"/>
      <c r="AL24" s="417"/>
      <c r="AM24" s="417"/>
      <c r="AN24" s="417"/>
      <c r="AO24" s="417"/>
      <c r="AP24" s="417"/>
      <c r="AQ24" s="417"/>
      <c r="AR24" s="417"/>
      <c r="AS24" s="417"/>
      <c r="AT24" s="417"/>
      <c r="AU24" s="417"/>
      <c r="AV24" s="417"/>
      <c r="AW24" s="417"/>
      <c r="AX24" s="8" t="s">
        <v>565</v>
      </c>
      <c r="AY24" s="8" t="s">
        <v>564</v>
      </c>
      <c r="AZ24" s="8" t="str">
        <f t="shared" si="1"/>
        <v>維持修繕工事電気工事</v>
      </c>
      <c r="BA24" s="8" t="s">
        <v>585</v>
      </c>
      <c r="BB24" s="8" t="s">
        <v>564</v>
      </c>
      <c r="BC24" s="8" t="s">
        <v>583</v>
      </c>
      <c r="BD24" s="417"/>
    </row>
    <row r="25" spans="1:56" ht="14.25" customHeight="1">
      <c r="A25" s="32"/>
      <c r="B25" s="552" t="s">
        <v>119</v>
      </c>
      <c r="C25" s="553" t="s">
        <v>103</v>
      </c>
      <c r="D25" s="554"/>
      <c r="E25" s="555" t="s">
        <v>869</v>
      </c>
      <c r="F25" s="556" t="s">
        <v>174</v>
      </c>
      <c r="G25" s="557" t="s">
        <v>3</v>
      </c>
      <c r="H25" s="338" t="str">
        <f>IF(企業入力シート!$C$18="","配置なし",IF(企業入力シート!B65="","未記入",企業入力シート!B65))</f>
        <v>配置なし</v>
      </c>
      <c r="I25" s="339" t="str">
        <f>IF(企業入力シート!$C$19="","配置なし",IF(企業入力シート!B72="","未記入",企業入力シート!B72))</f>
        <v>配置なし</v>
      </c>
      <c r="J25" s="340" t="str">
        <f>IF(企業入力シート!$C$20="","配置なし",IF(企業入力シート!B79="","未記入",企業入力シート!B79))</f>
        <v>配置なし</v>
      </c>
      <c r="K25" s="32"/>
      <c r="L25" s="12"/>
      <c r="M25" s="13"/>
      <c r="N25" s="13" t="s">
        <v>115</v>
      </c>
      <c r="O25" s="13"/>
      <c r="P25" s="14" t="s">
        <v>346</v>
      </c>
      <c r="Q25" s="13"/>
      <c r="R25" s="13"/>
      <c r="S25" s="13"/>
      <c r="T25" s="13"/>
      <c r="U25" s="13"/>
      <c r="W25" s="174"/>
      <c r="X25" s="123"/>
      <c r="Y25" s="123"/>
      <c r="Z25" s="219"/>
      <c r="AA25" s="123"/>
      <c r="AC25" s="123"/>
      <c r="AD25" s="123"/>
      <c r="AF25" s="123"/>
      <c r="AG25" s="390"/>
      <c r="AH25" s="32"/>
      <c r="AI25" s="417"/>
      <c r="AJ25" s="417"/>
      <c r="AK25" s="417"/>
      <c r="AL25" s="417"/>
      <c r="AM25" s="417"/>
      <c r="AN25" s="417"/>
      <c r="AO25" s="417"/>
      <c r="AP25" s="417"/>
      <c r="AQ25" s="417"/>
      <c r="AR25" s="417"/>
      <c r="AS25" s="417"/>
      <c r="AT25" s="417"/>
      <c r="AU25" s="417"/>
      <c r="AV25" s="417"/>
      <c r="AW25" s="417"/>
      <c r="AX25" s="8" t="s">
        <v>567</v>
      </c>
      <c r="AY25" s="8" t="s">
        <v>550</v>
      </c>
      <c r="AZ25" s="8" t="str">
        <f t="shared" si="1"/>
        <v>グラウト工事土木一式工事</v>
      </c>
      <c r="BA25" s="8" t="s">
        <v>567</v>
      </c>
      <c r="BB25" s="8" t="s">
        <v>586</v>
      </c>
      <c r="BC25" s="8" t="s">
        <v>583</v>
      </c>
      <c r="BD25" s="417"/>
    </row>
    <row r="26" spans="1:56" ht="14.1" hidden="1" customHeight="1">
      <c r="A26" s="32"/>
      <c r="B26" s="546" t="s">
        <v>119</v>
      </c>
      <c r="C26" s="547"/>
      <c r="D26" s="548"/>
      <c r="E26" s="549"/>
      <c r="F26" s="550"/>
      <c r="G26" s="551"/>
      <c r="H26" s="341" t="str">
        <f>IF(企業入力シート!$C$18="","配置なし",IF(企業入力シート!B66="","未記入",企業入力シート!B66))</f>
        <v>配置なし</v>
      </c>
      <c r="I26" s="342" t="str">
        <f>IF(企業入力シート!$C$19="","配置なし",IF(企業入力シート!B73="","未記入",企業入力シート!B73))</f>
        <v>配置なし</v>
      </c>
      <c r="J26" s="343" t="str">
        <f>IF(企業入力シート!$C$20="","配置なし",IF(企業入力シート!B80="","未記入",企業入力シート!B80))</f>
        <v>配置なし</v>
      </c>
      <c r="K26" s="32"/>
      <c r="L26" s="12"/>
      <c r="M26" s="13"/>
      <c r="N26" s="15"/>
      <c r="O26" s="13"/>
      <c r="P26" s="14" t="s">
        <v>347</v>
      </c>
      <c r="Q26" s="13"/>
      <c r="R26" s="13"/>
      <c r="S26" s="13"/>
      <c r="T26" s="13"/>
      <c r="U26" s="13"/>
      <c r="W26" s="174"/>
      <c r="X26" s="123"/>
      <c r="Y26" s="123"/>
      <c r="Z26" s="219"/>
      <c r="AA26" s="123"/>
      <c r="AC26" s="123"/>
      <c r="AD26" s="123"/>
      <c r="AF26" s="123"/>
      <c r="AG26" s="390"/>
      <c r="AH26" s="32"/>
      <c r="AI26" s="417"/>
      <c r="AJ26" s="417"/>
      <c r="AK26" s="417"/>
      <c r="AL26" s="417"/>
      <c r="AM26" s="417"/>
      <c r="AN26" s="417"/>
      <c r="AO26" s="417"/>
      <c r="AP26" s="417"/>
      <c r="AQ26" s="417"/>
      <c r="AR26" s="417"/>
      <c r="AS26" s="417"/>
      <c r="AT26" s="417"/>
      <c r="AU26" s="417"/>
      <c r="AV26" s="417"/>
      <c r="AW26" s="417"/>
      <c r="AX26" s="8" t="s">
        <v>567</v>
      </c>
      <c r="AY26" s="8" t="s">
        <v>552</v>
      </c>
      <c r="AZ26" s="8" t="str">
        <f t="shared" si="1"/>
        <v>グラウト工事とび・土工・コンクリート工事</v>
      </c>
      <c r="BA26" s="8" t="s">
        <v>567</v>
      </c>
      <c r="BB26" s="8" t="s">
        <v>586</v>
      </c>
      <c r="BC26" s="8" t="s">
        <v>583</v>
      </c>
      <c r="BD26" s="417"/>
    </row>
    <row r="27" spans="1:56" ht="14.25" hidden="1" customHeight="1">
      <c r="A27" s="32"/>
      <c r="B27" s="53" t="s">
        <v>119</v>
      </c>
      <c r="C27" s="180"/>
      <c r="D27" s="186"/>
      <c r="E27" s="39"/>
      <c r="F27" s="40"/>
      <c r="G27" s="26"/>
      <c r="H27" s="341" t="str">
        <f>IF(企業入力シート!$C$18="","配置なし",IF(企業入力シート!B67="","未記入",企業入力シート!B67))</f>
        <v>配置なし</v>
      </c>
      <c r="I27" s="342" t="str">
        <f>IF(企業入力シート!$C$19="","配置なし",IF(企業入力シート!B74="","未記入",企業入力シート!B74))</f>
        <v>配置なし</v>
      </c>
      <c r="J27" s="343" t="str">
        <f>IF(企業入力シート!$C$20="","配置なし",IF(企業入力シート!B81="","未記入",企業入力シート!B81))</f>
        <v>配置なし</v>
      </c>
      <c r="K27" s="32"/>
      <c r="L27" s="12"/>
      <c r="M27" s="13"/>
      <c r="N27" s="13"/>
      <c r="O27" s="13"/>
      <c r="P27" s="14" t="s">
        <v>348</v>
      </c>
      <c r="Q27" s="13"/>
      <c r="R27" s="13"/>
      <c r="S27" s="13"/>
      <c r="T27" s="13"/>
      <c r="U27" s="13"/>
      <c r="W27" s="174"/>
      <c r="X27" s="123"/>
      <c r="Y27" s="123"/>
      <c r="Z27" s="219"/>
      <c r="AA27" s="123"/>
      <c r="AC27" s="123"/>
      <c r="AD27" s="123"/>
      <c r="AF27" s="123"/>
      <c r="AG27" s="390"/>
      <c r="AH27" s="32"/>
      <c r="AI27" s="417"/>
      <c r="AJ27" s="417"/>
      <c r="AK27" s="417"/>
      <c r="AL27" s="417"/>
      <c r="AM27" s="417"/>
      <c r="AN27" s="417"/>
      <c r="AO27" s="417"/>
      <c r="AP27" s="417"/>
      <c r="AQ27" s="417"/>
      <c r="AR27" s="417"/>
      <c r="AS27" s="417"/>
      <c r="AT27" s="417"/>
      <c r="AU27" s="417"/>
      <c r="AV27" s="417"/>
      <c r="AW27" s="417"/>
      <c r="AX27" s="8" t="s">
        <v>566</v>
      </c>
      <c r="AY27" s="8" t="s">
        <v>566</v>
      </c>
      <c r="AZ27" s="8" t="str">
        <f t="shared" si="1"/>
        <v>管工事管工事</v>
      </c>
      <c r="BA27" s="8" t="s">
        <v>566</v>
      </c>
      <c r="BB27" s="8" t="s">
        <v>587</v>
      </c>
      <c r="BC27" s="8" t="s">
        <v>583</v>
      </c>
      <c r="BD27" s="417"/>
    </row>
    <row r="28" spans="1:56" ht="14.25" hidden="1" customHeight="1">
      <c r="A28" s="32"/>
      <c r="B28" s="54" t="s">
        <v>119</v>
      </c>
      <c r="C28" s="182"/>
      <c r="D28" s="187"/>
      <c r="E28" s="41"/>
      <c r="F28" s="42"/>
      <c r="G28" s="27"/>
      <c r="H28" s="344" t="str">
        <f>IF(企業入力シート!$C$18="","配置なし",IF(企業入力シート!B68="","未記入",企業入力シート!B68))</f>
        <v>配置なし</v>
      </c>
      <c r="I28" s="345" t="str">
        <f>IF(企業入力シート!$C$19="","配置なし",IF(企業入力シート!B75="","未記入",企業入力シート!B75))</f>
        <v>配置なし</v>
      </c>
      <c r="J28" s="346" t="str">
        <f>IF(企業入力シート!$C$20="","配置なし",IF(企業入力シート!B82="","未記入",企業入力シート!B82))</f>
        <v>配置なし</v>
      </c>
      <c r="K28" s="32"/>
      <c r="L28" s="12"/>
      <c r="M28" s="13"/>
      <c r="N28" s="13"/>
      <c r="O28" s="13"/>
      <c r="P28" s="14" t="s">
        <v>349</v>
      </c>
      <c r="Q28" s="13"/>
      <c r="R28" s="13"/>
      <c r="S28" s="13"/>
      <c r="T28" s="13"/>
      <c r="U28" s="13"/>
      <c r="W28" s="174"/>
      <c r="X28" s="123"/>
      <c r="Y28" s="123"/>
      <c r="Z28" s="219"/>
      <c r="AA28" s="123"/>
      <c r="AC28" s="123"/>
      <c r="AD28" s="123"/>
      <c r="AF28" s="123"/>
      <c r="AG28" s="390"/>
      <c r="AH28" s="32"/>
      <c r="AI28" s="417"/>
      <c r="AJ28" s="417"/>
      <c r="AK28" s="417"/>
      <c r="AL28" s="417"/>
      <c r="AM28" s="417"/>
      <c r="AN28" s="417"/>
      <c r="AO28" s="417"/>
      <c r="AP28" s="417"/>
      <c r="AQ28" s="417"/>
      <c r="AR28" s="417"/>
      <c r="AS28" s="417"/>
      <c r="AT28" s="417"/>
      <c r="AU28" s="417"/>
      <c r="AV28" s="417"/>
      <c r="AW28" s="417"/>
      <c r="AX28" s="8" t="s">
        <v>566</v>
      </c>
      <c r="AY28" s="8" t="s">
        <v>568</v>
      </c>
      <c r="AZ28" s="8" t="str">
        <f t="shared" si="1"/>
        <v>管工事水道施設工事</v>
      </c>
      <c r="BA28" s="8" t="s">
        <v>566</v>
      </c>
      <c r="BB28" s="8" t="s">
        <v>587</v>
      </c>
      <c r="BC28" s="8" t="s">
        <v>583</v>
      </c>
      <c r="BD28" s="417"/>
    </row>
    <row r="29" spans="1:56" ht="14.25" customHeight="1">
      <c r="A29" s="32"/>
      <c r="B29" s="55" t="s">
        <v>780</v>
      </c>
      <c r="C29" s="181" t="s">
        <v>241</v>
      </c>
      <c r="D29" s="185"/>
      <c r="E29" s="43" t="s">
        <v>870</v>
      </c>
      <c r="F29" s="44" t="s">
        <v>175</v>
      </c>
      <c r="G29" s="28" t="s">
        <v>3</v>
      </c>
      <c r="H29" s="351" t="str">
        <f>IF(企業入力シート!B52="","未記入",企業入力シート!B52)</f>
        <v>未記入</v>
      </c>
      <c r="I29" s="352"/>
      <c r="J29" s="353"/>
      <c r="K29" s="32"/>
      <c r="L29" s="12"/>
      <c r="M29" s="13"/>
      <c r="N29" s="13"/>
      <c r="O29" s="13"/>
      <c r="P29" s="14" t="s">
        <v>350</v>
      </c>
      <c r="Q29" s="13"/>
      <c r="R29" s="13"/>
      <c r="S29" s="13"/>
      <c r="T29" s="13"/>
      <c r="U29" s="13"/>
      <c r="W29" s="174"/>
      <c r="X29" s="123"/>
      <c r="Y29" s="123"/>
      <c r="Z29" s="219"/>
      <c r="AA29" s="123"/>
      <c r="AC29" s="123"/>
      <c r="AD29" s="123"/>
      <c r="AF29" s="123"/>
      <c r="AG29" s="390"/>
      <c r="AH29" s="32"/>
      <c r="AI29" s="417"/>
      <c r="AJ29" s="417"/>
      <c r="AK29" s="417"/>
      <c r="AL29" s="417"/>
      <c r="AM29" s="417"/>
      <c r="AN29" s="417"/>
      <c r="AO29" s="417"/>
      <c r="AP29" s="417"/>
      <c r="AQ29" s="417"/>
      <c r="AR29" s="417"/>
      <c r="AS29" s="417"/>
      <c r="AT29" s="417"/>
      <c r="AU29" s="417"/>
      <c r="AV29" s="417"/>
      <c r="AW29" s="417"/>
      <c r="AX29" s="8" t="s">
        <v>571</v>
      </c>
      <c r="AY29" s="8" t="s">
        <v>570</v>
      </c>
      <c r="AZ29" s="8" t="str">
        <f t="shared" si="1"/>
        <v>通信設備工事電気通信工事</v>
      </c>
      <c r="BA29" s="8" t="s">
        <v>571</v>
      </c>
      <c r="BB29" s="8" t="s">
        <v>570</v>
      </c>
      <c r="BC29" s="8" t="s">
        <v>583</v>
      </c>
      <c r="BD29" s="417"/>
    </row>
    <row r="30" spans="1:56" ht="14.25" customHeight="1">
      <c r="A30" s="32"/>
      <c r="B30" s="53" t="s">
        <v>780</v>
      </c>
      <c r="C30" s="180" t="s">
        <v>863</v>
      </c>
      <c r="D30" s="186" t="s">
        <v>498</v>
      </c>
      <c r="E30" s="39" t="s">
        <v>871</v>
      </c>
      <c r="F30" s="40" t="s">
        <v>175</v>
      </c>
      <c r="G30" s="26" t="s">
        <v>4</v>
      </c>
      <c r="H30" s="341" t="str">
        <f>IF(企業入力シート!B53="","未記入",企業入力シート!B53)</f>
        <v>未記入</v>
      </c>
      <c r="I30" s="342"/>
      <c r="J30" s="343"/>
      <c r="K30" s="32"/>
      <c r="L30" s="12"/>
      <c r="M30" s="13"/>
      <c r="N30" s="13"/>
      <c r="O30" s="13"/>
      <c r="P30" s="14" t="s">
        <v>351</v>
      </c>
      <c r="Q30" s="13"/>
      <c r="R30" s="13"/>
      <c r="S30" s="13"/>
      <c r="T30" s="13"/>
      <c r="U30" s="13"/>
      <c r="W30" s="174"/>
      <c r="X30" s="123"/>
      <c r="Y30" s="123"/>
      <c r="Z30" s="219"/>
      <c r="AA30" s="123"/>
      <c r="AC30" s="123"/>
      <c r="AD30" s="123"/>
      <c r="AF30" s="123"/>
      <c r="AG30" s="390"/>
      <c r="AH30" s="32"/>
      <c r="AI30" s="417"/>
      <c r="AJ30" s="417"/>
      <c r="AK30" s="417"/>
      <c r="AL30" s="417"/>
      <c r="AM30" s="417"/>
      <c r="AN30" s="417"/>
      <c r="AO30" s="417"/>
      <c r="AP30" s="417"/>
      <c r="AQ30" s="417"/>
      <c r="AR30" s="417"/>
      <c r="AS30" s="417"/>
      <c r="AT30" s="417"/>
      <c r="AU30" s="417"/>
      <c r="AV30" s="417"/>
      <c r="AW30" s="417"/>
      <c r="AX30" s="8" t="s">
        <v>549</v>
      </c>
      <c r="AY30" s="8" t="s">
        <v>554</v>
      </c>
      <c r="AZ30" s="8" t="str">
        <f t="shared" si="1"/>
        <v>一般土木工事鋼構造物工事</v>
      </c>
      <c r="BA30" s="8"/>
      <c r="BB30" s="8"/>
      <c r="BC30" s="8" t="s">
        <v>588</v>
      </c>
      <c r="BD30" s="417"/>
    </row>
    <row r="31" spans="1:56" ht="14.25" customHeight="1">
      <c r="A31" s="32"/>
      <c r="B31" s="53" t="s">
        <v>780</v>
      </c>
      <c r="C31" s="180" t="s">
        <v>109</v>
      </c>
      <c r="D31" s="186" t="s">
        <v>498</v>
      </c>
      <c r="E31" s="39" t="s">
        <v>872</v>
      </c>
      <c r="F31" s="40" t="s">
        <v>175</v>
      </c>
      <c r="G31" s="26" t="s">
        <v>5</v>
      </c>
      <c r="H31" s="341" t="str">
        <f>IF(企業入力シート!B54="","未記入",企業入力シート!B54)</f>
        <v>未記入</v>
      </c>
      <c r="I31" s="342"/>
      <c r="J31" s="343"/>
      <c r="K31" s="32"/>
      <c r="L31" s="12"/>
      <c r="M31" s="13"/>
      <c r="N31" s="13"/>
      <c r="O31" s="13"/>
      <c r="P31" s="14" t="s">
        <v>352</v>
      </c>
      <c r="Q31" s="13"/>
      <c r="R31" s="13"/>
      <c r="S31" s="13"/>
      <c r="T31" s="13"/>
      <c r="U31" s="13"/>
      <c r="W31" s="174"/>
      <c r="X31" s="123"/>
      <c r="Y31" s="123"/>
      <c r="Z31" s="219"/>
      <c r="AA31" s="123"/>
      <c r="AC31" s="123"/>
      <c r="AD31" s="123"/>
      <c r="AF31" s="123"/>
      <c r="AG31" s="390"/>
      <c r="AH31" s="32"/>
      <c r="AI31" s="417"/>
      <c r="AJ31" s="417"/>
      <c r="AK31" s="417"/>
      <c r="AL31" s="417"/>
      <c r="AM31" s="417"/>
      <c r="AN31" s="417"/>
      <c r="AO31" s="417"/>
      <c r="AP31" s="417"/>
      <c r="AQ31" s="417"/>
      <c r="AR31" s="417"/>
      <c r="AS31" s="417"/>
      <c r="AT31" s="417"/>
      <c r="AU31" s="417"/>
      <c r="AV31" s="417"/>
      <c r="AW31" s="417"/>
      <c r="AX31" s="8" t="s">
        <v>565</v>
      </c>
      <c r="AY31" s="8" t="s">
        <v>554</v>
      </c>
      <c r="AZ31" s="8" t="str">
        <f t="shared" si="1"/>
        <v>維持修繕工事鋼構造物工事</v>
      </c>
      <c r="BA31" s="8"/>
      <c r="BB31" s="8"/>
      <c r="BC31" s="8" t="s">
        <v>588</v>
      </c>
      <c r="BD31" s="417"/>
    </row>
    <row r="32" spans="1:56" ht="14.25" customHeight="1" thickBot="1">
      <c r="A32" s="32"/>
      <c r="B32" s="53" t="s">
        <v>780</v>
      </c>
      <c r="C32" s="180" t="s">
        <v>114</v>
      </c>
      <c r="D32" s="186" t="s">
        <v>498</v>
      </c>
      <c r="E32" s="39" t="s">
        <v>873</v>
      </c>
      <c r="F32" s="40" t="s">
        <v>175</v>
      </c>
      <c r="G32" s="26" t="s">
        <v>6</v>
      </c>
      <c r="H32" s="341" t="str">
        <f>IF(企業入力シート!B55="","未記入",企業入力シート!B55)</f>
        <v>未記入</v>
      </c>
      <c r="I32" s="342"/>
      <c r="J32" s="343"/>
      <c r="K32" s="32"/>
      <c r="L32" s="17"/>
      <c r="M32" s="18"/>
      <c r="N32" s="18"/>
      <c r="O32" s="18"/>
      <c r="P32" s="119"/>
      <c r="Q32" s="18"/>
      <c r="R32" s="18"/>
      <c r="S32" s="18"/>
      <c r="T32" s="18"/>
      <c r="U32" s="18"/>
      <c r="V32" s="121"/>
      <c r="W32" s="304"/>
      <c r="X32" s="125"/>
      <c r="Y32" s="125"/>
      <c r="Z32" s="220"/>
      <c r="AA32" s="125"/>
      <c r="AB32" s="121"/>
      <c r="AC32" s="125"/>
      <c r="AD32" s="125"/>
      <c r="AE32" s="121"/>
      <c r="AF32" s="125"/>
      <c r="AG32" s="392"/>
      <c r="AH32" s="32"/>
      <c r="AI32" s="417"/>
      <c r="AJ32" s="417"/>
      <c r="AK32" s="417"/>
      <c r="AL32" s="417"/>
      <c r="AM32" s="417"/>
      <c r="AN32" s="417"/>
      <c r="AO32" s="417"/>
      <c r="AP32" s="417"/>
      <c r="AQ32" s="417"/>
      <c r="AR32" s="417"/>
      <c r="AS32" s="417"/>
      <c r="AT32" s="417"/>
      <c r="AU32" s="417"/>
      <c r="AV32" s="417"/>
      <c r="AW32" s="417"/>
      <c r="AX32" s="419"/>
      <c r="AY32" s="419"/>
      <c r="AZ32" s="419"/>
      <c r="BA32" s="419"/>
      <c r="BB32" s="419"/>
      <c r="BC32" s="419"/>
      <c r="BD32" s="417"/>
    </row>
    <row r="33" spans="1:56" ht="14.25" customHeight="1">
      <c r="A33" s="32"/>
      <c r="B33" s="53" t="s">
        <v>780</v>
      </c>
      <c r="C33" s="180" t="s">
        <v>735</v>
      </c>
      <c r="D33" s="186"/>
      <c r="E33" s="39" t="s">
        <v>874</v>
      </c>
      <c r="F33" s="40" t="s">
        <v>175</v>
      </c>
      <c r="G33" s="26" t="s">
        <v>475</v>
      </c>
      <c r="H33" s="341" t="str">
        <f>IF(企業入力シート!B56="","未記入",企業入力シート!B56)</f>
        <v>未記入</v>
      </c>
      <c r="I33" s="342"/>
      <c r="J33" s="343"/>
      <c r="K33" s="32"/>
      <c r="L33" s="32"/>
      <c r="M33" s="32"/>
      <c r="N33" s="32"/>
      <c r="O33" s="32"/>
      <c r="P33" s="32"/>
      <c r="Q33" s="32"/>
      <c r="R33" s="32"/>
      <c r="S33" s="32"/>
      <c r="T33" s="32"/>
      <c r="U33" s="203"/>
      <c r="V33" s="32"/>
      <c r="W33" s="32"/>
      <c r="X33" s="32"/>
      <c r="Y33" s="32"/>
      <c r="Z33" s="32"/>
      <c r="AA33" s="32"/>
      <c r="AB33" s="32"/>
      <c r="AC33" s="32"/>
      <c r="AD33" s="32"/>
      <c r="AE33" s="32"/>
      <c r="AF33" s="32"/>
      <c r="AG33" s="32"/>
      <c r="AH33" s="32"/>
      <c r="AI33" s="417"/>
      <c r="AJ33" s="417"/>
      <c r="AK33" s="417"/>
      <c r="AL33" s="417"/>
      <c r="AM33" s="417"/>
      <c r="AN33" s="417"/>
      <c r="AO33" s="417"/>
      <c r="AP33" s="417"/>
      <c r="AQ33" s="417"/>
      <c r="AR33" s="417"/>
      <c r="AS33" s="417"/>
      <c r="AT33" s="417"/>
      <c r="AU33" s="417"/>
      <c r="AV33" s="417"/>
      <c r="AW33" s="417"/>
      <c r="AX33" s="419"/>
      <c r="AY33" s="419"/>
      <c r="AZ33" s="419"/>
      <c r="BA33" s="419"/>
      <c r="BB33" s="419"/>
      <c r="BC33" s="419"/>
      <c r="BD33" s="417"/>
    </row>
    <row r="34" spans="1:56" ht="14.1" hidden="1" customHeight="1">
      <c r="A34" s="32"/>
      <c r="B34" s="53" t="s">
        <v>780</v>
      </c>
      <c r="C34" s="180"/>
      <c r="D34" s="186"/>
      <c r="E34" s="39"/>
      <c r="F34" s="40"/>
      <c r="G34" s="26"/>
      <c r="H34" s="341" t="str">
        <f>IF(企業入力シート!B57="","未記入",企業入力シート!B57)</f>
        <v>未記入</v>
      </c>
      <c r="I34" s="342"/>
      <c r="J34" s="343"/>
      <c r="K34" s="32"/>
      <c r="L34" s="32"/>
      <c r="M34" s="32"/>
      <c r="N34" s="32"/>
      <c r="O34" s="32"/>
      <c r="P34" s="32"/>
      <c r="Q34" s="32"/>
      <c r="R34" s="32"/>
      <c r="S34" s="32"/>
      <c r="T34" s="32"/>
      <c r="U34" s="203"/>
      <c r="V34" s="32"/>
      <c r="W34" s="32"/>
      <c r="X34" s="32"/>
      <c r="Y34" s="32"/>
      <c r="Z34" s="32"/>
      <c r="AA34" s="32"/>
      <c r="AB34" s="32"/>
      <c r="AC34" s="32"/>
      <c r="AD34" s="32"/>
      <c r="AE34" s="32"/>
      <c r="AF34" s="32"/>
      <c r="AG34" s="32"/>
      <c r="AH34" s="32"/>
      <c r="AI34" s="417"/>
      <c r="AJ34" s="417"/>
      <c r="AK34" s="417"/>
      <c r="AL34" s="417"/>
      <c r="AM34" s="417"/>
      <c r="AN34" s="417"/>
      <c r="AO34" s="417"/>
      <c r="AP34" s="417"/>
      <c r="AQ34" s="417"/>
      <c r="AR34" s="417"/>
      <c r="AS34" s="417"/>
      <c r="AT34" s="417"/>
      <c r="AU34" s="417"/>
      <c r="AV34" s="417"/>
      <c r="AW34" s="417"/>
      <c r="AX34" s="419"/>
      <c r="AY34" s="419"/>
      <c r="AZ34" s="419"/>
      <c r="BA34" s="419"/>
      <c r="BB34" s="419"/>
      <c r="BC34" s="419"/>
      <c r="BD34" s="417"/>
    </row>
    <row r="35" spans="1:56" ht="14.25" hidden="1" customHeight="1">
      <c r="A35" s="32"/>
      <c r="B35" s="53" t="s">
        <v>780</v>
      </c>
      <c r="C35" s="180"/>
      <c r="D35" s="186"/>
      <c r="E35" s="39"/>
      <c r="F35" s="40"/>
      <c r="G35" s="26"/>
      <c r="H35" s="341" t="str">
        <f>IF(企業入力シート!B58="","未記入",企業入力シート!B58)</f>
        <v>未記入</v>
      </c>
      <c r="I35" s="342"/>
      <c r="J35" s="343"/>
      <c r="K35" s="32"/>
      <c r="L35" s="31" t="s">
        <v>288</v>
      </c>
      <c r="M35" s="32"/>
      <c r="N35" s="32"/>
      <c r="O35" s="32"/>
      <c r="P35" s="32"/>
      <c r="Q35" s="32"/>
      <c r="R35" s="32"/>
      <c r="S35" s="32"/>
      <c r="T35" s="32"/>
      <c r="U35" s="203"/>
      <c r="V35" s="32"/>
      <c r="W35" s="32"/>
      <c r="X35" s="32"/>
      <c r="Y35" s="32"/>
      <c r="Z35" s="32"/>
      <c r="AA35" s="32"/>
      <c r="AB35" s="32"/>
      <c r="AC35" s="32"/>
      <c r="AD35" s="32"/>
      <c r="AE35" s="32"/>
      <c r="AF35" s="32"/>
      <c r="AG35" s="32"/>
      <c r="AH35" s="32"/>
      <c r="AI35" s="417"/>
      <c r="AJ35" s="417"/>
      <c r="AK35" s="417"/>
      <c r="AL35" s="417"/>
      <c r="AM35" s="417"/>
      <c r="AN35" s="417"/>
      <c r="AO35" s="417"/>
      <c r="AP35" s="417"/>
      <c r="AQ35" s="417"/>
      <c r="AR35" s="417"/>
      <c r="AS35" s="417"/>
      <c r="AT35" s="417"/>
      <c r="AU35" s="417"/>
      <c r="AV35" s="417"/>
      <c r="AW35" s="417"/>
      <c r="AX35" s="419"/>
      <c r="AY35" s="419"/>
      <c r="AZ35" s="419"/>
      <c r="BA35" s="419"/>
      <c r="BB35" s="419"/>
      <c r="BC35" s="419"/>
      <c r="BD35" s="417"/>
    </row>
    <row r="36" spans="1:56" ht="14.25" hidden="1" customHeight="1">
      <c r="A36" s="32"/>
      <c r="B36" s="53" t="s">
        <v>780</v>
      </c>
      <c r="C36" s="180"/>
      <c r="D36" s="186"/>
      <c r="E36" s="39"/>
      <c r="F36" s="40"/>
      <c r="G36" s="26"/>
      <c r="H36" s="341" t="str">
        <f>IF(企業入力シート!B59="","未記入",企業入力シート!B59)</f>
        <v>未記入</v>
      </c>
      <c r="I36" s="342"/>
      <c r="J36" s="343"/>
      <c r="K36" s="32"/>
      <c r="L36" s="32" t="s">
        <v>298</v>
      </c>
      <c r="M36" s="32"/>
      <c r="N36" s="32"/>
      <c r="O36" s="32"/>
      <c r="P36" s="32"/>
      <c r="Q36" s="32"/>
      <c r="R36" s="32"/>
      <c r="S36" s="32"/>
      <c r="T36" s="32"/>
      <c r="U36" s="203"/>
      <c r="V36" s="32"/>
      <c r="W36" s="32"/>
      <c r="X36" s="32"/>
      <c r="Y36" s="32"/>
      <c r="Z36" s="32"/>
      <c r="AA36" s="32"/>
      <c r="AB36" s="32"/>
      <c r="AC36" s="32"/>
      <c r="AD36" s="32"/>
      <c r="AE36" s="32"/>
      <c r="AF36" s="32"/>
      <c r="AG36" s="32"/>
      <c r="AH36" s="32"/>
      <c r="AI36" s="417"/>
      <c r="AJ36" s="417"/>
      <c r="AK36" s="417"/>
      <c r="AL36" s="417"/>
      <c r="AM36" s="417"/>
      <c r="AN36" s="417"/>
      <c r="AO36" s="417"/>
      <c r="AP36" s="417"/>
      <c r="AQ36" s="417"/>
      <c r="AR36" s="417"/>
      <c r="AS36" s="417"/>
      <c r="AT36" s="417"/>
      <c r="AU36" s="417"/>
      <c r="AV36" s="417"/>
      <c r="AW36" s="417"/>
      <c r="AX36" s="419"/>
      <c r="AY36" s="419"/>
      <c r="AZ36" s="419"/>
      <c r="BA36" s="419"/>
      <c r="BB36" s="419"/>
      <c r="BC36" s="419"/>
      <c r="BD36" s="417"/>
    </row>
    <row r="37" spans="1:56" ht="14.25" hidden="1" customHeight="1">
      <c r="A37" s="32"/>
      <c r="B37" s="53" t="s">
        <v>780</v>
      </c>
      <c r="C37" s="180"/>
      <c r="D37" s="186"/>
      <c r="E37" s="39"/>
      <c r="F37" s="40"/>
      <c r="G37" s="26"/>
      <c r="H37" s="341" t="str">
        <f>IF(企業入力シート!B60="","未記入",企業入力シート!B60)</f>
        <v>未記入</v>
      </c>
      <c r="I37" s="342"/>
      <c r="J37" s="343"/>
      <c r="K37" s="32"/>
      <c r="L37" s="32" t="s">
        <v>296</v>
      </c>
      <c r="M37" s="32"/>
      <c r="N37" s="32"/>
      <c r="O37" s="32"/>
      <c r="P37" s="32"/>
      <c r="Q37" s="32"/>
      <c r="R37" s="32"/>
      <c r="S37" s="32"/>
      <c r="T37" s="32"/>
      <c r="U37" s="203"/>
      <c r="V37" s="32"/>
      <c r="W37" s="32"/>
      <c r="X37" s="32"/>
      <c r="Y37" s="32"/>
      <c r="Z37" s="32"/>
      <c r="AA37" s="32"/>
      <c r="AB37" s="32"/>
      <c r="AC37" s="32"/>
      <c r="AD37" s="32"/>
      <c r="AE37" s="32"/>
      <c r="AF37" s="32"/>
      <c r="AG37" s="32"/>
      <c r="AH37" s="32"/>
      <c r="AI37" s="417"/>
      <c r="AJ37" s="417"/>
      <c r="AK37" s="417"/>
      <c r="AL37" s="417"/>
      <c r="AM37" s="417"/>
      <c r="AN37" s="417"/>
      <c r="AO37" s="417"/>
      <c r="AP37" s="417"/>
      <c r="AQ37" s="417"/>
      <c r="AR37" s="417"/>
      <c r="AS37" s="417"/>
      <c r="AT37" s="417"/>
      <c r="AU37" s="417"/>
      <c r="AV37" s="417"/>
      <c r="AW37" s="417"/>
      <c r="AX37" s="419"/>
      <c r="AY37" s="419"/>
      <c r="AZ37" s="419"/>
      <c r="BA37" s="419"/>
      <c r="BB37" s="419"/>
      <c r="BC37" s="419"/>
      <c r="BD37" s="417"/>
    </row>
    <row r="38" spans="1:56" ht="14.25" hidden="1" customHeight="1">
      <c r="A38" s="32"/>
      <c r="B38" s="55" t="s">
        <v>780</v>
      </c>
      <c r="C38" s="181"/>
      <c r="D38" s="187"/>
      <c r="E38" s="43"/>
      <c r="F38" s="44"/>
      <c r="G38" s="28"/>
      <c r="H38" s="344" t="str">
        <f>IF(企業入力シート!B61="","未記入",企業入力シート!B61)</f>
        <v>未記入</v>
      </c>
      <c r="I38" s="345"/>
      <c r="J38" s="346"/>
      <c r="K38" s="32"/>
      <c r="L38" s="32" t="s">
        <v>266</v>
      </c>
      <c r="M38" s="32"/>
      <c r="N38" s="32"/>
      <c r="O38" s="32"/>
      <c r="P38" s="32"/>
      <c r="Q38" s="32"/>
      <c r="R38" s="32"/>
      <c r="S38" s="32"/>
      <c r="T38" s="32"/>
      <c r="U38" s="203"/>
      <c r="V38" s="32"/>
      <c r="W38" s="32"/>
      <c r="X38" s="32"/>
      <c r="Y38" s="32"/>
      <c r="Z38" s="32"/>
      <c r="AA38" s="32"/>
      <c r="AB38" s="32"/>
      <c r="AC38" s="32"/>
      <c r="AD38" s="32"/>
      <c r="AE38" s="32"/>
      <c r="AF38" s="32"/>
      <c r="AG38" s="32"/>
      <c r="AH38" s="32"/>
      <c r="AI38" s="417"/>
      <c r="AJ38" s="417"/>
      <c r="AK38" s="417"/>
      <c r="AL38" s="417"/>
      <c r="AM38" s="417"/>
      <c r="AN38" s="417"/>
      <c r="AO38" s="417"/>
      <c r="AP38" s="417"/>
      <c r="AQ38" s="417"/>
      <c r="AR38" s="417"/>
      <c r="AS38" s="417"/>
      <c r="AT38" s="417"/>
      <c r="AU38" s="417"/>
      <c r="AV38" s="417"/>
      <c r="AW38" s="417"/>
      <c r="AX38" s="419"/>
      <c r="AY38" s="419"/>
      <c r="AZ38" s="419"/>
      <c r="BA38" s="419"/>
      <c r="BB38" s="419"/>
      <c r="BC38" s="419"/>
      <c r="BD38" s="417"/>
    </row>
    <row r="39" spans="1:56" ht="14.25" customHeight="1" thickBot="1">
      <c r="A39" s="32"/>
      <c r="B39" s="52" t="s">
        <v>120</v>
      </c>
      <c r="C39" s="179" t="s">
        <v>112</v>
      </c>
      <c r="D39" s="185" t="s">
        <v>498</v>
      </c>
      <c r="E39" s="37" t="s">
        <v>875</v>
      </c>
      <c r="F39" s="38" t="s">
        <v>176</v>
      </c>
      <c r="G39" s="25" t="s">
        <v>3</v>
      </c>
      <c r="H39" s="32"/>
      <c r="I39" s="32"/>
      <c r="J39" s="32"/>
      <c r="K39" s="32"/>
      <c r="L39" s="32" t="s">
        <v>276</v>
      </c>
      <c r="M39" s="32"/>
      <c r="N39" s="32"/>
      <c r="O39" s="32"/>
      <c r="P39" s="32"/>
      <c r="Q39" s="32"/>
      <c r="R39" s="32"/>
      <c r="S39" s="32"/>
      <c r="T39" s="32"/>
      <c r="U39" s="203"/>
      <c r="V39" s="32"/>
      <c r="W39" s="32"/>
      <c r="X39" s="32"/>
      <c r="Y39" s="32"/>
      <c r="Z39" s="32"/>
      <c r="AA39" s="32"/>
      <c r="AB39" s="32"/>
      <c r="AC39" s="32"/>
      <c r="AD39" s="32"/>
      <c r="AE39" s="32"/>
      <c r="AF39" s="32"/>
      <c r="AG39" s="32"/>
      <c r="AH39" s="32"/>
      <c r="AI39" s="417"/>
      <c r="AJ39" s="417"/>
      <c r="AK39" s="417"/>
      <c r="AL39" s="417"/>
      <c r="AM39" s="417"/>
      <c r="AN39" s="417"/>
      <c r="AO39" s="417"/>
      <c r="AP39" s="417"/>
      <c r="AQ39" s="417"/>
      <c r="AR39" s="417"/>
      <c r="AS39" s="417"/>
      <c r="AT39" s="417"/>
      <c r="AU39" s="417"/>
      <c r="AV39" s="417"/>
      <c r="AW39" s="417"/>
      <c r="AX39" s="419"/>
      <c r="AY39" s="419"/>
      <c r="AZ39" s="419"/>
      <c r="BA39" s="419"/>
      <c r="BB39" s="419"/>
      <c r="BC39" s="419"/>
      <c r="BD39" s="417"/>
    </row>
    <row r="40" spans="1:56" ht="14.25" hidden="1" customHeight="1" thickTop="1" thickBot="1">
      <c r="A40" s="32"/>
      <c r="B40" s="56" t="s">
        <v>120</v>
      </c>
      <c r="C40" s="183"/>
      <c r="D40" s="177"/>
      <c r="E40" s="45"/>
      <c r="F40" s="46"/>
      <c r="G40" s="29"/>
      <c r="H40" s="32"/>
      <c r="I40" s="32"/>
      <c r="J40" s="32"/>
      <c r="K40" s="32"/>
      <c r="L40" s="20" t="s">
        <v>246</v>
      </c>
      <c r="M40" s="20" t="s">
        <v>234</v>
      </c>
      <c r="N40" s="11" t="s">
        <v>238</v>
      </c>
      <c r="O40" s="587" t="s">
        <v>239</v>
      </c>
      <c r="P40" s="588"/>
      <c r="Q40" s="588"/>
      <c r="R40" s="588"/>
      <c r="S40" s="588"/>
      <c r="T40" s="588"/>
      <c r="U40" s="588"/>
      <c r="V40" s="589"/>
      <c r="W40" s="32"/>
      <c r="X40" s="32"/>
      <c r="Y40" s="32"/>
      <c r="Z40" s="32"/>
      <c r="AA40" s="32"/>
      <c r="AB40" s="32"/>
      <c r="AC40" s="32"/>
      <c r="AD40" s="32"/>
      <c r="AE40" s="32"/>
      <c r="AF40" s="32"/>
      <c r="AG40" s="32"/>
      <c r="AH40" s="32"/>
      <c r="AI40" s="417"/>
      <c r="AJ40" s="417"/>
      <c r="AK40" s="417"/>
      <c r="AL40" s="417"/>
      <c r="AM40" s="417"/>
      <c r="AN40" s="417"/>
      <c r="AO40" s="417"/>
      <c r="AP40" s="417"/>
      <c r="AQ40" s="417"/>
      <c r="AR40" s="417"/>
      <c r="AS40" s="417"/>
      <c r="AT40" s="417"/>
      <c r="AU40" s="417"/>
      <c r="AV40" s="417"/>
      <c r="AW40" s="417"/>
      <c r="AX40" s="419"/>
      <c r="AY40" s="419"/>
      <c r="AZ40" s="419"/>
      <c r="BA40" s="419"/>
      <c r="BB40" s="419"/>
      <c r="BC40" s="419"/>
      <c r="BD40" s="417"/>
    </row>
    <row r="41" spans="1:56" ht="14.25" customHeight="1" thickTop="1">
      <c r="A41" s="32"/>
      <c r="B41" s="113" t="s">
        <v>342</v>
      </c>
      <c r="C41" s="184" t="s">
        <v>344</v>
      </c>
      <c r="D41" s="188"/>
      <c r="E41" s="112" t="s">
        <v>881</v>
      </c>
      <c r="F41" s="115"/>
      <c r="G41" s="116"/>
      <c r="H41" s="32"/>
      <c r="I41" s="32"/>
      <c r="J41" s="32"/>
      <c r="K41" s="32"/>
      <c r="L41" s="23" t="str">
        <f t="shared" ref="L41:L82" si="2">INDEX($B$20:$G$40,MATCH(N41,$C$20:$C$40,0),4)</f>
        <v>２</v>
      </c>
      <c r="M41" s="578" t="s">
        <v>235</v>
      </c>
      <c r="N41" s="1" t="str">
        <f t="shared" ref="N41:N46" si="3">L6</f>
        <v>工事成績</v>
      </c>
      <c r="O41" s="575" t="str">
        <f>CONCATENATE("　○企業の工事成績評定点　（様式-",L41,"-１、様式-",L41,"-２）")</f>
        <v>　○企業の工事成績評定点　（様式-２-１、様式-２-２）</v>
      </c>
      <c r="P41" s="576"/>
      <c r="Q41" s="576"/>
      <c r="R41" s="576"/>
      <c r="S41" s="576"/>
      <c r="T41" s="576"/>
      <c r="U41" s="576"/>
      <c r="V41" s="577"/>
      <c r="W41" s="32"/>
      <c r="X41" s="32"/>
      <c r="Y41" s="32"/>
      <c r="Z41" s="32"/>
      <c r="AA41" s="32"/>
      <c r="AB41" s="32"/>
      <c r="AC41" s="32"/>
      <c r="AD41" s="32"/>
      <c r="AE41" s="32"/>
      <c r="AF41" s="32"/>
      <c r="AG41" s="32"/>
      <c r="AH41" s="32"/>
      <c r="AI41" s="417"/>
      <c r="AJ41" s="417"/>
      <c r="AK41" s="417"/>
      <c r="AL41" s="417"/>
      <c r="AM41" s="417"/>
      <c r="AN41" s="417"/>
      <c r="AO41" s="417"/>
      <c r="AP41" s="417"/>
      <c r="AQ41" s="417"/>
      <c r="AR41" s="417"/>
      <c r="AS41" s="417"/>
      <c r="AT41" s="417"/>
      <c r="AU41" s="417"/>
      <c r="AV41" s="417"/>
      <c r="AW41" s="417"/>
      <c r="AX41" s="419"/>
      <c r="AY41" s="419"/>
      <c r="AZ41" s="419"/>
      <c r="BA41" s="419"/>
      <c r="BB41" s="419"/>
      <c r="BC41" s="419"/>
      <c r="BD41" s="417"/>
    </row>
    <row r="42" spans="1:56" ht="14.25" customHeight="1">
      <c r="A42" s="32"/>
      <c r="B42" s="111" t="s">
        <v>341</v>
      </c>
      <c r="C42" s="180" t="s">
        <v>345</v>
      </c>
      <c r="D42" s="189"/>
      <c r="E42" s="114" t="s">
        <v>720</v>
      </c>
      <c r="F42" s="117"/>
      <c r="G42" s="118"/>
      <c r="H42" s="32"/>
      <c r="I42" s="32"/>
      <c r="J42" s="32"/>
      <c r="K42" s="32"/>
      <c r="L42" s="23" t="e">
        <f t="shared" si="2"/>
        <v>#N/A</v>
      </c>
      <c r="M42" s="579"/>
      <c r="N42" s="1" t="str">
        <f t="shared" si="3"/>
        <v>同種工事実績</v>
      </c>
      <c r="O42" s="575" t="e">
        <f>CONCATENATE("　○企業の同種工事の施工実績　（様式-",L42,"）")</f>
        <v>#N/A</v>
      </c>
      <c r="P42" s="576"/>
      <c r="Q42" s="576"/>
      <c r="R42" s="576"/>
      <c r="S42" s="576"/>
      <c r="T42" s="576"/>
      <c r="U42" s="576"/>
      <c r="V42" s="577"/>
      <c r="W42" s="32"/>
      <c r="X42" s="32"/>
      <c r="Y42" s="32"/>
      <c r="Z42" s="32"/>
      <c r="AA42" s="32"/>
      <c r="AB42" s="32"/>
      <c r="AC42" s="32"/>
      <c r="AD42" s="32"/>
      <c r="AE42" s="32"/>
      <c r="AF42" s="32"/>
      <c r="AG42" s="32"/>
      <c r="AH42" s="32"/>
      <c r="AI42" s="417"/>
      <c r="AJ42" s="417"/>
      <c r="AK42" s="417"/>
      <c r="AL42" s="417"/>
      <c r="AM42" s="417"/>
      <c r="AN42" s="417"/>
      <c r="AO42" s="417"/>
      <c r="AP42" s="417"/>
      <c r="AQ42" s="417"/>
      <c r="AR42" s="417"/>
      <c r="AS42" s="417"/>
      <c r="AT42" s="417"/>
      <c r="AU42" s="417"/>
      <c r="AV42" s="417"/>
      <c r="AW42" s="417"/>
      <c r="AX42" s="419"/>
      <c r="AY42" s="419"/>
      <c r="AZ42" s="419"/>
      <c r="BA42" s="419"/>
      <c r="BB42" s="419"/>
      <c r="BC42" s="419"/>
      <c r="BD42" s="417"/>
    </row>
    <row r="43" spans="1:56" ht="14.25" customHeight="1">
      <c r="A43" s="32"/>
      <c r="B43" s="111" t="s">
        <v>341</v>
      </c>
      <c r="C43" s="180" t="s">
        <v>373</v>
      </c>
      <c r="D43" s="189"/>
      <c r="E43" s="114" t="s">
        <v>721</v>
      </c>
      <c r="F43" s="117"/>
      <c r="G43" s="118"/>
      <c r="H43" s="32"/>
      <c r="I43" s="32"/>
      <c r="J43" s="32"/>
      <c r="K43" s="32"/>
      <c r="L43" s="23" t="e">
        <f t="shared" si="2"/>
        <v>#N/A</v>
      </c>
      <c r="M43" s="579"/>
      <c r="N43" s="1" t="str">
        <f t="shared" si="3"/>
        <v>優良工事表彰</v>
      </c>
      <c r="O43" s="575" t="e">
        <f>CONCATENATE("　○企業の優良工事表彰（優良工事施工団体表彰）　（様式-",L43,"）")</f>
        <v>#N/A</v>
      </c>
      <c r="P43" s="576"/>
      <c r="Q43" s="576"/>
      <c r="R43" s="576"/>
      <c r="S43" s="576"/>
      <c r="T43" s="576"/>
      <c r="U43" s="576"/>
      <c r="V43" s="577"/>
      <c r="W43" s="32"/>
      <c r="X43" s="32"/>
      <c r="Y43" s="32"/>
      <c r="Z43" s="32"/>
      <c r="AA43" s="32"/>
      <c r="AB43" s="32"/>
      <c r="AC43" s="32"/>
      <c r="AD43" s="32"/>
      <c r="AE43" s="32"/>
      <c r="AF43" s="32"/>
      <c r="AG43" s="32"/>
      <c r="AH43" s="32"/>
      <c r="AI43" s="417"/>
      <c r="AJ43" s="417"/>
      <c r="AK43" s="417"/>
      <c r="AL43" s="417"/>
      <c r="AM43" s="417"/>
      <c r="AN43" s="417"/>
      <c r="AO43" s="417"/>
      <c r="AP43" s="417"/>
      <c r="AQ43" s="417"/>
      <c r="AR43" s="417"/>
      <c r="AS43" s="417"/>
      <c r="AT43" s="417"/>
      <c r="AU43" s="417"/>
      <c r="AV43" s="417"/>
      <c r="AW43" s="417"/>
      <c r="AX43" s="419"/>
      <c r="AY43" s="419"/>
      <c r="AZ43" s="419"/>
      <c r="BA43" s="419"/>
      <c r="BB43" s="419"/>
      <c r="BC43" s="419"/>
      <c r="BD43" s="417"/>
    </row>
    <row r="44" spans="1:56" ht="14.25" customHeight="1" thickBot="1">
      <c r="A44" s="32"/>
      <c r="B44" s="281" t="s">
        <v>341</v>
      </c>
      <c r="C44" s="183" t="s">
        <v>500</v>
      </c>
      <c r="D44" s="282"/>
      <c r="E44" s="283" t="s">
        <v>722</v>
      </c>
      <c r="F44" s="284"/>
      <c r="G44" s="285"/>
      <c r="H44" s="32"/>
      <c r="I44" s="32"/>
      <c r="J44" s="32"/>
      <c r="K44" s="32"/>
      <c r="L44" s="23" t="e">
        <f t="shared" si="2"/>
        <v>#N/A</v>
      </c>
      <c r="M44" s="579"/>
      <c r="N44" s="1" t="str">
        <f t="shared" si="3"/>
        <v>プラント保有</v>
      </c>
      <c r="O44" s="575" t="e">
        <f>CONCATENATE("　○アスファルト合材プラント保有の有無　（様式-",L44,"）")</f>
        <v>#N/A</v>
      </c>
      <c r="P44" s="576"/>
      <c r="Q44" s="576"/>
      <c r="R44" s="576"/>
      <c r="S44" s="576"/>
      <c r="T44" s="576"/>
      <c r="U44" s="576"/>
      <c r="V44" s="577"/>
      <c r="W44" s="32"/>
      <c r="X44" s="32"/>
      <c r="Y44" s="32"/>
      <c r="Z44" s="32"/>
      <c r="AA44" s="32"/>
      <c r="AB44" s="32"/>
      <c r="AC44" s="32"/>
      <c r="AD44" s="32"/>
      <c r="AE44" s="32"/>
      <c r="AF44" s="32"/>
      <c r="AG44" s="32"/>
      <c r="AH44" s="32"/>
      <c r="AI44" s="417"/>
      <c r="AJ44" s="417"/>
      <c r="AK44" s="417"/>
      <c r="AL44" s="417"/>
      <c r="AM44" s="417"/>
      <c r="AN44" s="417"/>
      <c r="AO44" s="417"/>
      <c r="AP44" s="417"/>
      <c r="AQ44" s="417"/>
      <c r="AR44" s="417"/>
      <c r="AS44" s="417"/>
      <c r="AT44" s="417"/>
      <c r="AU44" s="417"/>
      <c r="AV44" s="417"/>
      <c r="AW44" s="417"/>
      <c r="AX44" s="419"/>
      <c r="AY44" s="419"/>
      <c r="AZ44" s="419"/>
      <c r="BA44" s="419"/>
      <c r="BB44" s="419"/>
      <c r="BC44" s="419"/>
      <c r="BD44" s="417"/>
    </row>
    <row r="45" spans="1:56" ht="14.25" customHeight="1" thickTop="1">
      <c r="A45" s="32"/>
      <c r="B45" s="32"/>
      <c r="C45" s="32"/>
      <c r="D45" s="32"/>
      <c r="E45" s="32"/>
      <c r="F45" s="32"/>
      <c r="G45" s="32"/>
      <c r="H45" s="32"/>
      <c r="I45" s="32"/>
      <c r="J45" s="32"/>
      <c r="K45" s="32"/>
      <c r="L45" s="23" t="e">
        <f t="shared" si="2"/>
        <v>#N/A</v>
      </c>
      <c r="M45" s="579"/>
      <c r="N45" s="1" t="str">
        <f t="shared" si="3"/>
        <v>法面機械保有</v>
      </c>
      <c r="O45" s="575" t="e">
        <f>CONCATENATE("　○企業の○○機の保有の有無　（様式-",L45,"）")</f>
        <v>#N/A</v>
      </c>
      <c r="P45" s="576"/>
      <c r="Q45" s="576"/>
      <c r="R45" s="576"/>
      <c r="S45" s="576"/>
      <c r="T45" s="576"/>
      <c r="U45" s="576"/>
      <c r="V45" s="577"/>
      <c r="W45" s="32"/>
      <c r="X45" s="32"/>
      <c r="Y45" s="32"/>
      <c r="Z45" s="32"/>
      <c r="AA45" s="32"/>
      <c r="AB45" s="32"/>
      <c r="AC45" s="32"/>
      <c r="AD45" s="32"/>
      <c r="AE45" s="32"/>
      <c r="AF45" s="32"/>
      <c r="AG45" s="32"/>
      <c r="AH45" s="32"/>
      <c r="AI45" s="417"/>
      <c r="AJ45" s="417"/>
      <c r="AK45" s="417"/>
      <c r="AL45" s="417"/>
      <c r="AM45" s="417"/>
      <c r="AN45" s="417"/>
      <c r="AO45" s="417"/>
      <c r="AP45" s="417"/>
      <c r="AQ45" s="417"/>
      <c r="AR45" s="417"/>
      <c r="AS45" s="417"/>
      <c r="AT45" s="417"/>
      <c r="AU45" s="417"/>
      <c r="AV45" s="417"/>
      <c r="AW45" s="417"/>
      <c r="AX45" s="419"/>
      <c r="AY45" s="419"/>
      <c r="AZ45" s="419"/>
      <c r="BA45" s="419"/>
      <c r="BB45" s="419"/>
      <c r="BC45" s="419"/>
      <c r="BD45" s="417"/>
    </row>
    <row r="46" spans="1:56" ht="14.25" customHeight="1">
      <c r="A46" s="35" t="s">
        <v>268</v>
      </c>
      <c r="B46" s="32"/>
      <c r="C46" s="32"/>
      <c r="D46" s="32"/>
      <c r="E46" s="32"/>
      <c r="F46" s="32"/>
      <c r="G46" s="32"/>
      <c r="H46" s="32"/>
      <c r="I46" s="32"/>
      <c r="J46" s="32"/>
      <c r="K46" s="32"/>
      <c r="L46" s="23" t="e">
        <f t="shared" si="2"/>
        <v>#N/A</v>
      </c>
      <c r="M46" s="579"/>
      <c r="N46" s="1" t="str">
        <f t="shared" si="3"/>
        <v>OPD制度参加登録</v>
      </c>
      <c r="O46" s="575" t="e">
        <f>CONCATENATE("　○企業の継続能力（CPD）制度の参加登録　（様式-",L46,"）")</f>
        <v>#N/A</v>
      </c>
      <c r="P46" s="576"/>
      <c r="Q46" s="576"/>
      <c r="R46" s="576"/>
      <c r="S46" s="576"/>
      <c r="T46" s="576"/>
      <c r="U46" s="576"/>
      <c r="V46" s="577"/>
      <c r="W46" s="32"/>
      <c r="X46" s="32"/>
      <c r="Y46" s="32"/>
      <c r="Z46" s="32"/>
      <c r="AA46" s="32"/>
      <c r="AB46" s="32"/>
      <c r="AC46" s="32"/>
      <c r="AD46" s="32"/>
      <c r="AE46" s="32"/>
      <c r="AF46" s="32"/>
      <c r="AG46" s="32"/>
      <c r="AH46" s="32"/>
      <c r="AI46" s="417"/>
      <c r="AJ46" s="417"/>
      <c r="AK46" s="417"/>
      <c r="AL46" s="417"/>
      <c r="AM46" s="417"/>
      <c r="AN46" s="417"/>
      <c r="AO46" s="417"/>
      <c r="AP46" s="417"/>
      <c r="AQ46" s="417"/>
      <c r="AR46" s="417"/>
      <c r="AS46" s="417"/>
      <c r="AT46" s="417"/>
      <c r="AU46" s="417"/>
      <c r="AV46" s="417"/>
      <c r="AW46" s="417"/>
      <c r="AX46" s="419"/>
      <c r="AY46" s="419"/>
      <c r="AZ46" s="419"/>
      <c r="BA46" s="419"/>
      <c r="BB46" s="419"/>
      <c r="BC46" s="419"/>
      <c r="BD46" s="417"/>
    </row>
    <row r="47" spans="1:56" ht="14.25" customHeight="1">
      <c r="A47" s="33" t="s">
        <v>306</v>
      </c>
      <c r="B47" s="33"/>
      <c r="C47" s="32"/>
      <c r="D47" s="32"/>
      <c r="E47" s="32"/>
      <c r="F47" s="32"/>
      <c r="G47" s="32"/>
      <c r="H47" s="32"/>
      <c r="I47" s="32"/>
      <c r="J47" s="32"/>
      <c r="K47" s="32"/>
      <c r="L47" s="23" t="e">
        <f t="shared" si="2"/>
        <v>#N/A</v>
      </c>
      <c r="M47" s="579"/>
      <c r="N47" s="1" t="str">
        <f>L12</f>
        <v>-</v>
      </c>
      <c r="O47" s="575" t="s">
        <v>313</v>
      </c>
      <c r="P47" s="576"/>
      <c r="Q47" s="576"/>
      <c r="R47" s="576"/>
      <c r="S47" s="576"/>
      <c r="T47" s="576"/>
      <c r="U47" s="576"/>
      <c r="V47" s="577"/>
      <c r="W47" s="32"/>
      <c r="X47" s="32"/>
      <c r="Y47" s="32"/>
      <c r="Z47" s="32"/>
      <c r="AA47" s="32"/>
      <c r="AB47" s="32"/>
      <c r="AC47" s="32"/>
      <c r="AD47" s="32"/>
      <c r="AE47" s="32"/>
      <c r="AF47" s="32"/>
      <c r="AG47" s="32"/>
      <c r="AH47" s="32"/>
      <c r="AI47" s="417"/>
      <c r="AJ47" s="417"/>
      <c r="AK47" s="417"/>
      <c r="AL47" s="417"/>
      <c r="AM47" s="417"/>
      <c r="AN47" s="417"/>
      <c r="AO47" s="417"/>
      <c r="AP47" s="417"/>
      <c r="AQ47" s="417"/>
      <c r="AR47" s="417"/>
      <c r="AS47" s="417"/>
      <c r="AT47" s="417"/>
      <c r="AU47" s="417"/>
      <c r="AV47" s="417"/>
      <c r="AW47" s="417"/>
      <c r="AX47" s="419"/>
      <c r="AY47" s="419"/>
      <c r="AZ47" s="419"/>
      <c r="BA47" s="419"/>
      <c r="BB47" s="419"/>
      <c r="BC47" s="419"/>
      <c r="BD47" s="417"/>
    </row>
    <row r="48" spans="1:56" ht="14.25" customHeight="1">
      <c r="A48" s="31"/>
      <c r="B48" s="32" t="s">
        <v>374</v>
      </c>
      <c r="C48" s="32"/>
      <c r="D48" s="32"/>
      <c r="E48" s="32"/>
      <c r="F48" s="32"/>
      <c r="G48" s="32"/>
      <c r="H48" s="32"/>
      <c r="I48" s="32"/>
      <c r="J48" s="32"/>
      <c r="K48" s="32"/>
      <c r="L48" s="23" t="e">
        <f t="shared" si="2"/>
        <v>#N/A</v>
      </c>
      <c r="M48" s="580"/>
      <c r="N48" s="1">
        <f>L13</f>
        <v>0</v>
      </c>
      <c r="O48" s="584" t="s">
        <v>248</v>
      </c>
      <c r="P48" s="585"/>
      <c r="Q48" s="585"/>
      <c r="R48" s="585"/>
      <c r="S48" s="585"/>
      <c r="T48" s="585"/>
      <c r="U48" s="585"/>
      <c r="V48" s="586"/>
      <c r="W48" s="32"/>
      <c r="X48" s="32"/>
      <c r="Y48" s="32"/>
      <c r="Z48" s="32"/>
      <c r="AA48" s="32"/>
      <c r="AB48" s="32"/>
      <c r="AC48" s="32"/>
      <c r="AD48" s="32"/>
      <c r="AE48" s="32"/>
      <c r="AF48" s="32"/>
      <c r="AG48" s="32"/>
      <c r="AH48" s="32"/>
      <c r="AI48" s="417"/>
      <c r="AJ48" s="417"/>
      <c r="AK48" s="417"/>
      <c r="AL48" s="417"/>
      <c r="AM48" s="417"/>
      <c r="AN48" s="417"/>
      <c r="AO48" s="417"/>
      <c r="AP48" s="417"/>
      <c r="AQ48" s="417"/>
      <c r="AR48" s="417"/>
      <c r="AS48" s="417"/>
      <c r="AT48" s="417"/>
      <c r="AU48" s="417"/>
      <c r="AV48" s="417"/>
      <c r="AW48" s="417"/>
      <c r="AX48" s="419"/>
      <c r="AY48" s="419"/>
      <c r="AZ48" s="419"/>
      <c r="BA48" s="419"/>
      <c r="BB48" s="419"/>
      <c r="BC48" s="419"/>
      <c r="BD48" s="417"/>
    </row>
    <row r="49" spans="1:56" ht="14.25" customHeight="1">
      <c r="A49" s="31"/>
      <c r="B49" s="36" t="s">
        <v>297</v>
      </c>
      <c r="C49" s="32"/>
      <c r="D49" s="32"/>
      <c r="E49" s="32"/>
      <c r="F49" s="32"/>
      <c r="G49" s="32"/>
      <c r="H49" s="32"/>
      <c r="I49" s="32"/>
      <c r="J49" s="32"/>
      <c r="K49" s="32"/>
      <c r="L49" s="23" t="str">
        <f t="shared" si="2"/>
        <v>３</v>
      </c>
      <c r="M49" s="590" t="s">
        <v>236</v>
      </c>
      <c r="N49" s="1" t="str">
        <f t="shared" ref="N49:N55" si="4">M6</f>
        <v>保有資格</v>
      </c>
      <c r="O49" s="575" t="str">
        <f>CONCATENATE("　○配置予定技術者の資格　（様式-",L49,"）")</f>
        <v>　○配置予定技術者の資格　（様式-３）</v>
      </c>
      <c r="P49" s="576"/>
      <c r="Q49" s="576"/>
      <c r="R49" s="576"/>
      <c r="S49" s="576"/>
      <c r="T49" s="576"/>
      <c r="U49" s="576"/>
      <c r="V49" s="577"/>
      <c r="W49" s="32"/>
      <c r="X49" s="32"/>
      <c r="Y49" s="32"/>
      <c r="Z49" s="32"/>
      <c r="AA49" s="32"/>
      <c r="AB49" s="32"/>
      <c r="AC49" s="32"/>
      <c r="AD49" s="32"/>
      <c r="AE49" s="32"/>
      <c r="AF49" s="32"/>
      <c r="AG49" s="32"/>
      <c r="AH49" s="32"/>
      <c r="AI49" s="417"/>
      <c r="AJ49" s="417"/>
      <c r="AK49" s="417"/>
      <c r="AL49" s="417"/>
      <c r="AM49" s="417"/>
      <c r="AN49" s="417"/>
      <c r="AO49" s="417"/>
      <c r="AP49" s="417"/>
      <c r="AQ49" s="417"/>
      <c r="AR49" s="417"/>
      <c r="AS49" s="417"/>
      <c r="AT49" s="417"/>
      <c r="AU49" s="417"/>
      <c r="AV49" s="417"/>
      <c r="AW49" s="417"/>
      <c r="AX49" s="419"/>
      <c r="AY49" s="419"/>
      <c r="AZ49" s="419"/>
      <c r="BA49" s="419"/>
      <c r="BB49" s="419"/>
      <c r="BC49" s="419"/>
      <c r="BD49" s="417"/>
    </row>
    <row r="50" spans="1:56" ht="14.25" customHeight="1">
      <c r="A50" s="31"/>
      <c r="B50" s="36" t="s">
        <v>311</v>
      </c>
      <c r="C50" s="32"/>
      <c r="D50" s="32"/>
      <c r="E50" s="32"/>
      <c r="F50" s="32"/>
      <c r="G50" s="32"/>
      <c r="H50" s="32"/>
      <c r="I50" s="32"/>
      <c r="J50" s="32"/>
      <c r="K50" s="32"/>
      <c r="L50" s="23" t="e">
        <f t="shared" si="2"/>
        <v>#N/A</v>
      </c>
      <c r="M50" s="591"/>
      <c r="N50" s="1" t="str">
        <f t="shared" si="4"/>
        <v>同種工事経験</v>
      </c>
      <c r="O50" s="575" t="e">
        <f>CONCATENATE("　○配置予定技術者の同種工事の施工経験　（様式-",L50,"）")</f>
        <v>#N/A</v>
      </c>
      <c r="P50" s="576"/>
      <c r="Q50" s="576"/>
      <c r="R50" s="576"/>
      <c r="S50" s="576"/>
      <c r="T50" s="576"/>
      <c r="U50" s="576"/>
      <c r="V50" s="577"/>
      <c r="W50" s="32"/>
      <c r="X50" s="32"/>
      <c r="Y50" s="32"/>
      <c r="Z50" s="32"/>
      <c r="AA50" s="32"/>
      <c r="AB50" s="32"/>
      <c r="AC50" s="32"/>
      <c r="AD50" s="32"/>
      <c r="AE50" s="32"/>
      <c r="AF50" s="32"/>
      <c r="AG50" s="32"/>
      <c r="AH50" s="32"/>
      <c r="AI50" s="417"/>
      <c r="AJ50" s="417"/>
      <c r="AK50" s="417"/>
      <c r="AL50" s="417"/>
      <c r="AM50" s="417"/>
      <c r="AN50" s="417"/>
      <c r="AO50" s="417"/>
      <c r="AP50" s="417"/>
      <c r="AQ50" s="417"/>
      <c r="AR50" s="417"/>
      <c r="AS50" s="417"/>
      <c r="AT50" s="417"/>
      <c r="AU50" s="417"/>
      <c r="AV50" s="417"/>
      <c r="AW50" s="417"/>
      <c r="AX50" s="419"/>
      <c r="AY50" s="419"/>
      <c r="AZ50" s="419"/>
      <c r="BA50" s="419"/>
      <c r="BB50" s="419"/>
      <c r="BC50" s="419"/>
      <c r="BD50" s="417"/>
    </row>
    <row r="51" spans="1:56" ht="14.25" customHeight="1">
      <c r="A51" s="31"/>
      <c r="B51" s="32"/>
      <c r="C51" s="32"/>
      <c r="D51" s="32"/>
      <c r="E51" s="32"/>
      <c r="F51" s="32"/>
      <c r="G51" s="32"/>
      <c r="H51" s="32"/>
      <c r="I51" s="32"/>
      <c r="J51" s="32"/>
      <c r="K51" s="32"/>
      <c r="L51" s="23" t="e">
        <f t="shared" si="2"/>
        <v>#N/A</v>
      </c>
      <c r="M51" s="591"/>
      <c r="N51" s="1" t="str">
        <f t="shared" si="4"/>
        <v>技術者の表彰</v>
      </c>
      <c r="O51" s="575" t="e">
        <f>CONCATENATE("　○配置予定技術者の優秀建設技術者表彰　（様式-",L51,"）")</f>
        <v>#N/A</v>
      </c>
      <c r="P51" s="576"/>
      <c r="Q51" s="576"/>
      <c r="R51" s="576"/>
      <c r="S51" s="576"/>
      <c r="T51" s="576"/>
      <c r="U51" s="576"/>
      <c r="V51" s="577"/>
      <c r="W51" s="32"/>
      <c r="X51" s="32"/>
      <c r="Y51" s="32"/>
      <c r="Z51" s="32"/>
      <c r="AA51" s="32"/>
      <c r="AB51" s="32"/>
      <c r="AC51" s="32"/>
      <c r="AD51" s="32"/>
      <c r="AE51" s="32"/>
      <c r="AF51" s="32"/>
      <c r="AG51" s="32"/>
      <c r="AH51" s="32"/>
      <c r="AI51" s="417"/>
      <c r="AJ51" s="417"/>
      <c r="AK51" s="417"/>
      <c r="AL51" s="417"/>
      <c r="AM51" s="417"/>
      <c r="AN51" s="417"/>
      <c r="AO51" s="417"/>
      <c r="AP51" s="417"/>
      <c r="AQ51" s="417"/>
      <c r="AR51" s="417"/>
      <c r="AS51" s="417"/>
      <c r="AT51" s="417"/>
      <c r="AU51" s="417"/>
      <c r="AV51" s="417"/>
      <c r="AW51" s="417"/>
      <c r="AX51" s="419"/>
      <c r="AY51" s="419"/>
      <c r="AZ51" s="419"/>
      <c r="BA51" s="419"/>
      <c r="BB51" s="419"/>
      <c r="BC51" s="419"/>
      <c r="BD51" s="417"/>
    </row>
    <row r="52" spans="1:56" ht="14.25" customHeight="1">
      <c r="A52" s="33" t="s">
        <v>307</v>
      </c>
      <c r="B52" s="33"/>
      <c r="C52" s="32"/>
      <c r="D52" s="32"/>
      <c r="E52" s="32"/>
      <c r="F52" s="32"/>
      <c r="G52" s="32"/>
      <c r="H52" s="32"/>
      <c r="I52" s="32"/>
      <c r="J52" s="32"/>
      <c r="K52" s="32"/>
      <c r="L52" s="23" t="e">
        <f t="shared" si="2"/>
        <v>#N/A</v>
      </c>
      <c r="M52" s="591"/>
      <c r="N52" s="1" t="str">
        <f t="shared" si="4"/>
        <v>継続学習</v>
      </c>
      <c r="O52" s="575" t="e">
        <f>CONCATENATE("　○配置予定技術者の継続学習　（様式-",L52,"）")</f>
        <v>#N/A</v>
      </c>
      <c r="P52" s="576"/>
      <c r="Q52" s="576"/>
      <c r="R52" s="576"/>
      <c r="S52" s="576"/>
      <c r="T52" s="576"/>
      <c r="U52" s="576"/>
      <c r="V52" s="577"/>
      <c r="W52" s="32"/>
      <c r="X52" s="32"/>
      <c r="Y52" s="32"/>
      <c r="Z52" s="32"/>
      <c r="AA52" s="32"/>
      <c r="AB52" s="32"/>
      <c r="AC52" s="32"/>
      <c r="AD52" s="32"/>
      <c r="AE52" s="32"/>
      <c r="AF52" s="32"/>
      <c r="AG52" s="32"/>
      <c r="AH52" s="32"/>
      <c r="AI52" s="417"/>
      <c r="AJ52" s="417"/>
      <c r="AK52" s="417"/>
      <c r="AL52" s="417"/>
      <c r="AM52" s="417"/>
      <c r="AN52" s="417"/>
      <c r="AO52" s="417"/>
      <c r="AP52" s="417"/>
      <c r="AQ52" s="417"/>
      <c r="AR52" s="417"/>
      <c r="AS52" s="417"/>
      <c r="AT52" s="417"/>
      <c r="AU52" s="417"/>
      <c r="AV52" s="417"/>
      <c r="AW52" s="417"/>
      <c r="AX52" s="419"/>
      <c r="AY52" s="419"/>
      <c r="AZ52" s="419"/>
      <c r="BA52" s="419"/>
      <c r="BB52" s="419"/>
      <c r="BC52" s="419"/>
      <c r="BD52" s="417"/>
    </row>
    <row r="53" spans="1:56" ht="14.25" customHeight="1">
      <c r="A53" s="31"/>
      <c r="B53" s="32" t="s">
        <v>273</v>
      </c>
      <c r="C53" s="32"/>
      <c r="D53" s="32"/>
      <c r="E53" s="32"/>
      <c r="F53" s="32"/>
      <c r="G53" s="32"/>
      <c r="H53" s="32"/>
      <c r="I53" s="32"/>
      <c r="J53" s="32"/>
      <c r="K53" s="32"/>
      <c r="L53" s="23" t="e">
        <f t="shared" si="2"/>
        <v>#N/A</v>
      </c>
      <c r="M53" s="591"/>
      <c r="N53" s="1" t="str">
        <f t="shared" si="4"/>
        <v>技術者の成績</v>
      </c>
      <c r="O53" s="575" t="e">
        <f>CONCATENATE("　○配置予定技術者の工事成績評定点　（様式-",L53,"）")</f>
        <v>#N/A</v>
      </c>
      <c r="P53" s="576"/>
      <c r="Q53" s="576"/>
      <c r="R53" s="576"/>
      <c r="S53" s="576"/>
      <c r="T53" s="576"/>
      <c r="U53" s="576"/>
      <c r="V53" s="577"/>
      <c r="W53" s="32"/>
      <c r="X53" s="32"/>
      <c r="Y53" s="32"/>
      <c r="Z53" s="32"/>
      <c r="AA53" s="32"/>
      <c r="AB53" s="32"/>
      <c r="AC53" s="32"/>
      <c r="AD53" s="32"/>
      <c r="AE53" s="32"/>
      <c r="AF53" s="32"/>
      <c r="AG53" s="32"/>
      <c r="AH53" s="32"/>
      <c r="AI53" s="417"/>
      <c r="AJ53" s="417"/>
      <c r="AK53" s="417"/>
      <c r="AL53" s="417"/>
      <c r="AM53" s="417"/>
      <c r="AN53" s="417"/>
      <c r="AO53" s="417"/>
      <c r="AP53" s="417"/>
      <c r="AQ53" s="417"/>
      <c r="AR53" s="417"/>
      <c r="AS53" s="417"/>
      <c r="AT53" s="417"/>
      <c r="AU53" s="417"/>
      <c r="AV53" s="417"/>
      <c r="AW53" s="417"/>
      <c r="AX53" s="419"/>
      <c r="AY53" s="419"/>
      <c r="AZ53" s="419"/>
      <c r="BA53" s="419"/>
      <c r="BB53" s="419"/>
      <c r="BC53" s="419"/>
      <c r="BD53" s="417"/>
    </row>
    <row r="54" spans="1:56" ht="14.25" customHeight="1">
      <c r="A54" s="31"/>
      <c r="B54" s="36" t="s">
        <v>274</v>
      </c>
      <c r="C54" s="32"/>
      <c r="D54" s="32"/>
      <c r="E54" s="32"/>
      <c r="F54" s="32"/>
      <c r="G54" s="32"/>
      <c r="H54" s="32"/>
      <c r="I54" s="32"/>
      <c r="J54" s="32"/>
      <c r="K54" s="32"/>
      <c r="L54" s="23" t="e">
        <f t="shared" si="2"/>
        <v>#N/A</v>
      </c>
      <c r="M54" s="591"/>
      <c r="N54" s="1" t="str">
        <f t="shared" si="4"/>
        <v>-</v>
      </c>
      <c r="O54" s="575" t="s">
        <v>240</v>
      </c>
      <c r="P54" s="576"/>
      <c r="Q54" s="576"/>
      <c r="R54" s="576"/>
      <c r="S54" s="576"/>
      <c r="T54" s="576"/>
      <c r="U54" s="576"/>
      <c r="V54" s="577"/>
      <c r="W54" s="32"/>
      <c r="X54" s="32"/>
      <c r="Y54" s="32"/>
      <c r="Z54" s="32"/>
      <c r="AA54" s="32"/>
      <c r="AB54" s="32"/>
      <c r="AC54" s="32"/>
      <c r="AD54" s="32"/>
      <c r="AE54" s="32"/>
      <c r="AF54" s="32"/>
      <c r="AG54" s="32"/>
      <c r="AH54" s="32"/>
      <c r="AI54" s="417"/>
      <c r="AJ54" s="417"/>
      <c r="AK54" s="417"/>
      <c r="AL54" s="417"/>
      <c r="AM54" s="417"/>
      <c r="AN54" s="417"/>
      <c r="AO54" s="417"/>
      <c r="AP54" s="417"/>
      <c r="AQ54" s="417"/>
      <c r="AR54" s="417"/>
      <c r="AS54" s="417"/>
      <c r="AT54" s="417"/>
      <c r="AU54" s="417"/>
      <c r="AV54" s="417"/>
      <c r="AW54" s="417"/>
      <c r="AX54" s="419"/>
      <c r="AY54" s="419"/>
      <c r="AZ54" s="419"/>
      <c r="BA54" s="419"/>
      <c r="BB54" s="419"/>
      <c r="BC54" s="419"/>
      <c r="BD54" s="417"/>
    </row>
    <row r="55" spans="1:56" ht="14.25" customHeight="1">
      <c r="A55" s="32"/>
      <c r="B55" s="36" t="s">
        <v>275</v>
      </c>
      <c r="C55" s="32"/>
      <c r="D55" s="32"/>
      <c r="E55" s="32"/>
      <c r="F55" s="32"/>
      <c r="G55" s="32"/>
      <c r="H55" s="32"/>
      <c r="I55" s="32"/>
      <c r="J55" s="32"/>
      <c r="K55" s="32"/>
      <c r="L55" s="23" t="e">
        <f t="shared" si="2"/>
        <v>#N/A</v>
      </c>
      <c r="M55" s="592"/>
      <c r="N55" s="1">
        <f t="shared" si="4"/>
        <v>0</v>
      </c>
      <c r="O55" s="584" t="s">
        <v>249</v>
      </c>
      <c r="P55" s="585"/>
      <c r="Q55" s="585"/>
      <c r="R55" s="585"/>
      <c r="S55" s="585"/>
      <c r="T55" s="585"/>
      <c r="U55" s="585"/>
      <c r="V55" s="586"/>
      <c r="W55" s="32"/>
      <c r="X55" s="32"/>
      <c r="Y55" s="32"/>
      <c r="Z55" s="32"/>
      <c r="AA55" s="32"/>
      <c r="AB55" s="32"/>
      <c r="AC55" s="32"/>
      <c r="AD55" s="32"/>
      <c r="AE55" s="32"/>
      <c r="AF55" s="32"/>
      <c r="AG55" s="32"/>
      <c r="AH55" s="32"/>
      <c r="AI55" s="417"/>
      <c r="AJ55" s="417"/>
      <c r="AK55" s="417"/>
      <c r="AL55" s="417"/>
      <c r="AM55" s="417"/>
      <c r="AN55" s="417"/>
      <c r="AO55" s="417"/>
      <c r="AP55" s="417"/>
      <c r="AQ55" s="417"/>
      <c r="AR55" s="417"/>
      <c r="AS55" s="417"/>
      <c r="AT55" s="417"/>
      <c r="AU55" s="417"/>
      <c r="AV55" s="417"/>
      <c r="AW55" s="417"/>
      <c r="AX55" s="419"/>
      <c r="AY55" s="419"/>
      <c r="AZ55" s="419"/>
      <c r="BA55" s="419"/>
      <c r="BB55" s="419"/>
      <c r="BC55" s="419"/>
      <c r="BD55" s="417"/>
    </row>
    <row r="56" spans="1:56" ht="14.25" customHeight="1">
      <c r="A56" s="32"/>
      <c r="B56" s="36" t="s">
        <v>269</v>
      </c>
      <c r="C56" s="32"/>
      <c r="D56" s="32"/>
      <c r="E56" s="32"/>
      <c r="F56" s="32"/>
      <c r="G56" s="32"/>
      <c r="H56" s="32"/>
      <c r="I56" s="32"/>
      <c r="J56" s="32"/>
      <c r="K56" s="32"/>
      <c r="L56" s="23" t="str">
        <f t="shared" si="2"/>
        <v>４</v>
      </c>
      <c r="M56" s="48" t="s">
        <v>780</v>
      </c>
      <c r="N56" s="1" t="str">
        <f t="shared" ref="N56:N76" si="5">N6</f>
        <v>防災協定</v>
      </c>
      <c r="O56" s="575" t="str">
        <f>CONCATENATE("　○防災協定の締結実績　（様式-",L56,"）")</f>
        <v>　○防災協定の締結実績　（様式-４）</v>
      </c>
      <c r="P56" s="576"/>
      <c r="Q56" s="576"/>
      <c r="R56" s="576"/>
      <c r="S56" s="576"/>
      <c r="T56" s="576"/>
      <c r="U56" s="576"/>
      <c r="V56" s="577"/>
      <c r="W56" s="32"/>
      <c r="X56" s="32"/>
      <c r="Y56" s="32"/>
      <c r="Z56" s="32"/>
      <c r="AA56" s="32"/>
      <c r="AB56" s="32"/>
      <c r="AC56" s="32"/>
      <c r="AD56" s="32"/>
      <c r="AE56" s="32"/>
      <c r="AF56" s="32"/>
      <c r="AG56" s="32"/>
      <c r="AH56" s="32"/>
      <c r="AI56" s="417"/>
      <c r="AJ56" s="417"/>
      <c r="AK56" s="417"/>
      <c r="AL56" s="417"/>
      <c r="AM56" s="417"/>
      <c r="AN56" s="417"/>
      <c r="AO56" s="417"/>
      <c r="AP56" s="417"/>
      <c r="AQ56" s="417"/>
      <c r="AR56" s="417"/>
      <c r="AS56" s="417"/>
      <c r="AT56" s="417"/>
      <c r="AU56" s="417"/>
      <c r="AV56" s="417"/>
      <c r="AW56" s="417"/>
      <c r="AX56" s="419"/>
      <c r="AY56" s="419"/>
      <c r="AZ56" s="419"/>
      <c r="BA56" s="419"/>
      <c r="BB56" s="419"/>
      <c r="BC56" s="419"/>
      <c r="BD56" s="417"/>
    </row>
    <row r="57" spans="1:56" ht="14.25" customHeight="1">
      <c r="A57" s="32"/>
      <c r="B57" s="32"/>
      <c r="C57" s="32"/>
      <c r="D57" s="32"/>
      <c r="E57" s="32"/>
      <c r="F57" s="32"/>
      <c r="G57" s="32"/>
      <c r="H57" s="32"/>
      <c r="I57" s="32"/>
      <c r="J57" s="32"/>
      <c r="K57" s="32"/>
      <c r="L57" s="23" t="e">
        <f t="shared" si="2"/>
        <v>#N/A</v>
      </c>
      <c r="M57" s="43"/>
      <c r="N57" s="1" t="str">
        <f t="shared" si="5"/>
        <v>家畜伝染病防疫協定</v>
      </c>
      <c r="O57" s="575" t="e">
        <f>CONCATENATE("　○家畜伝染病防疫協定の締結実績　（様式-",L57,"）")</f>
        <v>#N/A</v>
      </c>
      <c r="P57" s="576"/>
      <c r="Q57" s="576"/>
      <c r="R57" s="576"/>
      <c r="S57" s="576"/>
      <c r="T57" s="576"/>
      <c r="U57" s="576"/>
      <c r="V57" s="577"/>
      <c r="W57" s="32"/>
      <c r="X57" s="32"/>
      <c r="Y57" s="32"/>
      <c r="Z57" s="32"/>
      <c r="AA57" s="32"/>
      <c r="AB57" s="32"/>
      <c r="AC57" s="32"/>
      <c r="AD57" s="32"/>
      <c r="AE57" s="32"/>
      <c r="AF57" s="32"/>
      <c r="AG57" s="32"/>
      <c r="AH57" s="32"/>
      <c r="AI57" s="417"/>
      <c r="AJ57" s="417"/>
      <c r="AK57" s="417"/>
      <c r="AL57" s="417"/>
      <c r="AM57" s="417"/>
      <c r="AN57" s="417"/>
      <c r="AO57" s="417"/>
      <c r="AP57" s="417"/>
      <c r="AQ57" s="417"/>
      <c r="AR57" s="417"/>
      <c r="AS57" s="417"/>
      <c r="AT57" s="417"/>
      <c r="AU57" s="417"/>
      <c r="AV57" s="417"/>
      <c r="AW57" s="417"/>
      <c r="AX57" s="419"/>
      <c r="AY57" s="419"/>
      <c r="AZ57" s="419"/>
      <c r="BA57" s="419"/>
      <c r="BB57" s="419"/>
      <c r="BC57" s="419"/>
      <c r="BD57" s="417"/>
    </row>
    <row r="58" spans="1:56" ht="14.25" customHeight="1">
      <c r="A58" s="33" t="s">
        <v>308</v>
      </c>
      <c r="B58" s="33"/>
      <c r="C58" s="32"/>
      <c r="D58" s="32"/>
      <c r="E58" s="32"/>
      <c r="F58" s="32"/>
      <c r="G58" s="32"/>
      <c r="H58" s="32"/>
      <c r="I58" s="32"/>
      <c r="J58" s="32"/>
      <c r="K58" s="32"/>
      <c r="L58" s="23" t="str">
        <f t="shared" si="2"/>
        <v>５</v>
      </c>
      <c r="M58" s="43"/>
      <c r="N58" s="1" t="str">
        <f>N8</f>
        <v>ボランティア活動又はハートフルしまね</v>
      </c>
      <c r="O58" s="575" t="str">
        <f>CONCATENATE("　○ボランティア活動又はハートフルしまねへの参加実績　（様式-",L58,"）")</f>
        <v>　○ボランティア活動又はハートフルしまねへの参加実績　（様式-５）</v>
      </c>
      <c r="P58" s="576"/>
      <c r="Q58" s="576"/>
      <c r="R58" s="576"/>
      <c r="S58" s="576"/>
      <c r="T58" s="576"/>
      <c r="U58" s="576"/>
      <c r="V58" s="577"/>
      <c r="W58" s="32"/>
      <c r="X58" s="32"/>
      <c r="Y58" s="32"/>
      <c r="Z58" s="32"/>
      <c r="AA58" s="32"/>
      <c r="AB58" s="32"/>
      <c r="AC58" s="32"/>
      <c r="AD58" s="32"/>
      <c r="AE58" s="32"/>
      <c r="AF58" s="32"/>
      <c r="AG58" s="32"/>
      <c r="AH58" s="32"/>
      <c r="AI58" s="417"/>
      <c r="AJ58" s="417"/>
      <c r="AK58" s="417"/>
      <c r="AL58" s="417"/>
      <c r="AM58" s="417"/>
      <c r="AN58" s="417"/>
      <c r="AO58" s="417"/>
      <c r="AP58" s="417"/>
      <c r="AQ58" s="417"/>
      <c r="AR58" s="417"/>
      <c r="AS58" s="417"/>
      <c r="AT58" s="417"/>
      <c r="AU58" s="417"/>
      <c r="AV58" s="417"/>
      <c r="AW58" s="417"/>
      <c r="AX58" s="419"/>
      <c r="AY58" s="419"/>
      <c r="AZ58" s="419"/>
      <c r="BA58" s="419"/>
      <c r="BB58" s="419"/>
      <c r="BC58" s="419"/>
      <c r="BD58" s="417"/>
    </row>
    <row r="59" spans="1:56" ht="14.25" customHeight="1">
      <c r="A59" s="32"/>
      <c r="B59" s="36" t="s">
        <v>270</v>
      </c>
      <c r="C59" s="32"/>
      <c r="D59" s="32"/>
      <c r="E59" s="32"/>
      <c r="F59" s="32"/>
      <c r="G59" s="32"/>
      <c r="H59" s="32"/>
      <c r="I59" s="32"/>
      <c r="J59" s="32"/>
      <c r="K59" s="32"/>
      <c r="L59" s="23" t="str">
        <f t="shared" si="2"/>
        <v>６</v>
      </c>
      <c r="M59" s="43"/>
      <c r="N59" s="1" t="str">
        <f t="shared" si="5"/>
        <v>維持管理業務</v>
      </c>
      <c r="O59" s="575" t="str">
        <f>CONCATENATE("　○県管理公共土木施設に関する維持管理業務または海岸漂着物の回収業務の契約実績　（様式-",L59,"）")</f>
        <v>　○県管理公共土木施設に関する維持管理業務または海岸漂着物の回収業務の契約実績　（様式-６）</v>
      </c>
      <c r="P59" s="576"/>
      <c r="Q59" s="576"/>
      <c r="R59" s="576"/>
      <c r="S59" s="576"/>
      <c r="T59" s="576"/>
      <c r="U59" s="576"/>
      <c r="V59" s="577"/>
      <c r="W59" s="32"/>
      <c r="X59" s="32"/>
      <c r="Y59" s="32"/>
      <c r="Z59" s="32"/>
      <c r="AA59" s="32"/>
      <c r="AB59" s="32"/>
      <c r="AC59" s="32"/>
      <c r="AD59" s="32"/>
      <c r="AE59" s="32"/>
      <c r="AF59" s="32"/>
      <c r="AG59" s="32"/>
      <c r="AH59" s="32"/>
      <c r="AI59" s="417"/>
      <c r="AJ59" s="417"/>
      <c r="AK59" s="417"/>
      <c r="AL59" s="417"/>
      <c r="AM59" s="417"/>
      <c r="AN59" s="417"/>
      <c r="AO59" s="417"/>
      <c r="AP59" s="417"/>
      <c r="AQ59" s="417"/>
      <c r="AR59" s="417"/>
      <c r="AS59" s="417"/>
      <c r="AT59" s="417"/>
      <c r="AU59" s="417"/>
      <c r="AV59" s="417"/>
      <c r="AW59" s="417"/>
      <c r="AX59" s="419"/>
      <c r="AY59" s="419"/>
      <c r="AZ59" s="419"/>
      <c r="BA59" s="419"/>
      <c r="BB59" s="419"/>
      <c r="BC59" s="419"/>
      <c r="BD59" s="417"/>
    </row>
    <row r="60" spans="1:56" ht="14.25" customHeight="1">
      <c r="A60" s="32"/>
      <c r="B60" s="32"/>
      <c r="C60" s="32"/>
      <c r="D60" s="32"/>
      <c r="E60" s="32"/>
      <c r="F60" s="32"/>
      <c r="G60" s="32"/>
      <c r="H60" s="32"/>
      <c r="I60" s="32"/>
      <c r="J60" s="32"/>
      <c r="K60" s="32"/>
      <c r="L60" s="23" t="str">
        <f t="shared" si="2"/>
        <v>７</v>
      </c>
      <c r="M60" s="43"/>
      <c r="N60" s="1" t="str">
        <f t="shared" si="5"/>
        <v>除雪業務</v>
      </c>
      <c r="O60" s="575" t="str">
        <f>CONCATENATE("　○県管理道路・空港または市町村管理道路を含む除雪業務の契約実績　（様式-",L60,"）")</f>
        <v>　○県管理道路・空港または市町村管理道路を含む除雪業務の契約実績　（様式-７）</v>
      </c>
      <c r="P60" s="576"/>
      <c r="Q60" s="576"/>
      <c r="R60" s="576"/>
      <c r="S60" s="576"/>
      <c r="T60" s="576"/>
      <c r="U60" s="576"/>
      <c r="V60" s="577"/>
      <c r="W60" s="32"/>
      <c r="X60" s="32"/>
      <c r="Y60" s="32"/>
      <c r="Z60" s="32"/>
      <c r="AA60" s="32"/>
      <c r="AB60" s="32"/>
      <c r="AC60" s="32"/>
      <c r="AD60" s="32"/>
      <c r="AE60" s="32"/>
      <c r="AF60" s="32"/>
      <c r="AG60" s="32"/>
      <c r="AH60" s="32"/>
      <c r="AI60" s="417"/>
      <c r="AJ60" s="417"/>
      <c r="AK60" s="417"/>
      <c r="AL60" s="417"/>
      <c r="AM60" s="417"/>
      <c r="AN60" s="417"/>
      <c r="AO60" s="417"/>
      <c r="AP60" s="417"/>
      <c r="AQ60" s="417"/>
      <c r="AR60" s="417"/>
      <c r="AS60" s="417"/>
      <c r="AT60" s="417"/>
      <c r="AU60" s="417"/>
      <c r="AV60" s="417"/>
      <c r="AW60" s="417"/>
      <c r="AX60" s="419"/>
      <c r="AY60" s="419"/>
      <c r="AZ60" s="419"/>
      <c r="BA60" s="419"/>
      <c r="BB60" s="419"/>
      <c r="BC60" s="419"/>
      <c r="BD60" s="417"/>
    </row>
    <row r="61" spans="1:56" ht="14.25" customHeight="1">
      <c r="A61" s="33" t="s">
        <v>309</v>
      </c>
      <c r="B61" s="33"/>
      <c r="C61" s="32"/>
      <c r="D61" s="32"/>
      <c r="E61" s="32"/>
      <c r="F61" s="32"/>
      <c r="G61" s="32"/>
      <c r="H61" s="32"/>
      <c r="I61" s="32"/>
      <c r="J61" s="32"/>
      <c r="K61" s="32"/>
      <c r="L61" s="23" t="e">
        <f t="shared" si="2"/>
        <v>#N/A</v>
      </c>
      <c r="M61" s="43"/>
      <c r="N61" s="1" t="str">
        <f t="shared" si="5"/>
        <v>労働福祉（障がい者雇用）</v>
      </c>
      <c r="O61" s="572" t="e">
        <f>CONCATENATE("　○労働福祉関連の状況(b 障がい者雇用の実態)　（様式-",L61,"）")</f>
        <v>#N/A</v>
      </c>
      <c r="P61" s="573"/>
      <c r="Q61" s="573"/>
      <c r="R61" s="573"/>
      <c r="S61" s="573"/>
      <c r="T61" s="573"/>
      <c r="U61" s="573"/>
      <c r="V61" s="574"/>
      <c r="W61" s="32"/>
      <c r="X61" s="32"/>
      <c r="Y61" s="32"/>
      <c r="Z61" s="32"/>
      <c r="AA61" s="32"/>
      <c r="AB61" s="32"/>
      <c r="AC61" s="32"/>
      <c r="AD61" s="32"/>
      <c r="AE61" s="32"/>
      <c r="AF61" s="32"/>
      <c r="AG61" s="32"/>
      <c r="AH61" s="32"/>
      <c r="AI61" s="417"/>
      <c r="AJ61" s="417"/>
      <c r="AK61" s="417"/>
      <c r="AL61" s="417"/>
      <c r="AM61" s="417"/>
      <c r="AN61" s="417"/>
      <c r="AO61" s="417"/>
      <c r="AP61" s="417"/>
      <c r="AQ61" s="417"/>
      <c r="AR61" s="417"/>
      <c r="AS61" s="417"/>
      <c r="AT61" s="417"/>
      <c r="AU61" s="417"/>
      <c r="AV61" s="417"/>
      <c r="AW61" s="417"/>
      <c r="AX61" s="419"/>
      <c r="AY61" s="419"/>
      <c r="AZ61" s="419"/>
      <c r="BA61" s="419"/>
      <c r="BB61" s="419"/>
      <c r="BC61" s="419"/>
      <c r="BD61" s="417"/>
    </row>
    <row r="62" spans="1:56" ht="14.25" customHeight="1">
      <c r="A62" s="32"/>
      <c r="B62" s="32" t="s">
        <v>414</v>
      </c>
      <c r="C62" s="32"/>
      <c r="D62" s="32"/>
      <c r="E62" s="32"/>
      <c r="F62" s="32"/>
      <c r="G62" s="32"/>
      <c r="H62" s="32"/>
      <c r="I62" s="32"/>
      <c r="J62" s="32"/>
      <c r="K62" s="32"/>
      <c r="L62" s="23" t="e">
        <f t="shared" si="2"/>
        <v>#N/A</v>
      </c>
      <c r="M62" s="43"/>
      <c r="N62" s="1" t="str">
        <f t="shared" si="5"/>
        <v>労働福祉（育児介護制度）</v>
      </c>
      <c r="O62" s="572" t="e">
        <f>CONCATENATE("　○労働福祉関連の状況(c 育児・介護休業に関する制度)　（様式-",L62,"）")</f>
        <v>#N/A</v>
      </c>
      <c r="P62" s="573"/>
      <c r="Q62" s="573"/>
      <c r="R62" s="573"/>
      <c r="S62" s="573"/>
      <c r="T62" s="573"/>
      <c r="U62" s="573"/>
      <c r="V62" s="574"/>
      <c r="W62" s="32"/>
      <c r="X62" s="32"/>
      <c r="Y62" s="32"/>
      <c r="Z62" s="32"/>
      <c r="AA62" s="32"/>
      <c r="AB62" s="32"/>
      <c r="AC62" s="32"/>
      <c r="AD62" s="32"/>
      <c r="AE62" s="32"/>
      <c r="AF62" s="32"/>
      <c r="AG62" s="32"/>
      <c r="AH62" s="32"/>
      <c r="AI62" s="417"/>
      <c r="AJ62" s="417"/>
      <c r="AK62" s="417"/>
      <c r="AL62" s="417"/>
      <c r="AM62" s="417"/>
      <c r="AN62" s="417"/>
      <c r="AO62" s="417"/>
      <c r="AP62" s="417"/>
      <c r="AQ62" s="417"/>
      <c r="AR62" s="417"/>
      <c r="AS62" s="417"/>
      <c r="AT62" s="417"/>
      <c r="AU62" s="417"/>
      <c r="AV62" s="417"/>
      <c r="AW62" s="417"/>
      <c r="AX62" s="419"/>
      <c r="AY62" s="419"/>
      <c r="AZ62" s="419"/>
      <c r="BA62" s="419"/>
      <c r="BB62" s="419"/>
      <c r="BC62" s="419"/>
      <c r="BD62" s="417"/>
    </row>
    <row r="63" spans="1:56" ht="14.25" customHeight="1">
      <c r="A63" s="32"/>
      <c r="B63" s="36" t="s">
        <v>277</v>
      </c>
      <c r="C63" s="32"/>
      <c r="D63" s="32"/>
      <c r="E63" s="32"/>
      <c r="F63" s="32"/>
      <c r="G63" s="32"/>
      <c r="H63" s="32"/>
      <c r="I63" s="32"/>
      <c r="J63" s="32"/>
      <c r="K63" s="32"/>
      <c r="L63" s="23" t="e">
        <f t="shared" si="2"/>
        <v>#N/A</v>
      </c>
      <c r="M63" s="43"/>
      <c r="N63" s="1" t="str">
        <f t="shared" si="5"/>
        <v>育児介護チェック表</v>
      </c>
      <c r="O63" s="572" t="e">
        <f>CONCATENATE("　○育児・介護休業に関する制度　チェック表　（様式-",L63,"）")</f>
        <v>#N/A</v>
      </c>
      <c r="P63" s="573"/>
      <c r="Q63" s="573"/>
      <c r="R63" s="573"/>
      <c r="S63" s="573"/>
      <c r="T63" s="573"/>
      <c r="U63" s="573"/>
      <c r="V63" s="574"/>
      <c r="W63" s="32"/>
      <c r="X63" s="32"/>
      <c r="Y63" s="32"/>
      <c r="Z63" s="32"/>
      <c r="AA63" s="32"/>
      <c r="AB63" s="32"/>
      <c r="AC63" s="32"/>
      <c r="AD63" s="32"/>
      <c r="AE63" s="32"/>
      <c r="AF63" s="32"/>
      <c r="AG63" s="32"/>
      <c r="AH63" s="32"/>
      <c r="AI63" s="417"/>
      <c r="AJ63" s="417"/>
      <c r="AK63" s="417"/>
      <c r="AL63" s="417"/>
      <c r="AM63" s="417"/>
      <c r="AN63" s="417"/>
      <c r="AO63" s="417"/>
      <c r="AP63" s="417"/>
      <c r="AQ63" s="417"/>
      <c r="AR63" s="417"/>
      <c r="AS63" s="417"/>
      <c r="AT63" s="417"/>
      <c r="AU63" s="417"/>
      <c r="AV63" s="417"/>
      <c r="AW63" s="417"/>
      <c r="AX63" s="419"/>
      <c r="AY63" s="419"/>
      <c r="AZ63" s="419"/>
      <c r="BA63" s="419"/>
      <c r="BB63" s="419"/>
      <c r="BC63" s="419"/>
      <c r="BD63" s="417"/>
    </row>
    <row r="64" spans="1:56" ht="14.25" customHeight="1">
      <c r="A64" s="32"/>
      <c r="B64" s="36" t="s">
        <v>375</v>
      </c>
      <c r="C64" s="32"/>
      <c r="D64" s="32"/>
      <c r="E64" s="32"/>
      <c r="F64" s="32"/>
      <c r="G64" s="32"/>
      <c r="H64" s="32"/>
      <c r="I64" s="32"/>
      <c r="J64" s="32"/>
      <c r="K64" s="32"/>
      <c r="L64" s="23" t="e">
        <f t="shared" si="2"/>
        <v>#N/A</v>
      </c>
      <c r="M64" s="43"/>
      <c r="N64" s="1" t="str">
        <f t="shared" si="5"/>
        <v>労働福祉（若手技術者雇用）</v>
      </c>
      <c r="O64" s="572" t="e">
        <f>CONCATENATE("　○労働福祉関連の状況(d 若手技術者の新規雇用)　（様式-",L64,"）")</f>
        <v>#N/A</v>
      </c>
      <c r="P64" s="573"/>
      <c r="Q64" s="573"/>
      <c r="R64" s="573"/>
      <c r="S64" s="573"/>
      <c r="T64" s="573"/>
      <c r="U64" s="573"/>
      <c r="V64" s="574"/>
      <c r="W64" s="32"/>
      <c r="X64" s="32"/>
      <c r="Y64" s="32"/>
      <c r="Z64" s="32"/>
      <c r="AA64" s="32"/>
      <c r="AB64" s="32"/>
      <c r="AC64" s="32"/>
      <c r="AD64" s="32"/>
      <c r="AE64" s="32"/>
      <c r="AF64" s="32"/>
      <c r="AG64" s="32"/>
      <c r="AH64" s="32"/>
      <c r="AI64" s="417"/>
      <c r="AJ64" s="417"/>
      <c r="AK64" s="417"/>
      <c r="AL64" s="417"/>
      <c r="AM64" s="417"/>
      <c r="AN64" s="417"/>
      <c r="AO64" s="417"/>
      <c r="AP64" s="417"/>
      <c r="AQ64" s="417"/>
      <c r="AR64" s="417"/>
      <c r="AS64" s="417"/>
      <c r="AT64" s="417"/>
      <c r="AU64" s="417"/>
      <c r="AV64" s="417"/>
      <c r="AW64" s="417"/>
      <c r="AX64" s="419"/>
      <c r="AY64" s="419"/>
      <c r="AZ64" s="419"/>
      <c r="BA64" s="419"/>
      <c r="BB64" s="419"/>
      <c r="BC64" s="419"/>
      <c r="BD64" s="417"/>
    </row>
    <row r="65" spans="1:56" ht="14.25" customHeight="1">
      <c r="A65" s="32"/>
      <c r="B65" s="36" t="s">
        <v>376</v>
      </c>
      <c r="C65" s="32"/>
      <c r="D65" s="32"/>
      <c r="E65" s="32"/>
      <c r="F65" s="32"/>
      <c r="G65" s="32"/>
      <c r="H65" s="32"/>
      <c r="I65" s="32"/>
      <c r="J65" s="32"/>
      <c r="K65" s="32"/>
      <c r="L65" s="23" t="e">
        <f t="shared" si="2"/>
        <v>#N/A</v>
      </c>
      <c r="M65" s="43"/>
      <c r="N65" s="1" t="str">
        <f t="shared" si="5"/>
        <v>登録基幹技能者</v>
      </c>
      <c r="O65" s="572" t="e">
        <f>CONCATENATE("　○登録基幹技能者の配置　（様式-",L65,"）")</f>
        <v>#N/A</v>
      </c>
      <c r="P65" s="573"/>
      <c r="Q65" s="573"/>
      <c r="R65" s="573"/>
      <c r="S65" s="573"/>
      <c r="T65" s="573"/>
      <c r="U65" s="573"/>
      <c r="V65" s="574"/>
      <c r="W65" s="32"/>
      <c r="X65" s="32"/>
      <c r="Y65" s="32"/>
      <c r="Z65" s="32"/>
      <c r="AA65" s="32"/>
      <c r="AB65" s="32"/>
      <c r="AC65" s="32"/>
      <c r="AD65" s="32"/>
      <c r="AE65" s="32"/>
      <c r="AF65" s="32"/>
      <c r="AG65" s="32"/>
      <c r="AH65" s="32"/>
      <c r="AI65" s="417"/>
      <c r="AJ65" s="417"/>
      <c r="AK65" s="417"/>
      <c r="AL65" s="417"/>
      <c r="AM65" s="417"/>
      <c r="AN65" s="417"/>
      <c r="AO65" s="417"/>
      <c r="AP65" s="417"/>
      <c r="AQ65" s="417"/>
      <c r="AR65" s="417"/>
      <c r="AS65" s="417"/>
      <c r="AT65" s="417"/>
      <c r="AU65" s="417"/>
      <c r="AV65" s="417"/>
      <c r="AW65" s="417"/>
      <c r="AX65" s="419"/>
      <c r="AY65" s="419"/>
      <c r="AZ65" s="419"/>
      <c r="BA65" s="419"/>
      <c r="BB65" s="419"/>
      <c r="BC65" s="419"/>
      <c r="BD65" s="417"/>
    </row>
    <row r="66" spans="1:56" ht="14.25" customHeight="1">
      <c r="A66" s="32"/>
      <c r="B66" s="36" t="s">
        <v>283</v>
      </c>
      <c r="C66" s="32"/>
      <c r="D66" s="32"/>
      <c r="E66" s="32"/>
      <c r="F66" s="32"/>
      <c r="G66" s="32"/>
      <c r="H66" s="32"/>
      <c r="I66" s="32"/>
      <c r="J66" s="32"/>
      <c r="K66" s="32"/>
      <c r="L66" s="23" t="e">
        <f t="shared" si="2"/>
        <v>#N/A</v>
      </c>
      <c r="M66" s="43"/>
      <c r="N66" s="1" t="str">
        <f t="shared" si="5"/>
        <v>若手・中堅技術者配置</v>
      </c>
      <c r="O66" s="572" t="e">
        <f>CONCATENATE("　○若手・中堅技術者の配置　（様式-",L66,"）")</f>
        <v>#N/A</v>
      </c>
      <c r="P66" s="573"/>
      <c r="Q66" s="573"/>
      <c r="R66" s="573"/>
      <c r="S66" s="573"/>
      <c r="T66" s="573"/>
      <c r="U66" s="573"/>
      <c r="V66" s="574"/>
      <c r="W66" s="32"/>
      <c r="X66" s="32"/>
      <c r="Y66" s="32"/>
      <c r="Z66" s="32"/>
      <c r="AA66" s="32"/>
      <c r="AB66" s="32"/>
      <c r="AC66" s="32"/>
      <c r="AD66" s="32"/>
      <c r="AE66" s="32"/>
      <c r="AF66" s="32"/>
      <c r="AG66" s="32"/>
      <c r="AH66" s="32"/>
      <c r="AI66" s="417"/>
      <c r="AJ66" s="417"/>
      <c r="AK66" s="417"/>
      <c r="AL66" s="417"/>
      <c r="AM66" s="417"/>
      <c r="AN66" s="417"/>
      <c r="AO66" s="417"/>
      <c r="AP66" s="417"/>
      <c r="AQ66" s="417"/>
      <c r="AR66" s="417"/>
      <c r="AS66" s="417"/>
      <c r="AT66" s="417"/>
      <c r="AU66" s="417"/>
      <c r="AV66" s="417"/>
      <c r="AW66" s="417"/>
      <c r="AX66" s="419"/>
      <c r="AY66" s="419"/>
      <c r="AZ66" s="419"/>
      <c r="BA66" s="419"/>
      <c r="BB66" s="419"/>
      <c r="BC66" s="419"/>
      <c r="BD66" s="417"/>
    </row>
    <row r="67" spans="1:56" ht="14.25" customHeight="1">
      <c r="A67" s="32"/>
      <c r="B67" s="36"/>
      <c r="C67" s="32"/>
      <c r="D67" s="32"/>
      <c r="E67" s="32"/>
      <c r="F67" s="32"/>
      <c r="G67" s="32"/>
      <c r="H67" s="32"/>
      <c r="I67" s="32"/>
      <c r="J67" s="32"/>
      <c r="K67" s="32"/>
      <c r="L67" s="23" t="str">
        <f t="shared" si="2"/>
        <v>８</v>
      </c>
      <c r="M67" s="43"/>
      <c r="N67" s="1" t="str">
        <f t="shared" si="5"/>
        <v>若手技術者・若手従業員の新規雇用</v>
      </c>
      <c r="O67" s="572" t="str">
        <f>CONCATENATE("　○若手技術者・若手従業員の新規雇用　（様式-",L67,"）")</f>
        <v>　○若手技術者・若手従業員の新規雇用　（様式-８）</v>
      </c>
      <c r="P67" s="573"/>
      <c r="Q67" s="573"/>
      <c r="R67" s="573"/>
      <c r="S67" s="573"/>
      <c r="T67" s="573"/>
      <c r="U67" s="573"/>
      <c r="V67" s="574"/>
      <c r="W67" s="32"/>
      <c r="X67" s="32"/>
      <c r="Y67" s="32"/>
      <c r="Z67" s="32"/>
      <c r="AA67" s="32"/>
      <c r="AB67" s="32"/>
      <c r="AC67" s="32"/>
      <c r="AD67" s="32"/>
      <c r="AE67" s="32"/>
      <c r="AF67" s="32"/>
      <c r="AG67" s="32"/>
      <c r="AH67" s="32"/>
      <c r="AI67" s="417"/>
      <c r="AJ67" s="417"/>
      <c r="AK67" s="417"/>
      <c r="AL67" s="417"/>
      <c r="AM67" s="417"/>
      <c r="AN67" s="417"/>
      <c r="AO67" s="417"/>
      <c r="AP67" s="417"/>
      <c r="AQ67" s="417"/>
      <c r="AR67" s="417"/>
      <c r="AS67" s="417"/>
      <c r="AT67" s="417"/>
      <c r="AU67" s="417"/>
      <c r="AV67" s="417"/>
      <c r="AW67" s="417"/>
      <c r="AX67" s="419"/>
      <c r="AY67" s="419"/>
      <c r="AZ67" s="419"/>
      <c r="BA67" s="419"/>
      <c r="BB67" s="419"/>
      <c r="BC67" s="419"/>
      <c r="BD67" s="417"/>
    </row>
    <row r="68" spans="1:56" ht="14.25" customHeight="1">
      <c r="A68" s="33" t="s">
        <v>320</v>
      </c>
      <c r="B68" s="33"/>
      <c r="C68" s="32"/>
      <c r="D68" s="32"/>
      <c r="E68" s="32"/>
      <c r="F68" s="32"/>
      <c r="G68" s="32"/>
      <c r="H68" s="32"/>
      <c r="I68" s="32"/>
      <c r="J68" s="32"/>
      <c r="K68" s="32"/>
      <c r="L68" s="23" t="e">
        <f t="shared" si="2"/>
        <v>#N/A</v>
      </c>
      <c r="M68" s="43"/>
      <c r="N68" s="1" t="str">
        <f t="shared" si="5"/>
        <v>建設機械保有状況</v>
      </c>
      <c r="O68" s="572" t="e">
        <f>CONCATENATE("　○建設機械の保有状況　（様式-",L68,"）")</f>
        <v>#N/A</v>
      </c>
      <c r="P68" s="573"/>
      <c r="Q68" s="573"/>
      <c r="R68" s="573"/>
      <c r="S68" s="573"/>
      <c r="T68" s="573"/>
      <c r="U68" s="573"/>
      <c r="V68" s="574"/>
      <c r="W68" s="32"/>
      <c r="X68" s="32"/>
      <c r="Y68" s="32"/>
      <c r="Z68" s="32"/>
      <c r="AA68" s="32"/>
      <c r="AB68" s="32"/>
      <c r="AC68" s="32"/>
      <c r="AD68" s="32"/>
      <c r="AE68" s="32"/>
      <c r="AF68" s="32"/>
      <c r="AG68" s="32"/>
      <c r="AH68" s="32"/>
      <c r="AI68" s="417"/>
      <c r="AJ68" s="417"/>
      <c r="AK68" s="417"/>
      <c r="AL68" s="417"/>
      <c r="AM68" s="417"/>
      <c r="AN68" s="417"/>
      <c r="AO68" s="417"/>
      <c r="AP68" s="417"/>
      <c r="AQ68" s="417"/>
      <c r="AR68" s="417"/>
      <c r="AS68" s="417"/>
      <c r="AT68" s="417"/>
      <c r="AU68" s="417"/>
      <c r="AV68" s="417"/>
      <c r="AW68" s="417"/>
      <c r="AX68" s="419"/>
      <c r="AY68" s="419"/>
      <c r="AZ68" s="419"/>
      <c r="BA68" s="419"/>
      <c r="BB68" s="419"/>
      <c r="BC68" s="419"/>
      <c r="BD68" s="417"/>
    </row>
    <row r="69" spans="1:56" ht="14.25" customHeight="1">
      <c r="A69" s="32"/>
      <c r="B69" s="36" t="s">
        <v>301</v>
      </c>
      <c r="C69" s="32"/>
      <c r="D69" s="32"/>
      <c r="E69" s="32"/>
      <c r="F69" s="32"/>
      <c r="G69" s="32"/>
      <c r="H69" s="32"/>
      <c r="I69" s="32"/>
      <c r="J69" s="32"/>
      <c r="K69" s="32"/>
      <c r="L69" s="23" t="e">
        <f t="shared" si="2"/>
        <v>#N/A</v>
      </c>
      <c r="M69" s="43"/>
      <c r="N69" s="1" t="str">
        <f t="shared" si="5"/>
        <v>消防団協力事業所</v>
      </c>
      <c r="O69" s="572" t="e">
        <f>CONCATENATE("　○消防団協力事業所の認定　（様式-",L69,"）")</f>
        <v>#N/A</v>
      </c>
      <c r="P69" s="573"/>
      <c r="Q69" s="573"/>
      <c r="R69" s="573"/>
      <c r="S69" s="573"/>
      <c r="T69" s="573"/>
      <c r="U69" s="573"/>
      <c r="V69" s="574"/>
      <c r="W69" s="32"/>
      <c r="X69" s="32"/>
      <c r="Y69" s="32"/>
      <c r="Z69" s="32"/>
      <c r="AA69" s="32"/>
      <c r="AB69" s="32"/>
      <c r="AC69" s="32"/>
      <c r="AD69" s="32"/>
      <c r="AE69" s="32"/>
      <c r="AF69" s="32"/>
      <c r="AG69" s="32"/>
      <c r="AH69" s="32"/>
      <c r="AI69" s="417"/>
      <c r="AJ69" s="417"/>
      <c r="AK69" s="417"/>
      <c r="AL69" s="417"/>
      <c r="AM69" s="417"/>
      <c r="AN69" s="417"/>
      <c r="AO69" s="417"/>
      <c r="AP69" s="417"/>
      <c r="AQ69" s="417"/>
      <c r="AR69" s="417"/>
      <c r="AS69" s="417"/>
      <c r="AT69" s="417"/>
      <c r="AU69" s="417"/>
      <c r="AV69" s="417"/>
      <c r="AW69" s="417"/>
      <c r="AX69" s="419"/>
      <c r="AY69" s="419"/>
      <c r="AZ69" s="419"/>
      <c r="BA69" s="419"/>
      <c r="BB69" s="419"/>
      <c r="BC69" s="419"/>
      <c r="BD69" s="417"/>
    </row>
    <row r="70" spans="1:56" ht="12.95" customHeight="1">
      <c r="A70" s="32"/>
      <c r="B70" s="36" t="s">
        <v>304</v>
      </c>
      <c r="C70" s="32"/>
      <c r="D70" s="32"/>
      <c r="E70" s="32"/>
      <c r="F70" s="32"/>
      <c r="G70" s="32"/>
      <c r="H70" s="32"/>
      <c r="I70" s="32"/>
      <c r="J70" s="32"/>
      <c r="K70" s="32"/>
      <c r="L70" s="23" t="e">
        <f t="shared" si="2"/>
        <v>#N/A</v>
      </c>
      <c r="M70" s="43"/>
      <c r="N70" s="1" t="str">
        <f t="shared" si="5"/>
        <v>応急危険度判定士</v>
      </c>
      <c r="O70" s="572" t="e">
        <f>CONCATENATE("　○島根県地震被災建築物応急危険度判定士の登録　（様式-",L70,"）")</f>
        <v>#N/A</v>
      </c>
      <c r="P70" s="573"/>
      <c r="Q70" s="573"/>
      <c r="R70" s="573"/>
      <c r="S70" s="573"/>
      <c r="T70" s="573"/>
      <c r="U70" s="573"/>
      <c r="V70" s="574"/>
      <c r="W70" s="32"/>
      <c r="X70" s="32"/>
      <c r="Y70" s="32"/>
      <c r="Z70" s="32"/>
      <c r="AA70" s="32"/>
      <c r="AB70" s="32"/>
      <c r="AC70" s="32"/>
      <c r="AD70" s="32"/>
      <c r="AE70" s="32"/>
      <c r="AF70" s="32"/>
      <c r="AG70" s="32"/>
      <c r="AH70" s="32"/>
      <c r="AI70" s="417"/>
      <c r="AJ70" s="417"/>
      <c r="AK70" s="417"/>
      <c r="AL70" s="417"/>
      <c r="AM70" s="417"/>
      <c r="AN70" s="417"/>
      <c r="AO70" s="417"/>
      <c r="AP70" s="417"/>
      <c r="AQ70" s="417"/>
      <c r="AR70" s="417"/>
      <c r="AS70" s="417"/>
      <c r="AT70" s="417"/>
      <c r="AU70" s="417"/>
      <c r="AV70" s="417"/>
      <c r="AW70" s="417"/>
      <c r="AX70" s="419"/>
      <c r="AY70" s="419"/>
      <c r="AZ70" s="419"/>
      <c r="BA70" s="419"/>
      <c r="BB70" s="419"/>
      <c r="BC70" s="419"/>
      <c r="BD70" s="417"/>
    </row>
    <row r="71" spans="1:56" ht="12.95" customHeight="1">
      <c r="A71" s="32"/>
      <c r="B71" s="32"/>
      <c r="C71" s="32"/>
      <c r="D71" s="32"/>
      <c r="E71" s="32"/>
      <c r="F71" s="32"/>
      <c r="G71" s="32"/>
      <c r="H71" s="32"/>
      <c r="I71" s="32"/>
      <c r="J71" s="32"/>
      <c r="K71" s="32"/>
      <c r="L71" s="23" t="e">
        <f t="shared" si="2"/>
        <v>#N/A</v>
      </c>
      <c r="M71" s="43"/>
      <c r="N71" s="1" t="str">
        <f>N21</f>
        <v>災害復旧工事受注実績</v>
      </c>
      <c r="O71" s="572" t="e">
        <f>CONCATENATE("　○災害復旧工事の受注実績　（様式-",L71,"）")</f>
        <v>#N/A</v>
      </c>
      <c r="P71" s="573"/>
      <c r="Q71" s="573"/>
      <c r="R71" s="573"/>
      <c r="S71" s="573"/>
      <c r="T71" s="573"/>
      <c r="U71" s="573"/>
      <c r="V71" s="574"/>
      <c r="W71" s="32"/>
      <c r="X71" s="32"/>
      <c r="Y71" s="32"/>
      <c r="Z71" s="32"/>
      <c r="AA71" s="32"/>
      <c r="AB71" s="32"/>
      <c r="AC71" s="32"/>
      <c r="AD71" s="32"/>
      <c r="AE71" s="32"/>
      <c r="AF71" s="32"/>
      <c r="AG71" s="32"/>
      <c r="AH71" s="32"/>
      <c r="AI71" s="417"/>
      <c r="AJ71" s="417"/>
      <c r="AK71" s="417"/>
      <c r="AL71" s="417"/>
      <c r="AM71" s="417"/>
      <c r="AN71" s="417"/>
      <c r="AO71" s="417"/>
      <c r="AP71" s="417"/>
      <c r="AQ71" s="417"/>
      <c r="AR71" s="417"/>
      <c r="AS71" s="417"/>
      <c r="AT71" s="417"/>
      <c r="AU71" s="417"/>
      <c r="AV71" s="417"/>
      <c r="AW71" s="417"/>
      <c r="AX71" s="419"/>
      <c r="AY71" s="419"/>
      <c r="AZ71" s="419"/>
      <c r="BA71" s="419"/>
      <c r="BB71" s="419"/>
      <c r="BC71" s="419"/>
      <c r="BD71" s="417"/>
    </row>
    <row r="72" spans="1:56" ht="13.5" customHeight="1">
      <c r="A72" s="32"/>
      <c r="B72" s="32" t="s">
        <v>302</v>
      </c>
      <c r="C72" s="32"/>
      <c r="D72" s="32"/>
      <c r="E72" s="32"/>
      <c r="F72" s="32"/>
      <c r="G72" s="32"/>
      <c r="H72" s="32"/>
      <c r="I72" s="32"/>
      <c r="J72" s="32"/>
      <c r="K72" s="32"/>
      <c r="L72" s="23" t="e">
        <f t="shared" si="2"/>
        <v>#N/A</v>
      </c>
      <c r="M72" s="43"/>
      <c r="N72" s="1" t="str">
        <f>N22</f>
        <v>海上援助活動</v>
      </c>
      <c r="O72" s="572" t="e">
        <f>CONCATENATE("　○海上援助活動の実績　（様式-",L72,"）")</f>
        <v>#N/A</v>
      </c>
      <c r="P72" s="573"/>
      <c r="Q72" s="573"/>
      <c r="R72" s="573"/>
      <c r="S72" s="573"/>
      <c r="T72" s="573"/>
      <c r="U72" s="573"/>
      <c r="V72" s="574"/>
      <c r="W72" s="32"/>
      <c r="X72" s="32"/>
      <c r="Y72" s="32"/>
      <c r="Z72" s="32"/>
      <c r="AA72" s="32"/>
      <c r="AB72" s="32"/>
      <c r="AC72" s="32"/>
      <c r="AD72" s="32"/>
      <c r="AE72" s="32"/>
      <c r="AF72" s="32"/>
      <c r="AG72" s="32"/>
      <c r="AH72" s="32"/>
      <c r="AI72" s="417"/>
      <c r="AJ72" s="417"/>
      <c r="AK72" s="417"/>
      <c r="AL72" s="417"/>
      <c r="AM72" s="417"/>
      <c r="AN72" s="417"/>
      <c r="AO72" s="417"/>
      <c r="AP72" s="417"/>
      <c r="AQ72" s="417"/>
      <c r="AR72" s="417"/>
      <c r="AS72" s="417"/>
      <c r="AT72" s="417"/>
      <c r="AU72" s="417"/>
      <c r="AV72" s="417"/>
      <c r="AW72" s="417"/>
      <c r="AX72" s="419"/>
      <c r="AY72" s="419"/>
      <c r="AZ72" s="419"/>
      <c r="BA72" s="419"/>
      <c r="BB72" s="419"/>
      <c r="BC72" s="419"/>
      <c r="BD72" s="417"/>
    </row>
    <row r="73" spans="1:56" ht="13.5" customHeight="1">
      <c r="A73" s="32"/>
      <c r="B73" s="36" t="s">
        <v>305</v>
      </c>
      <c r="C73" s="32"/>
      <c r="D73" s="32"/>
      <c r="E73" s="32"/>
      <c r="F73" s="32"/>
      <c r="G73" s="32"/>
      <c r="H73" s="32"/>
      <c r="I73" s="32"/>
      <c r="J73" s="32"/>
      <c r="K73" s="32"/>
      <c r="L73" s="23" t="e">
        <f t="shared" si="2"/>
        <v>#N/A</v>
      </c>
      <c r="M73" s="43"/>
      <c r="N73" s="1" t="str">
        <f t="shared" si="5"/>
        <v>BCP認定状況</v>
      </c>
      <c r="O73" s="572" t="e">
        <f>CONCATENATE("　○BCPの認定状況　（様式-",L73,"）")</f>
        <v>#N/A</v>
      </c>
      <c r="P73" s="573"/>
      <c r="Q73" s="573"/>
      <c r="R73" s="573"/>
      <c r="S73" s="573"/>
      <c r="T73" s="573"/>
      <c r="U73" s="573"/>
      <c r="V73" s="574"/>
      <c r="W73" s="32"/>
      <c r="X73" s="32"/>
      <c r="Y73" s="32"/>
      <c r="Z73" s="32"/>
      <c r="AA73" s="32"/>
      <c r="AB73" s="32"/>
      <c r="AC73" s="32"/>
      <c r="AD73" s="32"/>
      <c r="AE73" s="32"/>
      <c r="AF73" s="32"/>
      <c r="AG73" s="32"/>
      <c r="AH73" s="32"/>
      <c r="AI73" s="417"/>
      <c r="AJ73" s="417"/>
      <c r="AK73" s="417"/>
      <c r="AL73" s="417"/>
      <c r="AM73" s="417"/>
      <c r="AN73" s="417"/>
      <c r="AO73" s="417"/>
      <c r="AP73" s="417"/>
      <c r="AQ73" s="417"/>
      <c r="AR73" s="417"/>
      <c r="AS73" s="417"/>
      <c r="AT73" s="417"/>
      <c r="AU73" s="417"/>
      <c r="AV73" s="417"/>
      <c r="AW73" s="417"/>
      <c r="AX73" s="419"/>
      <c r="AY73" s="419"/>
      <c r="AZ73" s="419"/>
      <c r="BA73" s="419"/>
      <c r="BB73" s="419"/>
      <c r="BC73" s="419"/>
      <c r="BD73" s="417"/>
    </row>
    <row r="74" spans="1:56" ht="13.5" customHeight="1">
      <c r="A74" s="32"/>
      <c r="B74" s="32" t="s">
        <v>321</v>
      </c>
      <c r="C74" s="32"/>
      <c r="D74" s="32"/>
      <c r="E74" s="32"/>
      <c r="F74" s="32"/>
      <c r="G74" s="32"/>
      <c r="H74" s="32"/>
      <c r="I74" s="32"/>
      <c r="J74" s="32"/>
      <c r="K74" s="32"/>
      <c r="L74" s="23" t="e">
        <f t="shared" si="2"/>
        <v>#N/A</v>
      </c>
      <c r="M74" s="43"/>
      <c r="N74" s="1" t="str">
        <f t="shared" si="5"/>
        <v>-</v>
      </c>
      <c r="O74" s="575" t="s">
        <v>240</v>
      </c>
      <c r="P74" s="576"/>
      <c r="Q74" s="576"/>
      <c r="R74" s="576"/>
      <c r="S74" s="576"/>
      <c r="T74" s="576"/>
      <c r="U74" s="576"/>
      <c r="V74" s="577"/>
      <c r="W74" s="32"/>
      <c r="X74" s="32"/>
      <c r="Y74" s="32"/>
      <c r="Z74" s="32"/>
      <c r="AA74" s="32"/>
      <c r="AB74" s="32"/>
      <c r="AC74" s="32"/>
      <c r="AD74" s="32"/>
      <c r="AE74" s="32"/>
      <c r="AF74" s="32"/>
      <c r="AG74" s="32"/>
      <c r="AH74" s="32"/>
      <c r="AI74" s="417"/>
      <c r="AJ74" s="417"/>
      <c r="AK74" s="417"/>
      <c r="AL74" s="417"/>
      <c r="AM74" s="417"/>
      <c r="AN74" s="417"/>
      <c r="AO74" s="417"/>
      <c r="AP74" s="417"/>
      <c r="AQ74" s="417"/>
      <c r="AR74" s="417"/>
      <c r="AS74" s="417"/>
      <c r="AT74" s="417"/>
      <c r="AU74" s="417"/>
      <c r="AV74" s="417"/>
      <c r="AW74" s="417"/>
      <c r="AX74" s="419"/>
      <c r="AY74" s="419"/>
      <c r="AZ74" s="419"/>
      <c r="BA74" s="419"/>
      <c r="BB74" s="419"/>
      <c r="BC74" s="419"/>
      <c r="BD74" s="417"/>
    </row>
    <row r="75" spans="1:56" ht="13.5" customHeight="1">
      <c r="A75" s="32"/>
      <c r="B75" s="32"/>
      <c r="C75" s="32"/>
      <c r="D75" s="32"/>
      <c r="E75" s="32"/>
      <c r="F75" s="32"/>
      <c r="G75" s="32"/>
      <c r="H75" s="32"/>
      <c r="I75" s="32"/>
      <c r="J75" s="32"/>
      <c r="K75" s="32"/>
      <c r="L75" s="23" t="e">
        <f t="shared" si="2"/>
        <v>#N/A</v>
      </c>
      <c r="M75" s="43"/>
      <c r="N75" s="1" t="str">
        <f t="shared" si="5"/>
        <v>-</v>
      </c>
      <c r="O75" s="575" t="s">
        <v>240</v>
      </c>
      <c r="P75" s="576"/>
      <c r="Q75" s="576"/>
      <c r="R75" s="576"/>
      <c r="S75" s="576"/>
      <c r="T75" s="576"/>
      <c r="U75" s="576"/>
      <c r="V75" s="577"/>
      <c r="W75" s="32"/>
      <c r="X75" s="32"/>
      <c r="Y75" s="32"/>
      <c r="Z75" s="32"/>
      <c r="AA75" s="32"/>
      <c r="AB75" s="32"/>
      <c r="AC75" s="32"/>
      <c r="AD75" s="32"/>
      <c r="AE75" s="32"/>
      <c r="AF75" s="32"/>
      <c r="AG75" s="32"/>
      <c r="AH75" s="32"/>
      <c r="AI75" s="417"/>
      <c r="AJ75" s="417"/>
      <c r="AK75" s="417"/>
      <c r="AL75" s="417"/>
      <c r="AM75" s="417"/>
      <c r="AN75" s="417"/>
      <c r="AO75" s="417"/>
      <c r="AP75" s="417"/>
      <c r="AQ75" s="417"/>
      <c r="AR75" s="417"/>
      <c r="AS75" s="417"/>
      <c r="AT75" s="417"/>
      <c r="AU75" s="417"/>
      <c r="AV75" s="417"/>
      <c r="AW75" s="417"/>
      <c r="AX75" s="419"/>
      <c r="AY75" s="419"/>
      <c r="AZ75" s="419"/>
      <c r="BA75" s="419"/>
      <c r="BB75" s="419"/>
      <c r="BC75" s="419"/>
      <c r="BD75" s="417"/>
    </row>
    <row r="76" spans="1:56">
      <c r="A76" s="32"/>
      <c r="B76" s="32" t="s">
        <v>303</v>
      </c>
      <c r="C76" s="32"/>
      <c r="D76" s="32"/>
      <c r="E76" s="32"/>
      <c r="F76" s="32"/>
      <c r="G76" s="32"/>
      <c r="H76" s="32"/>
      <c r="I76" s="32"/>
      <c r="J76" s="32"/>
      <c r="K76" s="32"/>
      <c r="L76" s="23" t="e">
        <f t="shared" si="2"/>
        <v>#N/A</v>
      </c>
      <c r="M76" s="43"/>
      <c r="N76" s="1">
        <f t="shared" si="5"/>
        <v>0</v>
      </c>
      <c r="O76" s="584" t="s">
        <v>781</v>
      </c>
      <c r="P76" s="585"/>
      <c r="Q76" s="585"/>
      <c r="R76" s="585"/>
      <c r="S76" s="585"/>
      <c r="T76" s="585"/>
      <c r="U76" s="585"/>
      <c r="V76" s="586"/>
      <c r="W76" s="32"/>
      <c r="X76" s="32"/>
      <c r="Y76" s="32"/>
      <c r="Z76" s="32"/>
      <c r="AA76" s="32"/>
      <c r="AB76" s="32"/>
      <c r="AC76" s="32"/>
      <c r="AD76" s="32"/>
      <c r="AE76" s="32"/>
      <c r="AF76" s="32"/>
      <c r="AG76" s="32"/>
      <c r="AH76" s="32"/>
      <c r="AI76" s="417"/>
      <c r="AJ76" s="417"/>
      <c r="AK76" s="417"/>
      <c r="AL76" s="417"/>
      <c r="AM76" s="417"/>
      <c r="AN76" s="417"/>
      <c r="AO76" s="417"/>
      <c r="AP76" s="417"/>
      <c r="AQ76" s="417"/>
      <c r="AR76" s="417"/>
      <c r="AS76" s="417"/>
      <c r="AT76" s="417"/>
      <c r="AU76" s="417"/>
      <c r="AV76" s="417"/>
      <c r="AW76" s="417"/>
      <c r="AX76" s="419"/>
      <c r="AY76" s="419"/>
      <c r="AZ76" s="419"/>
      <c r="BA76" s="419"/>
      <c r="BB76" s="419"/>
      <c r="BC76" s="419"/>
      <c r="BD76" s="417"/>
    </row>
    <row r="77" spans="1:56">
      <c r="A77" s="32"/>
      <c r="B77" s="32" t="s">
        <v>322</v>
      </c>
      <c r="C77" s="32"/>
      <c r="D77" s="32"/>
      <c r="E77" s="32"/>
      <c r="F77" s="32"/>
      <c r="G77" s="32"/>
      <c r="H77" s="32"/>
      <c r="I77" s="32"/>
      <c r="J77" s="32"/>
      <c r="K77" s="32"/>
      <c r="L77" s="23" t="e">
        <f t="shared" si="2"/>
        <v>#N/A</v>
      </c>
      <c r="M77" s="48" t="s">
        <v>237</v>
      </c>
      <c r="N77" s="1" t="str">
        <f t="shared" ref="N77:N82" si="6">O6</f>
        <v>近隣施工実績</v>
      </c>
      <c r="O77" s="575" t="e">
        <f>CONCATENATE("　○地理的条件（近隣地域での施工実績）　（様式-",L77,"）")</f>
        <v>#N/A</v>
      </c>
      <c r="P77" s="576"/>
      <c r="Q77" s="576"/>
      <c r="R77" s="576"/>
      <c r="S77" s="576"/>
      <c r="T77" s="576"/>
      <c r="U77" s="576"/>
      <c r="V77" s="577"/>
      <c r="W77" s="32"/>
      <c r="X77" s="32"/>
      <c r="Y77" s="32"/>
      <c r="Z77" s="32"/>
      <c r="AA77" s="32"/>
      <c r="AB77" s="32"/>
      <c r="AC77" s="32"/>
      <c r="AD77" s="32"/>
      <c r="AE77" s="32"/>
      <c r="AF77" s="32"/>
      <c r="AG77" s="32"/>
      <c r="AH77" s="32"/>
      <c r="AI77" s="417"/>
      <c r="AJ77" s="417"/>
      <c r="AK77" s="417"/>
      <c r="AL77" s="417"/>
      <c r="AM77" s="417"/>
      <c r="AN77" s="417"/>
      <c r="AO77" s="417"/>
      <c r="AP77" s="417"/>
      <c r="AQ77" s="417"/>
      <c r="AR77" s="417"/>
      <c r="AS77" s="417"/>
      <c r="AT77" s="417"/>
      <c r="AU77" s="417"/>
      <c r="AV77" s="417"/>
      <c r="AW77" s="417"/>
      <c r="AX77" s="419"/>
      <c r="AY77" s="419"/>
      <c r="AZ77" s="419"/>
      <c r="BA77" s="419"/>
      <c r="BB77" s="419"/>
      <c r="BC77" s="419"/>
      <c r="BD77" s="417"/>
    </row>
    <row r="78" spans="1:56">
      <c r="A78" s="32"/>
      <c r="B78" s="32" t="s">
        <v>323</v>
      </c>
      <c r="C78" s="32"/>
      <c r="D78" s="32"/>
      <c r="E78" s="32"/>
      <c r="F78" s="32"/>
      <c r="G78" s="32"/>
      <c r="H78" s="32"/>
      <c r="I78" s="32"/>
      <c r="J78" s="32"/>
      <c r="K78" s="32"/>
      <c r="L78" s="23" t="str">
        <f t="shared" si="2"/>
        <v>９</v>
      </c>
      <c r="M78" s="43"/>
      <c r="N78" s="1" t="str">
        <f t="shared" si="6"/>
        <v>会社所在地</v>
      </c>
      <c r="O78" s="575" t="str">
        <f>CONCATENATE("　○地理的条件（会社所在地）　（様式-",L78,"）")</f>
        <v>　○地理的条件（会社所在地）　（様式-９）</v>
      </c>
      <c r="P78" s="576"/>
      <c r="Q78" s="576"/>
      <c r="R78" s="576"/>
      <c r="S78" s="576"/>
      <c r="T78" s="576"/>
      <c r="U78" s="576"/>
      <c r="V78" s="577"/>
      <c r="W78" s="32"/>
      <c r="X78" s="32"/>
      <c r="Y78" s="32"/>
      <c r="Z78" s="32"/>
      <c r="AA78" s="32"/>
      <c r="AB78" s="32"/>
      <c r="AC78" s="32"/>
      <c r="AD78" s="32"/>
      <c r="AE78" s="32"/>
      <c r="AF78" s="32"/>
      <c r="AG78" s="32"/>
      <c r="AH78" s="32"/>
      <c r="AI78" s="417"/>
      <c r="AJ78" s="417"/>
      <c r="AK78" s="417"/>
      <c r="AL78" s="417"/>
      <c r="AM78" s="417"/>
      <c r="AN78" s="417"/>
      <c r="AO78" s="417"/>
      <c r="AP78" s="417"/>
      <c r="AQ78" s="417"/>
      <c r="AR78" s="417"/>
      <c r="AS78" s="417"/>
      <c r="AT78" s="417"/>
      <c r="AU78" s="417"/>
      <c r="AV78" s="417"/>
      <c r="AW78" s="417"/>
      <c r="AX78" s="419"/>
      <c r="AY78" s="419"/>
      <c r="AZ78" s="419"/>
      <c r="BA78" s="419"/>
      <c r="BB78" s="419"/>
      <c r="BC78" s="419"/>
      <c r="BD78" s="417"/>
    </row>
    <row r="79" spans="1:56">
      <c r="A79" s="32"/>
      <c r="B79" s="32"/>
      <c r="C79" s="32"/>
      <c r="D79" s="32"/>
      <c r="E79" s="32"/>
      <c r="F79" s="32"/>
      <c r="G79" s="32"/>
      <c r="H79" s="32"/>
      <c r="I79" s="32"/>
      <c r="J79" s="32"/>
      <c r="K79" s="32"/>
      <c r="L79" s="23" t="e">
        <f t="shared" si="2"/>
        <v>#N/A</v>
      </c>
      <c r="M79" s="43"/>
      <c r="N79" s="1" t="str">
        <f t="shared" si="6"/>
        <v>工場・会社所在地</v>
      </c>
      <c r="O79" s="575" t="e">
        <f>CONCATENATE("　○地理的条件（橋梁用桁製作の機能を有する工場及び建設業法上の営業所所在地）　（様式-",L79,"）")</f>
        <v>#N/A</v>
      </c>
      <c r="P79" s="576"/>
      <c r="Q79" s="576"/>
      <c r="R79" s="576"/>
      <c r="S79" s="576"/>
      <c r="T79" s="576"/>
      <c r="U79" s="576"/>
      <c r="V79" s="577"/>
      <c r="W79" s="32"/>
      <c r="X79" s="32"/>
      <c r="Y79" s="32"/>
      <c r="Z79" s="32"/>
      <c r="AA79" s="32"/>
      <c r="AB79" s="32"/>
      <c r="AC79" s="32"/>
      <c r="AD79" s="32"/>
      <c r="AE79" s="32"/>
      <c r="AF79" s="32"/>
      <c r="AG79" s="32"/>
      <c r="AH79" s="32"/>
      <c r="AI79" s="417"/>
      <c r="AJ79" s="417"/>
      <c r="AK79" s="417"/>
      <c r="AL79" s="417"/>
      <c r="AM79" s="417"/>
      <c r="AN79" s="417"/>
      <c r="AO79" s="417"/>
      <c r="AP79" s="417"/>
      <c r="AQ79" s="417"/>
      <c r="AR79" s="417"/>
      <c r="AS79" s="417"/>
      <c r="AT79" s="417"/>
      <c r="AU79" s="417"/>
      <c r="AV79" s="417"/>
      <c r="AW79" s="417"/>
      <c r="AX79" s="419"/>
      <c r="AY79" s="419"/>
      <c r="AZ79" s="419"/>
      <c r="BA79" s="419"/>
      <c r="BB79" s="419"/>
      <c r="BC79" s="419"/>
      <c r="BD79" s="417"/>
    </row>
    <row r="80" spans="1:56" ht="14.25">
      <c r="A80" s="33" t="s">
        <v>310</v>
      </c>
      <c r="B80" s="32"/>
      <c r="C80" s="32"/>
      <c r="D80" s="32"/>
      <c r="E80" s="32"/>
      <c r="F80" s="32"/>
      <c r="G80" s="32"/>
      <c r="H80" s="32"/>
      <c r="I80" s="32"/>
      <c r="J80" s="32"/>
      <c r="K80" s="32"/>
      <c r="L80" s="23" t="e">
        <f t="shared" si="2"/>
        <v>#N/A</v>
      </c>
      <c r="M80" s="43"/>
      <c r="N80" s="1" t="str">
        <f t="shared" si="6"/>
        <v>サポート拠点</v>
      </c>
      <c r="O80" s="575" t="e">
        <f>CONCATENATE("　○地理的条件（サポート拠点の所在地及び技術者の在籍）　（様式-",L80,"）")</f>
        <v>#N/A</v>
      </c>
      <c r="P80" s="576"/>
      <c r="Q80" s="576"/>
      <c r="R80" s="576"/>
      <c r="S80" s="576"/>
      <c r="T80" s="576"/>
      <c r="U80" s="576"/>
      <c r="V80" s="577"/>
      <c r="W80" s="32"/>
      <c r="X80" s="32"/>
      <c r="Y80" s="32"/>
      <c r="Z80" s="32"/>
      <c r="AA80" s="32"/>
      <c r="AB80" s="32"/>
      <c r="AC80" s="32"/>
      <c r="AD80" s="32"/>
      <c r="AE80" s="32"/>
      <c r="AF80" s="32"/>
      <c r="AG80" s="32"/>
      <c r="AH80" s="32"/>
      <c r="AI80" s="417"/>
      <c r="AJ80" s="417"/>
      <c r="AK80" s="417"/>
      <c r="AL80" s="417"/>
      <c r="AM80" s="417"/>
      <c r="AN80" s="417"/>
      <c r="AO80" s="417"/>
      <c r="AP80" s="417"/>
      <c r="AQ80" s="417"/>
      <c r="AR80" s="417"/>
      <c r="AS80" s="417"/>
      <c r="AT80" s="417"/>
      <c r="AU80" s="417"/>
      <c r="AV80" s="417"/>
      <c r="AW80" s="417"/>
      <c r="AX80" s="419"/>
      <c r="AY80" s="419"/>
      <c r="AZ80" s="419"/>
      <c r="BA80" s="419"/>
      <c r="BB80" s="419"/>
      <c r="BC80" s="419"/>
      <c r="BD80" s="417"/>
    </row>
    <row r="81" spans="1:56">
      <c r="A81" s="32"/>
      <c r="B81" s="32"/>
      <c r="C81" s="32"/>
      <c r="D81" s="32"/>
      <c r="E81" s="32"/>
      <c r="F81" s="32"/>
      <c r="G81" s="32"/>
      <c r="H81" s="32"/>
      <c r="I81" s="32"/>
      <c r="J81" s="32"/>
      <c r="K81" s="32"/>
      <c r="L81" s="23" t="e">
        <f t="shared" si="2"/>
        <v>#N/A</v>
      </c>
      <c r="M81" s="43"/>
      <c r="N81" s="1" t="str">
        <f t="shared" si="6"/>
        <v>-</v>
      </c>
      <c r="O81" s="575" t="s">
        <v>240</v>
      </c>
      <c r="P81" s="576"/>
      <c r="Q81" s="576"/>
      <c r="R81" s="576"/>
      <c r="S81" s="576"/>
      <c r="T81" s="576"/>
      <c r="U81" s="576"/>
      <c r="V81" s="577"/>
      <c r="W81" s="32"/>
      <c r="X81" s="32"/>
      <c r="Y81" s="32"/>
      <c r="Z81" s="32"/>
      <c r="AA81" s="32"/>
      <c r="AB81" s="32"/>
      <c r="AC81" s="32"/>
      <c r="AD81" s="32"/>
      <c r="AE81" s="32"/>
      <c r="AF81" s="32"/>
      <c r="AG81" s="32"/>
      <c r="AH81" s="32"/>
      <c r="AI81" s="417"/>
      <c r="AJ81" s="417"/>
      <c r="AK81" s="417"/>
      <c r="AL81" s="417"/>
      <c r="AM81" s="417"/>
      <c r="AN81" s="417"/>
      <c r="AO81" s="417"/>
      <c r="AP81" s="417"/>
      <c r="AQ81" s="417"/>
      <c r="AR81" s="417"/>
      <c r="AS81" s="417"/>
      <c r="AT81" s="417"/>
      <c r="AU81" s="417"/>
      <c r="AV81" s="417"/>
      <c r="AW81" s="417"/>
      <c r="AX81" s="419"/>
      <c r="AY81" s="419"/>
      <c r="AZ81" s="419"/>
      <c r="BA81" s="419"/>
      <c r="BB81" s="419"/>
      <c r="BC81" s="419"/>
      <c r="BD81" s="417"/>
    </row>
    <row r="82" spans="1:56" ht="14.25" thickBot="1">
      <c r="A82" s="32"/>
      <c r="B82" s="32"/>
      <c r="C82" s="32"/>
      <c r="D82" s="32"/>
      <c r="E82" s="32"/>
      <c r="F82" s="32"/>
      <c r="G82" s="32"/>
      <c r="H82" s="32"/>
      <c r="I82" s="32"/>
      <c r="J82" s="32"/>
      <c r="K82" s="32"/>
      <c r="L82" s="23" t="e">
        <f t="shared" si="2"/>
        <v>#N/A</v>
      </c>
      <c r="M82" s="49"/>
      <c r="N82" s="1">
        <f t="shared" si="6"/>
        <v>0</v>
      </c>
      <c r="O82" s="581" t="s">
        <v>250</v>
      </c>
      <c r="P82" s="582"/>
      <c r="Q82" s="582"/>
      <c r="R82" s="582"/>
      <c r="S82" s="582"/>
      <c r="T82" s="582"/>
      <c r="U82" s="582"/>
      <c r="V82" s="583"/>
      <c r="W82" s="32"/>
      <c r="X82" s="32"/>
      <c r="Y82" s="32"/>
      <c r="Z82" s="32"/>
      <c r="AA82" s="32"/>
      <c r="AB82" s="32"/>
      <c r="AC82" s="32"/>
      <c r="AD82" s="32"/>
      <c r="AE82" s="32"/>
      <c r="AF82" s="32"/>
      <c r="AG82" s="32"/>
      <c r="AH82" s="32"/>
      <c r="AI82" s="417"/>
      <c r="AJ82" s="417"/>
      <c r="AK82" s="417"/>
      <c r="AL82" s="417"/>
      <c r="AM82" s="417"/>
      <c r="AN82" s="417"/>
      <c r="AO82" s="417"/>
      <c r="AP82" s="417"/>
      <c r="AQ82" s="417"/>
      <c r="AR82" s="417"/>
      <c r="AS82" s="417"/>
      <c r="AT82" s="417"/>
      <c r="AU82" s="417"/>
      <c r="AV82" s="417"/>
      <c r="AW82" s="417"/>
      <c r="AX82" s="419"/>
      <c r="AY82" s="419"/>
      <c r="AZ82" s="419"/>
      <c r="BA82" s="419"/>
      <c r="BB82" s="419"/>
      <c r="BC82" s="419"/>
      <c r="BD82" s="417"/>
    </row>
    <row r="83" spans="1:56" ht="14.25" thickTop="1">
      <c r="A83" s="32"/>
      <c r="B83" s="32"/>
      <c r="C83" s="32"/>
      <c r="D83" s="32"/>
      <c r="E83" s="32"/>
      <c r="F83" s="32"/>
      <c r="G83" s="32"/>
      <c r="H83" s="32"/>
      <c r="I83" s="32"/>
      <c r="J83" s="32"/>
      <c r="K83" s="32"/>
      <c r="L83" s="32"/>
      <c r="M83" s="32"/>
      <c r="N83" s="32"/>
      <c r="O83" s="32"/>
      <c r="P83" s="32"/>
      <c r="Q83" s="32"/>
      <c r="R83" s="32"/>
      <c r="S83" s="32"/>
      <c r="T83" s="32"/>
      <c r="U83" s="203"/>
      <c r="V83" s="32"/>
      <c r="W83" s="32"/>
      <c r="X83" s="32"/>
      <c r="Y83" s="32"/>
      <c r="Z83" s="32"/>
      <c r="AA83" s="32"/>
      <c r="AB83" s="32"/>
      <c r="AC83" s="32"/>
      <c r="AD83" s="32"/>
      <c r="AE83" s="32"/>
      <c r="AF83" s="32"/>
      <c r="AG83" s="32"/>
      <c r="AH83" s="32"/>
      <c r="AI83" s="417"/>
      <c r="AJ83" s="417"/>
      <c r="AK83" s="417"/>
      <c r="AL83" s="417"/>
      <c r="AM83" s="417"/>
      <c r="AN83" s="417"/>
      <c r="AO83" s="417"/>
      <c r="AP83" s="417"/>
      <c r="AQ83" s="417"/>
      <c r="AR83" s="417"/>
      <c r="AS83" s="417"/>
      <c r="AT83" s="417"/>
      <c r="AU83" s="417"/>
      <c r="AV83" s="417"/>
      <c r="AW83" s="417"/>
      <c r="AX83" s="419"/>
      <c r="AY83" s="419"/>
      <c r="AZ83" s="419"/>
      <c r="BA83" s="419"/>
      <c r="BB83" s="419"/>
      <c r="BC83" s="419"/>
      <c r="BD83" s="417"/>
    </row>
    <row r="84" spans="1:56">
      <c r="A84" s="32"/>
      <c r="B84" s="32"/>
      <c r="C84" s="32"/>
      <c r="D84" s="32"/>
      <c r="E84" s="32"/>
      <c r="F84" s="32"/>
      <c r="G84" s="32"/>
      <c r="H84" s="32"/>
      <c r="I84" s="32"/>
      <c r="J84" s="32"/>
      <c r="K84" s="32"/>
      <c r="L84" s="32"/>
      <c r="M84" s="32"/>
      <c r="N84" s="32"/>
      <c r="O84" s="32"/>
      <c r="P84" s="32"/>
      <c r="Q84" s="32"/>
      <c r="R84" s="32"/>
      <c r="S84" s="32"/>
      <c r="T84" s="32"/>
      <c r="U84" s="203"/>
      <c r="V84" s="32"/>
      <c r="W84" s="32"/>
      <c r="X84" s="32"/>
      <c r="Y84" s="32"/>
      <c r="Z84" s="32"/>
      <c r="AA84" s="32"/>
      <c r="AB84" s="32"/>
      <c r="AC84" s="32"/>
      <c r="AD84" s="32"/>
      <c r="AE84" s="32"/>
      <c r="AF84" s="32"/>
      <c r="AG84" s="32"/>
      <c r="AH84" s="32"/>
      <c r="AI84" s="417"/>
      <c r="AJ84" s="417"/>
      <c r="AK84" s="417"/>
      <c r="AL84" s="417"/>
      <c r="AM84" s="417"/>
      <c r="AN84" s="417"/>
      <c r="AO84" s="417"/>
      <c r="AP84" s="417"/>
      <c r="AQ84" s="417"/>
      <c r="AR84" s="417"/>
      <c r="AS84" s="417"/>
      <c r="AT84" s="417"/>
      <c r="AU84" s="417"/>
      <c r="AV84" s="417"/>
      <c r="AW84" s="417"/>
      <c r="AX84" s="419"/>
      <c r="AY84" s="419"/>
      <c r="AZ84" s="419"/>
      <c r="BA84" s="419"/>
      <c r="BB84" s="419"/>
      <c r="BC84" s="419"/>
      <c r="BD84" s="417"/>
    </row>
    <row r="85" spans="1:56">
      <c r="A85" s="32"/>
      <c r="B85" s="32"/>
      <c r="C85" s="32"/>
      <c r="D85" s="32"/>
      <c r="E85" s="32"/>
      <c r="F85" s="32"/>
      <c r="G85" s="32"/>
      <c r="H85" s="32"/>
      <c r="I85" s="32"/>
      <c r="J85" s="32"/>
      <c r="K85" s="32"/>
      <c r="L85" s="32"/>
      <c r="M85" s="32"/>
      <c r="N85" s="32"/>
      <c r="O85" s="32"/>
      <c r="P85" s="32"/>
      <c r="Q85" s="32"/>
      <c r="R85" s="32"/>
      <c r="S85" s="32"/>
      <c r="T85" s="32"/>
      <c r="U85" s="203"/>
      <c r="V85" s="32"/>
      <c r="W85" s="32"/>
      <c r="X85" s="32"/>
      <c r="Y85" s="32"/>
      <c r="Z85" s="32"/>
      <c r="AA85" s="32"/>
      <c r="AB85" s="32"/>
      <c r="AC85" s="32"/>
      <c r="AD85" s="32"/>
      <c r="AE85" s="32"/>
      <c r="AF85" s="32"/>
      <c r="AG85" s="32"/>
      <c r="AH85" s="32"/>
      <c r="AI85" s="417"/>
      <c r="AJ85" s="417"/>
      <c r="AK85" s="417"/>
      <c r="AL85" s="417"/>
      <c r="AM85" s="417"/>
      <c r="AN85" s="417"/>
      <c r="AO85" s="417"/>
      <c r="AP85" s="417"/>
      <c r="AQ85" s="417"/>
      <c r="AR85" s="417"/>
      <c r="AS85" s="417"/>
      <c r="AT85" s="417"/>
      <c r="AU85" s="417"/>
      <c r="AV85" s="417"/>
      <c r="AW85" s="417"/>
      <c r="AX85" s="419"/>
      <c r="AY85" s="419"/>
      <c r="AZ85" s="419"/>
      <c r="BA85" s="419"/>
      <c r="BB85" s="419"/>
      <c r="BC85" s="419"/>
      <c r="BD85" s="417"/>
    </row>
    <row r="86" spans="1:56">
      <c r="A86" s="32"/>
      <c r="B86" s="32"/>
      <c r="C86" s="32"/>
      <c r="D86" s="32"/>
      <c r="E86" s="32"/>
      <c r="F86" s="32"/>
      <c r="G86" s="32"/>
      <c r="H86" s="32"/>
      <c r="I86" s="32"/>
      <c r="J86" s="32"/>
      <c r="K86" s="32"/>
      <c r="L86" s="32"/>
      <c r="M86" s="32"/>
      <c r="N86" s="32"/>
      <c r="O86" s="32"/>
      <c r="P86" s="32"/>
      <c r="Q86" s="32"/>
      <c r="R86" s="32"/>
      <c r="S86" s="32"/>
      <c r="T86" s="32"/>
      <c r="U86" s="203"/>
      <c r="V86" s="32"/>
      <c r="W86" s="32"/>
      <c r="X86" s="32"/>
      <c r="Y86" s="32"/>
      <c r="Z86" s="32"/>
      <c r="AA86" s="32"/>
      <c r="AB86" s="32"/>
      <c r="AC86" s="32"/>
      <c r="AD86" s="32"/>
      <c r="AE86" s="32"/>
      <c r="AF86" s="32"/>
      <c r="AG86" s="32"/>
      <c r="AH86" s="32"/>
      <c r="AI86" s="417"/>
      <c r="AJ86" s="417"/>
      <c r="AK86" s="417"/>
      <c r="AL86" s="417"/>
      <c r="AM86" s="417"/>
      <c r="AN86" s="417"/>
      <c r="AO86" s="417"/>
      <c r="AP86" s="417"/>
      <c r="AQ86" s="417"/>
      <c r="AR86" s="417"/>
      <c r="AS86" s="417"/>
      <c r="AT86" s="417"/>
      <c r="AU86" s="417"/>
      <c r="AV86" s="417"/>
      <c r="AW86" s="417"/>
      <c r="AX86" s="419"/>
      <c r="AY86" s="419"/>
      <c r="AZ86" s="419"/>
      <c r="BA86" s="419"/>
      <c r="BB86" s="419"/>
      <c r="BC86" s="419"/>
      <c r="BD86" s="417"/>
    </row>
    <row r="87" spans="1:56">
      <c r="A87" s="32"/>
      <c r="B87" s="32"/>
      <c r="C87" s="32"/>
      <c r="D87" s="32"/>
      <c r="E87" s="32"/>
      <c r="F87" s="32"/>
      <c r="G87" s="32"/>
      <c r="H87" s="32"/>
      <c r="I87" s="32"/>
      <c r="J87" s="32"/>
      <c r="K87" s="32"/>
      <c r="L87" s="32"/>
      <c r="M87" s="32"/>
      <c r="N87" s="32"/>
      <c r="O87" s="32"/>
      <c r="P87" s="32"/>
      <c r="Q87" s="32"/>
      <c r="R87" s="32"/>
      <c r="S87" s="32"/>
      <c r="T87" s="32"/>
      <c r="U87" s="203"/>
      <c r="V87" s="32"/>
      <c r="W87" s="32"/>
      <c r="X87" s="32"/>
      <c r="Y87" s="32"/>
      <c r="Z87" s="32"/>
      <c r="AA87" s="32"/>
      <c r="AB87" s="32"/>
      <c r="AC87" s="32"/>
      <c r="AD87" s="32"/>
      <c r="AE87" s="32"/>
      <c r="AF87" s="32"/>
      <c r="AG87" s="32"/>
      <c r="AH87" s="32"/>
      <c r="AI87" s="417"/>
      <c r="AJ87" s="417"/>
      <c r="AK87" s="417"/>
      <c r="AL87" s="417"/>
      <c r="AM87" s="417"/>
      <c r="AN87" s="417"/>
      <c r="AO87" s="417"/>
      <c r="AP87" s="417"/>
      <c r="AQ87" s="417"/>
      <c r="AR87" s="417"/>
      <c r="AS87" s="417"/>
      <c r="AT87" s="417"/>
      <c r="AU87" s="417"/>
      <c r="AV87" s="417"/>
      <c r="AW87" s="417"/>
      <c r="AX87" s="419"/>
      <c r="AY87" s="419"/>
      <c r="AZ87" s="419"/>
      <c r="BA87" s="419"/>
      <c r="BB87" s="419"/>
      <c r="BC87" s="419"/>
      <c r="BD87" s="417"/>
    </row>
    <row r="88" spans="1:56">
      <c r="A88" s="32"/>
      <c r="B88" s="32"/>
      <c r="C88" s="32"/>
      <c r="D88" s="32"/>
      <c r="E88" s="32"/>
      <c r="F88" s="32"/>
      <c r="G88" s="32"/>
      <c r="H88" s="32"/>
      <c r="I88" s="32"/>
      <c r="J88" s="32"/>
      <c r="K88" s="32"/>
      <c r="L88" s="32"/>
      <c r="M88" s="32"/>
      <c r="N88" s="32"/>
      <c r="O88" s="32"/>
      <c r="P88" s="32"/>
      <c r="Q88" s="32"/>
      <c r="R88" s="32"/>
      <c r="S88" s="32"/>
      <c r="T88" s="32"/>
      <c r="U88" s="203"/>
      <c r="V88" s="32"/>
      <c r="W88" s="32"/>
      <c r="X88" s="32"/>
      <c r="Y88" s="32"/>
      <c r="Z88" s="32"/>
      <c r="AA88" s="32"/>
      <c r="AB88" s="32"/>
      <c r="AC88" s="32"/>
      <c r="AD88" s="32"/>
      <c r="AE88" s="32"/>
      <c r="AF88" s="32"/>
      <c r="AG88" s="32"/>
      <c r="AH88" s="32"/>
      <c r="AI88" s="417"/>
      <c r="AJ88" s="417"/>
      <c r="AK88" s="417"/>
      <c r="AL88" s="417"/>
      <c r="AM88" s="417"/>
      <c r="AN88" s="417"/>
      <c r="AO88" s="417"/>
      <c r="AP88" s="417"/>
      <c r="AQ88" s="417"/>
      <c r="AR88" s="417"/>
      <c r="AS88" s="417"/>
      <c r="AT88" s="417"/>
      <c r="AU88" s="417"/>
      <c r="AV88" s="417"/>
      <c r="AW88" s="417"/>
      <c r="AX88" s="419"/>
      <c r="AY88" s="419"/>
      <c r="AZ88" s="419"/>
      <c r="BA88" s="419"/>
      <c r="BB88" s="419"/>
      <c r="BC88" s="419"/>
      <c r="BD88" s="417"/>
    </row>
    <row r="89" spans="1:56">
      <c r="A89" s="373"/>
      <c r="B89" s="373"/>
      <c r="C89" s="373"/>
      <c r="D89" s="373"/>
      <c r="E89" s="373"/>
      <c r="F89" s="373"/>
      <c r="G89" s="373"/>
      <c r="H89" s="373"/>
      <c r="I89" s="373"/>
      <c r="J89" s="373"/>
      <c r="K89" s="373"/>
      <c r="L89" s="32"/>
      <c r="M89" s="32"/>
      <c r="N89" s="32"/>
      <c r="O89" s="32"/>
      <c r="P89" s="32"/>
      <c r="Q89" s="32"/>
      <c r="R89" s="32"/>
      <c r="S89" s="32"/>
      <c r="T89" s="32"/>
      <c r="U89" s="32"/>
      <c r="V89" s="32"/>
      <c r="W89" s="32"/>
      <c r="X89" s="32"/>
      <c r="Y89" s="32"/>
      <c r="Z89" s="32"/>
      <c r="AA89" s="32"/>
      <c r="AB89" s="32"/>
      <c r="AC89" s="32"/>
      <c r="AD89" s="32"/>
      <c r="AE89" s="32"/>
      <c r="AF89" s="32"/>
      <c r="AG89" s="32"/>
      <c r="AH89" s="32"/>
      <c r="AI89" s="417"/>
      <c r="AJ89" s="417"/>
      <c r="AK89" s="417"/>
      <c r="AL89" s="417"/>
      <c r="AM89" s="417"/>
      <c r="AN89" s="417"/>
      <c r="AO89" s="417"/>
      <c r="AP89" s="417"/>
      <c r="AQ89" s="417"/>
      <c r="AR89" s="417"/>
      <c r="AS89" s="417"/>
      <c r="AT89" s="417"/>
      <c r="AU89" s="417"/>
      <c r="AV89" s="417"/>
      <c r="AW89" s="417"/>
      <c r="AX89" s="419"/>
      <c r="AY89" s="419"/>
      <c r="AZ89" s="419"/>
      <c r="BA89" s="419"/>
      <c r="BB89" s="419"/>
      <c r="BC89" s="419"/>
      <c r="BD89" s="417"/>
    </row>
    <row r="90" spans="1:56">
      <c r="L90" s="32"/>
      <c r="M90" s="32"/>
      <c r="N90" s="32"/>
      <c r="O90" s="32"/>
      <c r="P90" s="32"/>
      <c r="Q90" s="32"/>
      <c r="R90" s="32"/>
      <c r="S90" s="32"/>
      <c r="T90" s="32"/>
      <c r="U90" s="203"/>
      <c r="V90" s="32"/>
    </row>
  </sheetData>
  <mergeCells count="46">
    <mergeCell ref="O40:V40"/>
    <mergeCell ref="O43:V43"/>
    <mergeCell ref="O44:V44"/>
    <mergeCell ref="O45:V45"/>
    <mergeCell ref="M49:M55"/>
    <mergeCell ref="O41:V41"/>
    <mergeCell ref="O42:V42"/>
    <mergeCell ref="O46:V46"/>
    <mergeCell ref="O72:V72"/>
    <mergeCell ref="O47:V47"/>
    <mergeCell ref="O48:V48"/>
    <mergeCell ref="O49:V49"/>
    <mergeCell ref="O50:V50"/>
    <mergeCell ref="O51:V51"/>
    <mergeCell ref="O52:V52"/>
    <mergeCell ref="O53:V53"/>
    <mergeCell ref="O54:V54"/>
    <mergeCell ref="O55:V55"/>
    <mergeCell ref="O56:V56"/>
    <mergeCell ref="O57:V57"/>
    <mergeCell ref="O82:V82"/>
    <mergeCell ref="O73:V73"/>
    <mergeCell ref="O75:V75"/>
    <mergeCell ref="O77:V77"/>
    <mergeCell ref="O78:V78"/>
    <mergeCell ref="O79:V79"/>
    <mergeCell ref="O80:V80"/>
    <mergeCell ref="O81:V81"/>
    <mergeCell ref="O74:V74"/>
    <mergeCell ref="O76:V76"/>
    <mergeCell ref="C10:I10"/>
    <mergeCell ref="O68:V68"/>
    <mergeCell ref="O69:V69"/>
    <mergeCell ref="O70:V70"/>
    <mergeCell ref="O71:V71"/>
    <mergeCell ref="O63:V63"/>
    <mergeCell ref="O64:V64"/>
    <mergeCell ref="O65:V65"/>
    <mergeCell ref="O66:V66"/>
    <mergeCell ref="O67:V67"/>
    <mergeCell ref="O58:V58"/>
    <mergeCell ref="O59:V59"/>
    <mergeCell ref="O60:V60"/>
    <mergeCell ref="O61:V61"/>
    <mergeCell ref="O62:V62"/>
    <mergeCell ref="M41:M48"/>
  </mergeCells>
  <phoneticPr fontId="2"/>
  <dataValidations count="10">
    <dataValidation type="list" showInputMessage="1" showErrorMessage="1" sqref="C25:C28" xr:uid="{00000000-0002-0000-0000-000000000000}">
      <formula1>【技術者】評価項目</formula1>
    </dataValidation>
    <dataValidation type="list" showInputMessage="1" showErrorMessage="1" sqref="C29:C38" xr:uid="{00000000-0002-0000-0000-000001000000}">
      <formula1>【地域貢献】評価項目</formula1>
    </dataValidation>
    <dataValidation type="list" showInputMessage="1" showErrorMessage="1" sqref="C20:C24" xr:uid="{00000000-0002-0000-0000-000002000000}">
      <formula1>【企業】評価項目</formula1>
    </dataValidation>
    <dataValidation type="list" showInputMessage="1" showErrorMessage="1" sqref="C39:C40" xr:uid="{00000000-0002-0000-0000-000003000000}">
      <formula1>【地理的条件】評価項目</formula1>
    </dataValidation>
    <dataValidation type="list" showInputMessage="1" showErrorMessage="1" sqref="D20:D40" xr:uid="{00000000-0002-0000-0000-000004000000}">
      <formula1>地域密着型</formula1>
    </dataValidation>
    <dataValidation type="list" allowBlank="1" showInputMessage="1" showErrorMessage="1" sqref="F20:F40" xr:uid="{00000000-0002-0000-0000-000005000000}">
      <formula1>評価項目番号</formula1>
    </dataValidation>
    <dataValidation type="list" allowBlank="1" showInputMessage="1" showErrorMessage="1" sqref="G20:G40" xr:uid="{00000000-0002-0000-0000-000006000000}">
      <formula1>評価項目番号_枝番</formula1>
    </dataValidation>
    <dataValidation type="list" showInputMessage="1" showErrorMessage="1" sqref="E20:E44" xr:uid="{00000000-0002-0000-0000-000007000000}">
      <formula1>様式番号</formula1>
    </dataValidation>
    <dataValidation type="list" showInputMessage="1" showErrorMessage="1" sqref="C8" xr:uid="{00000000-0002-0000-0000-000008000000}">
      <formula1>工事種別</formula1>
    </dataValidation>
    <dataValidation type="list" showInputMessage="1" showErrorMessage="1" sqref="C9" xr:uid="{00000000-0002-0000-0000-000009000000}">
      <formula1>建設工事の種類</formula1>
    </dataValidation>
  </dataValidations>
  <pageMargins left="0" right="0" top="0" bottom="0" header="0.31496062992125984" footer="0.31496062992125984"/>
  <pageSetup paperSize="8" scale="66"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K84"/>
  <sheetViews>
    <sheetView view="pageBreakPreview" topLeftCell="A6" zoomScaleNormal="100" zoomScaleSheetLayoutView="100" workbookViewId="0">
      <selection activeCell="C5" sqref="C5"/>
    </sheetView>
  </sheetViews>
  <sheetFormatPr defaultRowHeight="13.5"/>
  <cols>
    <col min="1" max="1" width="3.625" customWidth="1"/>
    <col min="2" max="2" width="19.25" customWidth="1"/>
    <col min="3" max="3" width="31.625" customWidth="1"/>
    <col min="4" max="4" width="16.375" customWidth="1"/>
  </cols>
  <sheetData>
    <row r="1" spans="1:10" ht="17.25">
      <c r="A1" s="202" t="s">
        <v>128</v>
      </c>
      <c r="B1" s="32"/>
      <c r="C1" s="32"/>
      <c r="D1" s="32"/>
      <c r="E1" s="32"/>
      <c r="F1" s="32"/>
      <c r="G1" s="32"/>
      <c r="H1" s="32"/>
      <c r="I1" s="32"/>
      <c r="J1" s="32"/>
    </row>
    <row r="2" spans="1:10" ht="14.25">
      <c r="A2" s="33" t="s">
        <v>378</v>
      </c>
      <c r="B2" s="203"/>
      <c r="C2" s="203"/>
      <c r="D2" s="203"/>
      <c r="E2" s="203"/>
      <c r="F2" s="203"/>
      <c r="G2" s="32"/>
      <c r="H2" s="32"/>
      <c r="I2" s="32"/>
      <c r="J2" s="32"/>
    </row>
    <row r="3" spans="1:10" ht="14.25" thickBot="1">
      <c r="A3" s="32"/>
      <c r="B3" s="11" t="s">
        <v>279</v>
      </c>
      <c r="C3" s="305" t="s">
        <v>281</v>
      </c>
      <c r="D3" s="32"/>
      <c r="E3" s="32"/>
      <c r="F3" s="32"/>
      <c r="G3" s="32"/>
      <c r="H3" s="32"/>
      <c r="I3" s="32"/>
      <c r="J3" s="32"/>
    </row>
    <row r="4" spans="1:10">
      <c r="A4" s="32">
        <v>1</v>
      </c>
      <c r="B4" s="5" t="s">
        <v>81</v>
      </c>
      <c r="C4" s="446"/>
      <c r="D4" s="32" t="s">
        <v>433</v>
      </c>
      <c r="E4" s="32"/>
      <c r="F4" s="32"/>
      <c r="G4" s="32"/>
      <c r="H4" s="32"/>
      <c r="I4" s="32"/>
      <c r="J4" s="32"/>
    </row>
    <row r="5" spans="1:10">
      <c r="A5" s="32">
        <v>2</v>
      </c>
      <c r="B5" s="502"/>
      <c r="C5" s="503"/>
      <c r="D5" s="32"/>
      <c r="E5" s="32"/>
      <c r="F5" s="32"/>
      <c r="G5" s="32"/>
      <c r="H5" s="32"/>
      <c r="I5" s="32"/>
      <c r="J5" s="32"/>
    </row>
    <row r="6" spans="1:10" ht="32.450000000000003" customHeight="1">
      <c r="A6" s="32">
        <v>3</v>
      </c>
      <c r="B6" s="1" t="s">
        <v>82</v>
      </c>
      <c r="C6" s="61"/>
      <c r="D6" s="32"/>
      <c r="E6" s="32"/>
      <c r="F6" s="32"/>
      <c r="G6" s="32"/>
      <c r="H6" s="32"/>
      <c r="I6" s="32"/>
      <c r="J6" s="32"/>
    </row>
    <row r="7" spans="1:10" ht="13.5" customHeight="1">
      <c r="A7" s="32">
        <v>4</v>
      </c>
      <c r="B7" s="1" t="s">
        <v>429</v>
      </c>
      <c r="C7" s="61"/>
      <c r="D7" s="32"/>
      <c r="E7" s="32"/>
      <c r="F7" s="32"/>
      <c r="G7" s="32"/>
      <c r="H7" s="32"/>
      <c r="I7" s="32"/>
      <c r="J7" s="32"/>
    </row>
    <row r="8" spans="1:10" ht="13.5" customHeight="1">
      <c r="A8" s="32">
        <v>5</v>
      </c>
      <c r="B8" s="1" t="s">
        <v>83</v>
      </c>
      <c r="C8" s="61"/>
      <c r="D8" s="32"/>
      <c r="E8" s="32"/>
      <c r="F8" s="32"/>
      <c r="G8" s="32"/>
      <c r="H8" s="32"/>
      <c r="I8" s="32"/>
      <c r="J8" s="32"/>
    </row>
    <row r="9" spans="1:10" ht="13.5" customHeight="1">
      <c r="A9" s="32">
        <v>6</v>
      </c>
      <c r="B9" s="1" t="s">
        <v>76</v>
      </c>
      <c r="C9" s="61"/>
      <c r="D9" s="32"/>
      <c r="E9" s="32"/>
      <c r="F9" s="32"/>
      <c r="G9" s="32"/>
      <c r="H9" s="32"/>
      <c r="I9" s="32"/>
      <c r="J9" s="32"/>
    </row>
    <row r="10" spans="1:10" ht="13.5" customHeight="1">
      <c r="A10" s="32">
        <v>7</v>
      </c>
      <c r="B10" s="1" t="s">
        <v>77</v>
      </c>
      <c r="C10" s="61"/>
      <c r="D10" s="32"/>
      <c r="E10" s="32"/>
      <c r="F10" s="32"/>
      <c r="G10" s="32"/>
      <c r="H10" s="32"/>
      <c r="I10" s="32"/>
      <c r="J10" s="32"/>
    </row>
    <row r="11" spans="1:10">
      <c r="A11" s="32">
        <v>8</v>
      </c>
      <c r="B11" s="1" t="s">
        <v>78</v>
      </c>
      <c r="C11" s="61"/>
      <c r="D11" s="32"/>
      <c r="E11" s="32"/>
      <c r="F11" s="32"/>
      <c r="G11" s="32"/>
      <c r="H11" s="32"/>
      <c r="I11" s="32"/>
      <c r="J11" s="32"/>
    </row>
    <row r="12" spans="1:10">
      <c r="A12" s="32">
        <v>9</v>
      </c>
      <c r="B12" s="1" t="s">
        <v>79</v>
      </c>
      <c r="C12" s="61"/>
      <c r="D12" s="32"/>
      <c r="E12" s="32"/>
      <c r="F12" s="32"/>
      <c r="G12" s="32"/>
      <c r="H12" s="32"/>
      <c r="I12" s="32"/>
      <c r="J12" s="32"/>
    </row>
    <row r="13" spans="1:10" ht="14.25" thickBot="1">
      <c r="A13" s="32">
        <v>10</v>
      </c>
      <c r="B13" s="1" t="s">
        <v>80</v>
      </c>
      <c r="C13" s="62"/>
      <c r="D13" s="32"/>
      <c r="E13" s="32"/>
      <c r="F13" s="32"/>
      <c r="G13" s="32"/>
      <c r="H13" s="32"/>
      <c r="I13" s="32"/>
      <c r="J13" s="32"/>
    </row>
    <row r="14" spans="1:10">
      <c r="A14" s="32"/>
      <c r="B14" s="32"/>
      <c r="C14" s="32"/>
      <c r="D14" s="32"/>
      <c r="E14" s="32"/>
      <c r="F14" s="32"/>
      <c r="G14" s="32"/>
      <c r="H14" s="32"/>
      <c r="I14" s="32"/>
      <c r="J14" s="32"/>
    </row>
    <row r="15" spans="1:10" ht="17.25">
      <c r="A15" s="202" t="s">
        <v>132</v>
      </c>
      <c r="B15" s="32"/>
      <c r="C15" s="32"/>
      <c r="D15" s="32"/>
      <c r="E15" s="32"/>
      <c r="F15" s="32"/>
      <c r="G15" s="32"/>
      <c r="H15" s="32"/>
      <c r="I15" s="32"/>
      <c r="J15" s="32"/>
    </row>
    <row r="16" spans="1:10" ht="14.25">
      <c r="A16" s="33" t="s">
        <v>379</v>
      </c>
      <c r="B16" s="205"/>
      <c r="C16" s="203"/>
      <c r="D16" s="203"/>
      <c r="E16" s="203"/>
      <c r="F16" s="203"/>
      <c r="G16" s="32"/>
      <c r="H16" s="32"/>
      <c r="I16" s="32"/>
      <c r="J16" s="32"/>
    </row>
    <row r="17" spans="1:11" ht="14.25" thickBot="1">
      <c r="A17" s="32"/>
      <c r="B17" s="11" t="s">
        <v>280</v>
      </c>
      <c r="C17" s="315" t="s">
        <v>282</v>
      </c>
      <c r="D17" s="316" t="s">
        <v>335</v>
      </c>
      <c r="E17" s="32"/>
      <c r="F17" s="32"/>
      <c r="G17" s="32"/>
      <c r="H17" s="32"/>
      <c r="I17" s="32"/>
      <c r="J17" s="32"/>
    </row>
    <row r="18" spans="1:11">
      <c r="A18" s="32">
        <v>1</v>
      </c>
      <c r="B18" s="1" t="s">
        <v>129</v>
      </c>
      <c r="C18" s="317"/>
      <c r="D18" s="318"/>
      <c r="E18" s="32" t="s">
        <v>433</v>
      </c>
      <c r="F18" s="32"/>
      <c r="G18" s="32"/>
      <c r="H18" s="32"/>
      <c r="I18" s="32"/>
      <c r="J18" s="32"/>
    </row>
    <row r="19" spans="1:11">
      <c r="A19" s="32">
        <v>2</v>
      </c>
      <c r="B19" s="1" t="s">
        <v>130</v>
      </c>
      <c r="C19" s="172"/>
      <c r="D19" s="197"/>
      <c r="E19" s="32" t="s">
        <v>433</v>
      </c>
      <c r="F19" s="32"/>
      <c r="G19" s="32"/>
      <c r="H19" s="32"/>
      <c r="I19" s="32"/>
      <c r="J19" s="32"/>
    </row>
    <row r="20" spans="1:11" ht="14.25" thickBot="1">
      <c r="A20" s="32">
        <v>3</v>
      </c>
      <c r="B20" s="1" t="s">
        <v>131</v>
      </c>
      <c r="C20" s="173"/>
      <c r="D20" s="198"/>
      <c r="E20" s="32" t="s">
        <v>433</v>
      </c>
      <c r="F20" s="32"/>
      <c r="G20" s="32"/>
      <c r="H20" s="32"/>
      <c r="I20" s="32"/>
      <c r="J20" s="32"/>
    </row>
    <row r="21" spans="1:11">
      <c r="A21" s="32"/>
      <c r="B21" s="32"/>
      <c r="C21" s="32"/>
      <c r="D21" s="32"/>
      <c r="E21" s="32"/>
      <c r="F21" s="32"/>
      <c r="G21" s="32"/>
      <c r="H21" s="32"/>
      <c r="I21" s="32"/>
      <c r="J21" s="32"/>
    </row>
    <row r="22" spans="1:11" ht="17.25">
      <c r="A22" s="558" t="s">
        <v>832</v>
      </c>
      <c r="B22" s="559"/>
      <c r="C22" s="559"/>
      <c r="D22" s="559"/>
      <c r="E22" s="559"/>
      <c r="F22" s="559"/>
      <c r="G22" s="559"/>
      <c r="H22" s="559"/>
      <c r="I22" s="559"/>
      <c r="J22" s="559"/>
    </row>
    <row r="23" spans="1:11" ht="27.95" customHeight="1">
      <c r="A23" s="595" t="s">
        <v>833</v>
      </c>
      <c r="B23" s="595"/>
      <c r="C23" s="595"/>
      <c r="D23" s="595"/>
      <c r="E23" s="595"/>
      <c r="F23" s="595"/>
      <c r="G23" s="595"/>
      <c r="H23" s="595"/>
      <c r="I23" s="595"/>
      <c r="J23" s="595"/>
    </row>
    <row r="24" spans="1:11">
      <c r="A24" s="32" t="s">
        <v>834</v>
      </c>
      <c r="B24" s="32"/>
      <c r="C24" s="32"/>
      <c r="D24" s="532"/>
      <c r="E24" s="532"/>
      <c r="F24" s="532"/>
      <c r="G24" s="532"/>
      <c r="H24" s="532"/>
      <c r="I24" s="532"/>
      <c r="J24" s="32"/>
    </row>
    <row r="25" spans="1:11" ht="14.25" thickBot="1">
      <c r="A25" s="533">
        <f>COUNTA(B26:B35)</f>
        <v>0</v>
      </c>
      <c r="B25" s="534" t="s">
        <v>835</v>
      </c>
      <c r="C25" s="11" t="s">
        <v>836</v>
      </c>
      <c r="D25" s="418"/>
      <c r="E25" s="418"/>
      <c r="F25" s="418"/>
      <c r="G25" s="418"/>
      <c r="H25" s="418"/>
      <c r="I25" s="418"/>
      <c r="J25" s="535"/>
      <c r="K25" s="536" t="s">
        <v>837</v>
      </c>
    </row>
    <row r="26" spans="1:11">
      <c r="A26" s="537">
        <f>COUNTA(B26)</f>
        <v>0</v>
      </c>
      <c r="B26" s="538"/>
      <c r="C26" s="593" t="s">
        <v>838</v>
      </c>
      <c r="D26" s="594"/>
      <c r="E26" s="594"/>
      <c r="F26" s="594"/>
      <c r="G26" s="594"/>
      <c r="H26" s="594"/>
      <c r="I26" s="594"/>
      <c r="J26" s="32"/>
    </row>
    <row r="27" spans="1:11" hidden="1">
      <c r="A27" s="537">
        <f>COUNTA($B$26:B27)</f>
        <v>0</v>
      </c>
      <c r="B27" s="539"/>
      <c r="C27" s="593" t="s">
        <v>839</v>
      </c>
      <c r="D27" s="594"/>
      <c r="E27" s="594"/>
      <c r="F27" s="594"/>
      <c r="G27" s="594"/>
      <c r="H27" s="594"/>
      <c r="I27" s="594"/>
      <c r="J27" s="32"/>
    </row>
    <row r="28" spans="1:11" hidden="1">
      <c r="A28" s="537">
        <f>COUNTA($B$26:B28)</f>
        <v>0</v>
      </c>
      <c r="B28" s="539"/>
      <c r="C28" s="593" t="s">
        <v>840</v>
      </c>
      <c r="D28" s="594"/>
      <c r="E28" s="594"/>
      <c r="F28" s="594"/>
      <c r="G28" s="594"/>
      <c r="H28" s="594"/>
      <c r="I28" s="594"/>
      <c r="J28" s="32"/>
    </row>
    <row r="29" spans="1:11" hidden="1">
      <c r="A29" s="537">
        <f>COUNTA($B$26:B29)</f>
        <v>0</v>
      </c>
      <c r="B29" s="539"/>
      <c r="C29" s="593" t="s">
        <v>841</v>
      </c>
      <c r="D29" s="594"/>
      <c r="E29" s="594"/>
      <c r="F29" s="594"/>
      <c r="G29" s="594"/>
      <c r="H29" s="594"/>
      <c r="I29" s="594"/>
      <c r="J29" s="32"/>
    </row>
    <row r="30" spans="1:11">
      <c r="A30" s="537">
        <f>COUNTA($B$26:B30)</f>
        <v>0</v>
      </c>
      <c r="B30" s="539"/>
      <c r="C30" s="593" t="s">
        <v>842</v>
      </c>
      <c r="D30" s="594"/>
      <c r="E30" s="594"/>
      <c r="F30" s="594"/>
      <c r="G30" s="594"/>
      <c r="H30" s="594"/>
      <c r="I30" s="594"/>
      <c r="J30" s="32"/>
    </row>
    <row r="31" spans="1:11">
      <c r="A31" s="537">
        <f>COUNTA($B$26:B31)</f>
        <v>0</v>
      </c>
      <c r="B31" s="539"/>
      <c r="C31" s="593" t="s">
        <v>843</v>
      </c>
      <c r="D31" s="594"/>
      <c r="E31" s="594"/>
      <c r="F31" s="594"/>
      <c r="G31" s="594"/>
      <c r="H31" s="594"/>
      <c r="I31" s="594"/>
      <c r="J31" s="32"/>
    </row>
    <row r="32" spans="1:11">
      <c r="A32" s="537">
        <f>COUNTA($B$26:B32)</f>
        <v>0</v>
      </c>
      <c r="B32" s="540"/>
      <c r="C32" s="593" t="s">
        <v>864</v>
      </c>
      <c r="D32" s="594"/>
      <c r="E32" s="594"/>
      <c r="F32" s="594"/>
      <c r="G32" s="594"/>
      <c r="H32" s="594"/>
      <c r="I32" s="594"/>
      <c r="J32" s="32"/>
    </row>
    <row r="33" spans="1:10">
      <c r="A33" s="537">
        <f>COUNTA($B$26:B33)</f>
        <v>0</v>
      </c>
      <c r="B33" s="541"/>
      <c r="C33" s="593" t="s">
        <v>844</v>
      </c>
      <c r="D33" s="594"/>
      <c r="E33" s="594"/>
      <c r="F33" s="594"/>
      <c r="G33" s="594"/>
      <c r="H33" s="594"/>
      <c r="I33" s="594"/>
      <c r="J33" s="32"/>
    </row>
    <row r="34" spans="1:10" ht="14.25" thickBot="1">
      <c r="A34" s="537">
        <f>COUNTA($B$26:B34)</f>
        <v>0</v>
      </c>
      <c r="B34" s="539"/>
      <c r="C34" s="593" t="s">
        <v>845</v>
      </c>
      <c r="D34" s="594"/>
      <c r="E34" s="594"/>
      <c r="F34" s="594"/>
      <c r="G34" s="594"/>
      <c r="H34" s="594"/>
      <c r="I34" s="594"/>
      <c r="J34" s="32"/>
    </row>
    <row r="35" spans="1:10" ht="14.25" hidden="1" thickBot="1">
      <c r="A35" s="537">
        <f>COUNTA($B$26:B35)</f>
        <v>0</v>
      </c>
      <c r="B35" s="539"/>
      <c r="C35" s="593" t="s">
        <v>846</v>
      </c>
      <c r="D35" s="594"/>
      <c r="E35" s="594"/>
      <c r="F35" s="594"/>
      <c r="G35" s="594"/>
      <c r="H35" s="594"/>
      <c r="I35" s="594"/>
      <c r="J35" s="32"/>
    </row>
    <row r="36" spans="1:10">
      <c r="A36" s="32"/>
      <c r="B36" s="542"/>
      <c r="C36" s="32"/>
      <c r="D36" s="32"/>
      <c r="E36" s="32"/>
      <c r="F36" s="32"/>
      <c r="G36" s="32"/>
      <c r="H36" s="32"/>
      <c r="I36" s="32"/>
      <c r="J36" s="32"/>
    </row>
    <row r="37" spans="1:10" ht="17.25">
      <c r="A37" s="202" t="s">
        <v>847</v>
      </c>
      <c r="B37" s="32"/>
      <c r="C37" s="32"/>
      <c r="D37" s="32"/>
      <c r="E37" s="32"/>
      <c r="F37" s="32"/>
      <c r="G37" s="32"/>
      <c r="H37" s="32"/>
      <c r="I37" s="32"/>
      <c r="J37" s="32"/>
    </row>
    <row r="38" spans="1:10" ht="13.5" customHeight="1">
      <c r="A38" s="601" t="s">
        <v>517</v>
      </c>
      <c r="B38" s="601"/>
      <c r="C38" s="601"/>
      <c r="D38" s="601"/>
      <c r="E38" s="601"/>
      <c r="F38" s="601"/>
      <c r="G38" s="601"/>
      <c r="H38" s="601"/>
      <c r="I38" s="601"/>
      <c r="J38" s="601"/>
    </row>
    <row r="39" spans="1:10" ht="13.5" customHeight="1">
      <c r="A39" s="601"/>
      <c r="B39" s="601"/>
      <c r="C39" s="601"/>
      <c r="D39" s="601"/>
      <c r="E39" s="601"/>
      <c r="F39" s="601"/>
      <c r="G39" s="601"/>
      <c r="H39" s="601"/>
      <c r="I39" s="601"/>
      <c r="J39" s="601"/>
    </row>
    <row r="40" spans="1:10" ht="13.5" customHeight="1">
      <c r="A40" s="32" t="s">
        <v>518</v>
      </c>
      <c r="B40" s="203"/>
      <c r="C40" s="203"/>
      <c r="D40" s="203"/>
      <c r="E40" s="203"/>
      <c r="F40" s="203"/>
      <c r="G40" s="32"/>
      <c r="H40" s="32"/>
      <c r="I40" s="32"/>
      <c r="J40" s="32"/>
    </row>
    <row r="41" spans="1:10" ht="13.5" customHeight="1">
      <c r="A41" s="32"/>
      <c r="B41" s="203"/>
      <c r="C41" s="203"/>
      <c r="D41" s="203"/>
      <c r="E41" s="203"/>
      <c r="F41" s="203"/>
      <c r="G41" s="32"/>
      <c r="H41" s="32"/>
      <c r="I41" s="32"/>
      <c r="J41" s="32"/>
    </row>
    <row r="42" spans="1:10">
      <c r="A42" s="204" t="s">
        <v>324</v>
      </c>
      <c r="B42" s="32"/>
      <c r="C42" s="206"/>
      <c r="D42" s="206"/>
      <c r="E42" s="206"/>
      <c r="F42" s="206"/>
      <c r="G42" s="32"/>
      <c r="H42" s="32"/>
      <c r="I42" s="32"/>
      <c r="J42" s="32"/>
    </row>
    <row r="43" spans="1:10" ht="14.25" thickBot="1">
      <c r="A43" s="204"/>
      <c r="B43" s="319" t="s">
        <v>519</v>
      </c>
      <c r="C43" s="596" t="s">
        <v>278</v>
      </c>
      <c r="D43" s="596"/>
      <c r="E43" s="596"/>
      <c r="F43" s="596"/>
      <c r="G43" s="596"/>
      <c r="H43" s="596"/>
      <c r="I43" s="596"/>
      <c r="J43" s="32"/>
    </row>
    <row r="44" spans="1:10" ht="13.5" customHeight="1">
      <c r="A44" s="204"/>
      <c r="B44" s="320"/>
      <c r="C44" s="597" t="str">
        <f>INDEX(発注者入力シート!$L$41:$T$48,MATCH(発注者入力シート!C20,発注者入力シート!$N$41:$N$48,0),4)</f>
        <v>　○企業の工事成績評定点　（様式-２-１、様式-２-２）</v>
      </c>
      <c r="D44" s="598"/>
      <c r="E44" s="598"/>
      <c r="F44" s="598"/>
      <c r="G44" s="598"/>
      <c r="H44" s="598"/>
      <c r="I44" s="599"/>
      <c r="J44" s="32"/>
    </row>
    <row r="45" spans="1:10" ht="13.5" hidden="1" customHeight="1">
      <c r="A45" s="204"/>
      <c r="B45" s="199"/>
      <c r="C45" s="597" t="str">
        <f>INDEX(発注者入力シート!$L$41:$T$48,MATCH(発注者入力シート!C21,発注者入力シート!$N$41:$N$48,0),4)</f>
        <v>表３【企業】評価項目の着色セルに項目を記入した場合、ここに記載文を直接入力！</v>
      </c>
      <c r="D45" s="598"/>
      <c r="E45" s="598"/>
      <c r="F45" s="598"/>
      <c r="G45" s="598"/>
      <c r="H45" s="598"/>
      <c r="I45" s="599"/>
      <c r="J45" s="32"/>
    </row>
    <row r="46" spans="1:10" ht="13.5" hidden="1" customHeight="1">
      <c r="A46" s="204"/>
      <c r="B46" s="199"/>
      <c r="C46" s="597" t="str">
        <f>INDEX(発注者入力シート!$L$41:$T$48,MATCH(発注者入力シート!C22,発注者入力シート!$N$41:$N$48,0),4)</f>
        <v>表３【企業】評価項目の着色セルに項目を記入した場合、ここに記載文を直接入力！</v>
      </c>
      <c r="D46" s="598"/>
      <c r="E46" s="598"/>
      <c r="F46" s="598"/>
      <c r="G46" s="598"/>
      <c r="H46" s="598"/>
      <c r="I46" s="599"/>
      <c r="J46" s="32"/>
    </row>
    <row r="47" spans="1:10" hidden="1">
      <c r="A47" s="204"/>
      <c r="B47" s="199"/>
      <c r="C47" s="597" t="str">
        <f>INDEX(発注者入力シート!$L$41:$T$48,MATCH(発注者入力シート!C23,発注者入力シート!$N$41:$N$48,0),4)</f>
        <v>表３【企業】評価項目の着色セルに項目を記入した場合、ここに記載文を直接入力！</v>
      </c>
      <c r="D47" s="598"/>
      <c r="E47" s="598"/>
      <c r="F47" s="598"/>
      <c r="G47" s="598"/>
      <c r="H47" s="598"/>
      <c r="I47" s="599"/>
      <c r="J47" s="32"/>
    </row>
    <row r="48" spans="1:10" ht="14.25" hidden="1" thickBot="1">
      <c r="A48" s="204"/>
      <c r="B48" s="200"/>
      <c r="C48" s="597" t="str">
        <f>INDEX(発注者入力シート!$L$41:$T$48,MATCH(発注者入力シート!C24,発注者入力シート!$N$41:$N$48,0),4)</f>
        <v>表３【企業】評価項目の着色セルに項目を記入した場合、ここに記載文を直接入力！</v>
      </c>
      <c r="D48" s="598"/>
      <c r="E48" s="598"/>
      <c r="F48" s="598"/>
      <c r="G48" s="598"/>
      <c r="H48" s="598"/>
      <c r="I48" s="599"/>
      <c r="J48" s="32"/>
    </row>
    <row r="49" spans="1:10">
      <c r="A49" s="204"/>
      <c r="B49" s="206"/>
      <c r="C49" s="206"/>
      <c r="D49" s="206"/>
      <c r="E49" s="206"/>
      <c r="F49" s="206"/>
      <c r="G49" s="206"/>
      <c r="H49" s="206"/>
      <c r="I49" s="206"/>
      <c r="J49" s="32"/>
    </row>
    <row r="50" spans="1:10">
      <c r="A50" s="204" t="s">
        <v>782</v>
      </c>
      <c r="B50" s="206"/>
      <c r="C50" s="204"/>
      <c r="D50" s="206"/>
      <c r="E50" s="206"/>
      <c r="F50" s="206"/>
      <c r="G50" s="32"/>
      <c r="H50" s="32"/>
      <c r="I50" s="32"/>
      <c r="J50" s="32"/>
    </row>
    <row r="51" spans="1:10" ht="14.25" thickBot="1">
      <c r="A51" s="204"/>
      <c r="B51" s="319" t="s">
        <v>519</v>
      </c>
      <c r="C51" s="596" t="s">
        <v>278</v>
      </c>
      <c r="D51" s="596"/>
      <c r="E51" s="596"/>
      <c r="F51" s="596"/>
      <c r="G51" s="596"/>
      <c r="H51" s="596"/>
      <c r="I51" s="596"/>
      <c r="J51" s="32"/>
    </row>
    <row r="52" spans="1:10" ht="13.5" customHeight="1">
      <c r="A52" s="204"/>
      <c r="B52" s="320"/>
      <c r="C52" s="597" t="str">
        <f>INDEX(発注者入力シート!$L$56:$T$76,MATCH(発注者入力シート!C29,発注者入力シート!$N$56:$N$76,0),4)</f>
        <v>　○防災協定の締結実績　（様式-４）</v>
      </c>
      <c r="D52" s="598"/>
      <c r="E52" s="598"/>
      <c r="F52" s="598"/>
      <c r="G52" s="598"/>
      <c r="H52" s="598"/>
      <c r="I52" s="599"/>
      <c r="J52" s="32"/>
    </row>
    <row r="53" spans="1:10" ht="13.5" customHeight="1">
      <c r="A53" s="204"/>
      <c r="B53" s="199"/>
      <c r="C53" s="597" t="str">
        <f>INDEX(発注者入力シート!$L$56:$T$76,MATCH(発注者入力シート!C30,発注者入力シート!$N$56:$N$76,0),4)</f>
        <v>　○ボランティア活動又はハートフルしまねへの参加実績　（様式-５）</v>
      </c>
      <c r="D53" s="598"/>
      <c r="E53" s="598"/>
      <c r="F53" s="598"/>
      <c r="G53" s="598"/>
      <c r="H53" s="598"/>
      <c r="I53" s="599"/>
      <c r="J53" s="32"/>
    </row>
    <row r="54" spans="1:10" ht="13.5" customHeight="1">
      <c r="A54" s="204"/>
      <c r="B54" s="199"/>
      <c r="C54" s="597" t="str">
        <f>INDEX(発注者入力シート!$L$56:$T$76,MATCH(発注者入力シート!C31,発注者入力シート!$N$56:$N$76,0),4)</f>
        <v>　○県管理公共土木施設に関する維持管理業務または海岸漂着物の回収業務の契約実績　（様式-６）</v>
      </c>
      <c r="D54" s="598"/>
      <c r="E54" s="598"/>
      <c r="F54" s="598"/>
      <c r="G54" s="598"/>
      <c r="H54" s="598"/>
      <c r="I54" s="599"/>
      <c r="J54" s="32"/>
    </row>
    <row r="55" spans="1:10" ht="13.5" customHeight="1">
      <c r="A55" s="204"/>
      <c r="B55" s="199"/>
      <c r="C55" s="597" t="str">
        <f>INDEX(発注者入力シート!$L$56:$T$76,MATCH(発注者入力シート!C32,発注者入力シート!$N$56:$N$76,0),4)</f>
        <v>　○県管理道路・空港または市町村管理道路を含む除雪業務の契約実績　（様式-７）</v>
      </c>
      <c r="D55" s="598"/>
      <c r="E55" s="598"/>
      <c r="F55" s="598"/>
      <c r="G55" s="598"/>
      <c r="H55" s="598"/>
      <c r="I55" s="599"/>
      <c r="J55" s="32"/>
    </row>
    <row r="56" spans="1:10" ht="13.5" customHeight="1">
      <c r="A56" s="204"/>
      <c r="B56" s="199"/>
      <c r="C56" s="597" t="str">
        <f>INDEX(発注者入力シート!$L$56:$T$76,MATCH(発注者入力シート!C33,発注者入力シート!$N$56:$N$76,0),4)</f>
        <v>　○若手技術者・若手従業員の新規雇用　（様式-８）</v>
      </c>
      <c r="D56" s="598"/>
      <c r="E56" s="598"/>
      <c r="F56" s="598"/>
      <c r="G56" s="598"/>
      <c r="H56" s="598"/>
      <c r="I56" s="599"/>
      <c r="J56" s="32"/>
    </row>
    <row r="57" spans="1:10" ht="13.5" hidden="1" customHeight="1">
      <c r="A57" s="204"/>
      <c r="B57" s="199"/>
      <c r="C57" s="597" t="str">
        <f>INDEX(発注者入力シート!$L$56:$T$76,MATCH(発注者入力シート!C34,発注者入力シート!$N$56:$N$76,0),4)</f>
        <v>表３【地域貢献・その他】評価項目の着色セルに項目を記入した場合、ここに記載文を直接入力！</v>
      </c>
      <c r="D57" s="598"/>
      <c r="E57" s="598"/>
      <c r="F57" s="598"/>
      <c r="G57" s="598"/>
      <c r="H57" s="598"/>
      <c r="I57" s="599"/>
      <c r="J57" s="32"/>
    </row>
    <row r="58" spans="1:10" ht="13.5" hidden="1" customHeight="1">
      <c r="A58" s="204"/>
      <c r="B58" s="199"/>
      <c r="C58" s="597" t="str">
        <f>INDEX(発注者入力シート!$L$56:$T$76,MATCH(発注者入力シート!C35,発注者入力シート!$N$56:$N$76,0),4)</f>
        <v>表３【地域貢献・その他】評価項目の着色セルに項目を記入した場合、ここに記載文を直接入力！</v>
      </c>
      <c r="D58" s="598"/>
      <c r="E58" s="598"/>
      <c r="F58" s="598"/>
      <c r="G58" s="598"/>
      <c r="H58" s="598"/>
      <c r="I58" s="599"/>
      <c r="J58" s="32"/>
    </row>
    <row r="59" spans="1:10" ht="13.5" hidden="1" customHeight="1">
      <c r="A59" s="204"/>
      <c r="B59" s="199"/>
      <c r="C59" s="597" t="str">
        <f>INDEX(発注者入力シート!$L$56:$T$76,MATCH(発注者入力シート!C36,発注者入力シート!$N$56:$N$76,0),4)</f>
        <v>表３【地域貢献・その他】評価項目の着色セルに項目を記入した場合、ここに記載文を直接入力！</v>
      </c>
      <c r="D59" s="598"/>
      <c r="E59" s="598"/>
      <c r="F59" s="598"/>
      <c r="G59" s="598"/>
      <c r="H59" s="598"/>
      <c r="I59" s="599"/>
      <c r="J59" s="32"/>
    </row>
    <row r="60" spans="1:10" hidden="1">
      <c r="A60" s="204"/>
      <c r="B60" s="199"/>
      <c r="C60" s="597" t="str">
        <f>INDEX(発注者入力シート!$L$56:$T$76,MATCH(発注者入力シート!C37,発注者入力シート!$N$56:$N$76,0),4)</f>
        <v>表３【地域貢献・その他】評価項目の着色セルに項目を記入した場合、ここに記載文を直接入力！</v>
      </c>
      <c r="D60" s="598"/>
      <c r="E60" s="598"/>
      <c r="F60" s="598"/>
      <c r="G60" s="598"/>
      <c r="H60" s="598"/>
      <c r="I60" s="599"/>
      <c r="J60" s="32"/>
    </row>
    <row r="61" spans="1:10" ht="14.25" hidden="1" thickBot="1">
      <c r="A61" s="204"/>
      <c r="B61" s="200"/>
      <c r="C61" s="597" t="str">
        <f>INDEX(発注者入力シート!$L$56:$T$76,MATCH(発注者入力シート!C38,発注者入力シート!$N$56:$N$76,0),4)</f>
        <v>表３【地域貢献・その他】評価項目の着色セルに項目を記入した場合、ここに記載文を直接入力！</v>
      </c>
      <c r="D61" s="598"/>
      <c r="E61" s="598"/>
      <c r="F61" s="598"/>
      <c r="G61" s="598"/>
      <c r="H61" s="598"/>
      <c r="I61" s="599"/>
      <c r="J61" s="32"/>
    </row>
    <row r="62" spans="1:10">
      <c r="A62" s="204"/>
      <c r="B62" s="206"/>
      <c r="C62" s="206"/>
      <c r="D62" s="206"/>
      <c r="E62" s="206"/>
      <c r="F62" s="206"/>
      <c r="G62" s="206"/>
      <c r="H62" s="206"/>
      <c r="I62" s="206"/>
      <c r="J62" s="32"/>
    </row>
    <row r="63" spans="1:10">
      <c r="A63" s="204" t="str">
        <f>CONCATENATE("＜配置予定技術者① ：",C18,"&gt;""")</f>
        <v>＜配置予定技術者① ：&gt;"</v>
      </c>
      <c r="B63" s="206"/>
      <c r="C63" s="204"/>
      <c r="D63" s="206"/>
      <c r="E63" s="206"/>
      <c r="F63" s="206"/>
      <c r="G63" s="32"/>
      <c r="H63" s="32"/>
      <c r="I63" s="32"/>
      <c r="J63" s="32"/>
    </row>
    <row r="64" spans="1:10" ht="14.25" thickBot="1">
      <c r="A64" s="204"/>
      <c r="B64" s="319" t="s">
        <v>519</v>
      </c>
      <c r="C64" s="602" t="s">
        <v>278</v>
      </c>
      <c r="D64" s="602"/>
      <c r="E64" s="602"/>
      <c r="F64" s="602"/>
      <c r="G64" s="602"/>
      <c r="H64" s="602"/>
      <c r="I64" s="603"/>
      <c r="J64" s="32"/>
    </row>
    <row r="65" spans="1:10">
      <c r="A65" s="204"/>
      <c r="B65" s="320"/>
      <c r="C65" s="593" t="str">
        <f>INDEX(発注者入力シート!$L$49:$T$55,MATCH(発注者入力シート!C25,発注者入力シート!$N$49:$N$55,0),4)</f>
        <v>　○配置予定技術者の資格　（様式-３）</v>
      </c>
      <c r="D65" s="594"/>
      <c r="E65" s="594"/>
      <c r="F65" s="594"/>
      <c r="G65" s="594"/>
      <c r="H65" s="594"/>
      <c r="I65" s="594"/>
      <c r="J65" s="32"/>
    </row>
    <row r="66" spans="1:10" hidden="1">
      <c r="A66" s="204"/>
      <c r="B66" s="199"/>
      <c r="C66" s="593" t="str">
        <f>INDEX(発注者入力シート!$L$49:$T$55,MATCH(発注者入力シート!C26,発注者入力シート!$N$49:$N$55,0),4)</f>
        <v>表３【技術者】評価項目の着色セルに項目を記入した場合、ここに記載文を直接入力！</v>
      </c>
      <c r="D66" s="594"/>
      <c r="E66" s="594"/>
      <c r="F66" s="594"/>
      <c r="G66" s="594"/>
      <c r="H66" s="594"/>
      <c r="I66" s="594"/>
      <c r="J66" s="32"/>
    </row>
    <row r="67" spans="1:10" hidden="1">
      <c r="A67" s="204"/>
      <c r="B67" s="199"/>
      <c r="C67" s="604" t="str">
        <f>INDEX(発注者入力シート!$L$49:$T$55,MATCH(発注者入力シート!C27,発注者入力シート!$N$49:$N$55,0),4)</f>
        <v>表３【技術者】評価項目の着色セルに項目を記入した場合、ここに記載文を直接入力！</v>
      </c>
      <c r="D67" s="590"/>
      <c r="E67" s="590"/>
      <c r="F67" s="590"/>
      <c r="G67" s="590"/>
      <c r="H67" s="590"/>
      <c r="I67" s="590"/>
      <c r="J67" s="32"/>
    </row>
    <row r="68" spans="1:10" ht="14.25" hidden="1" thickBot="1">
      <c r="A68" s="204"/>
      <c r="B68" s="200"/>
      <c r="C68" s="593" t="str">
        <f>INDEX(発注者入力シート!$L$49:$T$55,MATCH(発注者入力シート!C28,発注者入力シート!$N$49:$N$55,0),4)</f>
        <v>表３【技術者】評価項目の着色セルに項目を記入した場合、ここに記載文を直接入力！</v>
      </c>
      <c r="D68" s="594"/>
      <c r="E68" s="594"/>
      <c r="F68" s="594"/>
      <c r="G68" s="594"/>
      <c r="H68" s="594"/>
      <c r="I68" s="594"/>
      <c r="J68" s="32"/>
    </row>
    <row r="69" spans="1:10">
      <c r="A69" s="204"/>
      <c r="B69" s="206"/>
      <c r="C69" s="204"/>
      <c r="D69" s="206"/>
      <c r="E69" s="206"/>
      <c r="F69" s="206"/>
      <c r="G69" s="32"/>
      <c r="H69" s="32"/>
      <c r="I69" s="32"/>
      <c r="J69" s="32"/>
    </row>
    <row r="70" spans="1:10">
      <c r="A70" s="204" t="str">
        <f>CONCATENATE("＜配置予定技術者② ：",C19,"&gt;""")</f>
        <v>＜配置予定技術者② ：&gt;"</v>
      </c>
      <c r="B70" s="206"/>
      <c r="C70" s="204"/>
      <c r="D70" s="206"/>
      <c r="E70" s="206"/>
      <c r="F70" s="206"/>
      <c r="G70" s="32"/>
      <c r="H70" s="32"/>
      <c r="I70" s="32"/>
      <c r="J70" s="32"/>
    </row>
    <row r="71" spans="1:10" ht="14.25" thickBot="1">
      <c r="A71" s="204"/>
      <c r="B71" s="319" t="s">
        <v>519</v>
      </c>
      <c r="C71" s="602" t="s">
        <v>278</v>
      </c>
      <c r="D71" s="602"/>
      <c r="E71" s="602"/>
      <c r="F71" s="602"/>
      <c r="G71" s="602"/>
      <c r="H71" s="602"/>
      <c r="I71" s="603"/>
      <c r="J71" s="32"/>
    </row>
    <row r="72" spans="1:10">
      <c r="A72" s="204"/>
      <c r="B72" s="320"/>
      <c r="C72" s="593" t="str">
        <f>C65</f>
        <v>　○配置予定技術者の資格　（様式-３）</v>
      </c>
      <c r="D72" s="594"/>
      <c r="E72" s="594"/>
      <c r="F72" s="594"/>
      <c r="G72" s="594"/>
      <c r="H72" s="594"/>
      <c r="I72" s="594"/>
      <c r="J72" s="32"/>
    </row>
    <row r="73" spans="1:10" hidden="1">
      <c r="A73" s="204"/>
      <c r="B73" s="199"/>
      <c r="C73" s="593" t="str">
        <f>C66</f>
        <v>表３【技術者】評価項目の着色セルに項目を記入した場合、ここに記載文を直接入力！</v>
      </c>
      <c r="D73" s="594"/>
      <c r="E73" s="594"/>
      <c r="F73" s="594"/>
      <c r="G73" s="594"/>
      <c r="H73" s="594"/>
      <c r="I73" s="594"/>
      <c r="J73" s="32"/>
    </row>
    <row r="74" spans="1:10" hidden="1">
      <c r="A74" s="204"/>
      <c r="B74" s="199"/>
      <c r="C74" s="593" t="str">
        <f>C67</f>
        <v>表３【技術者】評価項目の着色セルに項目を記入した場合、ここに記載文を直接入力！</v>
      </c>
      <c r="D74" s="594"/>
      <c r="E74" s="594"/>
      <c r="F74" s="594"/>
      <c r="G74" s="594"/>
      <c r="H74" s="594"/>
      <c r="I74" s="594"/>
      <c r="J74" s="32"/>
    </row>
    <row r="75" spans="1:10" ht="14.25" hidden="1" thickBot="1">
      <c r="A75" s="204"/>
      <c r="B75" s="200"/>
      <c r="C75" s="593" t="str">
        <f>C68</f>
        <v>表３【技術者】評価項目の着色セルに項目を記入した場合、ここに記載文を直接入力！</v>
      </c>
      <c r="D75" s="594"/>
      <c r="E75" s="594"/>
      <c r="F75" s="594"/>
      <c r="G75" s="594"/>
      <c r="H75" s="594"/>
      <c r="I75" s="594"/>
      <c r="J75" s="32"/>
    </row>
    <row r="76" spans="1:10">
      <c r="A76" s="204"/>
      <c r="B76" s="206"/>
      <c r="C76" s="204"/>
      <c r="D76" s="204"/>
      <c r="E76" s="204"/>
      <c r="F76" s="204"/>
      <c r="G76" s="204"/>
      <c r="H76" s="204"/>
      <c r="I76" s="204"/>
      <c r="J76" s="32"/>
    </row>
    <row r="77" spans="1:10">
      <c r="A77" s="204" t="str">
        <f>CONCATENATE("＜配置予定技術者③ ：",C20,"&gt;""")</f>
        <v>＜配置予定技術者③ ：&gt;"</v>
      </c>
      <c r="B77" s="206"/>
      <c r="C77" s="204"/>
      <c r="D77" s="206"/>
      <c r="E77" s="206"/>
      <c r="F77" s="206"/>
      <c r="G77" s="32"/>
      <c r="H77" s="32"/>
      <c r="I77" s="32"/>
      <c r="J77" s="32"/>
    </row>
    <row r="78" spans="1:10" ht="14.25" thickBot="1">
      <c r="A78" s="204"/>
      <c r="B78" s="319" t="s">
        <v>519</v>
      </c>
      <c r="C78" s="602" t="s">
        <v>278</v>
      </c>
      <c r="D78" s="602"/>
      <c r="E78" s="602"/>
      <c r="F78" s="602"/>
      <c r="G78" s="602"/>
      <c r="H78" s="602"/>
      <c r="I78" s="603"/>
      <c r="J78" s="32"/>
    </row>
    <row r="79" spans="1:10">
      <c r="A79" s="204"/>
      <c r="B79" s="320"/>
      <c r="C79" s="600" t="str">
        <f>C72</f>
        <v>　○配置予定技術者の資格　（様式-３）</v>
      </c>
      <c r="D79" s="600"/>
      <c r="E79" s="600"/>
      <c r="F79" s="600"/>
      <c r="G79" s="600"/>
      <c r="H79" s="600"/>
      <c r="I79" s="593"/>
      <c r="J79" s="32"/>
    </row>
    <row r="80" spans="1:10" hidden="1">
      <c r="A80" s="204"/>
      <c r="B80" s="199"/>
      <c r="C80" s="600" t="str">
        <f t="shared" ref="C80:C82" si="0">C73</f>
        <v>表３【技術者】評価項目の着色セルに項目を記入した場合、ここに記載文を直接入力！</v>
      </c>
      <c r="D80" s="600"/>
      <c r="E80" s="600"/>
      <c r="F80" s="600"/>
      <c r="G80" s="600"/>
      <c r="H80" s="600"/>
      <c r="I80" s="593"/>
      <c r="J80" s="32"/>
    </row>
    <row r="81" spans="1:10" hidden="1">
      <c r="A81" s="204"/>
      <c r="B81" s="199"/>
      <c r="C81" s="600" t="str">
        <f t="shared" si="0"/>
        <v>表３【技術者】評価項目の着色セルに項目を記入した場合、ここに記載文を直接入力！</v>
      </c>
      <c r="D81" s="600"/>
      <c r="E81" s="600"/>
      <c r="F81" s="600"/>
      <c r="G81" s="600"/>
      <c r="H81" s="600"/>
      <c r="I81" s="593"/>
      <c r="J81" s="32"/>
    </row>
    <row r="82" spans="1:10" ht="14.25" hidden="1" thickBot="1">
      <c r="A82" s="204"/>
      <c r="B82" s="200"/>
      <c r="C82" s="600" t="str">
        <f t="shared" si="0"/>
        <v>表３【技術者】評価項目の着色セルに項目を記入した場合、ここに記載文を直接入力！</v>
      </c>
      <c r="D82" s="600"/>
      <c r="E82" s="600"/>
      <c r="F82" s="600"/>
      <c r="G82" s="600"/>
      <c r="H82" s="600"/>
      <c r="I82" s="593"/>
      <c r="J82" s="32"/>
    </row>
    <row r="83" spans="1:10">
      <c r="A83" s="204"/>
      <c r="B83" s="206"/>
      <c r="C83" s="206"/>
      <c r="D83" s="206"/>
      <c r="E83" s="206"/>
      <c r="F83" s="206"/>
      <c r="G83" s="32"/>
      <c r="H83" s="32"/>
      <c r="I83" s="32"/>
      <c r="J83" s="32"/>
    </row>
    <row r="84" spans="1:10">
      <c r="A84" s="207"/>
      <c r="B84" s="32"/>
      <c r="C84" s="32"/>
      <c r="D84" s="32"/>
      <c r="E84" s="32"/>
      <c r="F84" s="32"/>
      <c r="G84" s="32"/>
      <c r="H84" s="32"/>
      <c r="I84" s="32"/>
      <c r="J84" s="32"/>
    </row>
  </sheetData>
  <mergeCells count="44">
    <mergeCell ref="A38:J39"/>
    <mergeCell ref="C82:I82"/>
    <mergeCell ref="C64:I64"/>
    <mergeCell ref="C71:I71"/>
    <mergeCell ref="C78:I78"/>
    <mergeCell ref="C65:I65"/>
    <mergeCell ref="C66:I66"/>
    <mergeCell ref="C67:I67"/>
    <mergeCell ref="C72:I72"/>
    <mergeCell ref="C73:I73"/>
    <mergeCell ref="C74:I74"/>
    <mergeCell ref="C75:I75"/>
    <mergeCell ref="C60:I60"/>
    <mergeCell ref="C61:I61"/>
    <mergeCell ref="C79:I79"/>
    <mergeCell ref="C80:I80"/>
    <mergeCell ref="C81:I81"/>
    <mergeCell ref="C68:I68"/>
    <mergeCell ref="C55:I55"/>
    <mergeCell ref="C56:I56"/>
    <mergeCell ref="C57:I57"/>
    <mergeCell ref="C58:I58"/>
    <mergeCell ref="C59:I59"/>
    <mergeCell ref="C48:I48"/>
    <mergeCell ref="C51:I51"/>
    <mergeCell ref="C53:I53"/>
    <mergeCell ref="C52:I52"/>
    <mergeCell ref="C54:I54"/>
    <mergeCell ref="C43:I43"/>
    <mergeCell ref="C44:I44"/>
    <mergeCell ref="C45:I45"/>
    <mergeCell ref="C46:I46"/>
    <mergeCell ref="C47:I47"/>
    <mergeCell ref="A23:J23"/>
    <mergeCell ref="C26:I26"/>
    <mergeCell ref="C27:I27"/>
    <mergeCell ref="C28:I28"/>
    <mergeCell ref="C29:I29"/>
    <mergeCell ref="C35:I35"/>
    <mergeCell ref="C30:I30"/>
    <mergeCell ref="C31:I31"/>
    <mergeCell ref="C32:I32"/>
    <mergeCell ref="C33:I33"/>
    <mergeCell ref="C34:I34"/>
  </mergeCells>
  <phoneticPr fontId="2"/>
  <dataValidations count="2">
    <dataValidation type="list" showInputMessage="1" showErrorMessage="1" sqref="B44:B48 B52:B61 B65:B68 B72:B75 B79:B82" xr:uid="{00000000-0002-0000-0100-000000000000}">
      <formula1>企業回答1</formula1>
    </dataValidation>
    <dataValidation type="list" allowBlank="1" showInputMessage="1" showErrorMessage="1" sqref="B26:B35" xr:uid="{D7E0E503-D35F-4695-8EDA-E215A5D3A460}">
      <formula1>$K$25:$K$26</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56"/>
  <sheetViews>
    <sheetView workbookViewId="0">
      <selection activeCell="A24" sqref="A24"/>
    </sheetView>
  </sheetViews>
  <sheetFormatPr defaultColWidth="9" defaultRowHeight="13.5"/>
  <cols>
    <col min="1" max="17" width="5.125" style="280" customWidth="1"/>
    <col min="18" max="16384" width="9" style="280"/>
  </cols>
  <sheetData>
    <row r="1" spans="1:17" s="286" customFormat="1" ht="17.25">
      <c r="A1" s="606" t="s">
        <v>506</v>
      </c>
      <c r="B1" s="606"/>
      <c r="C1" s="606"/>
      <c r="D1" s="606"/>
      <c r="E1" s="606"/>
      <c r="F1" s="606"/>
      <c r="G1" s="606"/>
      <c r="H1" s="606"/>
      <c r="I1" s="606"/>
      <c r="J1" s="606"/>
      <c r="K1" s="606"/>
      <c r="L1" s="606"/>
      <c r="M1" s="606"/>
      <c r="N1" s="606"/>
      <c r="O1" s="606"/>
    </row>
    <row r="2" spans="1:17" s="286" customFormat="1" ht="11.25" customHeight="1"/>
    <row r="3" spans="1:17" s="286" customFormat="1" ht="14.25">
      <c r="A3" s="605" t="s">
        <v>507</v>
      </c>
      <c r="B3" s="605"/>
      <c r="C3" s="605"/>
      <c r="D3" s="605"/>
      <c r="E3" s="605"/>
      <c r="F3" s="605"/>
      <c r="G3" s="605"/>
      <c r="H3" s="605"/>
      <c r="I3" s="605"/>
      <c r="J3" s="605"/>
      <c r="K3" s="605"/>
      <c r="L3" s="605"/>
      <c r="M3" s="605"/>
      <c r="N3" s="605"/>
      <c r="O3" s="605"/>
    </row>
    <row r="4" spans="1:17" s="286" customFormat="1">
      <c r="A4" s="287" t="s">
        <v>513</v>
      </c>
      <c r="B4" s="607" t="s">
        <v>508</v>
      </c>
      <c r="C4" s="607"/>
      <c r="D4" s="607"/>
      <c r="E4" s="607"/>
      <c r="F4" s="607"/>
      <c r="G4" s="607"/>
      <c r="H4" s="607"/>
      <c r="I4" s="607"/>
      <c r="J4" s="607"/>
      <c r="K4" s="607"/>
      <c r="L4" s="607"/>
      <c r="M4" s="607"/>
      <c r="N4" s="607"/>
      <c r="O4" s="607"/>
      <c r="P4" s="607"/>
      <c r="Q4" s="607"/>
    </row>
    <row r="5" spans="1:17" s="286" customFormat="1">
      <c r="A5" s="287"/>
      <c r="B5" s="607"/>
      <c r="C5" s="607"/>
      <c r="D5" s="607"/>
      <c r="E5" s="607"/>
      <c r="F5" s="607"/>
      <c r="G5" s="607"/>
      <c r="H5" s="607"/>
      <c r="I5" s="607"/>
      <c r="J5" s="607"/>
      <c r="K5" s="607"/>
      <c r="L5" s="607"/>
      <c r="M5" s="607"/>
      <c r="N5" s="607"/>
      <c r="O5" s="607"/>
      <c r="P5" s="607"/>
      <c r="Q5" s="607"/>
    </row>
    <row r="6" spans="1:17" s="286" customFormat="1" ht="13.5" customHeight="1">
      <c r="A6" s="287" t="s">
        <v>514</v>
      </c>
      <c r="B6" s="607" t="s">
        <v>509</v>
      </c>
      <c r="C6" s="607"/>
      <c r="D6" s="607"/>
      <c r="E6" s="607"/>
      <c r="F6" s="607"/>
      <c r="G6" s="607"/>
      <c r="H6" s="607"/>
      <c r="I6" s="607"/>
      <c r="J6" s="607"/>
      <c r="K6" s="607"/>
      <c r="L6" s="607"/>
      <c r="M6" s="607"/>
      <c r="N6" s="607"/>
      <c r="O6" s="607"/>
      <c r="P6" s="607"/>
      <c r="Q6" s="607"/>
    </row>
    <row r="7" spans="1:17" s="286" customFormat="1">
      <c r="A7" s="288"/>
      <c r="B7" s="607"/>
      <c r="C7" s="607"/>
      <c r="D7" s="607"/>
      <c r="E7" s="607"/>
      <c r="F7" s="607"/>
      <c r="G7" s="607"/>
      <c r="H7" s="607"/>
      <c r="I7" s="607"/>
      <c r="J7" s="607"/>
      <c r="K7" s="607"/>
      <c r="L7" s="607"/>
      <c r="M7" s="607"/>
      <c r="N7" s="607"/>
      <c r="O7" s="607"/>
      <c r="P7" s="607"/>
      <c r="Q7" s="607"/>
    </row>
    <row r="8" spans="1:17" s="286" customFormat="1">
      <c r="A8" s="288"/>
      <c r="B8" s="607"/>
      <c r="C8" s="607"/>
      <c r="D8" s="607"/>
      <c r="E8" s="607"/>
      <c r="F8" s="607"/>
      <c r="G8" s="607"/>
      <c r="H8" s="607"/>
      <c r="I8" s="607"/>
      <c r="J8" s="607"/>
      <c r="K8" s="607"/>
      <c r="L8" s="607"/>
      <c r="M8" s="607"/>
      <c r="N8" s="607"/>
      <c r="O8" s="607"/>
      <c r="P8" s="607"/>
      <c r="Q8" s="607"/>
    </row>
    <row r="9" spans="1:17" s="286" customFormat="1">
      <c r="A9" s="288"/>
      <c r="B9" s="607"/>
      <c r="C9" s="607"/>
      <c r="D9" s="607"/>
      <c r="E9" s="607"/>
      <c r="F9" s="607"/>
      <c r="G9" s="607"/>
      <c r="H9" s="607"/>
      <c r="I9" s="607"/>
      <c r="J9" s="607"/>
      <c r="K9" s="607"/>
      <c r="L9" s="607"/>
      <c r="M9" s="607"/>
      <c r="N9" s="607"/>
      <c r="O9" s="607"/>
      <c r="P9" s="607"/>
      <c r="Q9" s="607"/>
    </row>
    <row r="10" spans="1:17" s="286" customFormat="1" ht="9.75" customHeight="1">
      <c r="A10" s="335"/>
      <c r="B10" s="335"/>
      <c r="C10" s="335"/>
      <c r="D10" s="335"/>
      <c r="E10" s="335"/>
      <c r="F10" s="335"/>
      <c r="G10" s="335"/>
      <c r="H10" s="335"/>
      <c r="I10" s="335"/>
      <c r="J10" s="335"/>
      <c r="K10" s="335"/>
      <c r="L10" s="335"/>
      <c r="M10" s="335"/>
      <c r="N10" s="335"/>
      <c r="O10" s="335"/>
      <c r="P10" s="335"/>
      <c r="Q10" s="335"/>
    </row>
    <row r="11" spans="1:17" s="286" customFormat="1" ht="14.25">
      <c r="A11" s="605" t="s">
        <v>510</v>
      </c>
      <c r="B11" s="605"/>
      <c r="C11" s="605"/>
      <c r="D11" s="605"/>
      <c r="E11" s="605"/>
      <c r="F11" s="605"/>
      <c r="G11" s="605"/>
      <c r="H11" s="605"/>
      <c r="I11" s="605"/>
      <c r="J11" s="605"/>
      <c r="K11" s="605"/>
      <c r="L11" s="605"/>
      <c r="M11" s="605"/>
      <c r="N11" s="605"/>
    </row>
    <row r="12" spans="1:17" s="286" customFormat="1">
      <c r="A12" s="287" t="s">
        <v>513</v>
      </c>
      <c r="B12" s="607" t="s">
        <v>481</v>
      </c>
      <c r="C12" s="607"/>
      <c r="D12" s="607"/>
      <c r="E12" s="607"/>
      <c r="F12" s="607"/>
      <c r="G12" s="607"/>
      <c r="H12" s="607"/>
      <c r="I12" s="607"/>
      <c r="J12" s="607"/>
      <c r="K12" s="607"/>
      <c r="L12" s="607"/>
      <c r="M12" s="607"/>
      <c r="N12" s="607"/>
      <c r="O12" s="607"/>
      <c r="P12" s="607"/>
      <c r="Q12" s="607"/>
    </row>
    <row r="13" spans="1:17" s="286" customFormat="1">
      <c r="A13" s="287"/>
      <c r="B13" s="607"/>
      <c r="C13" s="607"/>
      <c r="D13" s="607"/>
      <c r="E13" s="607"/>
      <c r="F13" s="607"/>
      <c r="G13" s="607"/>
      <c r="H13" s="607"/>
      <c r="I13" s="607"/>
      <c r="J13" s="607"/>
      <c r="K13" s="607"/>
      <c r="L13" s="607"/>
      <c r="M13" s="607"/>
      <c r="N13" s="607"/>
      <c r="O13" s="607"/>
      <c r="P13" s="607"/>
      <c r="Q13" s="607"/>
    </row>
    <row r="14" spans="1:17" s="286" customFormat="1">
      <c r="A14" s="287" t="s">
        <v>514</v>
      </c>
      <c r="B14" s="607" t="s">
        <v>482</v>
      </c>
      <c r="C14" s="607"/>
      <c r="D14" s="607"/>
      <c r="E14" s="607"/>
      <c r="F14" s="607"/>
      <c r="G14" s="607"/>
      <c r="H14" s="607"/>
      <c r="I14" s="607"/>
      <c r="J14" s="607"/>
      <c r="K14" s="607"/>
      <c r="L14" s="607"/>
      <c r="M14" s="607"/>
      <c r="N14" s="607"/>
      <c r="O14" s="607"/>
      <c r="P14" s="607"/>
      <c r="Q14" s="607"/>
    </row>
    <row r="15" spans="1:17" s="286" customFormat="1">
      <c r="A15" s="287"/>
      <c r="B15" s="607"/>
      <c r="C15" s="607"/>
      <c r="D15" s="607"/>
      <c r="E15" s="607"/>
      <c r="F15" s="607"/>
      <c r="G15" s="607"/>
      <c r="H15" s="607"/>
      <c r="I15" s="607"/>
      <c r="J15" s="607"/>
      <c r="K15" s="607"/>
      <c r="L15" s="607"/>
      <c r="M15" s="607"/>
      <c r="N15" s="607"/>
      <c r="O15" s="607"/>
      <c r="P15" s="607"/>
      <c r="Q15" s="607"/>
    </row>
    <row r="16" spans="1:17" s="286" customFormat="1">
      <c r="A16" s="287" t="s">
        <v>51</v>
      </c>
      <c r="B16" s="298" t="s">
        <v>492</v>
      </c>
      <c r="C16" s="335"/>
      <c r="D16" s="335"/>
      <c r="E16" s="335"/>
      <c r="F16" s="335"/>
      <c r="G16" s="335"/>
      <c r="H16" s="335"/>
      <c r="I16" s="335"/>
      <c r="J16" s="335"/>
      <c r="K16" s="335"/>
      <c r="L16" s="335"/>
      <c r="M16" s="335"/>
      <c r="N16" s="335"/>
      <c r="O16" s="335"/>
      <c r="P16" s="335"/>
      <c r="Q16" s="335"/>
    </row>
    <row r="17" spans="1:17" s="286" customFormat="1">
      <c r="A17" s="287" t="s">
        <v>52</v>
      </c>
      <c r="B17" s="298" t="s">
        <v>493</v>
      </c>
      <c r="C17" s="335"/>
      <c r="D17" s="335"/>
      <c r="E17" s="335"/>
      <c r="F17" s="335"/>
      <c r="G17" s="335"/>
      <c r="H17" s="335"/>
      <c r="I17" s="335"/>
      <c r="J17" s="335"/>
      <c r="K17" s="335"/>
      <c r="L17" s="335"/>
      <c r="M17" s="335"/>
      <c r="N17" s="335"/>
      <c r="O17" s="335"/>
      <c r="P17" s="335"/>
      <c r="Q17" s="335"/>
    </row>
    <row r="18" spans="1:17" s="286" customFormat="1">
      <c r="A18" s="287" t="s">
        <v>494</v>
      </c>
      <c r="B18" s="607" t="s">
        <v>495</v>
      </c>
      <c r="C18" s="607"/>
      <c r="D18" s="607"/>
      <c r="E18" s="607"/>
      <c r="F18" s="607"/>
      <c r="G18" s="607"/>
      <c r="H18" s="607"/>
      <c r="I18" s="607"/>
      <c r="J18" s="607"/>
      <c r="K18" s="607"/>
      <c r="L18" s="607"/>
      <c r="M18" s="607"/>
      <c r="N18" s="607"/>
      <c r="O18" s="607"/>
      <c r="P18" s="607"/>
      <c r="Q18" s="607"/>
    </row>
    <row r="19" spans="1:17" s="286" customFormat="1">
      <c r="A19" s="287"/>
      <c r="B19" s="607"/>
      <c r="C19" s="607"/>
      <c r="D19" s="607"/>
      <c r="E19" s="607"/>
      <c r="F19" s="607"/>
      <c r="G19" s="607"/>
      <c r="H19" s="607"/>
      <c r="I19" s="607"/>
      <c r="J19" s="607"/>
      <c r="K19" s="607"/>
      <c r="L19" s="607"/>
      <c r="M19" s="607"/>
      <c r="N19" s="607"/>
      <c r="O19" s="607"/>
      <c r="P19" s="607"/>
      <c r="Q19" s="607"/>
    </row>
    <row r="20" spans="1:17" s="286" customFormat="1">
      <c r="A20" s="287" t="s">
        <v>515</v>
      </c>
      <c r="B20" s="607" t="s">
        <v>483</v>
      </c>
      <c r="C20" s="607"/>
      <c r="D20" s="607"/>
      <c r="E20" s="607"/>
      <c r="F20" s="607"/>
      <c r="G20" s="607"/>
      <c r="H20" s="607"/>
      <c r="I20" s="607"/>
      <c r="J20" s="607"/>
      <c r="K20" s="607"/>
      <c r="L20" s="607"/>
      <c r="M20" s="607"/>
      <c r="N20" s="607"/>
      <c r="O20" s="607"/>
      <c r="P20" s="607"/>
      <c r="Q20" s="607"/>
    </row>
    <row r="21" spans="1:17" s="286" customFormat="1">
      <c r="A21" s="287"/>
      <c r="B21" s="607"/>
      <c r="C21" s="607"/>
      <c r="D21" s="607"/>
      <c r="E21" s="607"/>
      <c r="F21" s="607"/>
      <c r="G21" s="607"/>
      <c r="H21" s="607"/>
      <c r="I21" s="607"/>
      <c r="J21" s="607"/>
      <c r="K21" s="607"/>
      <c r="L21" s="607"/>
      <c r="M21" s="607"/>
      <c r="N21" s="607"/>
      <c r="O21" s="607"/>
      <c r="P21" s="607"/>
      <c r="Q21" s="607"/>
    </row>
    <row r="22" spans="1:17" s="286" customFormat="1" ht="9.75" customHeight="1">
      <c r="A22" s="321"/>
      <c r="B22" s="335"/>
      <c r="C22" s="335"/>
      <c r="D22" s="335"/>
      <c r="E22" s="335"/>
      <c r="F22" s="335"/>
      <c r="G22" s="335"/>
      <c r="H22" s="335"/>
      <c r="I22" s="335"/>
      <c r="J22" s="335"/>
      <c r="K22" s="335"/>
      <c r="L22" s="335"/>
      <c r="M22" s="335"/>
      <c r="N22" s="335"/>
      <c r="O22" s="335"/>
      <c r="P22" s="335"/>
      <c r="Q22" s="335"/>
    </row>
    <row r="23" spans="1:17" s="286" customFormat="1" ht="14.25">
      <c r="A23" s="605" t="s">
        <v>484</v>
      </c>
      <c r="B23" s="605"/>
      <c r="C23" s="605"/>
      <c r="D23" s="605"/>
      <c r="E23" s="605"/>
      <c r="F23" s="605"/>
      <c r="G23" s="605"/>
      <c r="H23" s="605"/>
      <c r="I23" s="605"/>
      <c r="J23" s="605"/>
    </row>
    <row r="24" spans="1:17" s="286" customFormat="1">
      <c r="A24" s="287" t="s">
        <v>513</v>
      </c>
      <c r="B24" s="607" t="s">
        <v>511</v>
      </c>
      <c r="C24" s="607"/>
      <c r="D24" s="607"/>
      <c r="E24" s="607"/>
      <c r="F24" s="607"/>
      <c r="G24" s="607"/>
      <c r="H24" s="607"/>
      <c r="I24" s="607"/>
      <c r="J24" s="607"/>
      <c r="K24" s="607"/>
      <c r="L24" s="607"/>
      <c r="M24" s="607"/>
      <c r="N24" s="607"/>
      <c r="O24" s="607"/>
      <c r="P24" s="607"/>
      <c r="Q24" s="607"/>
    </row>
    <row r="25" spans="1:17" s="286" customFormat="1">
      <c r="B25" s="607"/>
      <c r="C25" s="607"/>
      <c r="D25" s="607"/>
      <c r="E25" s="607"/>
      <c r="F25" s="607"/>
      <c r="G25" s="607"/>
      <c r="H25" s="607"/>
      <c r="I25" s="607"/>
      <c r="J25" s="607"/>
      <c r="K25" s="607"/>
      <c r="L25" s="607"/>
      <c r="M25" s="607"/>
      <c r="N25" s="607"/>
      <c r="O25" s="607"/>
      <c r="P25" s="607"/>
      <c r="Q25" s="607"/>
    </row>
    <row r="26" spans="1:17" s="286" customFormat="1" ht="9.75" customHeight="1">
      <c r="B26" s="335"/>
      <c r="C26" s="335"/>
      <c r="D26" s="335"/>
      <c r="E26" s="335"/>
      <c r="F26" s="335"/>
      <c r="G26" s="335"/>
      <c r="H26" s="335"/>
      <c r="I26" s="335"/>
      <c r="J26" s="335"/>
      <c r="K26" s="335"/>
      <c r="L26" s="335"/>
      <c r="M26" s="335"/>
      <c r="N26" s="335"/>
      <c r="O26" s="335"/>
      <c r="P26" s="335"/>
      <c r="Q26" s="335"/>
    </row>
    <row r="27" spans="1:17" s="286" customFormat="1" ht="14.25">
      <c r="A27" s="605" t="s">
        <v>461</v>
      </c>
      <c r="B27" s="605"/>
      <c r="C27" s="605"/>
      <c r="D27" s="605"/>
      <c r="E27" s="605"/>
      <c r="F27" s="605"/>
      <c r="G27" s="605"/>
      <c r="H27" s="605"/>
      <c r="I27" s="605"/>
      <c r="J27" s="605"/>
    </row>
    <row r="28" spans="1:17" s="286" customFormat="1">
      <c r="A28" s="287" t="s">
        <v>513</v>
      </c>
      <c r="B28" s="607" t="s">
        <v>512</v>
      </c>
      <c r="C28" s="607"/>
      <c r="D28" s="607"/>
      <c r="E28" s="607"/>
      <c r="F28" s="607"/>
      <c r="G28" s="607"/>
      <c r="H28" s="607"/>
      <c r="I28" s="607"/>
      <c r="J28" s="607"/>
      <c r="K28" s="607"/>
      <c r="L28" s="607"/>
      <c r="M28" s="607"/>
      <c r="N28" s="607"/>
      <c r="O28" s="607"/>
      <c r="P28" s="607"/>
      <c r="Q28" s="607"/>
    </row>
    <row r="29" spans="1:17" s="286" customFormat="1">
      <c r="A29" s="287"/>
      <c r="B29" s="607"/>
      <c r="C29" s="607"/>
      <c r="D29" s="607"/>
      <c r="E29" s="607"/>
      <c r="F29" s="607"/>
      <c r="G29" s="607"/>
      <c r="H29" s="607"/>
      <c r="I29" s="607"/>
      <c r="J29" s="607"/>
      <c r="K29" s="607"/>
      <c r="L29" s="607"/>
      <c r="M29" s="607"/>
      <c r="N29" s="607"/>
      <c r="O29" s="607"/>
      <c r="P29" s="607"/>
      <c r="Q29" s="607"/>
    </row>
    <row r="30" spans="1:17" s="286" customFormat="1" ht="9.75" customHeight="1">
      <c r="A30" s="288"/>
    </row>
    <row r="31" spans="1:17" s="286" customFormat="1" ht="14.25">
      <c r="A31" s="605" t="s">
        <v>516</v>
      </c>
      <c r="B31" s="605"/>
      <c r="C31" s="605"/>
      <c r="D31" s="605"/>
      <c r="E31" s="605"/>
      <c r="F31" s="605"/>
      <c r="G31" s="605"/>
      <c r="H31" s="605"/>
      <c r="I31" s="605"/>
      <c r="J31" s="605"/>
    </row>
    <row r="32" spans="1:17" s="286" customFormat="1">
      <c r="A32" s="289" t="s">
        <v>464</v>
      </c>
    </row>
    <row r="33" spans="1:10" s="286" customFormat="1">
      <c r="A33" s="290"/>
      <c r="B33" s="286" t="s">
        <v>485</v>
      </c>
    </row>
    <row r="34" spans="1:10" s="286" customFormat="1">
      <c r="A34" s="291"/>
      <c r="B34" s="286" t="s">
        <v>469</v>
      </c>
    </row>
    <row r="35" spans="1:10" s="286" customFormat="1" ht="9.75" customHeight="1">
      <c r="A35" s="292"/>
    </row>
    <row r="36" spans="1:10" s="286" customFormat="1">
      <c r="A36" s="293"/>
      <c r="B36" s="286" t="s">
        <v>470</v>
      </c>
    </row>
    <row r="37" spans="1:10" s="286" customFormat="1">
      <c r="A37" s="294"/>
      <c r="B37" s="286" t="s">
        <v>471</v>
      </c>
    </row>
    <row r="38" spans="1:10" s="286" customFormat="1">
      <c r="A38" s="295"/>
      <c r="B38" s="286" t="s">
        <v>472</v>
      </c>
    </row>
    <row r="39" spans="1:10" s="286" customFormat="1">
      <c r="A39" s="296"/>
      <c r="B39" s="286" t="s">
        <v>783</v>
      </c>
    </row>
    <row r="40" spans="1:10" s="286" customFormat="1">
      <c r="A40" s="297"/>
      <c r="B40" s="286" t="s">
        <v>473</v>
      </c>
    </row>
    <row r="41" spans="1:10" s="286" customFormat="1" ht="9.75" customHeight="1">
      <c r="A41" s="288"/>
    </row>
    <row r="42" spans="1:10" s="286" customFormat="1" ht="14.25">
      <c r="A42" s="605" t="s">
        <v>462</v>
      </c>
      <c r="B42" s="605"/>
      <c r="C42" s="605"/>
      <c r="D42" s="605"/>
      <c r="E42" s="605"/>
      <c r="F42" s="605"/>
      <c r="G42" s="605"/>
      <c r="H42" s="605"/>
      <c r="I42" s="605"/>
      <c r="J42" s="605"/>
    </row>
    <row r="43" spans="1:10" s="286" customFormat="1">
      <c r="A43" s="298" t="s">
        <v>463</v>
      </c>
    </row>
    <row r="44" spans="1:10" s="286" customFormat="1">
      <c r="A44" s="286" t="s">
        <v>251</v>
      </c>
    </row>
    <row r="45" spans="1:10" s="286" customFormat="1">
      <c r="A45" s="286" t="s">
        <v>252</v>
      </c>
    </row>
    <row r="46" spans="1:10" s="286" customFormat="1">
      <c r="A46" s="299"/>
      <c r="B46" s="286" t="s">
        <v>465</v>
      </c>
    </row>
    <row r="47" spans="1:10" s="286" customFormat="1">
      <c r="A47" s="300"/>
      <c r="B47" s="286" t="s">
        <v>254</v>
      </c>
    </row>
    <row r="48" spans="1:10" s="286" customFormat="1" ht="6.75" customHeight="1"/>
    <row r="49" spans="1:2" s="286" customFormat="1">
      <c r="A49" s="286" t="s">
        <v>255</v>
      </c>
    </row>
    <row r="50" spans="1:2" s="286" customFormat="1">
      <c r="A50" s="301"/>
      <c r="B50" s="286" t="s">
        <v>466</v>
      </c>
    </row>
    <row r="51" spans="1:2" s="286" customFormat="1">
      <c r="A51" s="302"/>
      <c r="B51" s="286" t="s">
        <v>254</v>
      </c>
    </row>
    <row r="52" spans="1:2" s="286" customFormat="1" ht="6" customHeight="1"/>
    <row r="53" spans="1:2" s="286" customFormat="1">
      <c r="A53" s="286" t="s">
        <v>468</v>
      </c>
    </row>
    <row r="54" spans="1:2" s="286" customFormat="1">
      <c r="A54" s="303"/>
      <c r="B54" s="286" t="s">
        <v>467</v>
      </c>
    </row>
    <row r="55" spans="1:2" s="286" customFormat="1"/>
    <row r="56" spans="1:2" s="286" customFormat="1"/>
  </sheetData>
  <mergeCells count="15">
    <mergeCell ref="A42:J42"/>
    <mergeCell ref="A31:J31"/>
    <mergeCell ref="A1:O1"/>
    <mergeCell ref="A3:O3"/>
    <mergeCell ref="B4:Q5"/>
    <mergeCell ref="B6:Q9"/>
    <mergeCell ref="A11:N11"/>
    <mergeCell ref="B24:Q25"/>
    <mergeCell ref="A27:J27"/>
    <mergeCell ref="B28:Q29"/>
    <mergeCell ref="B12:Q13"/>
    <mergeCell ref="B14:Q15"/>
    <mergeCell ref="B18:Q19"/>
    <mergeCell ref="B20:Q21"/>
    <mergeCell ref="A23:J23"/>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G26"/>
  <sheetViews>
    <sheetView workbookViewId="0">
      <selection activeCell="I18" sqref="I18"/>
    </sheetView>
  </sheetViews>
  <sheetFormatPr defaultColWidth="9" defaultRowHeight="34.5" customHeight="1"/>
  <cols>
    <col min="1" max="1" width="5.5" style="7" customWidth="1"/>
    <col min="2" max="2" width="2.125" style="7" customWidth="1"/>
    <col min="3" max="3" width="4.5" style="7" customWidth="1"/>
    <col min="4" max="4" width="10.125" style="7" customWidth="1"/>
    <col min="5" max="5" width="18.125" style="7" customWidth="1"/>
    <col min="6" max="6" width="11.5" style="7" customWidth="1"/>
    <col min="7" max="7" width="41" style="7" customWidth="1"/>
    <col min="8" max="11" width="17.75" style="7" customWidth="1"/>
    <col min="12" max="12" width="9" style="7"/>
    <col min="13" max="13" width="13.25" style="7" customWidth="1"/>
    <col min="14" max="14" width="9" style="7"/>
    <col min="15" max="15" width="12.625" style="7" customWidth="1"/>
    <col min="16" max="17" width="9" style="7"/>
    <col min="18" max="18" width="18.5" style="7" customWidth="1"/>
    <col min="19" max="24" width="9" style="7"/>
    <col min="25" max="25" width="11.375" style="7" customWidth="1"/>
    <col min="26" max="28" width="9" style="7"/>
    <col min="29" max="29" width="11.375" style="7" customWidth="1"/>
    <col min="30" max="30" width="9" style="7"/>
    <col min="31" max="31" width="12.25" style="7" customWidth="1"/>
    <col min="32" max="16384" width="9" style="7"/>
  </cols>
  <sheetData>
    <row r="1" spans="1:7" ht="16.5" customHeight="1">
      <c r="A1" s="561" t="s">
        <v>316</v>
      </c>
      <c r="B1" s="561"/>
      <c r="C1" s="561"/>
      <c r="D1" s="565">
        <f>発注者入力シート!C7</f>
        <v>46297</v>
      </c>
      <c r="E1" s="565"/>
    </row>
    <row r="2" spans="1:7" ht="16.5" customHeight="1">
      <c r="A2" s="561" t="s">
        <v>317</v>
      </c>
      <c r="B2" s="561"/>
      <c r="C2" s="561"/>
      <c r="D2" s="566" t="str">
        <f>発注者入力シート!C10</f>
        <v>（一）跡市波子停車場線（跡市２工区）総合交付金（改築）工事　第６期</v>
      </c>
      <c r="E2" s="566"/>
      <c r="F2" s="566"/>
      <c r="G2" s="566"/>
    </row>
    <row r="3" spans="1:7" ht="16.5" customHeight="1">
      <c r="A3" s="4" t="s">
        <v>318</v>
      </c>
      <c r="D3" s="4"/>
    </row>
    <row r="4" spans="1:7" ht="16.5" customHeight="1">
      <c r="A4" s="4" t="s">
        <v>319</v>
      </c>
      <c r="D4" s="4"/>
    </row>
    <row r="5" spans="1:7" ht="23.25" customHeight="1">
      <c r="A5" s="562" t="s">
        <v>284</v>
      </c>
      <c r="B5" s="563"/>
      <c r="C5" s="564"/>
      <c r="D5" s="60" t="s">
        <v>122</v>
      </c>
      <c r="E5" s="24" t="s">
        <v>121</v>
      </c>
      <c r="F5" s="24" t="s">
        <v>163</v>
      </c>
      <c r="G5" s="24" t="s">
        <v>286</v>
      </c>
    </row>
    <row r="6" spans="1:7" ht="43.5" customHeight="1">
      <c r="A6" s="57" t="str">
        <f>INDEX(発注者入力シート!$B$20:$G$24,MATCH(発注者入力シート!L6,発注者入力シート!$C$20:$C$24,0),5)</f>
        <v>（１）</v>
      </c>
      <c r="B6" s="58" t="s">
        <v>285</v>
      </c>
      <c r="C6" s="59" t="str">
        <f>INDEX(発注者入力シート!$B$20:$G$24,MATCH(発注者入力シート!L6,発注者入力シート!$C$20:$C$24,0),6)</f>
        <v>①</v>
      </c>
      <c r="D6" s="560" t="s">
        <v>98</v>
      </c>
      <c r="E6" s="560" t="s">
        <v>706</v>
      </c>
      <c r="F6" s="47" t="s">
        <v>84</v>
      </c>
      <c r="G6" s="47" t="str">
        <f>IF(企業成績評定点!G6="","",企業成績評定点!G6)</f>
        <v>令和５年度から令和７年度（完成及び引き渡しが完了）</v>
      </c>
    </row>
    <row r="7" spans="1:7" ht="43.5" customHeight="1">
      <c r="A7" s="57" t="str">
        <f>A6</f>
        <v>（１）</v>
      </c>
      <c r="B7" s="58" t="s">
        <v>285</v>
      </c>
      <c r="C7" s="59" t="str">
        <f>C6</f>
        <v>①</v>
      </c>
      <c r="D7" s="560"/>
      <c r="E7" s="560"/>
      <c r="F7" s="47" t="s">
        <v>123</v>
      </c>
      <c r="G7" s="47" t="str">
        <f>IF(企業成績評定点!G7="","",企業成績評定点!G7)</f>
        <v>島根県（総務部、農林水産部、土木部）</v>
      </c>
    </row>
    <row r="8" spans="1:7" ht="43.5" customHeight="1">
      <c r="A8" s="57" t="str">
        <f>A6</f>
        <v>（１）</v>
      </c>
      <c r="B8" s="58" t="s">
        <v>285</v>
      </c>
      <c r="C8" s="59" t="str">
        <f>C6</f>
        <v>①</v>
      </c>
      <c r="D8" s="560"/>
      <c r="E8" s="560"/>
      <c r="F8" s="47" t="s">
        <v>85</v>
      </c>
      <c r="G8" s="47" t="str">
        <f>IF(企業成績評定点!G8="","",企業成績評定点!G8)</f>
        <v>一般土木工事、維持修繕工事</v>
      </c>
    </row>
    <row r="9" spans="1:7" ht="43.5" customHeight="1">
      <c r="A9" s="57" t="str">
        <f>A6</f>
        <v>（１）</v>
      </c>
      <c r="B9" s="58" t="s">
        <v>285</v>
      </c>
      <c r="C9" s="59" t="str">
        <f>C6</f>
        <v>①</v>
      </c>
      <c r="D9" s="560"/>
      <c r="E9" s="560"/>
      <c r="F9" s="47" t="s">
        <v>148</v>
      </c>
      <c r="G9" s="47" t="str">
        <f>IF(企業成績評定点!G9="","",企業成績評定点!G9)</f>
        <v>土木一式工事、とび・土工・ｺﾝｸﾘｰﾄ工事、しゅんせつ工事</v>
      </c>
    </row>
    <row r="10" spans="1:7" ht="43.5" customHeight="1">
      <c r="A10" s="57" t="str">
        <f>INDEX(発注者入力シート!$B$25:$G$28,MATCH(発注者入力シート!M6,発注者入力シート!$C$25:$C$28,0),5)</f>
        <v>（２）</v>
      </c>
      <c r="B10" s="58" t="s">
        <v>285</v>
      </c>
      <c r="C10" s="59" t="str">
        <f>INDEX(発注者入力シート!$B$25:$G$28,MATCH(発注者入力シート!M6,発注者入力シート!$C$25:$C$28,0),6)</f>
        <v>①</v>
      </c>
      <c r="D10" s="47" t="s">
        <v>153</v>
      </c>
      <c r="E10" s="47" t="s">
        <v>154</v>
      </c>
      <c r="F10" s="47" t="s">
        <v>162</v>
      </c>
      <c r="G10" s="47" t="str">
        <f>IF(技術者資格!B9="","",技術者資格!B9)</f>
        <v>１級もしくは２級土木施工管理技士、または1級もしくは２級建設機械施工技士</v>
      </c>
    </row>
    <row r="11" spans="1:7" ht="43.5" customHeight="1">
      <c r="A11" s="57" t="str">
        <f>INDEX(発注者入力シート!$B$29:$G$38,MATCH(発注者入力シート!N6,発注者入力シート!$C$29:$C$38,0),5)</f>
        <v>（３）</v>
      </c>
      <c r="B11" s="58" t="s">
        <v>285</v>
      </c>
      <c r="C11" s="59" t="str">
        <f>INDEX(発注者入力シート!$B$29:$G$38,MATCH(発注者入力シート!N6,発注者入力シート!$C$29:$C$38,0),6)</f>
        <v>①</v>
      </c>
      <c r="D11" s="47" t="s">
        <v>780</v>
      </c>
      <c r="E11" s="47" t="s">
        <v>156</v>
      </c>
      <c r="F11" s="47" t="s">
        <v>157</v>
      </c>
      <c r="G11" s="47" t="str">
        <f>IF(防災協定・家畜伝染病防疫協定!T15=1,防災協定・家畜伝染病防疫協定!B8,"－")</f>
        <v>令和６年度及び令和７年度における島根県との防災協定の締結実績</v>
      </c>
    </row>
    <row r="12" spans="1:7" ht="43.5" hidden="1" customHeight="1">
      <c r="A12" s="57" t="e">
        <f>INDEX(発注者入力シート!$B$29:$G$38,MATCH(発注者入力シート!N7,発注者入力シート!$C$29:$C$38,0),5)</f>
        <v>#N/A</v>
      </c>
      <c r="B12" s="58" t="s">
        <v>285</v>
      </c>
      <c r="C12" s="59" t="e">
        <f>INDEX(発注者入力シート!$B$29:$G$38,MATCH(発注者入力シート!N7,発注者入力シート!$C$29:$C$38,0),6)</f>
        <v>#N/A</v>
      </c>
      <c r="D12" s="47" t="s">
        <v>780</v>
      </c>
      <c r="E12" s="47" t="s">
        <v>158</v>
      </c>
      <c r="F12" s="47" t="s">
        <v>157</v>
      </c>
      <c r="G12" s="47" t="str">
        <f>IF(防災協定・家畜伝染病防疫協定!T15=2,防災協定・家畜伝染病防疫協定!B8,"－")</f>
        <v>－</v>
      </c>
    </row>
    <row r="13" spans="1:7" ht="43.5" customHeight="1">
      <c r="A13" s="57" t="str">
        <f>INDEX(発注者入力シート!$B$29:$G$38,MATCH(発注者入力シート!N8,発注者入力シート!$C$29:$C$38,0),5)</f>
        <v>（３）</v>
      </c>
      <c r="B13" s="58" t="s">
        <v>285</v>
      </c>
      <c r="C13" s="59" t="str">
        <f>INDEX(発注者入力シート!$B$29:$G$38,MATCH(発注者入力シート!N8,発注者入力シート!$C$29:$C$38,0),6)</f>
        <v>②</v>
      </c>
      <c r="D13" s="567" t="s">
        <v>780</v>
      </c>
      <c r="E13" s="567" t="s">
        <v>371</v>
      </c>
      <c r="F13" s="47" t="s">
        <v>157</v>
      </c>
      <c r="G13" s="47" t="str">
        <f>IF(ボランティア!B6="","",ボランティア!B6)</f>
        <v>令和６年度及び令和７年度のボランティア活動又はハートフルしまねへの参加実績</v>
      </c>
    </row>
    <row r="14" spans="1:7" ht="43.5" customHeight="1">
      <c r="A14" s="57" t="str">
        <f>A13</f>
        <v>（３）</v>
      </c>
      <c r="B14" s="58" t="s">
        <v>285</v>
      </c>
      <c r="C14" s="59" t="str">
        <f>C13</f>
        <v>②</v>
      </c>
      <c r="D14" s="568"/>
      <c r="E14" s="568"/>
      <c r="F14" s="47" t="s">
        <v>543</v>
      </c>
      <c r="G14" s="47" t="str">
        <f>IF(ボランティア!D8="","",ボランティア!D8)</f>
        <v>江津市（桜江町を除く）内</v>
      </c>
    </row>
    <row r="15" spans="1:7" ht="43.5" customHeight="1">
      <c r="A15" s="57" t="str">
        <f>INDEX(発注者入力シート!$B$29:$G$38,MATCH(発注者入力シート!N9,発注者入力シート!$C$29:$C$38,0),5)</f>
        <v>（３）</v>
      </c>
      <c r="B15" s="58" t="s">
        <v>285</v>
      </c>
      <c r="C15" s="59" t="str">
        <f>INDEX(発注者入力シート!$B$29:$G$38,MATCH(発注者入力シート!N9,発注者入力シート!$C$29:$C$38,0),6)</f>
        <v>③</v>
      </c>
      <c r="D15" s="567" t="s">
        <v>780</v>
      </c>
      <c r="E15" s="567" t="s">
        <v>370</v>
      </c>
      <c r="F15" s="47" t="s">
        <v>157</v>
      </c>
      <c r="G15" s="47" t="str">
        <f>IF(維持管理業務!B7="","",維持管理業務!B7)</f>
        <v>令和６年度及び令和７年度の県管理公共土木施設に関する維持管理業務または海岸漂着物の回収業務の契約実績</v>
      </c>
    </row>
    <row r="16" spans="1:7" ht="43.5" customHeight="1">
      <c r="A16" s="57" t="str">
        <f>A15</f>
        <v>（３）</v>
      </c>
      <c r="B16" s="58" t="s">
        <v>285</v>
      </c>
      <c r="C16" s="59" t="str">
        <f>C15</f>
        <v>③</v>
      </c>
      <c r="D16" s="568"/>
      <c r="E16" s="568"/>
      <c r="F16" s="47" t="s">
        <v>543</v>
      </c>
      <c r="G16" s="47" t="str">
        <f>IF(維持管理業務!D10="","",維持管理業務!D10)</f>
        <v>江津市（桜江町を除く）内</v>
      </c>
    </row>
    <row r="17" spans="1:7" ht="43.5" customHeight="1">
      <c r="A17" s="57" t="str">
        <f>INDEX(発注者入力シート!$B$29:$G$38,MATCH(発注者入力シート!N10,発注者入力シート!$C$29:$C$38,0),5)</f>
        <v>（３）</v>
      </c>
      <c r="B17" s="58" t="s">
        <v>285</v>
      </c>
      <c r="C17" s="59" t="str">
        <f>INDEX(発注者入力シート!$B$29:$G$38,MATCH(発注者入力シート!N10,発注者入力シート!$C$29:$C$38,0),6)</f>
        <v>④</v>
      </c>
      <c r="D17" s="567" t="s">
        <v>780</v>
      </c>
      <c r="E17" s="567" t="s">
        <v>159</v>
      </c>
      <c r="F17" s="47" t="s">
        <v>157</v>
      </c>
      <c r="G17" s="47" t="str">
        <f>IF(除雪業務!B8="","",除雪業務!B8)</f>
        <v>令和６年度及び令和７年度の県管理道路・空港または市町村管理道路を含む除雪業務の契約実績</v>
      </c>
    </row>
    <row r="18" spans="1:7" ht="43.5" customHeight="1">
      <c r="A18" s="57" t="str">
        <f>A17</f>
        <v>（３）</v>
      </c>
      <c r="B18" s="58" t="s">
        <v>285</v>
      </c>
      <c r="C18" s="59" t="str">
        <f>C17</f>
        <v>④</v>
      </c>
      <c r="D18" s="568"/>
      <c r="E18" s="568"/>
      <c r="F18" s="47" t="s">
        <v>543</v>
      </c>
      <c r="G18" s="47" t="str">
        <f>IF(除雪業務!D11="","",除雪業務!D11)</f>
        <v>江津市（桜江町を除く）内</v>
      </c>
    </row>
    <row r="19" spans="1:7" ht="43.5" hidden="1" customHeight="1">
      <c r="A19" s="57" t="e">
        <f>INDEX(発注者入力シート!$B$29:$G$38,MATCH(発注者入力シート!N16,発注者入力シート!$C$29:$C$38,0),5)</f>
        <v>#N/A</v>
      </c>
      <c r="B19" s="58" t="s">
        <v>285</v>
      </c>
      <c r="C19" s="59" t="e">
        <f>INDEX(発注者入力シート!$B$29:$G$38,MATCH(発注者入力シート!N16,発注者入力シート!$C$29:$C$38,0),6)</f>
        <v>#N/A</v>
      </c>
      <c r="D19" s="47" t="s">
        <v>780</v>
      </c>
      <c r="E19" s="47" t="s">
        <v>334</v>
      </c>
      <c r="F19" s="47" t="s">
        <v>157</v>
      </c>
      <c r="G19" s="47" t="str">
        <f>IF(若手・中堅技術者の配置!B9="","",若手・中堅技術者の配置!B9)</f>
        <v>４０歳未満の技術者を主任技術者又は監理技術者として配置</v>
      </c>
    </row>
    <row r="20" spans="1:7" ht="43.5" customHeight="1">
      <c r="A20" s="57" t="str">
        <f>INDEX(発注者入力シート!$B$29:$G$38,MATCH(発注者入力シート!N17,発注者入力シート!$C$29:$C$38,0),5)</f>
        <v>（３）</v>
      </c>
      <c r="B20" s="58" t="s">
        <v>285</v>
      </c>
      <c r="C20" s="59" t="str">
        <f>INDEX(発注者入力シート!$B$29:$G$38,MATCH(発注者入力シート!N17,発注者入力シート!$C$29:$C$38,0),6)</f>
        <v>⑤</v>
      </c>
      <c r="D20" s="47" t="s">
        <v>780</v>
      </c>
      <c r="E20" s="47" t="s">
        <v>753</v>
      </c>
      <c r="F20" s="47" t="s">
        <v>157</v>
      </c>
      <c r="G20" s="47" t="str">
        <f>IF(若手技術者・従業員新規雇用!B8="","",若手技術者・従業員新規雇用!B8)</f>
        <v>令和６年４月１日以降に、若手技術者・若手従業員（30歳未満の者）の１人以上の新規雇用があること。</v>
      </c>
    </row>
    <row r="21" spans="1:7" ht="43.5" hidden="1" customHeight="1">
      <c r="A21" s="57" t="e">
        <f>INDEX(発注者入力シート!$B$29:$G$38,MATCH(発注者入力シート!N18,発注者入力シート!$C$29:$C$38,0),5)</f>
        <v>#N/A</v>
      </c>
      <c r="B21" s="58" t="s">
        <v>285</v>
      </c>
      <c r="C21" s="59" t="e">
        <f>INDEX(発注者入力シート!$B$29:$G$38,MATCH(発注者入力シート!N18,発注者入力シート!$C$29:$C$38,0),6)</f>
        <v>#N/A</v>
      </c>
      <c r="D21" s="47" t="s">
        <v>780</v>
      </c>
      <c r="E21" s="47" t="s">
        <v>658</v>
      </c>
      <c r="F21" s="47" t="s">
        <v>157</v>
      </c>
      <c r="G21" s="47" t="str">
        <f>IF('建設機械の保有状況（土木一式用）'!B6="","",'建設機械の保有状況（土木一式用）'!B6)</f>
        <v>入札公告日前日時点（令和8年10月1日時点）で建設機械を３台以上保有もしくは長期リース契約していること</v>
      </c>
    </row>
    <row r="22" spans="1:7" ht="43.5" hidden="1" customHeight="1">
      <c r="A22" s="57" t="e">
        <f>INDEX(発注者入力シート!$B$29:$G$38,MATCH(発注者入力シート!N18,発注者入力シート!$C$29:$C$38,0),5)</f>
        <v>#N/A</v>
      </c>
      <c r="B22" s="58" t="s">
        <v>285</v>
      </c>
      <c r="C22" s="59" t="e">
        <f>INDEX(発注者入力シート!$B$29:$G$38,MATCH(発注者入力シート!N18,発注者入力シート!$C$29:$C$38,0),6)</f>
        <v>#N/A</v>
      </c>
      <c r="D22" s="47" t="s">
        <v>780</v>
      </c>
      <c r="E22" s="47" t="s">
        <v>675</v>
      </c>
      <c r="F22" s="47" t="s">
        <v>157</v>
      </c>
      <c r="G22" s="47" t="str">
        <f>IF('建設機械の保有状況 (舗装用)'!B6="","",'建設機械の保有状況 (舗装用)'!B6)</f>
        <v>入札公告日前日時点（令和8年10月1日時点）でモーターグレーダー（自重5t以上）を保有もしくは長期リース契約していること</v>
      </c>
    </row>
    <row r="23" spans="1:7" ht="43.5" hidden="1" customHeight="1">
      <c r="A23" s="498" t="e">
        <f>INDEX(発注者入力シート!$B$29:$G$38,MATCH(発注者入力シート!N21,発注者入力シート!$C$29:$C$38,0),5)</f>
        <v>#N/A</v>
      </c>
      <c r="B23" s="499" t="s">
        <v>285</v>
      </c>
      <c r="C23" s="500" t="e">
        <f>INDEX(発注者入力シート!$B$29:$G$38,MATCH(発注者入力シート!N21,発注者入力シート!$C$29:$C$38,0),6)</f>
        <v>#N/A</v>
      </c>
      <c r="D23" s="567" t="s">
        <v>780</v>
      </c>
      <c r="E23" s="567" t="s">
        <v>775</v>
      </c>
      <c r="F23" s="501" t="s">
        <v>157</v>
      </c>
      <c r="G23" s="501" t="str">
        <f>災害復旧実績!F9</f>
        <v>令和７年度に受注した島根県が発注した災害復旧工事</v>
      </c>
    </row>
    <row r="24" spans="1:7" ht="43.5" hidden="1" customHeight="1">
      <c r="A24" s="498" t="e">
        <f>INDEX(発注者入力シート!$B$29:$G$38,MATCH(発注者入力シート!N21,発注者入力シート!$C$29:$C$38,0),5)</f>
        <v>#N/A</v>
      </c>
      <c r="B24" s="499" t="s">
        <v>285</v>
      </c>
      <c r="C24" s="500" t="e">
        <f>INDEX(発注者入力シート!$B$29:$G$38,MATCH(発注者入力シート!N21,発注者入力シート!$C$29:$C$38,0),6)</f>
        <v>#N/A</v>
      </c>
      <c r="D24" s="568"/>
      <c r="E24" s="568"/>
      <c r="F24" s="501" t="s">
        <v>451</v>
      </c>
      <c r="G24" s="501" t="str">
        <f>災害復旧実績!F13</f>
        <v>島根県内</v>
      </c>
    </row>
    <row r="25" spans="1:7" ht="43.5" customHeight="1">
      <c r="A25" s="57" t="str">
        <f>INDEX(発注者入力シート!$B$39:$G$40,MATCH(発注者入力シート!O7,発注者入力シート!$C$39:$C$40,0),5)</f>
        <v>（４）</v>
      </c>
      <c r="B25" s="58" t="s">
        <v>285</v>
      </c>
      <c r="C25" s="59" t="str">
        <f>INDEX(発注者入力シート!$B$39:$G$40,MATCH(発注者入力シート!O7,発注者入力シート!$C$39:$C$40,0),6)</f>
        <v>①</v>
      </c>
      <c r="D25" s="560" t="s">
        <v>315</v>
      </c>
      <c r="E25" s="560" t="s">
        <v>160</v>
      </c>
      <c r="F25" s="47" t="s">
        <v>157</v>
      </c>
      <c r="G25" s="47" t="str">
        <f>IF(会社所在地!B10="","",会社所在地!B10)</f>
        <v>入札公告日前日において、評価対象地域内に建設業法で規定する主たる営業所（本店）または従たる営業所（支店、営業所）がある者</v>
      </c>
    </row>
    <row r="26" spans="1:7" ht="34.5" customHeight="1">
      <c r="A26" s="57" t="str">
        <f>A25</f>
        <v>（４）</v>
      </c>
      <c r="B26" s="58" t="s">
        <v>285</v>
      </c>
      <c r="C26" s="59" t="str">
        <f>C25</f>
        <v>①</v>
      </c>
      <c r="D26" s="560"/>
      <c r="E26" s="560"/>
      <c r="F26" s="47" t="s">
        <v>543</v>
      </c>
      <c r="G26" s="8" t="str">
        <f>IF(会社所在地!D13="","",会社所在地!D13)</f>
        <v>江津市（桜江町を除く）内</v>
      </c>
    </row>
  </sheetData>
  <mergeCells count="17">
    <mergeCell ref="D13:D14"/>
    <mergeCell ref="E13:E14"/>
    <mergeCell ref="D23:D24"/>
    <mergeCell ref="E23:E24"/>
    <mergeCell ref="D25:D26"/>
    <mergeCell ref="E25:E26"/>
    <mergeCell ref="D15:D16"/>
    <mergeCell ref="E15:E16"/>
    <mergeCell ref="D17:D18"/>
    <mergeCell ref="E17:E18"/>
    <mergeCell ref="D6:D9"/>
    <mergeCell ref="A1:C1"/>
    <mergeCell ref="A2:C2"/>
    <mergeCell ref="E6:E9"/>
    <mergeCell ref="A5:C5"/>
    <mergeCell ref="D1:E1"/>
    <mergeCell ref="D2:G2"/>
  </mergeCells>
  <phoneticPr fontId="2"/>
  <pageMargins left="0.59055118110236227" right="0.19685039370078741" top="0.39370078740157483" bottom="0.39370078740157483" header="0.31496062992125984" footer="0.31496062992125984"/>
  <pageSetup paperSize="9" scale="96" fitToWidth="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BW64"/>
  <sheetViews>
    <sheetView topLeftCell="AV1" zoomScale="55" zoomScaleNormal="55" workbookViewId="0">
      <selection activeCell="BK8" sqref="BK1:BM1048576"/>
    </sheetView>
  </sheetViews>
  <sheetFormatPr defaultColWidth="9" defaultRowHeight="13.5"/>
  <cols>
    <col min="1" max="1" width="7.75" style="7" customWidth="1"/>
    <col min="2" max="2" width="7" style="7" customWidth="1"/>
    <col min="3" max="4" width="20.25" style="7" customWidth="1"/>
    <col min="5" max="5" width="9.125" style="7" bestFit="1" customWidth="1"/>
    <col min="6" max="8" width="18.875" style="7" customWidth="1"/>
    <col min="9" max="13" width="15.625" style="7" customWidth="1"/>
    <col min="14" max="14" width="9" style="7"/>
    <col min="15" max="15" width="16.75" style="7" customWidth="1"/>
    <col min="16" max="17" width="15.625" style="7" customWidth="1"/>
    <col min="18" max="19" width="15.75" style="7" customWidth="1"/>
    <col min="20" max="20" width="15.625" style="7" customWidth="1"/>
    <col min="21" max="21" width="16.75" style="7" customWidth="1"/>
    <col min="22" max="22" width="15.625" style="7" customWidth="1"/>
    <col min="23" max="23" width="9" style="7" customWidth="1"/>
    <col min="24" max="25" width="15.625" style="7" customWidth="1"/>
    <col min="26" max="26" width="9" style="7"/>
    <col min="27" max="27" width="16.625" style="7" customWidth="1"/>
    <col min="28" max="28" width="15.625" style="7" customWidth="1"/>
    <col min="29" max="29" width="15.75" style="7" customWidth="1"/>
    <col min="30" max="31" width="20.75" style="7" customWidth="1"/>
    <col min="32" max="34" width="15.625" style="7" customWidth="1"/>
    <col min="35" max="35" width="9" style="7" customWidth="1"/>
    <col min="36" max="37" width="15.625" style="7" customWidth="1"/>
    <col min="38" max="38" width="9" style="7"/>
    <col min="39" max="39" width="16.75" style="7" customWidth="1"/>
    <col min="40" max="40" width="15.625" style="7" customWidth="1"/>
    <col min="41" max="41" width="15.75" style="7" customWidth="1"/>
    <col min="42" max="43" width="20.5" style="7" customWidth="1"/>
    <col min="44" max="46" width="15.625" style="7" customWidth="1"/>
    <col min="47" max="47" width="9" style="7" customWidth="1"/>
    <col min="48" max="50" width="15.625" style="7" customWidth="1"/>
    <col min="51" max="52" width="22.25" style="7" customWidth="1"/>
    <col min="53" max="53" width="15.625" style="7" customWidth="1"/>
    <col min="54" max="55" width="16.125" style="7" customWidth="1"/>
    <col min="56" max="56" width="16" style="7" customWidth="1"/>
    <col min="57" max="57" width="17.875" style="7" customWidth="1"/>
    <col min="58" max="58" width="16.5" style="7" customWidth="1"/>
    <col min="59" max="59" width="16.125" style="7" customWidth="1"/>
    <col min="60" max="62" width="15.625" style="7" customWidth="1"/>
    <col min="63" max="65" width="16" style="7" customWidth="1"/>
    <col min="66" max="70" width="16.125" style="7" customWidth="1"/>
    <col min="71" max="71" width="9" style="7"/>
    <col min="72" max="73" width="16.125" style="7" customWidth="1"/>
    <col min="74" max="16384" width="9" style="7"/>
  </cols>
  <sheetData>
    <row r="1" spans="1:14" ht="18.75">
      <c r="A1" s="79" t="s">
        <v>410</v>
      </c>
      <c r="B1" s="76"/>
      <c r="C1" s="76"/>
      <c r="D1" s="76"/>
      <c r="E1" s="76"/>
      <c r="F1" s="76"/>
      <c r="G1" s="76"/>
      <c r="H1" s="76"/>
      <c r="I1" s="76"/>
      <c r="J1" s="76"/>
      <c r="K1" s="76"/>
    </row>
    <row r="2" spans="1:14" ht="14.25" customHeight="1">
      <c r="A2" s="209" t="s">
        <v>328</v>
      </c>
      <c r="B2" s="210"/>
      <c r="C2" s="210"/>
      <c r="D2" s="210"/>
      <c r="E2" s="210"/>
      <c r="F2" s="210"/>
      <c r="G2" s="210"/>
      <c r="H2" s="210"/>
      <c r="I2" s="210"/>
      <c r="J2" s="210"/>
      <c r="K2" s="210"/>
      <c r="L2" s="210"/>
      <c r="M2" s="210"/>
      <c r="N2" s="210"/>
    </row>
    <row r="3" spans="1:14" ht="14.25" customHeight="1">
      <c r="A3" s="210"/>
      <c r="B3" s="209" t="s">
        <v>401</v>
      </c>
      <c r="C3" s="211"/>
      <c r="D3" s="211"/>
      <c r="E3" s="211"/>
      <c r="F3" s="211"/>
      <c r="G3" s="211"/>
      <c r="H3" s="211"/>
      <c r="I3" s="210"/>
      <c r="J3" s="210"/>
      <c r="K3" s="210"/>
      <c r="L3" s="210"/>
      <c r="M3" s="210"/>
      <c r="N3" s="210"/>
    </row>
    <row r="4" spans="1:14" ht="14.25" customHeight="1">
      <c r="A4" s="210"/>
      <c r="B4" s="209" t="s">
        <v>404</v>
      </c>
      <c r="C4" s="211"/>
      <c r="D4" s="211"/>
      <c r="E4" s="211"/>
      <c r="F4" s="211"/>
      <c r="G4" s="211"/>
      <c r="H4" s="211"/>
      <c r="I4" s="210"/>
      <c r="J4" s="210"/>
      <c r="K4" s="210"/>
      <c r="L4" s="210"/>
      <c r="M4" s="210"/>
      <c r="N4" s="210"/>
    </row>
    <row r="5" spans="1:14" ht="14.25" customHeight="1">
      <c r="A5" s="210"/>
      <c r="B5" s="209" t="s">
        <v>402</v>
      </c>
      <c r="C5" s="211"/>
      <c r="D5" s="211"/>
      <c r="E5" s="211"/>
      <c r="F5" s="211"/>
      <c r="G5" s="211"/>
      <c r="H5" s="211"/>
      <c r="I5" s="210"/>
      <c r="J5" s="210"/>
      <c r="K5" s="210"/>
      <c r="L5" s="210"/>
      <c r="M5" s="210"/>
      <c r="N5" s="210"/>
    </row>
    <row r="6" spans="1:14" ht="14.25" customHeight="1">
      <c r="A6" s="210"/>
      <c r="B6" s="209" t="s">
        <v>408</v>
      </c>
      <c r="C6" s="211"/>
      <c r="D6" s="211"/>
      <c r="E6" s="211"/>
      <c r="F6" s="211"/>
      <c r="G6" s="211"/>
      <c r="H6" s="211"/>
      <c r="I6" s="210"/>
      <c r="J6" s="210"/>
      <c r="K6" s="210"/>
      <c r="L6" s="210"/>
      <c r="M6" s="210"/>
      <c r="N6" s="210"/>
    </row>
    <row r="7" spans="1:14" ht="14.25">
      <c r="A7" s="33" t="s">
        <v>397</v>
      </c>
      <c r="B7" s="32"/>
      <c r="C7" s="203"/>
      <c r="D7" s="203"/>
      <c r="E7" s="203"/>
      <c r="F7" s="203"/>
      <c r="G7" s="203"/>
      <c r="H7" s="203"/>
      <c r="I7" s="203"/>
      <c r="J7" s="203"/>
      <c r="K7" s="203"/>
      <c r="L7" s="203"/>
      <c r="M7" s="203"/>
      <c r="N7" s="203"/>
    </row>
    <row r="8" spans="1:14" ht="14.25" customHeight="1">
      <c r="A8" s="264" t="s">
        <v>406</v>
      </c>
      <c r="B8" s="33" t="s">
        <v>398</v>
      </c>
      <c r="C8" s="33"/>
      <c r="D8" s="33"/>
      <c r="E8" s="33"/>
      <c r="F8" s="33"/>
      <c r="G8" s="33"/>
      <c r="H8" s="33"/>
      <c r="I8" s="203"/>
      <c r="J8" s="203"/>
      <c r="K8" s="203"/>
      <c r="L8" s="203"/>
      <c r="M8" s="203"/>
      <c r="N8" s="203"/>
    </row>
    <row r="9" spans="1:14" ht="14.25" customHeight="1">
      <c r="A9" s="208"/>
      <c r="B9" s="33" t="s">
        <v>409</v>
      </c>
      <c r="C9" s="33"/>
      <c r="D9" s="33"/>
      <c r="E9" s="33"/>
      <c r="F9" s="33"/>
      <c r="G9" s="33"/>
      <c r="H9" s="33"/>
      <c r="I9" s="203"/>
      <c r="J9" s="203"/>
      <c r="K9" s="203"/>
      <c r="L9" s="203"/>
      <c r="M9" s="203"/>
      <c r="N9" s="203"/>
    </row>
    <row r="10" spans="1:14" ht="14.25" customHeight="1">
      <c r="A10" s="208"/>
      <c r="B10" s="262" t="s">
        <v>399</v>
      </c>
      <c r="C10" s="33"/>
      <c r="D10" s="33"/>
      <c r="E10" s="33"/>
      <c r="F10" s="33"/>
      <c r="G10" s="33"/>
      <c r="H10" s="33"/>
      <c r="I10" s="203"/>
      <c r="J10" s="203"/>
      <c r="K10" s="203"/>
      <c r="L10" s="203"/>
      <c r="M10" s="203"/>
      <c r="N10" s="203"/>
    </row>
    <row r="11" spans="1:14" ht="14.25" customHeight="1">
      <c r="A11" s="208"/>
      <c r="B11" s="262" t="s">
        <v>403</v>
      </c>
      <c r="C11" s="33"/>
      <c r="D11" s="33"/>
      <c r="E11" s="33"/>
      <c r="F11" s="33"/>
      <c r="G11" s="33"/>
      <c r="H11" s="33"/>
      <c r="I11" s="203"/>
      <c r="J11" s="203"/>
      <c r="K11" s="203"/>
      <c r="L11" s="203"/>
      <c r="M11" s="203"/>
      <c r="N11" s="203"/>
    </row>
    <row r="12" spans="1:14" ht="14.25" customHeight="1">
      <c r="A12" s="208"/>
      <c r="B12" s="77" t="s">
        <v>784</v>
      </c>
      <c r="C12" s="78"/>
      <c r="D12" s="78"/>
      <c r="E12" s="78"/>
      <c r="F12" s="78"/>
      <c r="G12" s="78"/>
      <c r="H12" s="78"/>
      <c r="I12" s="322"/>
      <c r="J12" s="322"/>
      <c r="K12" s="203"/>
      <c r="L12" s="203"/>
      <c r="M12" s="203"/>
      <c r="N12" s="203"/>
    </row>
    <row r="13" spans="1:14" ht="14.25" customHeight="1">
      <c r="A13" s="208" t="s">
        <v>380</v>
      </c>
      <c r="B13" s="262" t="s">
        <v>412</v>
      </c>
      <c r="C13" s="33"/>
      <c r="D13" s="33"/>
      <c r="E13" s="33"/>
      <c r="F13" s="33"/>
      <c r="G13" s="33"/>
      <c r="H13" s="33"/>
      <c r="I13" s="203"/>
      <c r="J13" s="203"/>
      <c r="K13" s="203"/>
      <c r="L13" s="203"/>
      <c r="M13" s="203"/>
      <c r="N13" s="203"/>
    </row>
    <row r="14" spans="1:14" ht="14.25" customHeight="1">
      <c r="A14" s="208" t="s">
        <v>381</v>
      </c>
      <c r="B14" s="33" t="s">
        <v>411</v>
      </c>
      <c r="C14" s="33"/>
      <c r="D14" s="33"/>
      <c r="E14" s="33"/>
      <c r="F14" s="33"/>
      <c r="G14" s="33"/>
      <c r="H14" s="33"/>
      <c r="I14" s="203"/>
      <c r="J14" s="203"/>
      <c r="K14" s="203"/>
      <c r="L14" s="203"/>
      <c r="M14" s="203"/>
      <c r="N14" s="203"/>
    </row>
    <row r="15" spans="1:14" ht="14.25" customHeight="1">
      <c r="A15" s="208" t="s">
        <v>382</v>
      </c>
      <c r="B15" s="33" t="s">
        <v>407</v>
      </c>
      <c r="C15" s="33"/>
      <c r="D15" s="33"/>
      <c r="E15" s="33"/>
      <c r="F15" s="33"/>
      <c r="G15" s="33"/>
      <c r="H15" s="33"/>
      <c r="I15" s="203"/>
      <c r="J15" s="203"/>
      <c r="K15" s="203"/>
      <c r="L15" s="203"/>
      <c r="M15" s="203"/>
      <c r="N15" s="203"/>
    </row>
    <row r="16" spans="1:14" ht="14.25">
      <c r="A16" s="51"/>
    </row>
    <row r="17" spans="1:75" ht="17.25">
      <c r="A17" s="10" t="s">
        <v>405</v>
      </c>
      <c r="D17" s="9"/>
      <c r="F17" t="s">
        <v>327</v>
      </c>
      <c r="I17" t="s">
        <v>327</v>
      </c>
      <c r="L17" t="s">
        <v>327</v>
      </c>
      <c r="R17" t="s">
        <v>327</v>
      </c>
      <c r="U17" t="s">
        <v>327</v>
      </c>
      <c r="X17" t="s">
        <v>327</v>
      </c>
      <c r="AD17" t="s">
        <v>327</v>
      </c>
      <c r="AG17" t="s">
        <v>327</v>
      </c>
      <c r="AJ17" t="s">
        <v>327</v>
      </c>
      <c r="AP17" t="s">
        <v>327</v>
      </c>
      <c r="AS17" t="s">
        <v>327</v>
      </c>
      <c r="AV17" t="s">
        <v>327</v>
      </c>
      <c r="BQ17" t="s">
        <v>417</v>
      </c>
      <c r="BT17" t="s">
        <v>417</v>
      </c>
    </row>
    <row r="18" spans="1:75" ht="14.25" thickBot="1">
      <c r="A18" s="203"/>
      <c r="B18" s="32" t="s">
        <v>329</v>
      </c>
      <c r="C18" s="63" t="str">
        <f>CONCATENATE("様式-",INDEX(発注者入力シート!$B$20:$G$24,MATCH(発注者入力シート!L6,発注者入力シート!$C$20:$C$24,0),4))</f>
        <v>様式-２</v>
      </c>
      <c r="D18" s="203"/>
      <c r="E18" s="203"/>
      <c r="F18" s="63"/>
      <c r="G18" s="203"/>
      <c r="H18" s="203"/>
      <c r="I18" s="63"/>
      <c r="J18" s="203"/>
      <c r="K18" s="203"/>
      <c r="L18" s="63"/>
      <c r="M18" s="203"/>
      <c r="N18" s="203"/>
      <c r="O18" s="63" t="str">
        <f>CONCATENATE("様式-",INDEX(発注者入力シート!$B$25:$G$28,MATCH(発注者入力シート!M6,発注者入力シート!$C$25:$C$28,0),4))</f>
        <v>様式-３</v>
      </c>
      <c r="P18" s="203"/>
      <c r="Q18" s="203"/>
      <c r="R18" s="63"/>
      <c r="S18" s="203"/>
      <c r="T18" s="203"/>
      <c r="U18" s="63"/>
      <c r="V18" s="203"/>
      <c r="W18" s="203"/>
      <c r="X18" s="63"/>
      <c r="Y18" s="203"/>
      <c r="Z18" s="203"/>
      <c r="AA18" s="63" t="str">
        <f>CONCATENATE("様式-",INDEX(発注者入力シート!$B$25:$G$28,MATCH(発注者入力シート!M6,発注者入力シート!$C$25:$C$28,0),4))</f>
        <v>様式-３</v>
      </c>
      <c r="AB18" s="203"/>
      <c r="AC18" s="203"/>
      <c r="AD18" s="63"/>
      <c r="AE18" s="203"/>
      <c r="AF18" s="203"/>
      <c r="AG18" s="63"/>
      <c r="AH18" s="203"/>
      <c r="AI18" s="203"/>
      <c r="AJ18" s="63"/>
      <c r="AK18" s="203"/>
      <c r="AL18" s="203"/>
      <c r="AM18" s="63" t="str">
        <f>CONCATENATE("様式-",INDEX(発注者入力シート!$B$25:$G$28,MATCH(発注者入力シート!M6,発注者入力シート!$C$25:$C$28,0),4))</f>
        <v>様式-３</v>
      </c>
      <c r="AN18" s="203"/>
      <c r="AO18" s="203"/>
      <c r="AP18" s="63" t="e">
        <f>CONCATENATE("様式-",INDEX(発注者入力シート!$B$25:$G$28,MATCH(発注者入力シート!M7,発注者入力シート!$C$25:$C$28,0),4))</f>
        <v>#N/A</v>
      </c>
      <c r="AQ18" s="203"/>
      <c r="AR18" s="203"/>
      <c r="AS18" s="63"/>
      <c r="AT18" s="203"/>
      <c r="AU18" s="203"/>
      <c r="AV18" s="63"/>
      <c r="AW18" s="203"/>
      <c r="AX18" s="203"/>
      <c r="AY18" s="63" t="str" cm="1">
        <f t="array" ref="AY18">CONCATENATE("様式-",INDEX(発注者入力シート!$B$29:$G$38,MATCH(TRUE,(発注者入力シート!$C$29:$C$38=発注者入力シート!N6)+(発注者入力シート!$C$29:$C$38=発注者入力シート!N7)&gt;0,0),4))</f>
        <v>様式-４</v>
      </c>
      <c r="AZ18" s="203"/>
      <c r="BA18" s="203"/>
      <c r="BB18" s="63" t="str">
        <f>CONCATENATE("様式-",INDEX(発注者入力シート!$B$29:$G$38,MATCH(発注者入力シート!N8,発注者入力シート!$C$29:$C$38,0),4))</f>
        <v>様式-５</v>
      </c>
      <c r="BC18" s="203"/>
      <c r="BD18" s="203"/>
      <c r="BE18" s="63" t="str">
        <f>CONCATENATE("様式-",INDEX(発注者入力シート!$B$29:$G$38,MATCH(発注者入力シート!N9,発注者入力シート!$C$29:$C$38,0),4))</f>
        <v>様式-６</v>
      </c>
      <c r="BF18" s="203"/>
      <c r="BG18" s="203"/>
      <c r="BH18" s="63" t="str">
        <f>CONCATENATE("様式-",INDEX(発注者入力シート!$B$29:$G$38,MATCH(発注者入力シート!N10,発注者入力シート!$C$29:$C$38,0),4))</f>
        <v>様式-７</v>
      </c>
      <c r="BI18" s="203"/>
      <c r="BJ18" s="203"/>
      <c r="BK18" s="63" t="str">
        <f>CONCATENATE("様式-",INDEX(発注者入力シート!$B$29:$G$38,MATCH(発注者入力シート!N17,発注者入力シート!$C$29:$C$38,0),4))</f>
        <v>様式-８</v>
      </c>
      <c r="BL18" s="203"/>
      <c r="BM18" s="203"/>
      <c r="BN18" s="63" t="str">
        <f>CONCATENATE("様式-",INDEX(発注者入力シート!$B$39:$G$40,MATCH(発注者入力シート!O7,発注者入力シート!$C$39:$C$40,0),4))</f>
        <v>様式-９</v>
      </c>
      <c r="BO18" s="203"/>
      <c r="BP18" s="203"/>
      <c r="BQ18" s="63" t="e">
        <f>CONCATENATE("様式-",INDEX(発注者入力シート!$B$39:$G$40,MATCH(発注者入力シート!O11,発注者入力シート!$C$39:$C$40,0),4))</f>
        <v>#N/A</v>
      </c>
      <c r="BR18" s="203"/>
      <c r="BS18" s="203"/>
      <c r="BT18" s="63"/>
      <c r="BU18" s="203"/>
      <c r="BV18" s="203"/>
      <c r="BW18" s="203"/>
    </row>
    <row r="19" spans="1:75" s="30" customFormat="1" ht="24" customHeight="1">
      <c r="A19" s="221" t="s">
        <v>396</v>
      </c>
      <c r="B19" s="222" t="s">
        <v>187</v>
      </c>
      <c r="C19" s="640" t="s">
        <v>98</v>
      </c>
      <c r="D19" s="641"/>
      <c r="E19" s="642"/>
      <c r="F19" s="640"/>
      <c r="G19" s="641"/>
      <c r="H19" s="642"/>
      <c r="I19" s="640"/>
      <c r="J19" s="641"/>
      <c r="K19" s="642"/>
      <c r="L19" s="640"/>
      <c r="M19" s="641"/>
      <c r="N19" s="642"/>
      <c r="O19" s="640" t="s">
        <v>188</v>
      </c>
      <c r="P19" s="641"/>
      <c r="Q19" s="642"/>
      <c r="R19" s="640"/>
      <c r="S19" s="641"/>
      <c r="T19" s="642"/>
      <c r="U19" s="640"/>
      <c r="V19" s="641"/>
      <c r="W19" s="642"/>
      <c r="X19" s="640"/>
      <c r="Y19" s="641"/>
      <c r="Z19" s="642"/>
      <c r="AA19" s="640" t="s">
        <v>189</v>
      </c>
      <c r="AB19" s="641"/>
      <c r="AC19" s="642"/>
      <c r="AD19" s="640"/>
      <c r="AE19" s="641"/>
      <c r="AF19" s="642"/>
      <c r="AG19" s="640"/>
      <c r="AH19" s="641"/>
      <c r="AI19" s="642"/>
      <c r="AJ19" s="640"/>
      <c r="AK19" s="641"/>
      <c r="AL19" s="642"/>
      <c r="AM19" s="706" t="s">
        <v>190</v>
      </c>
      <c r="AN19" s="707"/>
      <c r="AO19" s="708"/>
      <c r="AP19" s="640"/>
      <c r="AQ19" s="641"/>
      <c r="AR19" s="642"/>
      <c r="AS19" s="640"/>
      <c r="AT19" s="641"/>
      <c r="AU19" s="642"/>
      <c r="AV19" s="640"/>
      <c r="AW19" s="641"/>
      <c r="AX19" s="642"/>
      <c r="AY19" s="640" t="s">
        <v>780</v>
      </c>
      <c r="AZ19" s="641"/>
      <c r="BA19" s="642"/>
      <c r="BB19" s="640" t="s">
        <v>780</v>
      </c>
      <c r="BC19" s="641"/>
      <c r="BD19" s="642"/>
      <c r="BE19" s="640" t="s">
        <v>780</v>
      </c>
      <c r="BF19" s="641"/>
      <c r="BG19" s="642"/>
      <c r="BH19" s="640" t="s">
        <v>780</v>
      </c>
      <c r="BI19" s="641"/>
      <c r="BJ19" s="642"/>
      <c r="BK19" s="640" t="s">
        <v>779</v>
      </c>
      <c r="BL19" s="641"/>
      <c r="BM19" s="642"/>
      <c r="BN19" s="717" t="s">
        <v>191</v>
      </c>
      <c r="BO19" s="713"/>
      <c r="BP19" s="714"/>
      <c r="BQ19" s="712" t="s">
        <v>171</v>
      </c>
      <c r="BR19" s="713"/>
      <c r="BS19" s="714"/>
      <c r="BT19" s="712" t="s">
        <v>171</v>
      </c>
      <c r="BU19" s="713"/>
      <c r="BV19" s="714"/>
      <c r="BW19" s="221"/>
    </row>
    <row r="20" spans="1:75" ht="24" customHeight="1" thickBot="1">
      <c r="A20" s="221" t="s">
        <v>396</v>
      </c>
      <c r="B20" s="208" t="s">
        <v>192</v>
      </c>
      <c r="C20" s="643" t="s">
        <v>144</v>
      </c>
      <c r="D20" s="644"/>
      <c r="E20" s="645"/>
      <c r="F20" s="643"/>
      <c r="G20" s="644"/>
      <c r="H20" s="645"/>
      <c r="I20" s="643"/>
      <c r="J20" s="644"/>
      <c r="K20" s="645"/>
      <c r="L20" s="643"/>
      <c r="M20" s="644"/>
      <c r="N20" s="645"/>
      <c r="O20" s="643" t="s">
        <v>154</v>
      </c>
      <c r="P20" s="644"/>
      <c r="Q20" s="645"/>
      <c r="R20" s="643"/>
      <c r="S20" s="644"/>
      <c r="T20" s="645"/>
      <c r="U20" s="643"/>
      <c r="V20" s="644"/>
      <c r="W20" s="645"/>
      <c r="X20" s="643"/>
      <c r="Y20" s="644"/>
      <c r="Z20" s="645"/>
      <c r="AA20" s="643" t="s">
        <v>154</v>
      </c>
      <c r="AB20" s="644"/>
      <c r="AC20" s="645"/>
      <c r="AD20" s="643"/>
      <c r="AE20" s="644"/>
      <c r="AF20" s="645"/>
      <c r="AG20" s="643"/>
      <c r="AH20" s="644"/>
      <c r="AI20" s="645"/>
      <c r="AJ20" s="643"/>
      <c r="AK20" s="644"/>
      <c r="AL20" s="645"/>
      <c r="AM20" s="709" t="s">
        <v>154</v>
      </c>
      <c r="AN20" s="710"/>
      <c r="AO20" s="711"/>
      <c r="AP20" s="643"/>
      <c r="AQ20" s="644"/>
      <c r="AR20" s="645"/>
      <c r="AS20" s="643"/>
      <c r="AT20" s="644"/>
      <c r="AU20" s="645"/>
      <c r="AV20" s="643"/>
      <c r="AW20" s="644"/>
      <c r="AX20" s="645"/>
      <c r="AY20" s="643" t="str">
        <f>AY38</f>
        <v>防災協定</v>
      </c>
      <c r="AZ20" s="644"/>
      <c r="BA20" s="645"/>
      <c r="BB20" s="643" t="s">
        <v>384</v>
      </c>
      <c r="BC20" s="644"/>
      <c r="BD20" s="645"/>
      <c r="BE20" s="643" t="s">
        <v>383</v>
      </c>
      <c r="BF20" s="644"/>
      <c r="BG20" s="645"/>
      <c r="BH20" s="643" t="s">
        <v>159</v>
      </c>
      <c r="BI20" s="644"/>
      <c r="BJ20" s="645"/>
      <c r="BK20" s="643" t="s">
        <v>748</v>
      </c>
      <c r="BL20" s="644"/>
      <c r="BM20" s="645"/>
      <c r="BN20" s="718" t="s">
        <v>160</v>
      </c>
      <c r="BO20" s="719"/>
      <c r="BP20" s="720"/>
      <c r="BQ20" s="643" t="s">
        <v>415</v>
      </c>
      <c r="BR20" s="644"/>
      <c r="BS20" s="645"/>
      <c r="BT20" s="643" t="s">
        <v>416</v>
      </c>
      <c r="BU20" s="644"/>
      <c r="BV20" s="645"/>
      <c r="BW20" s="203"/>
    </row>
    <row r="21" spans="1:75" ht="46.5" customHeight="1">
      <c r="A21" s="221" t="s">
        <v>396</v>
      </c>
      <c r="B21" s="208" t="s">
        <v>193</v>
      </c>
      <c r="C21" s="64" t="str">
        <f t="shared" ref="C21:E21" si="0">C39</f>
        <v>完成年度</v>
      </c>
      <c r="D21" s="660" t="str">
        <f t="shared" si="0"/>
        <v>令和５年度から令和７年度（完成及び引き渡しが完了）</v>
      </c>
      <c r="E21" s="661">
        <f t="shared" si="0"/>
        <v>0</v>
      </c>
      <c r="F21" s="64"/>
      <c r="G21" s="65"/>
      <c r="H21" s="72"/>
      <c r="I21" s="64"/>
      <c r="J21" s="65"/>
      <c r="K21" s="72"/>
      <c r="L21" s="64"/>
      <c r="M21" s="65"/>
      <c r="N21" s="72"/>
      <c r="O21" s="658" t="str">
        <f t="shared" ref="O21:Q21" si="1">O39</f>
        <v>対象資格</v>
      </c>
      <c r="P21" s="650" t="str">
        <f t="shared" si="1"/>
        <v>１級もしくは２級土木施工管理技士、または1級もしくは２級建設機械施工技士</v>
      </c>
      <c r="Q21" s="651">
        <f t="shared" si="1"/>
        <v>0</v>
      </c>
      <c r="R21" s="64"/>
      <c r="S21" s="65"/>
      <c r="T21" s="72"/>
      <c r="U21" s="64"/>
      <c r="V21" s="65"/>
      <c r="W21" s="72"/>
      <c r="X21" s="64"/>
      <c r="Y21" s="65"/>
      <c r="Z21" s="72"/>
      <c r="AA21" s="658" t="str">
        <f t="shared" ref="AA21:AC21" si="2">AA39</f>
        <v>対象資格</v>
      </c>
      <c r="AB21" s="650" t="str">
        <f t="shared" si="2"/>
        <v>１級もしくは２級土木施工管理技士、または1級もしくは２級建設機械施工技士</v>
      </c>
      <c r="AC21" s="651">
        <f t="shared" si="2"/>
        <v>0</v>
      </c>
      <c r="AD21" s="64"/>
      <c r="AE21" s="65"/>
      <c r="AF21" s="72"/>
      <c r="AG21" s="64"/>
      <c r="AH21" s="65"/>
      <c r="AI21" s="72"/>
      <c r="AJ21" s="64"/>
      <c r="AK21" s="65"/>
      <c r="AL21" s="72"/>
      <c r="AM21" s="691" t="str">
        <f t="shared" ref="AM21:AN21" si="3">AM39</f>
        <v>対象資格</v>
      </c>
      <c r="AN21" s="694" t="str">
        <f t="shared" si="3"/>
        <v>１級もしくは２級土木施工管理技士、または1級もしくは２級建設機械施工技士</v>
      </c>
      <c r="AO21" s="695"/>
      <c r="AP21" s="64"/>
      <c r="AQ21" s="65"/>
      <c r="AR21" s="72"/>
      <c r="AS21" s="64"/>
      <c r="AT21" s="65"/>
      <c r="AU21" s="72"/>
      <c r="AV21" s="64"/>
      <c r="AW21" s="65"/>
      <c r="AX21" s="72"/>
      <c r="AY21" s="658" t="str">
        <f t="shared" ref="AY21:BI21" si="4">AY39</f>
        <v>対象</v>
      </c>
      <c r="AZ21" s="650" t="str">
        <f t="shared" si="4"/>
        <v>令和６年度及び令和７年度における島根県との防災協定の締結実績</v>
      </c>
      <c r="BA21" s="651">
        <f t="shared" si="4"/>
        <v>0</v>
      </c>
      <c r="BB21" s="689" t="str">
        <f>BB39</f>
        <v>対象</v>
      </c>
      <c r="BC21" s="694" t="str">
        <f>ボランティア!B6</f>
        <v>令和６年度及び令和７年度のボランティア活動又はハートフルしまねへの参加実績</v>
      </c>
      <c r="BD21" s="695"/>
      <c r="BE21" s="689" t="str">
        <f t="shared" si="4"/>
        <v>対象</v>
      </c>
      <c r="BF21" s="694" t="str">
        <f t="shared" si="4"/>
        <v>令和６年度及び令和７年度の県管理公共土木施設に関する維持管理業務または海岸漂着物の回収業務の契約実績</v>
      </c>
      <c r="BG21" s="695"/>
      <c r="BH21" s="689" t="str">
        <f t="shared" si="4"/>
        <v>対象</v>
      </c>
      <c r="BI21" s="694" t="str">
        <f t="shared" si="4"/>
        <v>令和６年度及び令和７年度の県管理道路・空港または市町村管理道路を含む除雪業務の契約実績</v>
      </c>
      <c r="BJ21" s="695"/>
      <c r="BK21" s="658" t="str">
        <f>BK39</f>
        <v>対象</v>
      </c>
      <c r="BL21" s="685" t="str">
        <f>BL39</f>
        <v>令和６年４月１日以降に、若手技術者・若手従業員（30歳未満の者）の１人以上の新規雇用があること。</v>
      </c>
      <c r="BM21" s="686"/>
      <c r="BN21" s="689" t="str">
        <f t="shared" ref="BN21:BO21" si="5">BN39</f>
        <v>対象</v>
      </c>
      <c r="BO21" s="722" t="str">
        <f t="shared" si="5"/>
        <v>入札公告日前日において、評価対象地域内に建設業法で規定する主たる営業所（本店）または従たる営業所（支店、営業所）がある者</v>
      </c>
      <c r="BP21" s="723"/>
      <c r="BQ21" s="715"/>
      <c r="BR21" s="650"/>
      <c r="BS21" s="651"/>
      <c r="BT21" s="715"/>
      <c r="BU21" s="650"/>
      <c r="BV21" s="651"/>
      <c r="BW21" s="203"/>
    </row>
    <row r="22" spans="1:75" ht="37.5" customHeight="1">
      <c r="A22" s="221" t="s">
        <v>396</v>
      </c>
      <c r="B22" s="208" t="s">
        <v>194</v>
      </c>
      <c r="C22" s="66" t="str">
        <f t="shared" ref="C22:E22" si="6">C40</f>
        <v>発注機関</v>
      </c>
      <c r="D22" s="664" t="str">
        <f t="shared" si="6"/>
        <v>島根県（総務部、農林水産部、土木部）</v>
      </c>
      <c r="E22" s="665">
        <f t="shared" si="6"/>
        <v>0</v>
      </c>
      <c r="F22" s="66"/>
      <c r="G22" s="19"/>
      <c r="H22" s="73"/>
      <c r="I22" s="66"/>
      <c r="J22" s="19"/>
      <c r="K22" s="73"/>
      <c r="L22" s="66"/>
      <c r="M22" s="19"/>
      <c r="N22" s="73"/>
      <c r="O22" s="659">
        <f t="shared" ref="O22:Q22" si="7">O40</f>
        <v>0</v>
      </c>
      <c r="P22" s="652">
        <f t="shared" si="7"/>
        <v>0</v>
      </c>
      <c r="Q22" s="653">
        <f t="shared" si="7"/>
        <v>0</v>
      </c>
      <c r="R22" s="66"/>
      <c r="S22" s="19"/>
      <c r="T22" s="73"/>
      <c r="U22" s="66"/>
      <c r="V22" s="19"/>
      <c r="W22" s="73"/>
      <c r="X22" s="66"/>
      <c r="Y22" s="19"/>
      <c r="Z22" s="73"/>
      <c r="AA22" s="659">
        <f t="shared" ref="AA22:AC22" si="8">AA40</f>
        <v>0</v>
      </c>
      <c r="AB22" s="652">
        <f t="shared" si="8"/>
        <v>0</v>
      </c>
      <c r="AC22" s="653">
        <f t="shared" si="8"/>
        <v>0</v>
      </c>
      <c r="AD22" s="66"/>
      <c r="AE22" s="19"/>
      <c r="AF22" s="73"/>
      <c r="AG22" s="66"/>
      <c r="AH22" s="19"/>
      <c r="AI22" s="73"/>
      <c r="AJ22" s="66"/>
      <c r="AK22" s="19"/>
      <c r="AL22" s="73"/>
      <c r="AM22" s="692"/>
      <c r="AN22" s="696"/>
      <c r="AO22" s="697"/>
      <c r="AP22" s="66"/>
      <c r="AQ22" s="19"/>
      <c r="AR22" s="73"/>
      <c r="AS22" s="66"/>
      <c r="AT22" s="19"/>
      <c r="AU22" s="73"/>
      <c r="AV22" s="66"/>
      <c r="AW22" s="19"/>
      <c r="AX22" s="73"/>
      <c r="AY22" s="659">
        <f t="shared" ref="AY22:BA22" si="9">AY40</f>
        <v>0</v>
      </c>
      <c r="AZ22" s="652">
        <f t="shared" si="9"/>
        <v>0</v>
      </c>
      <c r="BA22" s="653">
        <f t="shared" si="9"/>
        <v>0</v>
      </c>
      <c r="BB22" s="690"/>
      <c r="BC22" s="696"/>
      <c r="BD22" s="697"/>
      <c r="BE22" s="690"/>
      <c r="BF22" s="696"/>
      <c r="BG22" s="697"/>
      <c r="BH22" s="690"/>
      <c r="BI22" s="696"/>
      <c r="BJ22" s="697"/>
      <c r="BK22" s="659"/>
      <c r="BL22" s="687"/>
      <c r="BM22" s="688"/>
      <c r="BN22" s="690"/>
      <c r="BO22" s="724"/>
      <c r="BP22" s="725"/>
      <c r="BQ22" s="716"/>
      <c r="BR22" s="652"/>
      <c r="BS22" s="653"/>
      <c r="BT22" s="716"/>
      <c r="BU22" s="652"/>
      <c r="BV22" s="653"/>
      <c r="BW22" s="203"/>
    </row>
    <row r="23" spans="1:75" ht="37.5" customHeight="1">
      <c r="A23" s="221" t="s">
        <v>396</v>
      </c>
      <c r="B23" s="208" t="s">
        <v>195</v>
      </c>
      <c r="C23" s="66" t="str">
        <f t="shared" ref="C23:E23" si="10">C41</f>
        <v>工事種別</v>
      </c>
      <c r="D23" s="664" t="str">
        <f t="shared" si="10"/>
        <v>一般土木工事、維持修繕工事</v>
      </c>
      <c r="E23" s="665">
        <f t="shared" si="10"/>
        <v>0</v>
      </c>
      <c r="F23" s="66"/>
      <c r="G23" s="19"/>
      <c r="H23" s="73"/>
      <c r="I23" s="66"/>
      <c r="J23" s="19"/>
      <c r="K23" s="73"/>
      <c r="L23" s="66"/>
      <c r="M23" s="19"/>
      <c r="N23" s="73"/>
      <c r="O23" s="659">
        <f t="shared" ref="O23:Q23" si="11">O41</f>
        <v>0</v>
      </c>
      <c r="P23" s="652">
        <f t="shared" si="11"/>
        <v>0</v>
      </c>
      <c r="Q23" s="653">
        <f t="shared" si="11"/>
        <v>0</v>
      </c>
      <c r="R23" s="66"/>
      <c r="S23" s="19"/>
      <c r="T23" s="73"/>
      <c r="U23" s="66"/>
      <c r="V23" s="19"/>
      <c r="W23" s="73"/>
      <c r="X23" s="66"/>
      <c r="Y23" s="19"/>
      <c r="Z23" s="73"/>
      <c r="AA23" s="659">
        <f t="shared" ref="AA23:AC23" si="12">AA41</f>
        <v>0</v>
      </c>
      <c r="AB23" s="652">
        <f t="shared" si="12"/>
        <v>0</v>
      </c>
      <c r="AC23" s="653">
        <f t="shared" si="12"/>
        <v>0</v>
      </c>
      <c r="AD23" s="66"/>
      <c r="AE23" s="19"/>
      <c r="AF23" s="73"/>
      <c r="AG23" s="66"/>
      <c r="AH23" s="19"/>
      <c r="AI23" s="73"/>
      <c r="AJ23" s="66"/>
      <c r="AK23" s="19"/>
      <c r="AL23" s="73"/>
      <c r="AM23" s="692"/>
      <c r="AN23" s="696"/>
      <c r="AO23" s="697"/>
      <c r="AP23" s="66"/>
      <c r="AQ23" s="19"/>
      <c r="AR23" s="73"/>
      <c r="AS23" s="66"/>
      <c r="AT23" s="19"/>
      <c r="AU23" s="73"/>
      <c r="AV23" s="66"/>
      <c r="AW23" s="19"/>
      <c r="AX23" s="73"/>
      <c r="AY23" s="659">
        <f t="shared" ref="AY23:BA23" si="13">AY41</f>
        <v>0</v>
      </c>
      <c r="AZ23" s="652">
        <f t="shared" si="13"/>
        <v>0</v>
      </c>
      <c r="BA23" s="653">
        <f t="shared" si="13"/>
        <v>0</v>
      </c>
      <c r="BB23" s="690"/>
      <c r="BC23" s="696"/>
      <c r="BD23" s="697"/>
      <c r="BE23" s="690"/>
      <c r="BF23" s="696"/>
      <c r="BG23" s="697"/>
      <c r="BH23" s="690"/>
      <c r="BI23" s="696"/>
      <c r="BJ23" s="697"/>
      <c r="BK23" s="659"/>
      <c r="BL23" s="687"/>
      <c r="BM23" s="688"/>
      <c r="BN23" s="721"/>
      <c r="BO23" s="726"/>
      <c r="BP23" s="727"/>
      <c r="BQ23" s="716"/>
      <c r="BR23" s="652"/>
      <c r="BS23" s="653"/>
      <c r="BT23" s="716"/>
      <c r="BU23" s="652"/>
      <c r="BV23" s="653"/>
      <c r="BW23" s="203"/>
    </row>
    <row r="24" spans="1:75" ht="48.6" customHeight="1">
      <c r="A24" s="221" t="s">
        <v>396</v>
      </c>
      <c r="B24" s="208" t="s">
        <v>196</v>
      </c>
      <c r="C24" s="66" t="str">
        <f t="shared" ref="C24:E24" si="14">C42</f>
        <v>建設工事の種類</v>
      </c>
      <c r="D24" s="664" t="str">
        <f t="shared" si="14"/>
        <v>土木一式工事、とび・土工・ｺﾝｸﾘｰﾄ工事、しゅんせつ工事</v>
      </c>
      <c r="E24" s="665">
        <f t="shared" si="14"/>
        <v>0</v>
      </c>
      <c r="F24" s="66"/>
      <c r="G24" s="19"/>
      <c r="H24" s="73"/>
      <c r="I24" s="66"/>
      <c r="J24" s="19"/>
      <c r="K24" s="73"/>
      <c r="L24" s="66"/>
      <c r="M24" s="19"/>
      <c r="N24" s="73"/>
      <c r="O24" s="659">
        <f t="shared" ref="O24:Q24" si="15">O42</f>
        <v>0</v>
      </c>
      <c r="P24" s="652">
        <f t="shared" si="15"/>
        <v>0</v>
      </c>
      <c r="Q24" s="653">
        <f t="shared" si="15"/>
        <v>0</v>
      </c>
      <c r="R24" s="66"/>
      <c r="S24" s="19"/>
      <c r="T24" s="73"/>
      <c r="U24" s="66"/>
      <c r="V24" s="19"/>
      <c r="W24" s="73"/>
      <c r="X24" s="66"/>
      <c r="Y24" s="19"/>
      <c r="Z24" s="73"/>
      <c r="AA24" s="659">
        <f t="shared" ref="AA24:AC24" si="16">AA42</f>
        <v>0</v>
      </c>
      <c r="AB24" s="652">
        <f t="shared" si="16"/>
        <v>0</v>
      </c>
      <c r="AC24" s="653">
        <f t="shared" si="16"/>
        <v>0</v>
      </c>
      <c r="AD24" s="66"/>
      <c r="AE24" s="19"/>
      <c r="AF24" s="73"/>
      <c r="AG24" s="66"/>
      <c r="AH24" s="19"/>
      <c r="AI24" s="73"/>
      <c r="AJ24" s="66"/>
      <c r="AK24" s="19"/>
      <c r="AL24" s="73"/>
      <c r="AM24" s="693"/>
      <c r="AN24" s="698"/>
      <c r="AO24" s="699"/>
      <c r="AP24" s="66"/>
      <c r="AQ24" s="19"/>
      <c r="AR24" s="73"/>
      <c r="AS24" s="66"/>
      <c r="AT24" s="19"/>
      <c r="AU24" s="73"/>
      <c r="AV24" s="66"/>
      <c r="AW24" s="19"/>
      <c r="AX24" s="73"/>
      <c r="AY24" s="659">
        <f t="shared" ref="AY24:BI24" si="17">AY42</f>
        <v>0</v>
      </c>
      <c r="AZ24" s="652">
        <f t="shared" si="17"/>
        <v>0</v>
      </c>
      <c r="BA24" s="653">
        <f t="shared" si="17"/>
        <v>0</v>
      </c>
      <c r="BB24" s="409" t="str">
        <f>BB42</f>
        <v>評価地域</v>
      </c>
      <c r="BC24" s="700" t="str">
        <f>BC42</f>
        <v>江津市（桜江町を除く）内</v>
      </c>
      <c r="BD24" s="701"/>
      <c r="BE24" s="409" t="str">
        <f t="shared" si="17"/>
        <v>評価地域</v>
      </c>
      <c r="BF24" s="700" t="str">
        <f t="shared" si="17"/>
        <v>江津市（桜江町を除く）内</v>
      </c>
      <c r="BG24" s="701"/>
      <c r="BH24" s="409" t="str">
        <f t="shared" si="17"/>
        <v>評価地域</v>
      </c>
      <c r="BI24" s="700" t="str">
        <f t="shared" si="17"/>
        <v>江津市（桜江町を除く）内</v>
      </c>
      <c r="BJ24" s="701"/>
      <c r="BK24" s="659"/>
      <c r="BL24" s="687"/>
      <c r="BM24" s="688"/>
      <c r="BN24" s="411" t="str">
        <f>BN42</f>
        <v>評価地域</v>
      </c>
      <c r="BO24" s="728" t="str">
        <f>BO42</f>
        <v>江津市（桜江町を除く）内</v>
      </c>
      <c r="BP24" s="729"/>
      <c r="BQ24" s="716"/>
      <c r="BR24" s="652"/>
      <c r="BS24" s="653"/>
      <c r="BT24" s="716"/>
      <c r="BU24" s="652"/>
      <c r="BV24" s="653"/>
      <c r="BW24" s="203"/>
    </row>
    <row r="25" spans="1:75" ht="19.5" customHeight="1" thickBot="1">
      <c r="A25" s="221" t="s">
        <v>396</v>
      </c>
      <c r="B25" s="208" t="s">
        <v>186</v>
      </c>
      <c r="C25" s="67" t="str">
        <f t="shared" ref="C25:D27" si="18">C43</f>
        <v>該当件数</v>
      </c>
      <c r="D25" s="648" t="str">
        <f t="shared" si="18"/>
        <v>平均点</v>
      </c>
      <c r="E25" s="649"/>
      <c r="F25" s="74"/>
      <c r="G25" s="69"/>
      <c r="H25" s="75"/>
      <c r="I25" s="74"/>
      <c r="J25" s="69"/>
      <c r="K25" s="75"/>
      <c r="L25" s="74"/>
      <c r="M25" s="69"/>
      <c r="N25" s="75"/>
      <c r="O25" s="67" t="str">
        <f t="shared" ref="O25:P26" si="19">O43</f>
        <v>項目名</v>
      </c>
      <c r="P25" s="648" t="str">
        <f t="shared" si="19"/>
        <v>状況</v>
      </c>
      <c r="Q25" s="649"/>
      <c r="R25" s="74"/>
      <c r="S25" s="69"/>
      <c r="T25" s="75"/>
      <c r="U25" s="74"/>
      <c r="V25" s="69"/>
      <c r="W25" s="75"/>
      <c r="X25" s="74"/>
      <c r="Y25" s="69"/>
      <c r="Z25" s="75"/>
      <c r="AA25" s="67" t="str">
        <f t="shared" ref="AA25:AB25" si="20">AA43</f>
        <v>項目名</v>
      </c>
      <c r="AB25" s="648" t="str">
        <f t="shared" si="20"/>
        <v>状況</v>
      </c>
      <c r="AC25" s="649"/>
      <c r="AD25" s="74"/>
      <c r="AE25" s="69"/>
      <c r="AF25" s="75"/>
      <c r="AG25" s="74"/>
      <c r="AH25" s="69"/>
      <c r="AI25" s="75"/>
      <c r="AJ25" s="74"/>
      <c r="AK25" s="69"/>
      <c r="AL25" s="75"/>
      <c r="AM25" s="67" t="str">
        <f t="shared" ref="AM25:AN25" si="21">AM43</f>
        <v>項目名</v>
      </c>
      <c r="AN25" s="704" t="str">
        <f t="shared" si="21"/>
        <v>状況</v>
      </c>
      <c r="AO25" s="705"/>
      <c r="AP25" s="74"/>
      <c r="AQ25" s="69"/>
      <c r="AR25" s="75"/>
      <c r="AS25" s="74"/>
      <c r="AT25" s="69"/>
      <c r="AU25" s="75"/>
      <c r="AV25" s="74"/>
      <c r="AW25" s="69"/>
      <c r="AX25" s="75"/>
      <c r="AY25" s="67" t="str">
        <f t="shared" ref="AY25:BJ25" si="22">AY43</f>
        <v>項目名</v>
      </c>
      <c r="AZ25" s="68" t="str">
        <f t="shared" si="22"/>
        <v>令和６年度</v>
      </c>
      <c r="BA25" s="70" t="str">
        <f t="shared" si="22"/>
        <v>令和７年度</v>
      </c>
      <c r="BB25" s="67" t="str">
        <f>BB43</f>
        <v>項目名</v>
      </c>
      <c r="BC25" s="68" t="str">
        <f>BC43</f>
        <v>令和６年度</v>
      </c>
      <c r="BD25" s="70" t="str">
        <f>BD43</f>
        <v>令和７年度</v>
      </c>
      <c r="BE25" s="67" t="str">
        <f t="shared" si="22"/>
        <v>項目名</v>
      </c>
      <c r="BF25" s="68" t="str">
        <f t="shared" si="22"/>
        <v>令和６年度</v>
      </c>
      <c r="BG25" s="70" t="str">
        <f t="shared" si="22"/>
        <v>令和７年度</v>
      </c>
      <c r="BH25" s="67" t="str">
        <f t="shared" si="22"/>
        <v>項目名</v>
      </c>
      <c r="BI25" s="68" t="str">
        <f t="shared" si="22"/>
        <v>令和６年度</v>
      </c>
      <c r="BJ25" s="70" t="str">
        <f t="shared" si="22"/>
        <v>令和７年度</v>
      </c>
      <c r="BK25" s="74" t="s">
        <v>526</v>
      </c>
      <c r="BL25" s="69" t="str">
        <f>BL43</f>
        <v>雇用①</v>
      </c>
      <c r="BM25" s="75" t="str">
        <f>BM43</f>
        <v>雇用②</v>
      </c>
      <c r="BN25" s="67" t="str">
        <f>BN43</f>
        <v>項目名</v>
      </c>
      <c r="BO25" s="412" t="str">
        <f>BO43</f>
        <v>状況</v>
      </c>
      <c r="BP25" s="272"/>
      <c r="BQ25" s="71"/>
      <c r="BR25" s="730"/>
      <c r="BS25" s="731"/>
      <c r="BT25" s="71"/>
      <c r="BU25" s="730"/>
      <c r="BV25" s="731"/>
      <c r="BW25" s="203"/>
    </row>
    <row r="26" spans="1:75" ht="39.75" customHeight="1">
      <c r="A26" s="221" t="s">
        <v>396</v>
      </c>
      <c r="B26" s="203">
        <v>1</v>
      </c>
      <c r="C26" s="80" t="str">
        <f>C44</f>
        <v/>
      </c>
      <c r="D26" s="662" t="str">
        <f>D44</f>
        <v/>
      </c>
      <c r="E26" s="663"/>
      <c r="F26" s="81"/>
      <c r="G26" s="83"/>
      <c r="H26" s="84"/>
      <c r="I26" s="81"/>
      <c r="J26" s="83"/>
      <c r="K26" s="84"/>
      <c r="L26" s="81"/>
      <c r="M26" s="83"/>
      <c r="N26" s="84"/>
      <c r="O26" s="82" t="str">
        <f t="shared" si="19"/>
        <v>配置なし</v>
      </c>
      <c r="P26" s="654" t="str">
        <f t="shared" ref="P26:Q27" si="23">P44</f>
        <v/>
      </c>
      <c r="Q26" s="655">
        <f t="shared" si="23"/>
        <v>0</v>
      </c>
      <c r="R26" s="81"/>
      <c r="S26" s="83"/>
      <c r="T26" s="84"/>
      <c r="U26" s="81"/>
      <c r="V26" s="83"/>
      <c r="W26" s="84"/>
      <c r="X26" s="81"/>
      <c r="Y26" s="83"/>
      <c r="Z26" s="84"/>
      <c r="AA26" s="82" t="str">
        <f t="shared" ref="AA26:AC26" si="24">AA44</f>
        <v>配置なし</v>
      </c>
      <c r="AB26" s="654" t="str">
        <f t="shared" si="24"/>
        <v/>
      </c>
      <c r="AC26" s="655">
        <f t="shared" si="24"/>
        <v>0</v>
      </c>
      <c r="AD26" s="81"/>
      <c r="AE26" s="83"/>
      <c r="AF26" s="84"/>
      <c r="AG26" s="81"/>
      <c r="AH26" s="83"/>
      <c r="AI26" s="84"/>
      <c r="AJ26" s="81"/>
      <c r="AK26" s="83"/>
      <c r="AL26" s="84"/>
      <c r="AM26" s="82" t="str">
        <f t="shared" ref="AM26:AO26" si="25">AM44</f>
        <v>配置なし</v>
      </c>
      <c r="AN26" s="654" t="str">
        <f t="shared" si="25"/>
        <v/>
      </c>
      <c r="AO26" s="655">
        <f t="shared" si="25"/>
        <v>0</v>
      </c>
      <c r="AP26" s="81"/>
      <c r="AQ26" s="83"/>
      <c r="AR26" s="84"/>
      <c r="AS26" s="81"/>
      <c r="AT26" s="83"/>
      <c r="AU26" s="84"/>
      <c r="AV26" s="81"/>
      <c r="AW26" s="83"/>
      <c r="AX26" s="84"/>
      <c r="AY26" s="201" t="str">
        <f t="shared" ref="AY26:BH26" si="26">AY44</f>
        <v>協定実績</v>
      </c>
      <c r="AZ26" s="215" t="str">
        <f t="shared" ref="AZ26" si="27">AZ44</f>
        <v>申請なし</v>
      </c>
      <c r="BA26" s="214" t="str">
        <f t="shared" ref="BA26" si="28">BA44</f>
        <v>申請なし</v>
      </c>
      <c r="BB26" s="82" t="str">
        <f>BB44</f>
        <v>ボランティア活動内容</v>
      </c>
      <c r="BC26" s="83" t="str">
        <f t="shared" ref="BC26:BD26" si="29">BC44</f>
        <v>申請なし</v>
      </c>
      <c r="BD26" s="84" t="str">
        <f t="shared" si="29"/>
        <v>申請なし</v>
      </c>
      <c r="BE26" s="702" t="str">
        <f t="shared" si="26"/>
        <v>業務名</v>
      </c>
      <c r="BF26" s="620" t="str">
        <f t="shared" ref="BF26:BG26" si="30">BF44</f>
        <v>申請なし</v>
      </c>
      <c r="BG26" s="621" t="str">
        <f t="shared" si="30"/>
        <v>申請なし</v>
      </c>
      <c r="BH26" s="702" t="str">
        <f t="shared" si="26"/>
        <v>業務名</v>
      </c>
      <c r="BI26" s="620" t="str">
        <f>IF(OR(BI50="有",BI50=""),BI44,"実績なし")</f>
        <v>申請なし</v>
      </c>
      <c r="BJ26" s="621" t="str">
        <f>IF(OR(BJ50="有",BJ50=""),BJ44,"実績なし")</f>
        <v>申請なし</v>
      </c>
      <c r="BK26" s="632" t="str">
        <f>BK44</f>
        <v>雇用の内容</v>
      </c>
      <c r="BL26" s="634" t="str">
        <f>BL44</f>
        <v>申請なし</v>
      </c>
      <c r="BM26" s="637" t="str">
        <f t="shared" ref="BM26" si="31">BM44</f>
        <v>申請なし</v>
      </c>
      <c r="BN26" s="82" t="str">
        <f t="shared" ref="BN26:BO27" si="32">BN44</f>
        <v>住所</v>
      </c>
      <c r="BO26" s="620" t="str">
        <f t="shared" si="32"/>
        <v>申請なし</v>
      </c>
      <c r="BP26" s="621"/>
      <c r="BQ26" s="82"/>
      <c r="BR26" s="620"/>
      <c r="BS26" s="621"/>
      <c r="BT26" s="82"/>
      <c r="BU26" s="620"/>
      <c r="BV26" s="621"/>
      <c r="BW26" s="203"/>
    </row>
    <row r="27" spans="1:75" ht="18" customHeight="1">
      <c r="A27" s="221" t="s">
        <v>396</v>
      </c>
      <c r="B27" s="203">
        <v>2</v>
      </c>
      <c r="C27" s="85" t="str">
        <f t="shared" si="18"/>
        <v/>
      </c>
      <c r="D27" s="86" t="str">
        <f t="shared" si="18"/>
        <v/>
      </c>
      <c r="E27" s="87"/>
      <c r="F27" s="88"/>
      <c r="G27" s="92"/>
      <c r="H27" s="93"/>
      <c r="I27" s="88"/>
      <c r="J27" s="92"/>
      <c r="K27" s="93"/>
      <c r="L27" s="88"/>
      <c r="M27" s="92"/>
      <c r="N27" s="93"/>
      <c r="O27" s="91" t="str">
        <f>O45</f>
        <v/>
      </c>
      <c r="P27" s="646" t="str">
        <f t="shared" si="23"/>
        <v/>
      </c>
      <c r="Q27" s="647">
        <f t="shared" si="23"/>
        <v>0</v>
      </c>
      <c r="R27" s="88"/>
      <c r="S27" s="92"/>
      <c r="T27" s="93"/>
      <c r="U27" s="88"/>
      <c r="V27" s="92"/>
      <c r="W27" s="93"/>
      <c r="X27" s="88"/>
      <c r="Y27" s="92"/>
      <c r="Z27" s="93"/>
      <c r="AA27" s="91" t="str">
        <f>AA45</f>
        <v/>
      </c>
      <c r="AB27" s="646" t="str">
        <f t="shared" ref="AB27:AC27" si="33">AB45</f>
        <v/>
      </c>
      <c r="AC27" s="647">
        <f t="shared" si="33"/>
        <v>0</v>
      </c>
      <c r="AD27" s="88"/>
      <c r="AE27" s="92"/>
      <c r="AF27" s="93"/>
      <c r="AG27" s="88"/>
      <c r="AH27" s="92"/>
      <c r="AI27" s="93"/>
      <c r="AJ27" s="88"/>
      <c r="AK27" s="92"/>
      <c r="AL27" s="93"/>
      <c r="AM27" s="91" t="str">
        <f>AM45</f>
        <v/>
      </c>
      <c r="AN27" s="646" t="str">
        <f t="shared" ref="AN27:AO27" si="34">AN45</f>
        <v/>
      </c>
      <c r="AO27" s="647">
        <f t="shared" si="34"/>
        <v>0</v>
      </c>
      <c r="AP27" s="88"/>
      <c r="AQ27" s="92"/>
      <c r="AR27" s="93"/>
      <c r="AS27" s="88"/>
      <c r="AT27" s="92"/>
      <c r="AU27" s="93"/>
      <c r="AV27" s="88"/>
      <c r="AW27" s="92"/>
      <c r="AX27" s="93"/>
      <c r="AY27" s="96"/>
      <c r="AZ27" s="383"/>
      <c r="BA27" s="384"/>
      <c r="BB27" s="91" t="str">
        <f t="shared" ref="BB27:BD29" si="35">BB45</f>
        <v/>
      </c>
      <c r="BC27" s="265" t="str">
        <f t="shared" si="35"/>
        <v/>
      </c>
      <c r="BD27" s="266" t="str">
        <f t="shared" si="35"/>
        <v/>
      </c>
      <c r="BE27" s="703"/>
      <c r="BF27" s="622"/>
      <c r="BG27" s="623"/>
      <c r="BH27" s="703"/>
      <c r="BI27" s="622"/>
      <c r="BJ27" s="623"/>
      <c r="BK27" s="633"/>
      <c r="BL27" s="635"/>
      <c r="BM27" s="638"/>
      <c r="BN27" s="91" t="str">
        <f t="shared" si="32"/>
        <v>種類</v>
      </c>
      <c r="BO27" s="622" t="str">
        <f t="shared" si="32"/>
        <v/>
      </c>
      <c r="BP27" s="623"/>
      <c r="BQ27" s="703"/>
      <c r="BR27" s="622"/>
      <c r="BS27" s="623"/>
      <c r="BT27" s="703"/>
      <c r="BU27" s="622"/>
      <c r="BV27" s="623"/>
      <c r="BW27" s="203"/>
    </row>
    <row r="28" spans="1:75" ht="38.25" customHeight="1">
      <c r="A28" s="221" t="s">
        <v>396</v>
      </c>
      <c r="B28" s="203">
        <v>3</v>
      </c>
      <c r="C28" s="97" t="str">
        <f>C46</f>
        <v/>
      </c>
      <c r="D28" s="98"/>
      <c r="E28" s="99"/>
      <c r="F28" s="88"/>
      <c r="G28" s="92"/>
      <c r="H28" s="93"/>
      <c r="I28" s="88"/>
      <c r="J28" s="92"/>
      <c r="K28" s="93"/>
      <c r="L28" s="88"/>
      <c r="M28" s="92"/>
      <c r="N28" s="93"/>
      <c r="O28" s="96"/>
      <c r="P28" s="401"/>
      <c r="Q28" s="402"/>
      <c r="R28" s="88"/>
      <c r="S28" s="92"/>
      <c r="T28" s="93"/>
      <c r="U28" s="88"/>
      <c r="V28" s="92"/>
      <c r="W28" s="93"/>
      <c r="X28" s="88"/>
      <c r="Y28" s="92"/>
      <c r="Z28" s="93"/>
      <c r="AA28" s="96"/>
      <c r="AB28" s="401"/>
      <c r="AC28" s="402"/>
      <c r="AD28" s="88"/>
      <c r="AE28" s="92"/>
      <c r="AF28" s="93"/>
      <c r="AG28" s="88"/>
      <c r="AH28" s="92"/>
      <c r="AI28" s="93"/>
      <c r="AJ28" s="88"/>
      <c r="AK28" s="92"/>
      <c r="AL28" s="93"/>
      <c r="AM28" s="96"/>
      <c r="AN28" s="401"/>
      <c r="AO28" s="402"/>
      <c r="AP28" s="88"/>
      <c r="AQ28" s="92"/>
      <c r="AR28" s="93"/>
      <c r="AS28" s="88"/>
      <c r="AT28" s="92"/>
      <c r="AU28" s="93"/>
      <c r="AV28" s="88"/>
      <c r="AW28" s="92"/>
      <c r="AX28" s="93"/>
      <c r="AY28" s="100"/>
      <c r="AZ28" s="212"/>
      <c r="BA28" s="213"/>
      <c r="BB28" s="91" t="str">
        <f t="shared" si="35"/>
        <v/>
      </c>
      <c r="BC28" s="403" t="str">
        <f t="shared" si="35"/>
        <v/>
      </c>
      <c r="BD28" s="404" t="str">
        <f t="shared" si="35"/>
        <v/>
      </c>
      <c r="BE28" s="703"/>
      <c r="BF28" s="622"/>
      <c r="BG28" s="623"/>
      <c r="BH28" s="703"/>
      <c r="BI28" s="622"/>
      <c r="BJ28" s="623"/>
      <c r="BK28" s="633"/>
      <c r="BL28" s="636"/>
      <c r="BM28" s="639"/>
      <c r="BN28" s="96"/>
      <c r="BO28" s="94"/>
      <c r="BP28" s="95"/>
      <c r="BQ28" s="703"/>
      <c r="BR28" s="622"/>
      <c r="BS28" s="623"/>
      <c r="BT28" s="703"/>
      <c r="BU28" s="622"/>
      <c r="BV28" s="623"/>
      <c r="BW28" s="203"/>
    </row>
    <row r="29" spans="1:75" ht="37.5" customHeight="1">
      <c r="A29" s="221" t="s">
        <v>396</v>
      </c>
      <c r="B29" s="203">
        <v>4</v>
      </c>
      <c r="C29" s="97"/>
      <c r="D29" s="98"/>
      <c r="E29" s="99"/>
      <c r="F29" s="88"/>
      <c r="G29" s="92"/>
      <c r="H29" s="93"/>
      <c r="I29" s="88"/>
      <c r="J29" s="92"/>
      <c r="K29" s="93"/>
      <c r="L29" s="88"/>
      <c r="M29" s="92"/>
      <c r="N29" s="93"/>
      <c r="O29" s="100"/>
      <c r="P29" s="101"/>
      <c r="Q29" s="99"/>
      <c r="R29" s="88"/>
      <c r="S29" s="92"/>
      <c r="T29" s="93"/>
      <c r="U29" s="88"/>
      <c r="V29" s="92"/>
      <c r="W29" s="93"/>
      <c r="X29" s="88"/>
      <c r="Y29" s="92"/>
      <c r="Z29" s="93"/>
      <c r="AA29" s="100"/>
      <c r="AB29" s="101"/>
      <c r="AC29" s="99"/>
      <c r="AD29" s="88"/>
      <c r="AE29" s="92"/>
      <c r="AF29" s="93"/>
      <c r="AG29" s="88"/>
      <c r="AH29" s="92"/>
      <c r="AI29" s="93"/>
      <c r="AJ29" s="88"/>
      <c r="AK29" s="92"/>
      <c r="AL29" s="93"/>
      <c r="AM29" s="100"/>
      <c r="AN29" s="101"/>
      <c r="AO29" s="99"/>
      <c r="AP29" s="88"/>
      <c r="AQ29" s="92"/>
      <c r="AR29" s="93"/>
      <c r="AS29" s="88"/>
      <c r="AT29" s="92"/>
      <c r="AU29" s="93"/>
      <c r="AV29" s="88"/>
      <c r="AW29" s="92"/>
      <c r="AX29" s="93"/>
      <c r="AY29" s="100"/>
      <c r="AZ29" s="385"/>
      <c r="BA29" s="386"/>
      <c r="BB29" s="102" t="str">
        <f t="shared" si="35"/>
        <v/>
      </c>
      <c r="BC29" s="92" t="str">
        <f>IF(OR(BC44="",BC44="審査済・詳細省略",BC44="申請なし"),"","参加"&amp;BC47&amp;"人"&amp;CHAR(10)&amp;"従業員"&amp;BC48&amp;"人")</f>
        <v/>
      </c>
      <c r="BD29" s="435" t="str">
        <f>IF(OR(企業入力シート!B32="○",BD44="",BD44="申請なし"),"","参加"&amp;BD47&amp;"人"&amp;CHAR(10)&amp;"従業員"&amp;BD48&amp;"人")</f>
        <v/>
      </c>
      <c r="BE29" s="88" t="str">
        <f t="shared" ref="BE29:BH30" si="36">BE45</f>
        <v>発注機関</v>
      </c>
      <c r="BF29" s="92" t="str">
        <f t="shared" ref="BF29:BG29" si="37">BF45</f>
        <v/>
      </c>
      <c r="BG29" s="93" t="str">
        <f t="shared" si="37"/>
        <v/>
      </c>
      <c r="BH29" s="394" t="str">
        <f t="shared" si="36"/>
        <v>発注機関</v>
      </c>
      <c r="BI29" s="387" t="str">
        <f>IF(BI50="無","",BI45)</f>
        <v/>
      </c>
      <c r="BJ29" s="395" t="str">
        <f>IF(BJ50="無","",BJ45)</f>
        <v/>
      </c>
      <c r="BK29" s="91" t="str">
        <f>BK45</f>
        <v/>
      </c>
      <c r="BL29" s="265" t="str">
        <f>BL45</f>
        <v/>
      </c>
      <c r="BM29" s="266" t="str">
        <f t="shared" ref="BM29:BM30" si="38">BM45</f>
        <v/>
      </c>
      <c r="BN29" s="100"/>
      <c r="BO29" s="101"/>
      <c r="BP29" s="99"/>
      <c r="BQ29" s="91"/>
      <c r="BR29" s="732"/>
      <c r="BS29" s="733"/>
      <c r="BT29" s="91"/>
      <c r="BU29" s="732"/>
      <c r="BV29" s="733"/>
      <c r="BW29" s="203"/>
    </row>
    <row r="30" spans="1:75" ht="31.5" customHeight="1">
      <c r="A30" s="221" t="s">
        <v>396</v>
      </c>
      <c r="B30" s="203">
        <v>5</v>
      </c>
      <c r="C30" s="97"/>
      <c r="D30" s="98"/>
      <c r="E30" s="99"/>
      <c r="F30" s="88"/>
      <c r="G30" s="92"/>
      <c r="H30" s="93"/>
      <c r="I30" s="88"/>
      <c r="J30" s="92"/>
      <c r="K30" s="93"/>
      <c r="L30" s="88"/>
      <c r="M30" s="92"/>
      <c r="N30" s="93"/>
      <c r="O30" s="100"/>
      <c r="P30" s="101"/>
      <c r="Q30" s="99"/>
      <c r="R30" s="88"/>
      <c r="S30" s="92"/>
      <c r="T30" s="93"/>
      <c r="U30" s="88"/>
      <c r="V30" s="92"/>
      <c r="W30" s="93"/>
      <c r="X30" s="88"/>
      <c r="Y30" s="92"/>
      <c r="Z30" s="93"/>
      <c r="AA30" s="100"/>
      <c r="AB30" s="101"/>
      <c r="AC30" s="99"/>
      <c r="AD30" s="88"/>
      <c r="AE30" s="92"/>
      <c r="AF30" s="93"/>
      <c r="AG30" s="88"/>
      <c r="AH30" s="92"/>
      <c r="AI30" s="93"/>
      <c r="AJ30" s="88"/>
      <c r="AK30" s="92"/>
      <c r="AL30" s="93"/>
      <c r="AM30" s="100"/>
      <c r="AN30" s="101"/>
      <c r="AO30" s="99"/>
      <c r="AP30" s="88"/>
      <c r="AQ30" s="92"/>
      <c r="AR30" s="93"/>
      <c r="AS30" s="88"/>
      <c r="AT30" s="92"/>
      <c r="AU30" s="93"/>
      <c r="AV30" s="88"/>
      <c r="AW30" s="92"/>
      <c r="AX30" s="93"/>
      <c r="AY30" s="738"/>
      <c r="AZ30" s="736"/>
      <c r="BA30" s="737"/>
      <c r="BB30" s="91" t="str">
        <f>BB49</f>
        <v>ﾊｰﾄﾌﾙ活動</v>
      </c>
      <c r="BC30" s="403" t="str">
        <f t="shared" ref="BC30:BD30" si="39">BC49</f>
        <v>申請なし</v>
      </c>
      <c r="BD30" s="404" t="str">
        <f t="shared" si="39"/>
        <v>申請なし</v>
      </c>
      <c r="BE30" s="468" t="str">
        <f t="shared" si="36"/>
        <v>元請・下請区分</v>
      </c>
      <c r="BF30" s="469">
        <f t="shared" ref="BF30:BG30" si="40">BF46</f>
        <v>0</v>
      </c>
      <c r="BG30" s="470">
        <f t="shared" si="40"/>
        <v>0</v>
      </c>
      <c r="BH30" s="473" t="str">
        <f t="shared" si="36"/>
        <v>元請・下請区分</v>
      </c>
      <c r="BI30" s="469" t="str">
        <f>IF(BI50="無","",BI46)</f>
        <v/>
      </c>
      <c r="BJ30" s="470" t="str">
        <f>IF(BJ50="無","",BJ46)</f>
        <v/>
      </c>
      <c r="BK30" s="91" t="str">
        <f>BK46</f>
        <v/>
      </c>
      <c r="BL30" s="265" t="str">
        <f>BL46</f>
        <v/>
      </c>
      <c r="BM30" s="266" t="str">
        <f t="shared" si="38"/>
        <v/>
      </c>
      <c r="BN30" s="100"/>
      <c r="BO30" s="101"/>
      <c r="BP30" s="99"/>
      <c r="BQ30" s="91"/>
      <c r="BR30" s="622"/>
      <c r="BS30" s="623"/>
      <c r="BT30" s="91"/>
      <c r="BU30" s="622"/>
      <c r="BV30" s="623"/>
      <c r="BW30" s="203"/>
    </row>
    <row r="31" spans="1:75" ht="56.25" customHeight="1">
      <c r="A31" s="221" t="s">
        <v>396</v>
      </c>
      <c r="B31" s="203">
        <v>6</v>
      </c>
      <c r="C31" s="97"/>
      <c r="D31" s="98"/>
      <c r="E31" s="99"/>
      <c r="F31" s="88"/>
      <c r="G31" s="92"/>
      <c r="H31" s="93"/>
      <c r="I31" s="88"/>
      <c r="J31" s="92"/>
      <c r="K31" s="93"/>
      <c r="L31" s="88"/>
      <c r="M31" s="92"/>
      <c r="N31" s="93"/>
      <c r="O31" s="100"/>
      <c r="P31" s="101"/>
      <c r="Q31" s="99"/>
      <c r="R31" s="88"/>
      <c r="S31" s="92"/>
      <c r="T31" s="93"/>
      <c r="U31" s="88"/>
      <c r="V31" s="92"/>
      <c r="W31" s="93"/>
      <c r="X31" s="88"/>
      <c r="Y31" s="92"/>
      <c r="Z31" s="93"/>
      <c r="AA31" s="100"/>
      <c r="AB31" s="101"/>
      <c r="AC31" s="99"/>
      <c r="AD31" s="88"/>
      <c r="AE31" s="92"/>
      <c r="AF31" s="93"/>
      <c r="AG31" s="88"/>
      <c r="AH31" s="92"/>
      <c r="AI31" s="93"/>
      <c r="AJ31" s="88"/>
      <c r="AK31" s="92"/>
      <c r="AL31" s="93"/>
      <c r="AM31" s="100"/>
      <c r="AN31" s="101"/>
      <c r="AO31" s="99"/>
      <c r="AP31" s="88"/>
      <c r="AQ31" s="92"/>
      <c r="AR31" s="93"/>
      <c r="AS31" s="88"/>
      <c r="AT31" s="92"/>
      <c r="AU31" s="93"/>
      <c r="AV31" s="88"/>
      <c r="AW31" s="92"/>
      <c r="AX31" s="93"/>
      <c r="AY31" s="738"/>
      <c r="AZ31" s="736"/>
      <c r="BA31" s="737"/>
      <c r="BB31" s="91" t="str">
        <f>BB51&amp;CHAR(10)&amp;BB52</f>
        <v xml:space="preserve">
</v>
      </c>
      <c r="BC31" s="403" t="str">
        <f>IF(BC50="","","参加"&amp;BC51&amp;"人"&amp;CHAR(10)&amp;"従業員"&amp;BC52&amp;"人")</f>
        <v/>
      </c>
      <c r="BD31" s="404" t="str">
        <f>IF(BD50="","","参加"&amp;BD51&amp;"人"&amp;CHAR(10)&amp;"従業員"&amp;BD52&amp;"人")</f>
        <v/>
      </c>
      <c r="BE31" s="88" t="str">
        <f>BE47</f>
        <v>契約(始)</v>
      </c>
      <c r="BF31" s="265" t="str">
        <f t="shared" ref="BF31:BG31" si="41">BF47</f>
        <v/>
      </c>
      <c r="BG31" s="266" t="str">
        <f t="shared" si="41"/>
        <v/>
      </c>
      <c r="BH31" s="91" t="str">
        <f>BH47</f>
        <v>契約(始)</v>
      </c>
      <c r="BI31" s="265" t="str">
        <f>IF(BI50="無","",BI47)</f>
        <v/>
      </c>
      <c r="BJ31" s="266" t="str">
        <f>IF(BJ50="無","",BJ47)</f>
        <v/>
      </c>
      <c r="BK31" s="212"/>
      <c r="BL31" s="212"/>
      <c r="BM31" s="212"/>
      <c r="BN31" s="100"/>
      <c r="BO31" s="101"/>
      <c r="BP31" s="99"/>
      <c r="BQ31" s="703"/>
      <c r="BR31" s="622"/>
      <c r="BS31" s="623"/>
      <c r="BT31" s="703"/>
      <c r="BU31" s="622"/>
      <c r="BV31" s="623"/>
      <c r="BW31" s="203"/>
    </row>
    <row r="32" spans="1:75" ht="36" customHeight="1">
      <c r="A32" s="221" t="s">
        <v>396</v>
      </c>
      <c r="B32" s="203">
        <v>7</v>
      </c>
      <c r="C32" s="97"/>
      <c r="D32" s="98"/>
      <c r="E32" s="99"/>
      <c r="F32" s="91"/>
      <c r="G32" s="89"/>
      <c r="H32" s="90"/>
      <c r="I32" s="91"/>
      <c r="J32" s="89"/>
      <c r="K32" s="90"/>
      <c r="L32" s="91"/>
      <c r="M32" s="89"/>
      <c r="N32" s="90"/>
      <c r="O32" s="100"/>
      <c r="P32" s="101"/>
      <c r="Q32" s="99"/>
      <c r="R32" s="91"/>
      <c r="S32" s="89"/>
      <c r="T32" s="90"/>
      <c r="U32" s="91"/>
      <c r="V32" s="89"/>
      <c r="W32" s="90"/>
      <c r="X32" s="91"/>
      <c r="Y32" s="89"/>
      <c r="Z32" s="90"/>
      <c r="AA32" s="100"/>
      <c r="AB32" s="101"/>
      <c r="AC32" s="99"/>
      <c r="AD32" s="91"/>
      <c r="AE32" s="89"/>
      <c r="AF32" s="90"/>
      <c r="AG32" s="91"/>
      <c r="AH32" s="89"/>
      <c r="AI32" s="90"/>
      <c r="AJ32" s="91"/>
      <c r="AK32" s="89"/>
      <c r="AL32" s="90"/>
      <c r="AM32" s="100"/>
      <c r="AN32" s="101"/>
      <c r="AO32" s="99"/>
      <c r="AP32" s="91"/>
      <c r="AQ32" s="89"/>
      <c r="AR32" s="90"/>
      <c r="AS32" s="91"/>
      <c r="AT32" s="89"/>
      <c r="AU32" s="90"/>
      <c r="AV32" s="91"/>
      <c r="AW32" s="89"/>
      <c r="AX32" s="90"/>
      <c r="AY32" s="738"/>
      <c r="AZ32" s="736"/>
      <c r="BA32" s="737"/>
      <c r="BB32" s="91" t="str">
        <f>BB50</f>
        <v/>
      </c>
      <c r="BC32" s="92" t="str">
        <f t="shared" ref="BC32:BD32" si="42">BC50</f>
        <v/>
      </c>
      <c r="BD32" s="93" t="str">
        <f t="shared" si="42"/>
        <v/>
      </c>
      <c r="BE32" s="88" t="str">
        <f>BE48</f>
        <v>契約(終)</v>
      </c>
      <c r="BF32" s="265" t="str">
        <f t="shared" ref="BF32:BG32" si="43">BF48</f>
        <v/>
      </c>
      <c r="BG32" s="266" t="str">
        <f t="shared" si="43"/>
        <v/>
      </c>
      <c r="BH32" s="91" t="str">
        <f>BH48</f>
        <v>契約(終)</v>
      </c>
      <c r="BI32" s="265" t="str">
        <f>IF(BI50="無","",BI48)</f>
        <v/>
      </c>
      <c r="BJ32" s="266" t="str">
        <f>IF(BJ50="無","",BJ48)</f>
        <v/>
      </c>
      <c r="BK32" s="101"/>
      <c r="BL32" s="101"/>
      <c r="BM32" s="101"/>
      <c r="BN32" s="100"/>
      <c r="BO32" s="101"/>
      <c r="BP32" s="99"/>
      <c r="BQ32" s="703"/>
      <c r="BR32" s="622"/>
      <c r="BS32" s="623"/>
      <c r="BT32" s="703"/>
      <c r="BU32" s="622"/>
      <c r="BV32" s="623"/>
      <c r="BW32" s="203"/>
    </row>
    <row r="33" spans="1:75" ht="18.75">
      <c r="A33" s="221" t="s">
        <v>396</v>
      </c>
      <c r="B33" s="203">
        <v>8</v>
      </c>
      <c r="C33" s="103"/>
      <c r="D33" s="104"/>
      <c r="E33" s="105"/>
      <c r="F33" s="91"/>
      <c r="G33" s="89"/>
      <c r="H33" s="90"/>
      <c r="I33" s="91"/>
      <c r="J33" s="89"/>
      <c r="K33" s="90"/>
      <c r="L33" s="91"/>
      <c r="M33" s="89"/>
      <c r="N33" s="90"/>
      <c r="O33" s="107"/>
      <c r="P33" s="108"/>
      <c r="Q33" s="105"/>
      <c r="R33" s="91"/>
      <c r="S33" s="89"/>
      <c r="T33" s="90"/>
      <c r="U33" s="91"/>
      <c r="V33" s="89"/>
      <c r="W33" s="90"/>
      <c r="X33" s="91"/>
      <c r="Y33" s="89"/>
      <c r="Z33" s="90"/>
      <c r="AA33" s="107"/>
      <c r="AB33" s="108"/>
      <c r="AC33" s="105"/>
      <c r="AD33" s="91"/>
      <c r="AE33" s="89"/>
      <c r="AF33" s="90"/>
      <c r="AG33" s="91"/>
      <c r="AH33" s="89"/>
      <c r="AI33" s="90"/>
      <c r="AJ33" s="91"/>
      <c r="AK33" s="89"/>
      <c r="AL33" s="90"/>
      <c r="AM33" s="107"/>
      <c r="AN33" s="108"/>
      <c r="AO33" s="105"/>
      <c r="AP33" s="91"/>
      <c r="AQ33" s="89"/>
      <c r="AR33" s="90"/>
      <c r="AS33" s="91"/>
      <c r="AT33" s="89"/>
      <c r="AU33" s="90"/>
      <c r="AV33" s="91"/>
      <c r="AW33" s="89"/>
      <c r="AX33" s="90"/>
      <c r="AY33" s="107"/>
      <c r="AZ33" s="108"/>
      <c r="BA33" s="105"/>
      <c r="BB33" s="106"/>
      <c r="BC33" s="334"/>
      <c r="BD33" s="333"/>
      <c r="BE33" s="91" t="str">
        <f>BE49</f>
        <v>施工箇所</v>
      </c>
      <c r="BF33" s="92" t="str">
        <f t="shared" ref="BF33:BG33" si="44">BF49</f>
        <v/>
      </c>
      <c r="BG33" s="93" t="str">
        <f t="shared" si="44"/>
        <v/>
      </c>
      <c r="BH33" s="91" t="str">
        <f>BH49</f>
        <v>施工箇所</v>
      </c>
      <c r="BI33" s="92" t="str">
        <f>IF(BI50="無","",BI49)</f>
        <v/>
      </c>
      <c r="BJ33" s="93" t="str">
        <f>IF(BJ50="無","",BJ49)</f>
        <v/>
      </c>
      <c r="BK33" s="108"/>
      <c r="BL33" s="108"/>
      <c r="BM33" s="108"/>
      <c r="BN33" s="107"/>
      <c r="BO33" s="108"/>
      <c r="BP33" s="105"/>
      <c r="BQ33" s="91"/>
      <c r="BR33" s="732"/>
      <c r="BS33" s="733"/>
      <c r="BT33" s="91"/>
      <c r="BU33" s="732"/>
      <c r="BV33" s="733"/>
      <c r="BW33" s="203"/>
    </row>
    <row r="34" spans="1:75" ht="40.5">
      <c r="A34" s="203"/>
      <c r="B34" s="32"/>
      <c r="C34" s="203" t="s">
        <v>524</v>
      </c>
      <c r="D34" s="63" t="str">
        <f>INDEX(発注者入力シート!$B$20:$J$24,MATCH(発注者入力シート!L6,発注者入力シート!$C$20:$C$24,0),7)</f>
        <v>未記入</v>
      </c>
      <c r="E34" s="203"/>
      <c r="F34" s="203"/>
      <c r="G34" s="203"/>
      <c r="H34" s="203"/>
      <c r="I34" s="203"/>
      <c r="J34" s="203"/>
      <c r="K34" s="203"/>
      <c r="L34" s="203"/>
      <c r="M34" s="203"/>
      <c r="N34" s="203"/>
      <c r="O34" s="203" t="s">
        <v>524</v>
      </c>
      <c r="P34" s="63" t="str">
        <f>INDEX(発注者入力シート!$B$25:$J$28,MATCH(発注者入力シート!M6,発注者入力シート!$C$25:$C$28,0),7)</f>
        <v>配置なし</v>
      </c>
      <c r="Q34" s="63" t="str">
        <f>IF(企業入力シート!C18="","配置なし","配置あり")</f>
        <v>配置なし</v>
      </c>
      <c r="R34" s="203"/>
      <c r="S34" s="203"/>
      <c r="T34" s="63" t="str">
        <f>IF(企業入力シート!C18="","配置なし","配置あり")</f>
        <v>配置なし</v>
      </c>
      <c r="U34" s="203"/>
      <c r="V34" s="203"/>
      <c r="W34" s="203"/>
      <c r="X34" s="203"/>
      <c r="Y34" s="203"/>
      <c r="Z34" s="203"/>
      <c r="AA34" s="203" t="s">
        <v>524</v>
      </c>
      <c r="AB34" s="63" t="str">
        <f>INDEX(発注者入力シート!$B$25:$J$28,MATCH(発注者入力シート!M6,発注者入力シート!$C$25:$C$28,0),8)</f>
        <v>配置なし</v>
      </c>
      <c r="AC34" s="63" t="str">
        <f>IF(企業入力シート!C19="","配置なし","配置あり")</f>
        <v>配置なし</v>
      </c>
      <c r="AD34" s="203"/>
      <c r="AE34" s="203"/>
      <c r="AF34" s="63" t="str">
        <f>IF(企業入力シート!C19="","配置なし","配置あり")</f>
        <v>配置なし</v>
      </c>
      <c r="AG34" s="203"/>
      <c r="AH34" s="203"/>
      <c r="AI34" s="203"/>
      <c r="AJ34" s="203"/>
      <c r="AK34" s="203"/>
      <c r="AL34" s="203"/>
      <c r="AM34" s="203" t="s">
        <v>524</v>
      </c>
      <c r="AN34" s="63" t="str">
        <f>INDEX(発注者入力シート!$B$25:$J$28,MATCH(発注者入力シート!M6,発注者入力シート!$C$25:$C$28,0),9)</f>
        <v>配置なし</v>
      </c>
      <c r="AO34" s="63" t="str">
        <f>IF(企業入力シート!C20="","配置なし","配置あり")</f>
        <v>配置なし</v>
      </c>
      <c r="AP34" s="203"/>
      <c r="AQ34" s="203"/>
      <c r="AR34" s="63" t="str">
        <f>IF(企業入力シート!C20="","配置なし","配置あり")</f>
        <v>配置なし</v>
      </c>
      <c r="AS34" s="203"/>
      <c r="AT34" s="203"/>
      <c r="AU34" s="203"/>
      <c r="AV34" s="203"/>
      <c r="AW34" s="203"/>
      <c r="AX34" s="203"/>
      <c r="AY34" s="203" t="s">
        <v>524</v>
      </c>
      <c r="AZ34" s="63" t="str">
        <f>INDEX(発注者入力シート!$B$29:$J$38,MATCH(発注者入力シート!N6,発注者入力シート!$C$29:$C$38,0),7)</f>
        <v>未記入</v>
      </c>
      <c r="BA34" s="203"/>
      <c r="BB34" s="203" t="s">
        <v>524</v>
      </c>
      <c r="BC34" s="63" t="str">
        <f>INDEX(発注者入力シート!$B$29:$J$38,MATCH(発注者入力シート!N8,発注者入力シート!$C$29:$C$38,0),7)</f>
        <v>未記入</v>
      </c>
      <c r="BD34" s="203"/>
      <c r="BE34" s="203" t="s">
        <v>524</v>
      </c>
      <c r="BF34" s="63" t="str">
        <f>INDEX(発注者入力シート!$B$29:$J$38,MATCH(発注者入力シート!N9,発注者入力シート!$C$29:$C$38,0),7)</f>
        <v>未記入</v>
      </c>
      <c r="BG34" s="203"/>
      <c r="BH34" s="203" t="s">
        <v>524</v>
      </c>
      <c r="BI34" s="63" t="str">
        <f>INDEX(発注者入力シート!$B$29:$J$38,MATCH(発注者入力シート!N10,発注者入力シート!$C$29:$C$38,0),7)</f>
        <v>未記入</v>
      </c>
      <c r="BJ34" s="203"/>
      <c r="BK34" s="203"/>
      <c r="BL34" s="203"/>
      <c r="BM34" s="203"/>
      <c r="BN34" s="203"/>
      <c r="BO34" s="203"/>
      <c r="BP34" s="203"/>
      <c r="BQ34" s="203"/>
      <c r="BR34" s="203"/>
      <c r="BS34" s="203"/>
      <c r="BT34" s="203"/>
      <c r="BU34" s="203"/>
      <c r="BV34" s="203"/>
      <c r="BW34" s="203"/>
    </row>
    <row r="36" spans="1:75" ht="37.5" customHeight="1">
      <c r="A36" s="10" t="s">
        <v>400</v>
      </c>
    </row>
    <row r="37" spans="1:75" s="30" customFormat="1" ht="27" customHeight="1">
      <c r="B37" s="50" t="s">
        <v>299</v>
      </c>
      <c r="C37" s="656" t="s">
        <v>167</v>
      </c>
      <c r="D37" s="657"/>
      <c r="E37" s="657"/>
      <c r="F37" s="656"/>
      <c r="G37" s="657"/>
      <c r="H37" s="657"/>
      <c r="I37" s="656"/>
      <c r="J37" s="657"/>
      <c r="K37" s="667"/>
      <c r="L37" s="656"/>
      <c r="M37" s="657"/>
      <c r="N37" s="667"/>
      <c r="O37" s="656" t="s">
        <v>168</v>
      </c>
      <c r="P37" s="657"/>
      <c r="Q37" s="657"/>
      <c r="R37" s="656"/>
      <c r="S37" s="657"/>
      <c r="T37" s="667"/>
      <c r="U37" s="656" t="s">
        <v>797</v>
      </c>
      <c r="V37" s="657"/>
      <c r="W37" s="667"/>
      <c r="X37" s="656" t="s">
        <v>797</v>
      </c>
      <c r="Y37" s="657"/>
      <c r="Z37" s="667"/>
      <c r="AA37" s="656" t="s">
        <v>169</v>
      </c>
      <c r="AB37" s="657"/>
      <c r="AC37" s="657"/>
      <c r="AD37" s="656"/>
      <c r="AE37" s="657"/>
      <c r="AF37" s="657"/>
      <c r="AG37" s="656" t="s">
        <v>325</v>
      </c>
      <c r="AH37" s="657"/>
      <c r="AI37" s="667"/>
      <c r="AJ37" s="656" t="s">
        <v>325</v>
      </c>
      <c r="AK37" s="657"/>
      <c r="AL37" s="667"/>
      <c r="AM37" s="656" t="s">
        <v>170</v>
      </c>
      <c r="AN37" s="678"/>
      <c r="AO37" s="679"/>
      <c r="AP37" s="656"/>
      <c r="AQ37" s="657"/>
      <c r="AR37" s="657"/>
      <c r="AS37" s="656" t="s">
        <v>326</v>
      </c>
      <c r="AT37" s="657"/>
      <c r="AU37" s="667"/>
      <c r="AV37" s="656" t="s">
        <v>326</v>
      </c>
      <c r="AW37" s="657"/>
      <c r="AX37" s="667"/>
      <c r="AY37" s="656" t="s">
        <v>780</v>
      </c>
      <c r="AZ37" s="657"/>
      <c r="BA37" s="657"/>
      <c r="BB37" s="656" t="s">
        <v>780</v>
      </c>
      <c r="BC37" s="657"/>
      <c r="BD37" s="657"/>
      <c r="BE37" s="656" t="s">
        <v>780</v>
      </c>
      <c r="BF37" s="657"/>
      <c r="BG37" s="657"/>
      <c r="BH37" s="656" t="s">
        <v>780</v>
      </c>
      <c r="BI37" s="657"/>
      <c r="BJ37" s="657"/>
      <c r="BK37" s="656" t="s">
        <v>780</v>
      </c>
      <c r="BL37" s="657"/>
      <c r="BM37" s="667"/>
      <c r="BN37" s="624" t="s">
        <v>171</v>
      </c>
      <c r="BO37" s="624"/>
      <c r="BP37" s="624"/>
      <c r="BQ37" s="624" t="s">
        <v>171</v>
      </c>
      <c r="BR37" s="624"/>
      <c r="BS37" s="624"/>
      <c r="BT37" s="624" t="s">
        <v>171</v>
      </c>
      <c r="BU37" s="624"/>
      <c r="BV37" s="624"/>
    </row>
    <row r="38" spans="1:75" ht="67.5" customHeight="1">
      <c r="B38" s="8" t="s">
        <v>300</v>
      </c>
      <c r="C38" s="608" t="s">
        <v>144</v>
      </c>
      <c r="D38" s="609"/>
      <c r="E38" s="609"/>
      <c r="F38" s="608"/>
      <c r="G38" s="609"/>
      <c r="H38" s="610"/>
      <c r="I38" s="608"/>
      <c r="J38" s="609"/>
      <c r="K38" s="610"/>
      <c r="L38" s="608"/>
      <c r="M38" s="609"/>
      <c r="N38" s="610"/>
      <c r="O38" s="608" t="s">
        <v>154</v>
      </c>
      <c r="P38" s="609"/>
      <c r="Q38" s="609"/>
      <c r="R38" s="608"/>
      <c r="S38" s="609"/>
      <c r="T38" s="610"/>
      <c r="U38" s="608" t="s">
        <v>476</v>
      </c>
      <c r="V38" s="609"/>
      <c r="W38" s="610"/>
      <c r="X38" s="608" t="s">
        <v>477</v>
      </c>
      <c r="Y38" s="609"/>
      <c r="Z38" s="610"/>
      <c r="AA38" s="608" t="s">
        <v>154</v>
      </c>
      <c r="AB38" s="609"/>
      <c r="AC38" s="609"/>
      <c r="AD38" s="608"/>
      <c r="AE38" s="609"/>
      <c r="AF38" s="609"/>
      <c r="AG38" s="608" t="s">
        <v>476</v>
      </c>
      <c r="AH38" s="609"/>
      <c r="AI38" s="610"/>
      <c r="AJ38" s="608" t="s">
        <v>477</v>
      </c>
      <c r="AK38" s="609"/>
      <c r="AL38" s="610"/>
      <c r="AM38" s="608" t="s">
        <v>154</v>
      </c>
      <c r="AN38" s="680"/>
      <c r="AO38" s="681"/>
      <c r="AP38" s="608"/>
      <c r="AQ38" s="609"/>
      <c r="AR38" s="609"/>
      <c r="AS38" s="608" t="s">
        <v>476</v>
      </c>
      <c r="AT38" s="609"/>
      <c r="AU38" s="610"/>
      <c r="AV38" s="608" t="s">
        <v>477</v>
      </c>
      <c r="AW38" s="609"/>
      <c r="AX38" s="610"/>
      <c r="AY38" s="608" t="str">
        <f>IF(防災協定・家畜伝染病防疫協定!T15=1,"防災",IF(防災協定・家畜伝染病防疫協定!T15=2,"家畜伝染病防疫","防災協定・家畜伝染病防疫"))&amp;"協定"</f>
        <v>防災協定</v>
      </c>
      <c r="AZ38" s="609"/>
      <c r="BA38" s="609"/>
      <c r="BB38" s="608" t="s">
        <v>371</v>
      </c>
      <c r="BC38" s="609"/>
      <c r="BD38" s="609"/>
      <c r="BE38" s="608" t="s">
        <v>370</v>
      </c>
      <c r="BF38" s="609"/>
      <c r="BG38" s="609"/>
      <c r="BH38" s="608" t="s">
        <v>159</v>
      </c>
      <c r="BI38" s="609"/>
      <c r="BJ38" s="609"/>
      <c r="BK38" s="608" t="s">
        <v>748</v>
      </c>
      <c r="BL38" s="609"/>
      <c r="BM38" s="610"/>
      <c r="BN38" s="625" t="s">
        <v>160</v>
      </c>
      <c r="BO38" s="625"/>
      <c r="BP38" s="625"/>
      <c r="BQ38" s="625"/>
      <c r="BR38" s="625"/>
      <c r="BS38" s="625"/>
      <c r="BT38" s="625"/>
      <c r="BU38" s="625"/>
      <c r="BV38" s="625"/>
    </row>
    <row r="39" spans="1:75" ht="18.75" customHeight="1">
      <c r="B39" s="8" t="s">
        <v>181</v>
      </c>
      <c r="C39" s="8" t="s">
        <v>145</v>
      </c>
      <c r="D39" s="668" t="str">
        <f>IF(企業成績評定点!G6="","",企業成績評定点!G6)</f>
        <v>令和５年度から令和７年度（完成及び引き渡しが完了）</v>
      </c>
      <c r="E39" s="668"/>
      <c r="F39" s="666"/>
      <c r="G39" s="666"/>
      <c r="H39" s="666"/>
      <c r="I39" s="666"/>
      <c r="J39" s="666"/>
      <c r="K39" s="666"/>
      <c r="L39" s="666"/>
      <c r="M39" s="666"/>
      <c r="N39" s="666"/>
      <c r="O39" s="673" t="s">
        <v>165</v>
      </c>
      <c r="P39" s="674" t="str">
        <f>IF(技術者資格!B9="","",技術者資格!B9)</f>
        <v>１級もしくは２級土木施工管理技士、または1級もしくは２級建設機械施工技士</v>
      </c>
      <c r="Q39" s="674"/>
      <c r="R39" s="673"/>
      <c r="S39" s="666"/>
      <c r="T39" s="666"/>
      <c r="U39" s="673"/>
      <c r="V39" s="666"/>
      <c r="W39" s="666"/>
      <c r="X39" s="666"/>
      <c r="Y39" s="666"/>
      <c r="Z39" s="666"/>
      <c r="AA39" s="673" t="s">
        <v>165</v>
      </c>
      <c r="AB39" s="674" t="str">
        <f>IF(技術者資格!B9="","",技術者資格!B9)</f>
        <v>１級もしくは２級土木施工管理技士、または1級もしくは２級建設機械施工技士</v>
      </c>
      <c r="AC39" s="674"/>
      <c r="AD39" s="673"/>
      <c r="AE39" s="666"/>
      <c r="AF39" s="666"/>
      <c r="AG39" s="666"/>
      <c r="AH39" s="666"/>
      <c r="AI39" s="666"/>
      <c r="AJ39" s="666"/>
      <c r="AK39" s="666"/>
      <c r="AL39" s="666"/>
      <c r="AM39" s="675" t="s">
        <v>165</v>
      </c>
      <c r="AN39" s="614" t="str">
        <f>IF(技術者資格!B9="","",技術者資格!B9)</f>
        <v>１級もしくは２級土木施工管理技士、または1級もしくは２級建設機械施工技士</v>
      </c>
      <c r="AO39" s="626"/>
      <c r="AP39" s="673"/>
      <c r="AQ39" s="669"/>
      <c r="AR39" s="670"/>
      <c r="AS39" s="666"/>
      <c r="AT39" s="666"/>
      <c r="AU39" s="666"/>
      <c r="AV39" s="666"/>
      <c r="AW39" s="666"/>
      <c r="AX39" s="666"/>
      <c r="AY39" s="673" t="s">
        <v>157</v>
      </c>
      <c r="AZ39" s="674" t="str">
        <f>IF(防災協定・家畜伝染病防疫協定!B8="","",防災協定・家畜伝染病防疫協定!B8)</f>
        <v>令和６年度及び令和７年度における島根県との防災協定の締結実績</v>
      </c>
      <c r="BA39" s="674"/>
      <c r="BB39" s="628" t="s">
        <v>157</v>
      </c>
      <c r="BC39" s="614" t="str">
        <f>IF(ボランティア!B6="","",ボランティア!B6)</f>
        <v>令和６年度及び令和７年度のボランティア活動又はハートフルしまねへの参加実績</v>
      </c>
      <c r="BD39" s="626"/>
      <c r="BE39" s="628" t="s">
        <v>157</v>
      </c>
      <c r="BF39" s="614" t="str">
        <f>IF(維持管理業務!B7="","",維持管理業務!B7)</f>
        <v>令和６年度及び令和７年度の県管理公共土木施設に関する維持管理業務または海岸漂着物の回収業務の契約実績</v>
      </c>
      <c r="BG39" s="626"/>
      <c r="BH39" s="628" t="s">
        <v>157</v>
      </c>
      <c r="BI39" s="614" t="str">
        <f>IF(除雪業務!B8="","",除雪業務!B8)</f>
        <v>令和６年度及び令和７年度の県管理道路・空港または市町村管理道路を含む除雪業務の契約実績</v>
      </c>
      <c r="BJ39" s="626"/>
      <c r="BK39" s="611" t="s">
        <v>157</v>
      </c>
      <c r="BL39" s="614" t="str">
        <f>IF(若手技術者・従業員新規雇用!B8="","",若手技術者・従業員新規雇用!B8)</f>
        <v>令和６年４月１日以降に、若手技術者・若手従業員（30歳未満の者）の１人以上の新規雇用があること。</v>
      </c>
      <c r="BM39" s="615"/>
      <c r="BN39" s="628" t="s">
        <v>157</v>
      </c>
      <c r="BO39" s="614" t="str">
        <f>IF(会社所在地!B10="","",会社所在地!B10)</f>
        <v>入札公告日前日において、評価対象地域内に建設業法で規定する主たる営業所（本店）または従たる営業所（支店、営業所）がある者</v>
      </c>
      <c r="BP39" s="626"/>
      <c r="BQ39" s="673"/>
      <c r="BR39" s="669"/>
      <c r="BS39" s="683"/>
      <c r="BT39" s="673"/>
      <c r="BU39" s="669"/>
      <c r="BV39" s="683"/>
    </row>
    <row r="40" spans="1:75" ht="18.75" customHeight="1">
      <c r="B40" s="8" t="s">
        <v>183</v>
      </c>
      <c r="C40" s="8" t="s">
        <v>146</v>
      </c>
      <c r="D40" s="668" t="str">
        <f>IF(企業成績評定点!G7="","",企業成績評定点!G7)</f>
        <v>島根県（総務部、農林水産部、土木部）</v>
      </c>
      <c r="E40" s="668"/>
      <c r="F40" s="666"/>
      <c r="G40" s="666"/>
      <c r="H40" s="666"/>
      <c r="I40" s="666"/>
      <c r="J40" s="666"/>
      <c r="K40" s="666"/>
      <c r="L40" s="666"/>
      <c r="M40" s="666"/>
      <c r="N40" s="666"/>
      <c r="O40" s="673"/>
      <c r="P40" s="674"/>
      <c r="Q40" s="674"/>
      <c r="R40" s="673"/>
      <c r="S40" s="666"/>
      <c r="T40" s="666"/>
      <c r="U40" s="673"/>
      <c r="V40" s="666"/>
      <c r="W40" s="666"/>
      <c r="X40" s="666"/>
      <c r="Y40" s="666"/>
      <c r="Z40" s="666"/>
      <c r="AA40" s="673"/>
      <c r="AB40" s="674"/>
      <c r="AC40" s="674"/>
      <c r="AD40" s="673"/>
      <c r="AE40" s="666"/>
      <c r="AF40" s="666"/>
      <c r="AG40" s="666"/>
      <c r="AH40" s="666"/>
      <c r="AI40" s="666"/>
      <c r="AJ40" s="666"/>
      <c r="AK40" s="666"/>
      <c r="AL40" s="666"/>
      <c r="AM40" s="676"/>
      <c r="AN40" s="616"/>
      <c r="AO40" s="627"/>
      <c r="AP40" s="673"/>
      <c r="AQ40" s="671"/>
      <c r="AR40" s="672"/>
      <c r="AS40" s="666"/>
      <c r="AT40" s="666"/>
      <c r="AU40" s="666"/>
      <c r="AV40" s="666"/>
      <c r="AW40" s="666"/>
      <c r="AX40" s="666"/>
      <c r="AY40" s="673"/>
      <c r="AZ40" s="674"/>
      <c r="BA40" s="674"/>
      <c r="BB40" s="629"/>
      <c r="BC40" s="616"/>
      <c r="BD40" s="627"/>
      <c r="BE40" s="629"/>
      <c r="BF40" s="616"/>
      <c r="BG40" s="627"/>
      <c r="BH40" s="629"/>
      <c r="BI40" s="616"/>
      <c r="BJ40" s="627"/>
      <c r="BK40" s="612"/>
      <c r="BL40" s="616"/>
      <c r="BM40" s="617"/>
      <c r="BN40" s="629"/>
      <c r="BO40" s="616"/>
      <c r="BP40" s="627"/>
      <c r="BQ40" s="673"/>
      <c r="BR40" s="734"/>
      <c r="BS40" s="735"/>
      <c r="BT40" s="673"/>
      <c r="BU40" s="734"/>
      <c r="BV40" s="735"/>
    </row>
    <row r="41" spans="1:75" ht="18.75" customHeight="1">
      <c r="B41" s="8" t="s">
        <v>184</v>
      </c>
      <c r="C41" s="8" t="s">
        <v>147</v>
      </c>
      <c r="D41" s="668" t="str">
        <f>IF(企業成績評定点!G8="","",企業成績評定点!G8)</f>
        <v>一般土木工事、維持修繕工事</v>
      </c>
      <c r="E41" s="668"/>
      <c r="F41" s="666"/>
      <c r="G41" s="666"/>
      <c r="H41" s="666"/>
      <c r="I41" s="666"/>
      <c r="J41" s="666"/>
      <c r="K41" s="666"/>
      <c r="L41" s="666"/>
      <c r="M41" s="666"/>
      <c r="N41" s="666"/>
      <c r="O41" s="673"/>
      <c r="P41" s="674"/>
      <c r="Q41" s="674"/>
      <c r="R41" s="673"/>
      <c r="S41" s="666"/>
      <c r="T41" s="666"/>
      <c r="U41" s="673"/>
      <c r="V41" s="666"/>
      <c r="W41" s="666"/>
      <c r="X41" s="666"/>
      <c r="Y41" s="666"/>
      <c r="Z41" s="666"/>
      <c r="AA41" s="673"/>
      <c r="AB41" s="674"/>
      <c r="AC41" s="674"/>
      <c r="AD41" s="673"/>
      <c r="AE41" s="666"/>
      <c r="AF41" s="666"/>
      <c r="AG41" s="666"/>
      <c r="AH41" s="666"/>
      <c r="AI41" s="666"/>
      <c r="AJ41" s="666"/>
      <c r="AK41" s="666"/>
      <c r="AL41" s="666"/>
      <c r="AM41" s="676"/>
      <c r="AN41" s="616"/>
      <c r="AO41" s="627"/>
      <c r="AP41" s="673"/>
      <c r="AQ41" s="669"/>
      <c r="AR41" s="683"/>
      <c r="AS41" s="666"/>
      <c r="AT41" s="666"/>
      <c r="AU41" s="666"/>
      <c r="AV41" s="666"/>
      <c r="AW41" s="666"/>
      <c r="AX41" s="666"/>
      <c r="AY41" s="673"/>
      <c r="AZ41" s="674"/>
      <c r="BA41" s="674"/>
      <c r="BB41" s="629"/>
      <c r="BC41" s="616"/>
      <c r="BD41" s="627"/>
      <c r="BE41" s="629"/>
      <c r="BF41" s="616"/>
      <c r="BG41" s="627"/>
      <c r="BH41" s="629"/>
      <c r="BI41" s="616"/>
      <c r="BJ41" s="627"/>
      <c r="BK41" s="612"/>
      <c r="BL41" s="616"/>
      <c r="BM41" s="617"/>
      <c r="BN41" s="629"/>
      <c r="BO41" s="616"/>
      <c r="BP41" s="627"/>
      <c r="BQ41" s="673"/>
      <c r="BR41" s="734"/>
      <c r="BS41" s="735"/>
      <c r="BT41" s="673"/>
      <c r="BU41" s="734"/>
      <c r="BV41" s="735"/>
    </row>
    <row r="42" spans="1:75" ht="18.75" customHeight="1">
      <c r="B42" s="8" t="s">
        <v>185</v>
      </c>
      <c r="C42" s="8" t="s">
        <v>148</v>
      </c>
      <c r="D42" s="668" t="str">
        <f>IF(企業成績評定点!G9="","",企業成績評定点!G9)</f>
        <v>土木一式工事、とび・土工・ｺﾝｸﾘｰﾄ工事、しゅんせつ工事</v>
      </c>
      <c r="E42" s="668"/>
      <c r="F42" s="666"/>
      <c r="G42" s="666"/>
      <c r="H42" s="666"/>
      <c r="I42" s="666"/>
      <c r="J42" s="666"/>
      <c r="K42" s="666"/>
      <c r="L42" s="666"/>
      <c r="M42" s="666"/>
      <c r="N42" s="666"/>
      <c r="O42" s="673"/>
      <c r="P42" s="674"/>
      <c r="Q42" s="674"/>
      <c r="R42" s="673"/>
      <c r="S42" s="666"/>
      <c r="T42" s="666"/>
      <c r="U42" s="673"/>
      <c r="V42" s="666"/>
      <c r="W42" s="666"/>
      <c r="X42" s="666"/>
      <c r="Y42" s="666"/>
      <c r="Z42" s="666"/>
      <c r="AA42" s="673"/>
      <c r="AB42" s="674"/>
      <c r="AC42" s="674"/>
      <c r="AD42" s="673"/>
      <c r="AE42" s="666"/>
      <c r="AF42" s="666"/>
      <c r="AG42" s="666"/>
      <c r="AH42" s="666"/>
      <c r="AI42" s="666"/>
      <c r="AJ42" s="666"/>
      <c r="AK42" s="666"/>
      <c r="AL42" s="666"/>
      <c r="AM42" s="677"/>
      <c r="AN42" s="618"/>
      <c r="AO42" s="682"/>
      <c r="AP42" s="673"/>
      <c r="AQ42" s="671"/>
      <c r="AR42" s="684"/>
      <c r="AS42" s="666"/>
      <c r="AT42" s="666"/>
      <c r="AU42" s="666"/>
      <c r="AV42" s="666"/>
      <c r="AW42" s="666"/>
      <c r="AX42" s="666"/>
      <c r="AY42" s="673"/>
      <c r="AZ42" s="674"/>
      <c r="BA42" s="674"/>
      <c r="BB42" s="8" t="s">
        <v>544</v>
      </c>
      <c r="BC42" s="630" t="str">
        <f>IF(ボランティア!D8="","",ボランティア!D8)</f>
        <v>江津市（桜江町を除く）内</v>
      </c>
      <c r="BD42" s="631"/>
      <c r="BE42" s="8" t="s">
        <v>544</v>
      </c>
      <c r="BF42" s="630" t="str">
        <f>IF(維持管理業務!D10="","",維持管理業務!D10)</f>
        <v>江津市（桜江町を除く）内</v>
      </c>
      <c r="BG42" s="631"/>
      <c r="BH42" s="8" t="s">
        <v>544</v>
      </c>
      <c r="BI42" s="630" t="str">
        <f>IF(除雪業務!D11="","",除雪業務!D11)</f>
        <v>江津市（桜江町を除く）内</v>
      </c>
      <c r="BJ42" s="631"/>
      <c r="BK42" s="613"/>
      <c r="BL42" s="618"/>
      <c r="BM42" s="619"/>
      <c r="BN42" s="8" t="s">
        <v>544</v>
      </c>
      <c r="BO42" s="630" t="str">
        <f>IF(会社所在地!D13="","",会社所在地!D13)</f>
        <v>江津市（桜江町を除く）内</v>
      </c>
      <c r="BP42" s="631"/>
      <c r="BQ42" s="673"/>
      <c r="BR42" s="671"/>
      <c r="BS42" s="684"/>
      <c r="BT42" s="673"/>
      <c r="BU42" s="671"/>
      <c r="BV42" s="684"/>
    </row>
    <row r="43" spans="1:75">
      <c r="B43" s="8" t="s">
        <v>186</v>
      </c>
      <c r="C43" s="223" t="s">
        <v>149</v>
      </c>
      <c r="D43" s="224" t="s">
        <v>151</v>
      </c>
      <c r="E43" s="224"/>
      <c r="F43" s="225"/>
      <c r="G43" s="224"/>
      <c r="H43" s="227"/>
      <c r="I43" s="225"/>
      <c r="J43" s="224"/>
      <c r="K43" s="227"/>
      <c r="L43" s="225"/>
      <c r="M43" s="224"/>
      <c r="N43" s="227"/>
      <c r="O43" s="225" t="s">
        <v>164</v>
      </c>
      <c r="P43" s="224" t="s">
        <v>166</v>
      </c>
      <c r="Q43" s="227"/>
      <c r="R43" s="225"/>
      <c r="S43" s="224"/>
      <c r="T43" s="227"/>
      <c r="U43" s="225"/>
      <c r="V43" s="224"/>
      <c r="W43" s="227"/>
      <c r="X43" s="225"/>
      <c r="Y43" s="224"/>
      <c r="Z43" s="227"/>
      <c r="AA43" s="225" t="s">
        <v>164</v>
      </c>
      <c r="AB43" s="224" t="s">
        <v>166</v>
      </c>
      <c r="AC43" s="227"/>
      <c r="AD43" s="225"/>
      <c r="AE43" s="224"/>
      <c r="AF43" s="227"/>
      <c r="AG43" s="225"/>
      <c r="AH43" s="224"/>
      <c r="AI43" s="227"/>
      <c r="AJ43" s="225"/>
      <c r="AK43" s="224"/>
      <c r="AL43" s="227"/>
      <c r="AM43" s="225" t="s">
        <v>164</v>
      </c>
      <c r="AN43" s="224" t="s">
        <v>166</v>
      </c>
      <c r="AO43" s="227"/>
      <c r="AP43" s="225"/>
      <c r="AQ43" s="224"/>
      <c r="AR43" s="227"/>
      <c r="AS43" s="225"/>
      <c r="AT43" s="224"/>
      <c r="AU43" s="227"/>
      <c r="AV43" s="225"/>
      <c r="AW43" s="224"/>
      <c r="AX43" s="227"/>
      <c r="AY43" s="223" t="s">
        <v>164</v>
      </c>
      <c r="AZ43" s="224" t="str">
        <f>発注者入力シート!H11</f>
        <v>令和６年度</v>
      </c>
      <c r="BA43" s="226" t="str">
        <f>発注者入力シート!G11</f>
        <v>令和７年度</v>
      </c>
      <c r="BB43" s="223" t="s">
        <v>164</v>
      </c>
      <c r="BC43" s="224" t="str">
        <f>発注者入力シート!H11</f>
        <v>令和６年度</v>
      </c>
      <c r="BD43" s="226" t="str">
        <f>発注者入力シート!G11</f>
        <v>令和７年度</v>
      </c>
      <c r="BE43" s="223" t="s">
        <v>164</v>
      </c>
      <c r="BF43" s="224" t="str">
        <f>発注者入力シート!H11</f>
        <v>令和６年度</v>
      </c>
      <c r="BG43" s="226" t="str">
        <f>発注者入力シート!G11</f>
        <v>令和７年度</v>
      </c>
      <c r="BH43" s="223" t="s">
        <v>164</v>
      </c>
      <c r="BI43" s="224" t="str">
        <f>発注者入力シート!H11</f>
        <v>令和６年度</v>
      </c>
      <c r="BJ43" s="226" t="str">
        <f>発注者入力シート!G11</f>
        <v>令和７年度</v>
      </c>
      <c r="BK43" s="225" t="s">
        <v>526</v>
      </c>
      <c r="BL43" s="224" t="s">
        <v>776</v>
      </c>
      <c r="BM43" s="227" t="s">
        <v>777</v>
      </c>
      <c r="BN43" s="223" t="s">
        <v>164</v>
      </c>
      <c r="BO43" s="224" t="s">
        <v>166</v>
      </c>
      <c r="BP43" s="226"/>
      <c r="BQ43" s="223"/>
      <c r="BR43" s="224"/>
      <c r="BS43" s="226"/>
      <c r="BT43" s="223"/>
      <c r="BU43" s="224"/>
      <c r="BV43" s="226"/>
    </row>
    <row r="44" spans="1:75" ht="27">
      <c r="B44" s="228">
        <v>1</v>
      </c>
      <c r="C44" s="354" t="str">
        <f>IF(OR(COUNTIF(企業入力シート!B26:B29,"○")&gt;0,D34="有"),"",IF(企業成績評定点!G30="","",企業成績評定点!G30))</f>
        <v/>
      </c>
      <c r="D44" s="355" t="str">
        <f>IF(OR(COUNTIF(企業入力シート!B26:B29,"○")&gt;0,D34="有"),"",IF(企業成績評定点!J30="","",企業成績評定点!J30))</f>
        <v/>
      </c>
      <c r="E44" s="229"/>
      <c r="F44" s="232"/>
      <c r="G44" s="233"/>
      <c r="H44" s="231"/>
      <c r="I44" s="232"/>
      <c r="J44" s="233"/>
      <c r="K44" s="231"/>
      <c r="L44" s="232"/>
      <c r="M44" s="233"/>
      <c r="N44" s="231"/>
      <c r="O44" s="362" t="str">
        <f>IF(P34="有","押印済資料提出",IF(Q34="配置なし","配置なし",IF(P44="","申請なし","名称")))</f>
        <v>配置なし</v>
      </c>
      <c r="P44" s="358" t="str">
        <f>IF(P34="有","審査済・詳細省略",IF(Q34="配置なし","",IF(技術者資格!F12="","",技術者資格!F12)))</f>
        <v/>
      </c>
      <c r="Q44" s="231"/>
      <c r="R44" s="232"/>
      <c r="S44" s="230"/>
      <c r="T44" s="231"/>
      <c r="U44" s="232"/>
      <c r="V44" s="230"/>
      <c r="W44" s="231"/>
      <c r="X44" s="232"/>
      <c r="Y44" s="233"/>
      <c r="Z44" s="231"/>
      <c r="AA44" s="362" t="str">
        <f>IF(AB34="有","押印済資料提出",IF(AC34="配置なし","配置なし",IF(AB44="","申請なし","名称")))</f>
        <v>配置なし</v>
      </c>
      <c r="AB44" s="358" t="str">
        <f>IF(AB34="有","審査済・詳細省略",IF(AC34="配置なし","",IF(技術者資格!F14="","",技術者資格!F14)))</f>
        <v/>
      </c>
      <c r="AC44" s="231"/>
      <c r="AD44" s="234"/>
      <c r="AE44" s="230"/>
      <c r="AF44" s="231"/>
      <c r="AG44" s="232"/>
      <c r="AH44" s="233"/>
      <c r="AI44" s="231"/>
      <c r="AJ44" s="232"/>
      <c r="AK44" s="233"/>
      <c r="AL44" s="231"/>
      <c r="AM44" s="362" t="str">
        <f>IF(AN34="有","押印済資料提出",IF(AO34="配置なし","配置なし",IF(AN44="","申請なし","名称")))</f>
        <v>配置なし</v>
      </c>
      <c r="AN44" s="358" t="str">
        <f>IF(AN34="有","審査済・詳細省略",IF(AO34="配置なし","",IF(技術者資格!F16="","",技術者資格!F16)))</f>
        <v/>
      </c>
      <c r="AO44" s="231"/>
      <c r="AP44" s="234"/>
      <c r="AQ44" s="230"/>
      <c r="AR44" s="231"/>
      <c r="AS44" s="232"/>
      <c r="AT44" s="233"/>
      <c r="AU44" s="231"/>
      <c r="AV44" s="232"/>
      <c r="AW44" s="233"/>
      <c r="AX44" s="231"/>
      <c r="AY44" s="434" t="s">
        <v>680</v>
      </c>
      <c r="AZ44" s="367" t="str">
        <f>IF(COUNTIF(企業入力シート!B30:B31,"○")&gt;0,"事前審査・証明書提出",IF(防災協定・家畜伝染病防疫協定!G10="","申請なし",防災協定・家畜伝染病防疫協定!G10))</f>
        <v>申請なし</v>
      </c>
      <c r="BA44" s="368" t="str">
        <f>IF(COUNTIF(企業入力シート!B30:B31,"○")&gt;0,"事前審査・証明書提出",IF(防災協定・家畜伝染病防疫協定!G11="","申請なし",防災協定・家畜伝染病防疫協定!G11))</f>
        <v>申請なし</v>
      </c>
      <c r="BB44" s="362" t="str">
        <f>IF(企業入力シート!B32="○","事前審査・証明書提出",IF(BC34="有","押印済資料提出","ボランティア活動内容"))</f>
        <v>ボランティア活動内容</v>
      </c>
      <c r="BC44" s="358" t="str">
        <f>IF(OR(企業入力シート!B32="○",BC34="有"),"審査済・詳細省略",IF(BC46="","申請なし",IF(ボランティア!F12="","",ボランティア!F12)))</f>
        <v>申請なし</v>
      </c>
      <c r="BD44" s="359" t="str">
        <f>IF(OR(企業入力シート!B32="○",BC34="有"),"審査済・詳細省略",IF(BD46="","申請なし",IF(ボランティア!F15="","",ボランティア!F15)))</f>
        <v>申請なし</v>
      </c>
      <c r="BE44" s="362" t="str">
        <f>IF(企業入力シート!B33="○","事前審査・証明書提出",IF(BF34="有","押印済資料提出","業務名"))</f>
        <v>業務名</v>
      </c>
      <c r="BF44" s="514" t="str">
        <f>IF(OR(企業入力シート!B33="○",BF34="有"),"審査済・詳細省略",IF(維持管理業務!I15="","申請なし",維持管理業務!I15))</f>
        <v>申請なし</v>
      </c>
      <c r="BG44" s="476" t="str">
        <f>IF(OR(企業入力シート!B33="○",BF34="有"),"審査済・詳細省略",IF(維持管理業務!I20="","申請なし",維持管理業務!I20))</f>
        <v>申請なし</v>
      </c>
      <c r="BH44" s="362" t="str">
        <f>IF(企業入力シート!B34="○","事前審査・証明書提出",IF(BI34="有","押印済資料提出","業務名"))</f>
        <v>業務名</v>
      </c>
      <c r="BI44" s="358" t="str">
        <f>IF(OR(企業入力シート!B34="○",BI34="有"),"審査済・詳細省略",IF(除雪業務!I16="","申請なし",除雪業務!I16))</f>
        <v>申請なし</v>
      </c>
      <c r="BJ44" s="359" t="str">
        <f>IF(OR(企業入力シート!B34="○",BI34="有"),"審査済・詳細省略",IF(除雪業務!I21="","申請なし",除雪業務!I21))</f>
        <v>申請なし</v>
      </c>
      <c r="BK44" s="474" t="s">
        <v>749</v>
      </c>
      <c r="BL44" s="475" t="str">
        <f>IF(若手技術者・従業員新規雇用!H14="","申請なし",IF(若手技術者・従業員新規雇用!H18="有","若手技術者(指定学科卒)",IF(若手技術者・従業員新規雇用!H28="有","若手技術者(資格有)",IF(若手技術者・従業員新規雇用!H33="有","若手従業員","無"))))</f>
        <v>申請なし</v>
      </c>
      <c r="BM44" s="476" t="str">
        <f>IF(若手技術者・従業員新規雇用!M14="","申請なし",IF(若手技術者・従業員新規雇用!M18="有","若手技術者(指定学科卒)",IF(若手技術者・従業員新規雇用!M28="有","若手技術者(資格有)",IF(若手技術者・従業員新規雇用!M33="有","若手従業員","無"))))</f>
        <v>申請なし</v>
      </c>
      <c r="BN44" s="232" t="s">
        <v>82</v>
      </c>
      <c r="BO44" s="358" t="str">
        <f>IF(BO45="","申請なし",IF(会社所在地!F16="","",会社所在地!F16))</f>
        <v>申請なし</v>
      </c>
      <c r="BP44" s="231"/>
      <c r="BQ44" s="232"/>
      <c r="BR44" s="230"/>
      <c r="BS44" s="231"/>
      <c r="BT44" s="232"/>
      <c r="BU44" s="230"/>
      <c r="BV44" s="231"/>
    </row>
    <row r="45" spans="1:75">
      <c r="B45" s="235">
        <v>2</v>
      </c>
      <c r="C45" s="356" t="str">
        <f>IF(OR(COUNTIF(企業入力シート!B26:B29,"○")&gt;0,D34="有"),"↑件数直接入力",IF(D34="無","申請あり",""))</f>
        <v/>
      </c>
      <c r="D45" s="357" t="str">
        <f>IF(OR(COUNTIF(企業入力シート!B26:B29,"○")&gt;0,D34="有"),"↑平均点直接入力","")</f>
        <v/>
      </c>
      <c r="E45" s="238"/>
      <c r="F45" s="239"/>
      <c r="G45" s="240"/>
      <c r="H45" s="241"/>
      <c r="I45" s="239"/>
      <c r="J45" s="240"/>
      <c r="K45" s="241"/>
      <c r="L45" s="239"/>
      <c r="M45" s="240"/>
      <c r="N45" s="241"/>
      <c r="O45" s="363" t="str">
        <f>IF(OR(P34="有",Q34="配置なし",P44=""),"","有効期限")</f>
        <v/>
      </c>
      <c r="P45" s="364" t="str">
        <f>IF(OR(P34="有",Q34="配置なし",P44=""),"",IF(技術者資格!J12="","",技術者資格!J12))</f>
        <v/>
      </c>
      <c r="Q45" s="241"/>
      <c r="R45" s="242"/>
      <c r="S45" s="240"/>
      <c r="T45" s="241"/>
      <c r="U45" s="242"/>
      <c r="V45" s="240"/>
      <c r="W45" s="241"/>
      <c r="X45" s="239"/>
      <c r="Y45" s="240"/>
      <c r="Z45" s="241"/>
      <c r="AA45" s="363" t="str">
        <f>IF(OR(AB34="有",AC34="配置なし",AB44=""),"","有効期限")</f>
        <v/>
      </c>
      <c r="AB45" s="364" t="str">
        <f>IF(OR(AB34="有",AC34="配置なし",AB44=""),"",IF(技術者資格!J14="","",技術者資格!J14))</f>
        <v/>
      </c>
      <c r="AC45" s="241"/>
      <c r="AD45" s="244"/>
      <c r="AE45" s="240"/>
      <c r="AF45" s="241"/>
      <c r="AG45" s="239"/>
      <c r="AH45" s="240"/>
      <c r="AI45" s="241"/>
      <c r="AJ45" s="239"/>
      <c r="AK45" s="240"/>
      <c r="AL45" s="241"/>
      <c r="AM45" s="363" t="str">
        <f>IF(OR(AN34="有",AO34="配置なし",AN44=""),"","有効期限")</f>
        <v/>
      </c>
      <c r="AN45" s="364" t="str">
        <f>IF(OR(AN34="有",AO34="配置なし",AN44=""),"",IF(技術者資格!J16="","",技術者資格!J16))</f>
        <v/>
      </c>
      <c r="AO45" s="241"/>
      <c r="AP45" s="244"/>
      <c r="AQ45" s="240"/>
      <c r="AR45" s="241"/>
      <c r="AS45" s="239"/>
      <c r="AT45" s="240"/>
      <c r="AU45" s="241"/>
      <c r="AV45" s="239"/>
      <c r="AW45" s="240"/>
      <c r="AX45" s="241"/>
      <c r="AY45" s="242"/>
      <c r="AZ45" s="380"/>
      <c r="BA45" s="381"/>
      <c r="BB45" s="363" t="str">
        <f>IF(OR(企業入力シート!B32="○",BC34="有"),"",IF(AND(BC46="",BD46=""),"","活動日"))</f>
        <v/>
      </c>
      <c r="BC45" s="365" t="str">
        <f>IF(OR(企業入力シート!B32="○",BC34="有",BC46=""),"",IF(ボランティア!C12="","",ボランティア!C12))</f>
        <v/>
      </c>
      <c r="BD45" s="366" t="str">
        <f>IF(OR(企業入力シート!B32="○",BC34="有",BD46=""),"",IF(ボランティア!C15="","",ボランティア!C15))</f>
        <v/>
      </c>
      <c r="BE45" s="363" t="str">
        <f>IF(OR(企業入力シート!B33="○",BF34="有"),"","発注機関")</f>
        <v>発注機関</v>
      </c>
      <c r="BF45" s="515" t="str">
        <f>IF(OR(企業入力シート!B33="○",BF34="有"),"",IF(維持管理業務!A15="","",維持管理業務!A15))</f>
        <v/>
      </c>
      <c r="BG45" s="516" t="str">
        <f>IF(OR(企業入力シート!B33="○",BF34="有"),"",IF(維持管理業務!A20="","",維持管理業務!A20))</f>
        <v/>
      </c>
      <c r="BH45" s="363" t="str">
        <f>IF(OR(企業入力シート!B34="○",BI34="有"),"","発注機関")</f>
        <v>発注機関</v>
      </c>
      <c r="BI45" s="360" t="str">
        <f>IF(OR(企業入力シート!B34="○",BI34="有"),"",IF(除雪業務!A16="","",除雪業務!A16))</f>
        <v/>
      </c>
      <c r="BJ45" s="361" t="str">
        <f>IF(OR(企業入力シート!B34="○",BI34="有"),"",IF(除雪業務!A21="","",除雪業務!A21))</f>
        <v/>
      </c>
      <c r="BK45" s="477" t="str">
        <f>IF(AND(BL44="申請なし",BM44="申請なし"),"","生年月日")</f>
        <v/>
      </c>
      <c r="BL45" s="478" t="str">
        <f>IF(OR(BL44="申請なし",BL44="無"),"",若手技術者・従業員新規雇用!H15)</f>
        <v/>
      </c>
      <c r="BM45" s="479" t="str">
        <f>IF(OR(BM44="申請なし",BM44="無"),"",若手技術者・従業員新規雇用!M15)</f>
        <v/>
      </c>
      <c r="BN45" s="242" t="s">
        <v>161</v>
      </c>
      <c r="BO45" s="360" t="str">
        <f>IF(会社所在地!A16="","",会社所在地!A16)</f>
        <v/>
      </c>
      <c r="BP45" s="241"/>
      <c r="BQ45" s="242"/>
      <c r="BR45" s="240"/>
      <c r="BS45" s="241"/>
      <c r="BT45" s="242"/>
      <c r="BU45" s="240"/>
      <c r="BV45" s="241"/>
    </row>
    <row r="46" spans="1:75">
      <c r="B46" s="235">
        <v>3</v>
      </c>
      <c r="C46" s="356" t="str">
        <f>IF(COUNTIF(企業入力シート!B26:B29,"○")&gt;0,"事前審査・証明書提出",IF(D34="有","押印済資料提出",""))</f>
        <v/>
      </c>
      <c r="D46" s="237"/>
      <c r="E46" s="241"/>
      <c r="F46" s="242"/>
      <c r="G46" s="240"/>
      <c r="H46" s="241"/>
      <c r="I46" s="242"/>
      <c r="J46" s="240"/>
      <c r="K46" s="241"/>
      <c r="L46" s="242"/>
      <c r="M46" s="240"/>
      <c r="N46" s="241"/>
      <c r="O46" s="242"/>
      <c r="P46" s="240"/>
      <c r="Q46" s="241"/>
      <c r="R46" s="242"/>
      <c r="S46" s="240"/>
      <c r="T46" s="241"/>
      <c r="U46" s="242"/>
      <c r="V46" s="240"/>
      <c r="W46" s="241"/>
      <c r="X46" s="242"/>
      <c r="Y46" s="240"/>
      <c r="Z46" s="241"/>
      <c r="AA46" s="242"/>
      <c r="AB46" s="240"/>
      <c r="AC46" s="241"/>
      <c r="AD46" s="243"/>
      <c r="AE46" s="240"/>
      <c r="AF46" s="241"/>
      <c r="AG46" s="242"/>
      <c r="AH46" s="240"/>
      <c r="AI46" s="241"/>
      <c r="AJ46" s="242"/>
      <c r="AK46" s="240"/>
      <c r="AL46" s="241"/>
      <c r="AM46" s="242"/>
      <c r="AN46" s="240"/>
      <c r="AO46" s="241"/>
      <c r="AP46" s="243"/>
      <c r="AQ46" s="240"/>
      <c r="AR46" s="241"/>
      <c r="AS46" s="242"/>
      <c r="AT46" s="240"/>
      <c r="AU46" s="241"/>
      <c r="AV46" s="242"/>
      <c r="AW46" s="240"/>
      <c r="AX46" s="241"/>
      <c r="AY46" s="242"/>
      <c r="AZ46" s="240"/>
      <c r="BA46" s="241"/>
      <c r="BB46" s="363" t="str">
        <f>IF(OR(企業入力シート!B32="○",BC34="有"),"",IF(AND(BC46="",BD46=""),"","活動箇所"))</f>
        <v/>
      </c>
      <c r="BC46" s="365" t="str">
        <f>IF(OR(企業入力シート!B32="○",BC34="有"),"",IF(ボランティア!K12="","",ボランティア!K12))</f>
        <v/>
      </c>
      <c r="BD46" s="366" t="str">
        <f>IF(OR(企業入力シート!B32="○",BC34="有"),"",IF(ボランティア!K15="","",ボランティア!K15))</f>
        <v/>
      </c>
      <c r="BE46" s="466" t="str">
        <f>IF(OR(企業入力シート!B33="○",BF34="有"),"","元請・下請区分")</f>
        <v>元請・下請区分</v>
      </c>
      <c r="BF46" s="517">
        <f>IF(OR(企業入力シート!B33="○",BF34="有"),"",IF(維持管理業務!D15="","",維持管理業務!D15))</f>
        <v>0</v>
      </c>
      <c r="BG46" s="518">
        <f>IF(OR(企業入力シート!B33="○",BF34="有"),"",IF(維持管理業務!D20="","",維持管理業務!D20))</f>
        <v>0</v>
      </c>
      <c r="BH46" s="471" t="str">
        <f>IF(OR(企業入力シート!B34="○",BI34="有"),"","元請・下請区分")</f>
        <v>元請・下請区分</v>
      </c>
      <c r="BI46" s="467" t="str">
        <f>IF(OR(企業入力シート!B34="○",BI34="有"),"",IF(除雪業務!D16="","",除雪業務!D16))</f>
        <v/>
      </c>
      <c r="BJ46" s="472" t="str">
        <f>IF(OR(企業入力シート!B34="○",BI34="有"),"",IF(除雪業務!D21="","",除雪業務!D21))</f>
        <v/>
      </c>
      <c r="BK46" s="477" t="str">
        <f>IF(AND(BL44="申請なし",BM44="申請なし"),"","雇用年月日")</f>
        <v/>
      </c>
      <c r="BL46" s="478" t="str">
        <f>IF(OR(BL44="申請なし",BL44="無"),"",若手技術者・従業員新規雇用!H16)</f>
        <v/>
      </c>
      <c r="BM46" s="479" t="str">
        <f>IF(OR(BM44="申請なし",BM44="無"),"",若手技術者・従業員新規雇用!M16)</f>
        <v/>
      </c>
      <c r="BN46" s="242"/>
      <c r="BO46" s="240"/>
      <c r="BP46" s="241"/>
      <c r="BQ46" s="242"/>
      <c r="BR46" s="240"/>
      <c r="BS46" s="241"/>
      <c r="BT46" s="242"/>
      <c r="BU46" s="240"/>
      <c r="BV46" s="241"/>
    </row>
    <row r="47" spans="1:75">
      <c r="B47" s="235">
        <v>4</v>
      </c>
      <c r="C47" s="236"/>
      <c r="D47" s="240"/>
      <c r="E47" s="241"/>
      <c r="F47" s="242"/>
      <c r="G47" s="240"/>
      <c r="H47" s="241"/>
      <c r="I47" s="242"/>
      <c r="J47" s="240"/>
      <c r="K47" s="241"/>
      <c r="L47" s="242"/>
      <c r="M47" s="240"/>
      <c r="N47" s="241"/>
      <c r="O47" s="242"/>
      <c r="P47" s="240"/>
      <c r="Q47" s="241"/>
      <c r="R47" s="242"/>
      <c r="S47" s="246"/>
      <c r="T47" s="241"/>
      <c r="U47" s="242"/>
      <c r="V47" s="246"/>
      <c r="W47" s="241"/>
      <c r="X47" s="242"/>
      <c r="Y47" s="240"/>
      <c r="Z47" s="241"/>
      <c r="AA47" s="242"/>
      <c r="AB47" s="240"/>
      <c r="AC47" s="241"/>
      <c r="AD47" s="243"/>
      <c r="AE47" s="508"/>
      <c r="AF47" s="509"/>
      <c r="AG47" s="242"/>
      <c r="AH47" s="240"/>
      <c r="AI47" s="241"/>
      <c r="AJ47" s="242"/>
      <c r="AK47" s="240"/>
      <c r="AL47" s="241"/>
      <c r="AM47" s="242"/>
      <c r="AN47" s="240"/>
      <c r="AO47" s="241"/>
      <c r="AP47" s="243"/>
      <c r="AQ47" s="508"/>
      <c r="AR47" s="509"/>
      <c r="AS47" s="242"/>
      <c r="AT47" s="240"/>
      <c r="AU47" s="241"/>
      <c r="AV47" s="242"/>
      <c r="AW47" s="240"/>
      <c r="AX47" s="241"/>
      <c r="AY47" s="242"/>
      <c r="AZ47" s="246"/>
      <c r="BA47" s="382"/>
      <c r="BB47" s="363" t="str">
        <f>IF(OR(企業入力シート!B32="○",BC34="有"),"",IF(AND(BC46="",BD46=""),"","参加人数"))</f>
        <v/>
      </c>
      <c r="BC47" s="369" t="str">
        <f>IF(OR(企業入力シート!B32="○",BC34="有",BC46=""),"",IF(ボランティア!O12="","",ボランティア!O12))</f>
        <v/>
      </c>
      <c r="BD47" s="370" t="str">
        <f>IF(OR(企業入力シート!B32="○",BC34="有",BD46=""),"",IF(ボランティア!O15="","",ボランティア!O15))</f>
        <v/>
      </c>
      <c r="BE47" s="363" t="str">
        <f>IF(OR(企業入力シート!B33="○",BF34="有"),"","契約(始)")</f>
        <v>契約(始)</v>
      </c>
      <c r="BF47" s="519" t="str">
        <f>IF(OR(企業入力シート!B33="○",BF34="有"),"",IF(維持管理業務!F15="","",維持管理業務!F15))</f>
        <v/>
      </c>
      <c r="BG47" s="520" t="str">
        <f>IF(OR(企業入力シート!B33="○",BF34="有"),"",IF(維持管理業務!F20="","",維持管理業務!F20))</f>
        <v/>
      </c>
      <c r="BH47" s="363" t="str">
        <f>IF(OR(企業入力シート!B34="○",BI34="有"),"","契約(始)")</f>
        <v>契約(始)</v>
      </c>
      <c r="BI47" s="365" t="str">
        <f>IF(OR(企業入力シート!B34="○",BI34="有"),"",IF(除雪業務!F16="","",除雪業務!F16))</f>
        <v/>
      </c>
      <c r="BJ47" s="366" t="str">
        <f>IF(OR(企業入力シート!B34="○",BI34="有"),"",IF(除雪業務!F21="","",除雪業務!F21))</f>
        <v/>
      </c>
      <c r="BK47" s="374"/>
      <c r="BL47" s="240"/>
      <c r="BM47" s="374"/>
      <c r="BN47" s="242"/>
      <c r="BO47" s="240"/>
      <c r="BP47" s="241"/>
      <c r="BQ47" s="242"/>
      <c r="BR47" s="240"/>
      <c r="BS47" s="241"/>
      <c r="BT47" s="242"/>
      <c r="BU47" s="240"/>
      <c r="BV47" s="241"/>
    </row>
    <row r="48" spans="1:75">
      <c r="B48" s="235">
        <v>5</v>
      </c>
      <c r="C48" s="236"/>
      <c r="D48" s="237"/>
      <c r="E48" s="241"/>
      <c r="F48" s="242"/>
      <c r="G48" s="240"/>
      <c r="H48" s="241"/>
      <c r="I48" s="242"/>
      <c r="J48" s="240"/>
      <c r="K48" s="241"/>
      <c r="L48" s="242"/>
      <c r="M48" s="240"/>
      <c r="N48" s="241"/>
      <c r="O48" s="242"/>
      <c r="P48" s="240"/>
      <c r="Q48" s="241"/>
      <c r="R48" s="242"/>
      <c r="S48" s="240"/>
      <c r="T48" s="241"/>
      <c r="U48" s="242"/>
      <c r="V48" s="240"/>
      <c r="W48" s="241"/>
      <c r="X48" s="242"/>
      <c r="Y48" s="240"/>
      <c r="Z48" s="241"/>
      <c r="AA48" s="242"/>
      <c r="AB48" s="240"/>
      <c r="AC48" s="241"/>
      <c r="AD48" s="244"/>
      <c r="AE48" s="510"/>
      <c r="AF48" s="245"/>
      <c r="AG48" s="242"/>
      <c r="AH48" s="240"/>
      <c r="AI48" s="241"/>
      <c r="AJ48" s="242"/>
      <c r="AK48" s="240"/>
      <c r="AL48" s="241"/>
      <c r="AM48" s="242"/>
      <c r="AN48" s="240"/>
      <c r="AO48" s="241"/>
      <c r="AP48" s="244"/>
      <c r="AQ48" s="510"/>
      <c r="AR48" s="245"/>
      <c r="AS48" s="242"/>
      <c r="AT48" s="240"/>
      <c r="AU48" s="241"/>
      <c r="AV48" s="242"/>
      <c r="AW48" s="240"/>
      <c r="AX48" s="241"/>
      <c r="AY48" s="242"/>
      <c r="AZ48" s="240"/>
      <c r="BA48" s="241"/>
      <c r="BB48" s="371" t="str">
        <f>IF(OR(企業入力シート!B32="○",BC34="有"),"",IF(AND(BC46="",BD46=""),"","従業員数"))</f>
        <v/>
      </c>
      <c r="BC48" s="369" t="str">
        <f>IF(OR(企業入力シート!B32="○",BC34="有",BC46=""),"",IF(ボランティア!Q12="","",ボランティア!Q12))</f>
        <v/>
      </c>
      <c r="BD48" s="370" t="str">
        <f>IF(OR(企業入力シート!B32="○",BC34="有",BD46=""),"",IF(ボランティア!Q15="","",ボランティア!Q15))</f>
        <v/>
      </c>
      <c r="BE48" s="477" t="str">
        <f>IF(OR(企業入力シート!B33="○",BF34="有"),"","契約(終)")</f>
        <v>契約(終)</v>
      </c>
      <c r="BF48" s="519" t="str">
        <f>IF(OR(企業入力シート!B33="○",BF34="有"),"",IF(維持管理業務!F16="","",維持管理業務!F16))</f>
        <v/>
      </c>
      <c r="BG48" s="520" t="str">
        <f>IF(OR(企業入力シート!B33="○",BF34="有"),"",IF(維持管理業務!F21="","",維持管理業務!F21))</f>
        <v/>
      </c>
      <c r="BH48" s="363" t="str">
        <f>IF(OR(企業入力シート!B34="○",BI34="有"),"","契約(終)")</f>
        <v>契約(終)</v>
      </c>
      <c r="BI48" s="365" t="str">
        <f>IF(OR(企業入力シート!B34="○",BI34="有"),"",IF(除雪業務!F17="","",除雪業務!F17))</f>
        <v/>
      </c>
      <c r="BJ48" s="366" t="str">
        <f>IF(OR(企業入力シート!B34="○",BI34="有"),"",IF(除雪業務!F22="","",除雪業務!F22))</f>
        <v/>
      </c>
      <c r="BK48" s="374"/>
      <c r="BL48" s="240"/>
      <c r="BM48" s="374"/>
      <c r="BN48" s="242"/>
      <c r="BO48" s="240"/>
      <c r="BP48" s="241"/>
      <c r="BQ48" s="242"/>
      <c r="BR48" s="240"/>
      <c r="BS48" s="241"/>
      <c r="BT48" s="242"/>
      <c r="BU48" s="240"/>
      <c r="BV48" s="241"/>
    </row>
    <row r="49" spans="2:74">
      <c r="B49" s="235">
        <v>6</v>
      </c>
      <c r="C49" s="236"/>
      <c r="D49" s="237"/>
      <c r="E49" s="241"/>
      <c r="F49" s="242"/>
      <c r="G49" s="240"/>
      <c r="H49" s="241"/>
      <c r="I49" s="242"/>
      <c r="J49" s="240"/>
      <c r="K49" s="241"/>
      <c r="L49" s="242"/>
      <c r="M49" s="240"/>
      <c r="N49" s="241"/>
      <c r="O49" s="242"/>
      <c r="P49" s="240"/>
      <c r="Q49" s="241"/>
      <c r="R49" s="242"/>
      <c r="S49" s="240"/>
      <c r="T49" s="241"/>
      <c r="U49" s="242"/>
      <c r="V49" s="240"/>
      <c r="W49" s="241"/>
      <c r="X49" s="242"/>
      <c r="Y49" s="240"/>
      <c r="Z49" s="241"/>
      <c r="AA49" s="242"/>
      <c r="AB49" s="240"/>
      <c r="AC49" s="241"/>
      <c r="AD49" s="244"/>
      <c r="AE49" s="510"/>
      <c r="AF49" s="245"/>
      <c r="AG49" s="242"/>
      <c r="AH49" s="240"/>
      <c r="AI49" s="241"/>
      <c r="AJ49" s="242"/>
      <c r="AK49" s="240"/>
      <c r="AL49" s="241"/>
      <c r="AM49" s="242"/>
      <c r="AN49" s="240"/>
      <c r="AO49" s="241"/>
      <c r="AP49" s="244"/>
      <c r="AQ49" s="510"/>
      <c r="AR49" s="245"/>
      <c r="AS49" s="242"/>
      <c r="AT49" s="240"/>
      <c r="AU49" s="241"/>
      <c r="AV49" s="242"/>
      <c r="AW49" s="240"/>
      <c r="AX49" s="241"/>
      <c r="AY49" s="242"/>
      <c r="AZ49" s="240"/>
      <c r="BA49" s="241"/>
      <c r="BB49" s="363" t="str">
        <f>IF(OR(企業入力シート!B32="○",BC34="有"),"","ﾊｰﾄﾌﾙ活動")</f>
        <v>ﾊｰﾄﾌﾙ活動</v>
      </c>
      <c r="BC49" s="360" t="str">
        <f>IF(OR(企業入力シート!B32="○",BC34="有"),"",IF(BC50="","申請なし",""))</f>
        <v>申請なし</v>
      </c>
      <c r="BD49" s="361" t="str">
        <f>IF(OR(企業入力シート!B32="○",BC34="有"),"",IF(BD50="","申請なし",""))</f>
        <v>申請なし</v>
      </c>
      <c r="BE49" s="477" t="str">
        <f>IF(OR(企業入力シート!B33="○",BF34="有"),"","施工箇所")</f>
        <v>施工箇所</v>
      </c>
      <c r="BF49" s="515" t="str">
        <f>IF(OR(企業入力シート!B33="○",BF34="有"),"",IF(維持管理業務!N15="","",維持管理業務!N15))</f>
        <v/>
      </c>
      <c r="BG49" s="516" t="str">
        <f>IF(OR(企業入力シート!B33="○",BF34="有"),"",IF(維持管理業務!N20="","",維持管理業務!N20))</f>
        <v/>
      </c>
      <c r="BH49" s="363" t="str">
        <f>IF(OR(企業入力シート!B34="○",BI34="有"),"","施工箇所")</f>
        <v>施工箇所</v>
      </c>
      <c r="BI49" s="360" t="str">
        <f>IF(OR(企業入力シート!B34="○",BI34="有"),"",IF(除雪業務!N16="","",除雪業務!N16))</f>
        <v/>
      </c>
      <c r="BJ49" s="361" t="str">
        <f>IF(OR(企業入力シート!B34="○",BI34="有"),"",IF(除雪業務!N21="","",除雪業務!N21))</f>
        <v/>
      </c>
      <c r="BK49" s="374"/>
      <c r="BL49" s="240"/>
      <c r="BM49" s="374"/>
      <c r="BN49" s="242"/>
      <c r="BO49" s="240"/>
      <c r="BP49" s="241"/>
      <c r="BQ49" s="242"/>
      <c r="BR49" s="240"/>
      <c r="BS49" s="241"/>
      <c r="BT49" s="242"/>
      <c r="BU49" s="240"/>
      <c r="BV49" s="241"/>
    </row>
    <row r="50" spans="2:74">
      <c r="B50" s="235">
        <v>7</v>
      </c>
      <c r="C50" s="236"/>
      <c r="D50" s="237"/>
      <c r="E50" s="241"/>
      <c r="F50" s="242"/>
      <c r="G50" s="240"/>
      <c r="H50" s="241"/>
      <c r="I50" s="242"/>
      <c r="J50" s="240"/>
      <c r="K50" s="241"/>
      <c r="L50" s="242"/>
      <c r="M50" s="240"/>
      <c r="N50" s="241"/>
      <c r="O50" s="242"/>
      <c r="P50" s="240"/>
      <c r="Q50" s="241"/>
      <c r="R50" s="242"/>
      <c r="S50" s="240"/>
      <c r="T50" s="241"/>
      <c r="U50" s="242"/>
      <c r="V50" s="240"/>
      <c r="W50" s="241"/>
      <c r="X50" s="242"/>
      <c r="Y50" s="240"/>
      <c r="Z50" s="241"/>
      <c r="AA50" s="242"/>
      <c r="AB50" s="240"/>
      <c r="AC50" s="241"/>
      <c r="AD50" s="243"/>
      <c r="AE50" s="510"/>
      <c r="AF50" s="245"/>
      <c r="AG50" s="242"/>
      <c r="AH50" s="240"/>
      <c r="AI50" s="241"/>
      <c r="AJ50" s="242"/>
      <c r="AK50" s="240"/>
      <c r="AL50" s="241"/>
      <c r="AM50" s="242"/>
      <c r="AN50" s="240"/>
      <c r="AO50" s="241"/>
      <c r="AP50" s="243"/>
      <c r="AQ50" s="510"/>
      <c r="AR50" s="245"/>
      <c r="AS50" s="242"/>
      <c r="AT50" s="240"/>
      <c r="AU50" s="241"/>
      <c r="AV50" s="242"/>
      <c r="AW50" s="240"/>
      <c r="AX50" s="241"/>
      <c r="AY50" s="242"/>
      <c r="AZ50" s="240"/>
      <c r="BA50" s="241"/>
      <c r="BB50" s="363" t="str">
        <f>IF(OR(企業入力シート!B32="○",BC34="有"),"",IF(AND(BC50="",BD50=""),"","活動箇所"))</f>
        <v/>
      </c>
      <c r="BC50" s="360" t="str">
        <f>IF(OR(企業入力シート!B32="○",BC34="有"),"",IF(ボランティア!C26="","",ボランティア!C26))</f>
        <v/>
      </c>
      <c r="BD50" s="361" t="str">
        <f>IF(OR(企業入力シート!B32="○",BC34="有"),"",IF(ボランティア!C27="","",ボランティア!C27))</f>
        <v/>
      </c>
      <c r="BE50" s="242"/>
      <c r="BF50" s="240"/>
      <c r="BG50" s="241"/>
      <c r="BH50" s="242"/>
      <c r="BI50" s="240"/>
      <c r="BJ50" s="241"/>
      <c r="BK50" s="374"/>
      <c r="BL50" s="240"/>
      <c r="BM50" s="374"/>
      <c r="BN50" s="242"/>
      <c r="BO50" s="240"/>
      <c r="BP50" s="241"/>
      <c r="BQ50" s="242"/>
      <c r="BR50" s="240"/>
      <c r="BS50" s="241"/>
      <c r="BT50" s="242"/>
      <c r="BU50" s="240"/>
      <c r="BV50" s="241"/>
    </row>
    <row r="51" spans="2:74">
      <c r="B51" s="235">
        <v>8</v>
      </c>
      <c r="C51" s="236"/>
      <c r="D51" s="237"/>
      <c r="E51" s="241"/>
      <c r="F51" s="242"/>
      <c r="G51" s="240"/>
      <c r="H51" s="241"/>
      <c r="I51" s="242"/>
      <c r="J51" s="240"/>
      <c r="K51" s="241"/>
      <c r="L51" s="242"/>
      <c r="M51" s="240"/>
      <c r="N51" s="241"/>
      <c r="O51" s="242"/>
      <c r="P51" s="240"/>
      <c r="Q51" s="241"/>
      <c r="R51" s="242"/>
      <c r="S51" s="240"/>
      <c r="T51" s="241"/>
      <c r="U51" s="242"/>
      <c r="V51" s="240"/>
      <c r="W51" s="241"/>
      <c r="X51" s="242"/>
      <c r="Y51" s="240"/>
      <c r="Z51" s="241"/>
      <c r="AA51" s="242"/>
      <c r="AB51" s="240"/>
      <c r="AC51" s="241"/>
      <c r="AD51" s="243"/>
      <c r="AE51" s="510"/>
      <c r="AF51" s="245"/>
      <c r="AG51" s="242"/>
      <c r="AH51" s="240"/>
      <c r="AI51" s="241"/>
      <c r="AJ51" s="242"/>
      <c r="AK51" s="240"/>
      <c r="AL51" s="241"/>
      <c r="AM51" s="242"/>
      <c r="AN51" s="240"/>
      <c r="AO51" s="241"/>
      <c r="AP51" s="243"/>
      <c r="AQ51" s="510"/>
      <c r="AR51" s="245"/>
      <c r="AS51" s="242"/>
      <c r="AT51" s="240"/>
      <c r="AU51" s="241"/>
      <c r="AV51" s="242"/>
      <c r="AW51" s="240"/>
      <c r="AX51" s="241"/>
      <c r="AY51" s="242"/>
      <c r="AZ51" s="240"/>
      <c r="BA51" s="241"/>
      <c r="BB51" s="363" t="str">
        <f>IF(OR(企業入力シート!B32="○",BC34="有"),"",IF(AND(BC50="",BD50=""),"","参加人数"))</f>
        <v/>
      </c>
      <c r="BC51" s="369" t="str">
        <f>IF(OR(企業入力シート!B32="○",BC34="有",BC50=""),"",IF(ボランティア!J26="","",ボランティア!J26))</f>
        <v/>
      </c>
      <c r="BD51" s="370" t="str">
        <f>IF(OR(企業入力シート!B32="○",BC34="有",BD50=""),"",IF(ボランティア!J27="","",ボランティア!J27))</f>
        <v/>
      </c>
      <c r="BE51" s="242"/>
      <c r="BF51" s="240"/>
      <c r="BG51" s="241"/>
      <c r="BH51" s="242"/>
      <c r="BI51" s="240"/>
      <c r="BJ51" s="241"/>
      <c r="BK51" s="374"/>
      <c r="BL51" s="240"/>
      <c r="BM51" s="374"/>
      <c r="BN51" s="242"/>
      <c r="BO51" s="240"/>
      <c r="BP51" s="241"/>
      <c r="BQ51" s="242"/>
      <c r="BR51" s="240"/>
      <c r="BS51" s="241"/>
      <c r="BT51" s="242"/>
      <c r="BU51" s="240"/>
      <c r="BV51" s="241"/>
    </row>
    <row r="52" spans="2:74">
      <c r="B52" s="235">
        <v>9</v>
      </c>
      <c r="C52" s="236"/>
      <c r="D52" s="237"/>
      <c r="E52" s="241"/>
      <c r="F52" s="242"/>
      <c r="G52" s="240"/>
      <c r="H52" s="241"/>
      <c r="I52" s="242"/>
      <c r="J52" s="240"/>
      <c r="K52" s="241"/>
      <c r="L52" s="242"/>
      <c r="M52" s="240"/>
      <c r="N52" s="241"/>
      <c r="O52" s="242"/>
      <c r="P52" s="240"/>
      <c r="Q52" s="241"/>
      <c r="R52" s="242"/>
      <c r="S52" s="240"/>
      <c r="T52" s="241"/>
      <c r="U52" s="242"/>
      <c r="V52" s="240"/>
      <c r="W52" s="241"/>
      <c r="X52" s="242"/>
      <c r="Y52" s="240"/>
      <c r="Z52" s="241"/>
      <c r="AA52" s="242"/>
      <c r="AB52" s="240"/>
      <c r="AC52" s="241"/>
      <c r="AD52" s="243"/>
      <c r="AE52" s="240"/>
      <c r="AF52" s="241"/>
      <c r="AG52" s="242"/>
      <c r="AH52" s="240"/>
      <c r="AI52" s="241"/>
      <c r="AJ52" s="242"/>
      <c r="AK52" s="240"/>
      <c r="AL52" s="241"/>
      <c r="AM52" s="242"/>
      <c r="AN52" s="240"/>
      <c r="AO52" s="241"/>
      <c r="AP52" s="243"/>
      <c r="AQ52" s="240"/>
      <c r="AR52" s="241"/>
      <c r="AS52" s="242"/>
      <c r="AT52" s="240"/>
      <c r="AU52" s="241"/>
      <c r="AV52" s="242"/>
      <c r="AW52" s="240"/>
      <c r="AX52" s="241"/>
      <c r="AY52" s="242"/>
      <c r="AZ52" s="240"/>
      <c r="BA52" s="241"/>
      <c r="BB52" s="371" t="str">
        <f>IF(OR(企業入力シート!B32="○",BC34="有"),"",IF(AND(BC50="",BD50=""),"","従業員数"))</f>
        <v/>
      </c>
      <c r="BC52" s="369" t="str">
        <f>IF(OR(企業入力シート!B32="○",BC34="有",BC50=""),"",IF(ボランティア!M26="","",ボランティア!M26))</f>
        <v/>
      </c>
      <c r="BD52" s="370" t="str">
        <f>IF(OR(企業入力シート!B32="○",BC34="有",BD50=""),"",IF(ボランティア!M27="","",ボランティア!M27))</f>
        <v/>
      </c>
      <c r="BE52" s="242"/>
      <c r="BF52" s="240"/>
      <c r="BG52" s="241"/>
      <c r="BH52" s="242"/>
      <c r="BI52" s="240"/>
      <c r="BJ52" s="241"/>
      <c r="BK52" s="374"/>
      <c r="BL52" s="240"/>
      <c r="BM52" s="374"/>
      <c r="BN52" s="242"/>
      <c r="BO52" s="240"/>
      <c r="BP52" s="241"/>
      <c r="BQ52" s="242"/>
      <c r="BR52" s="240"/>
      <c r="BS52" s="241"/>
      <c r="BT52" s="242"/>
      <c r="BU52" s="240"/>
      <c r="BV52" s="241"/>
    </row>
    <row r="53" spans="2:74">
      <c r="B53" s="235">
        <v>10</v>
      </c>
      <c r="C53" s="236"/>
      <c r="D53" s="237"/>
      <c r="E53" s="241"/>
      <c r="F53" s="242"/>
      <c r="G53" s="240"/>
      <c r="H53" s="241"/>
      <c r="I53" s="242"/>
      <c r="J53" s="240"/>
      <c r="K53" s="241"/>
      <c r="L53" s="242"/>
      <c r="M53" s="240"/>
      <c r="N53" s="241"/>
      <c r="O53" s="242"/>
      <c r="P53" s="240"/>
      <c r="Q53" s="241"/>
      <c r="R53" s="242"/>
      <c r="S53" s="240"/>
      <c r="T53" s="241"/>
      <c r="U53" s="242"/>
      <c r="V53" s="240"/>
      <c r="W53" s="241"/>
      <c r="X53" s="242"/>
      <c r="Y53" s="240"/>
      <c r="Z53" s="241"/>
      <c r="AA53" s="242"/>
      <c r="AB53" s="240"/>
      <c r="AC53" s="241"/>
      <c r="AD53" s="243"/>
      <c r="AE53" s="240"/>
      <c r="AF53" s="241"/>
      <c r="AG53" s="242"/>
      <c r="AH53" s="240"/>
      <c r="AI53" s="241"/>
      <c r="AJ53" s="242"/>
      <c r="AK53" s="240"/>
      <c r="AL53" s="241"/>
      <c r="AM53" s="242"/>
      <c r="AN53" s="240"/>
      <c r="AO53" s="241"/>
      <c r="AP53" s="243"/>
      <c r="AQ53" s="240"/>
      <c r="AR53" s="241"/>
      <c r="AS53" s="242"/>
      <c r="AT53" s="240"/>
      <c r="AU53" s="241"/>
      <c r="AV53" s="242"/>
      <c r="AW53" s="240"/>
      <c r="AX53" s="241"/>
      <c r="AY53" s="242"/>
      <c r="AZ53" s="240"/>
      <c r="BA53" s="241"/>
      <c r="BB53" s="250"/>
      <c r="BC53" s="258"/>
      <c r="BD53" s="257"/>
      <c r="BE53" s="242"/>
      <c r="BF53" s="240"/>
      <c r="BG53" s="241"/>
      <c r="BH53" s="242"/>
      <c r="BI53" s="240"/>
      <c r="BJ53" s="241"/>
      <c r="BK53" s="374"/>
      <c r="BL53" s="240"/>
      <c r="BM53" s="374"/>
      <c r="BN53" s="242"/>
      <c r="BO53" s="240"/>
      <c r="BP53" s="241"/>
      <c r="BQ53" s="242"/>
      <c r="BR53" s="240"/>
      <c r="BS53" s="241"/>
      <c r="BT53" s="242"/>
      <c r="BU53" s="240"/>
      <c r="BV53" s="241"/>
    </row>
    <row r="54" spans="2:74">
      <c r="B54" s="235">
        <v>11</v>
      </c>
      <c r="C54" s="236"/>
      <c r="D54" s="237"/>
      <c r="E54" s="241"/>
      <c r="F54" s="242"/>
      <c r="G54" s="240"/>
      <c r="H54" s="241"/>
      <c r="I54" s="242"/>
      <c r="J54" s="240"/>
      <c r="K54" s="241"/>
      <c r="L54" s="242"/>
      <c r="M54" s="240"/>
      <c r="N54" s="241"/>
      <c r="O54" s="242"/>
      <c r="P54" s="240"/>
      <c r="Q54" s="241"/>
      <c r="R54" s="242"/>
      <c r="S54" s="240"/>
      <c r="T54" s="241"/>
      <c r="U54" s="242"/>
      <c r="V54" s="240"/>
      <c r="W54" s="241"/>
      <c r="X54" s="242"/>
      <c r="Y54" s="240"/>
      <c r="Z54" s="241"/>
      <c r="AA54" s="242"/>
      <c r="AB54" s="240"/>
      <c r="AC54" s="241"/>
      <c r="AD54" s="250"/>
      <c r="AE54" s="240"/>
      <c r="AF54" s="241"/>
      <c r="AG54" s="242"/>
      <c r="AH54" s="240"/>
      <c r="AI54" s="241"/>
      <c r="AJ54" s="242"/>
      <c r="AK54" s="240"/>
      <c r="AL54" s="241"/>
      <c r="AM54" s="242"/>
      <c r="AN54" s="240"/>
      <c r="AO54" s="241"/>
      <c r="AP54" s="250"/>
      <c r="AQ54" s="240"/>
      <c r="AR54" s="241"/>
      <c r="AS54" s="242"/>
      <c r="AT54" s="240"/>
      <c r="AU54" s="241"/>
      <c r="AV54" s="242"/>
      <c r="AW54" s="240"/>
      <c r="AX54" s="241"/>
      <c r="AY54" s="242"/>
      <c r="AZ54" s="240"/>
      <c r="BA54" s="241"/>
      <c r="BB54" s="250"/>
      <c r="BC54" s="258"/>
      <c r="BD54" s="257"/>
      <c r="BE54" s="242"/>
      <c r="BF54" s="240"/>
      <c r="BG54" s="241"/>
      <c r="BH54" s="242"/>
      <c r="BI54" s="240"/>
      <c r="BJ54" s="241"/>
      <c r="BK54" s="374"/>
      <c r="BL54" s="240"/>
      <c r="BM54" s="374"/>
      <c r="BN54" s="242"/>
      <c r="BO54" s="240"/>
      <c r="BP54" s="241"/>
      <c r="BQ54" s="242"/>
      <c r="BR54" s="240"/>
      <c r="BS54" s="241"/>
      <c r="BT54" s="242"/>
      <c r="BU54" s="240"/>
      <c r="BV54" s="241"/>
    </row>
    <row r="55" spans="2:74">
      <c r="B55" s="235">
        <v>12</v>
      </c>
      <c r="C55" s="236"/>
      <c r="D55" s="237"/>
      <c r="E55" s="241"/>
      <c r="F55" s="251"/>
      <c r="G55" s="252"/>
      <c r="H55" s="253"/>
      <c r="I55" s="251"/>
      <c r="J55" s="252"/>
      <c r="K55" s="253"/>
      <c r="L55" s="251"/>
      <c r="M55" s="252"/>
      <c r="N55" s="253"/>
      <c r="O55" s="242"/>
      <c r="P55" s="240"/>
      <c r="Q55" s="241"/>
      <c r="R55" s="242"/>
      <c r="S55" s="240"/>
      <c r="T55" s="241"/>
      <c r="U55" s="242"/>
      <c r="V55" s="240"/>
      <c r="W55" s="241"/>
      <c r="X55" s="251"/>
      <c r="Y55" s="252"/>
      <c r="Z55" s="253"/>
      <c r="AA55" s="242"/>
      <c r="AB55" s="240"/>
      <c r="AC55" s="241"/>
      <c r="AD55" s="254"/>
      <c r="AE55" s="240"/>
      <c r="AF55" s="241"/>
      <c r="AG55" s="251"/>
      <c r="AH55" s="252"/>
      <c r="AI55" s="253"/>
      <c r="AJ55" s="251"/>
      <c r="AK55" s="252"/>
      <c r="AL55" s="253"/>
      <c r="AM55" s="242"/>
      <c r="AN55" s="240"/>
      <c r="AO55" s="241"/>
      <c r="AP55" s="254"/>
      <c r="AQ55" s="240"/>
      <c r="AR55" s="241"/>
      <c r="AS55" s="251"/>
      <c r="AT55" s="252"/>
      <c r="AU55" s="253"/>
      <c r="AV55" s="251"/>
      <c r="AW55" s="252"/>
      <c r="AX55" s="253"/>
      <c r="AY55" s="242"/>
      <c r="AZ55" s="240"/>
      <c r="BA55" s="241"/>
      <c r="BB55" s="242"/>
      <c r="BC55" s="240"/>
      <c r="BD55" s="241"/>
      <c r="BE55" s="242"/>
      <c r="BF55" s="240"/>
      <c r="BG55" s="241"/>
      <c r="BH55" s="242"/>
      <c r="BI55" s="240"/>
      <c r="BJ55" s="241"/>
      <c r="BK55" s="375"/>
      <c r="BL55" s="252"/>
      <c r="BM55" s="375"/>
      <c r="BN55" s="242"/>
      <c r="BO55" s="240"/>
      <c r="BP55" s="241"/>
      <c r="BQ55" s="242"/>
      <c r="BR55" s="240"/>
      <c r="BS55" s="241"/>
      <c r="BT55" s="242"/>
      <c r="BU55" s="240"/>
      <c r="BV55" s="241"/>
    </row>
    <row r="56" spans="2:74">
      <c r="B56" s="235">
        <v>13</v>
      </c>
      <c r="C56" s="255"/>
      <c r="D56" s="256"/>
      <c r="E56" s="257"/>
      <c r="F56" s="250"/>
      <c r="G56" s="258"/>
      <c r="H56" s="257"/>
      <c r="I56" s="250"/>
      <c r="J56" s="258"/>
      <c r="K56" s="257"/>
      <c r="L56" s="250"/>
      <c r="M56" s="258"/>
      <c r="N56" s="257"/>
      <c r="O56" s="250"/>
      <c r="P56" s="258"/>
      <c r="Q56" s="257"/>
      <c r="R56" s="250"/>
      <c r="S56" s="258"/>
      <c r="T56" s="257"/>
      <c r="U56" s="250"/>
      <c r="V56" s="258"/>
      <c r="W56" s="257"/>
      <c r="X56" s="250"/>
      <c r="Y56" s="258"/>
      <c r="Z56" s="257"/>
      <c r="AA56" s="250"/>
      <c r="AB56" s="258"/>
      <c r="AC56" s="257"/>
      <c r="AD56" s="250"/>
      <c r="AE56" s="258"/>
      <c r="AF56" s="257"/>
      <c r="AG56" s="250"/>
      <c r="AH56" s="258"/>
      <c r="AI56" s="257"/>
      <c r="AJ56" s="250"/>
      <c r="AK56" s="258"/>
      <c r="AL56" s="257"/>
      <c r="AM56" s="250"/>
      <c r="AN56" s="258"/>
      <c r="AO56" s="257"/>
      <c r="AP56" s="250"/>
      <c r="AQ56" s="258"/>
      <c r="AR56" s="257"/>
      <c r="AS56" s="250"/>
      <c r="AT56" s="258"/>
      <c r="AU56" s="257"/>
      <c r="AV56" s="250"/>
      <c r="AW56" s="258"/>
      <c r="AX56" s="257"/>
      <c r="AY56" s="250"/>
      <c r="AZ56" s="258"/>
      <c r="BA56" s="257"/>
      <c r="BB56" s="250"/>
      <c r="BC56" s="258"/>
      <c r="BD56" s="257"/>
      <c r="BE56" s="250"/>
      <c r="BF56" s="258"/>
      <c r="BG56" s="257"/>
      <c r="BH56" s="250"/>
      <c r="BI56" s="258"/>
      <c r="BJ56" s="257"/>
      <c r="BK56" s="376"/>
      <c r="BL56" s="258"/>
      <c r="BM56" s="376"/>
      <c r="BN56" s="250"/>
      <c r="BO56" s="258"/>
      <c r="BP56" s="257"/>
      <c r="BQ56" s="250"/>
      <c r="BR56" s="258"/>
      <c r="BS56" s="257"/>
      <c r="BT56" s="250"/>
      <c r="BU56" s="258"/>
      <c r="BV56" s="257"/>
    </row>
    <row r="57" spans="2:74">
      <c r="B57" s="235">
        <v>14</v>
      </c>
      <c r="C57" s="247"/>
      <c r="D57" s="248"/>
      <c r="E57" s="249"/>
      <c r="F57" s="247"/>
      <c r="G57" s="248"/>
      <c r="H57" s="249"/>
      <c r="I57" s="247"/>
      <c r="J57" s="248"/>
      <c r="K57" s="249"/>
      <c r="L57" s="247"/>
      <c r="M57" s="248"/>
      <c r="N57" s="249"/>
      <c r="O57" s="247"/>
      <c r="P57" s="248"/>
      <c r="Q57" s="249"/>
      <c r="R57" s="247"/>
      <c r="S57" s="248"/>
      <c r="T57" s="249"/>
      <c r="U57" s="247"/>
      <c r="V57" s="248"/>
      <c r="W57" s="249"/>
      <c r="X57" s="247"/>
      <c r="Y57" s="248"/>
      <c r="Z57" s="249"/>
      <c r="AA57" s="247"/>
      <c r="AB57" s="248"/>
      <c r="AC57" s="249"/>
      <c r="AD57" s="242"/>
      <c r="AE57" s="240"/>
      <c r="AF57" s="241"/>
      <c r="AG57" s="247"/>
      <c r="AH57" s="248"/>
      <c r="AI57" s="249"/>
      <c r="AJ57" s="247"/>
      <c r="AK57" s="248"/>
      <c r="AL57" s="249"/>
      <c r="AM57" s="247"/>
      <c r="AN57" s="248"/>
      <c r="AO57" s="249"/>
      <c r="AP57" s="242"/>
      <c r="AQ57" s="511"/>
      <c r="AR57" s="512"/>
      <c r="AS57" s="247"/>
      <c r="AT57" s="248"/>
      <c r="AU57" s="249"/>
      <c r="AV57" s="247"/>
      <c r="AW57" s="248"/>
      <c r="AX57" s="249"/>
      <c r="AY57" s="247"/>
      <c r="AZ57" s="248"/>
      <c r="BA57" s="249"/>
      <c r="BB57" s="247"/>
      <c r="BC57" s="248"/>
      <c r="BD57" s="249"/>
      <c r="BE57" s="247"/>
      <c r="BF57" s="248"/>
      <c r="BG57" s="249"/>
      <c r="BH57" s="247"/>
      <c r="BI57" s="248"/>
      <c r="BJ57" s="249"/>
      <c r="BK57" s="377"/>
      <c r="BL57" s="248"/>
      <c r="BM57" s="377"/>
      <c r="BN57" s="247"/>
      <c r="BO57" s="248"/>
      <c r="BP57" s="249"/>
      <c r="BQ57" s="247"/>
      <c r="BR57" s="248"/>
      <c r="BS57" s="249"/>
      <c r="BT57" s="247"/>
      <c r="BU57" s="248"/>
      <c r="BV57" s="249"/>
    </row>
    <row r="58" spans="2:74">
      <c r="B58" s="235">
        <v>15</v>
      </c>
      <c r="C58" s="247"/>
      <c r="D58" s="248"/>
      <c r="E58" s="249"/>
      <c r="F58" s="247"/>
      <c r="G58" s="248"/>
      <c r="H58" s="249"/>
      <c r="I58" s="247"/>
      <c r="J58" s="248"/>
      <c r="K58" s="249"/>
      <c r="L58" s="247"/>
      <c r="M58" s="248"/>
      <c r="N58" s="249"/>
      <c r="O58" s="247"/>
      <c r="P58" s="248"/>
      <c r="Q58" s="249"/>
      <c r="R58" s="247"/>
      <c r="S58" s="248"/>
      <c r="T58" s="249"/>
      <c r="U58" s="247"/>
      <c r="V58" s="248"/>
      <c r="W58" s="249"/>
      <c r="X58" s="247"/>
      <c r="Y58" s="248"/>
      <c r="Z58" s="249"/>
      <c r="AA58" s="247"/>
      <c r="AB58" s="248"/>
      <c r="AC58" s="249"/>
      <c r="AD58" s="239"/>
      <c r="AE58" s="248"/>
      <c r="AF58" s="249"/>
      <c r="AG58" s="247"/>
      <c r="AH58" s="248"/>
      <c r="AI58" s="249"/>
      <c r="AJ58" s="247"/>
      <c r="AK58" s="248"/>
      <c r="AL58" s="249"/>
      <c r="AM58" s="247"/>
      <c r="AN58" s="248"/>
      <c r="AO58" s="249"/>
      <c r="AP58" s="239"/>
      <c r="AQ58" s="248"/>
      <c r="AR58" s="249"/>
      <c r="AS58" s="247"/>
      <c r="AT58" s="248"/>
      <c r="AU58" s="249"/>
      <c r="AV58" s="247"/>
      <c r="AW58" s="248"/>
      <c r="AX58" s="249"/>
      <c r="AY58" s="247"/>
      <c r="AZ58" s="248"/>
      <c r="BA58" s="249"/>
      <c r="BB58" s="247"/>
      <c r="BC58" s="248"/>
      <c r="BD58" s="249"/>
      <c r="BE58" s="247"/>
      <c r="BF58" s="248"/>
      <c r="BG58" s="249"/>
      <c r="BH58" s="247"/>
      <c r="BI58" s="248"/>
      <c r="BJ58" s="249"/>
      <c r="BK58" s="377"/>
      <c r="BL58" s="248"/>
      <c r="BM58" s="377"/>
      <c r="BN58" s="247"/>
      <c r="BO58" s="248"/>
      <c r="BP58" s="249"/>
      <c r="BQ58" s="247"/>
      <c r="BR58" s="248"/>
      <c r="BS58" s="249"/>
      <c r="BT58" s="247"/>
      <c r="BU58" s="248"/>
      <c r="BV58" s="249"/>
    </row>
    <row r="59" spans="2:74">
      <c r="B59" s="235">
        <v>16</v>
      </c>
      <c r="C59" s="247"/>
      <c r="D59" s="248"/>
      <c r="E59" s="249"/>
      <c r="F59" s="247"/>
      <c r="G59" s="248"/>
      <c r="H59" s="249"/>
      <c r="I59" s="247"/>
      <c r="J59" s="248"/>
      <c r="K59" s="249"/>
      <c r="L59" s="247"/>
      <c r="M59" s="248"/>
      <c r="N59" s="249"/>
      <c r="O59" s="247"/>
      <c r="P59" s="248"/>
      <c r="Q59" s="249"/>
      <c r="R59" s="247"/>
      <c r="S59" s="248"/>
      <c r="T59" s="249"/>
      <c r="U59" s="247"/>
      <c r="V59" s="248"/>
      <c r="W59" s="249"/>
      <c r="X59" s="247"/>
      <c r="Y59" s="248"/>
      <c r="Z59" s="249"/>
      <c r="AA59" s="247"/>
      <c r="AB59" s="248"/>
      <c r="AC59" s="249"/>
      <c r="AD59" s="247"/>
      <c r="AE59" s="248"/>
      <c r="AF59" s="249"/>
      <c r="AG59" s="247"/>
      <c r="AH59" s="248"/>
      <c r="AI59" s="249"/>
      <c r="AJ59" s="247"/>
      <c r="AK59" s="248"/>
      <c r="AL59" s="249"/>
      <c r="AM59" s="247"/>
      <c r="AN59" s="248"/>
      <c r="AO59" s="249"/>
      <c r="AP59" s="247"/>
      <c r="AQ59" s="248"/>
      <c r="AR59" s="249"/>
      <c r="AS59" s="247"/>
      <c r="AT59" s="248"/>
      <c r="AU59" s="249"/>
      <c r="AV59" s="247"/>
      <c r="AW59" s="248"/>
      <c r="AX59" s="249"/>
      <c r="AY59" s="247"/>
      <c r="AZ59" s="248"/>
      <c r="BA59" s="249"/>
      <c r="BB59" s="247"/>
      <c r="BC59" s="248"/>
      <c r="BD59" s="249"/>
      <c r="BE59" s="247"/>
      <c r="BF59" s="248"/>
      <c r="BG59" s="249"/>
      <c r="BH59" s="247"/>
      <c r="BI59" s="248"/>
      <c r="BJ59" s="249"/>
      <c r="BK59" s="377"/>
      <c r="BL59" s="248"/>
      <c r="BM59" s="377"/>
      <c r="BN59" s="247"/>
      <c r="BO59" s="248"/>
      <c r="BP59" s="249"/>
      <c r="BQ59" s="247"/>
      <c r="BR59" s="248"/>
      <c r="BS59" s="249"/>
      <c r="BT59" s="247"/>
      <c r="BU59" s="248"/>
      <c r="BV59" s="249"/>
    </row>
    <row r="60" spans="2:74">
      <c r="B60" s="235">
        <v>17</v>
      </c>
      <c r="C60" s="259"/>
      <c r="D60" s="260"/>
      <c r="E60" s="261"/>
      <c r="F60" s="259"/>
      <c r="G60" s="260"/>
      <c r="H60" s="261"/>
      <c r="I60" s="259"/>
      <c r="J60" s="260"/>
      <c r="K60" s="261"/>
      <c r="L60" s="259"/>
      <c r="M60" s="260"/>
      <c r="N60" s="261"/>
      <c r="O60" s="259"/>
      <c r="P60" s="260"/>
      <c r="Q60" s="261"/>
      <c r="R60" s="259"/>
      <c r="S60" s="260"/>
      <c r="T60" s="261"/>
      <c r="U60" s="259"/>
      <c r="V60" s="260"/>
      <c r="W60" s="261"/>
      <c r="X60" s="259"/>
      <c r="Y60" s="260"/>
      <c r="Z60" s="261"/>
      <c r="AA60" s="259"/>
      <c r="AB60" s="260"/>
      <c r="AC60" s="261"/>
      <c r="AD60" s="259"/>
      <c r="AE60" s="260"/>
      <c r="AF60" s="261"/>
      <c r="AG60" s="259"/>
      <c r="AH60" s="260"/>
      <c r="AI60" s="261"/>
      <c r="AJ60" s="259"/>
      <c r="AK60" s="260"/>
      <c r="AL60" s="261"/>
      <c r="AM60" s="259"/>
      <c r="AN60" s="260"/>
      <c r="AO60" s="261"/>
      <c r="AP60" s="259"/>
      <c r="AQ60" s="260"/>
      <c r="AR60" s="261"/>
      <c r="AS60" s="259"/>
      <c r="AT60" s="260"/>
      <c r="AU60" s="261"/>
      <c r="AV60" s="259"/>
      <c r="AW60" s="260"/>
      <c r="AX60" s="261"/>
      <c r="AY60" s="259"/>
      <c r="AZ60" s="260"/>
      <c r="BA60" s="261"/>
      <c r="BB60" s="259"/>
      <c r="BC60" s="260"/>
      <c r="BD60" s="261"/>
      <c r="BE60" s="259"/>
      <c r="BF60" s="260"/>
      <c r="BG60" s="261"/>
      <c r="BH60" s="259"/>
      <c r="BI60" s="260"/>
      <c r="BJ60" s="261"/>
      <c r="BK60" s="378"/>
      <c r="BL60" s="260"/>
      <c r="BM60" s="378"/>
      <c r="BN60" s="259"/>
      <c r="BO60" s="260"/>
      <c r="BP60" s="261"/>
      <c r="BQ60" s="259"/>
      <c r="BR60" s="260"/>
      <c r="BS60" s="261"/>
      <c r="BT60" s="259"/>
      <c r="BU60" s="260"/>
      <c r="BV60" s="261"/>
    </row>
    <row r="62" spans="2:74" ht="14.25" customHeight="1">
      <c r="B62" s="263" t="s">
        <v>697</v>
      </c>
      <c r="C62" s="440"/>
      <c r="D62" s="440"/>
      <c r="E62" s="440"/>
      <c r="F62" s="440"/>
      <c r="G62" s="440"/>
      <c r="H62" s="440"/>
    </row>
    <row r="63" spans="2:74" ht="14.25" customHeight="1">
      <c r="B63" s="441" t="s">
        <v>696</v>
      </c>
      <c r="C63" s="440"/>
      <c r="D63" s="440"/>
      <c r="E63" s="440"/>
      <c r="F63" s="440"/>
      <c r="G63" s="440"/>
      <c r="H63" s="440"/>
    </row>
    <row r="64" spans="2:74">
      <c r="B64" s="442"/>
      <c r="C64" s="442"/>
      <c r="D64" s="442"/>
      <c r="E64" s="442"/>
      <c r="F64" s="442"/>
      <c r="G64" s="442"/>
      <c r="H64" s="442"/>
    </row>
  </sheetData>
  <mergeCells count="219">
    <mergeCell ref="AZ30:AZ32"/>
    <mergeCell ref="BA30:BA32"/>
    <mergeCell ref="AY37:BA37"/>
    <mergeCell ref="AZ39:BA42"/>
    <mergeCell ref="AY38:BA38"/>
    <mergeCell ref="BH38:BJ38"/>
    <mergeCell ref="BE37:BG37"/>
    <mergeCell ref="BB39:BB41"/>
    <mergeCell ref="BC39:BD41"/>
    <mergeCell ref="BC42:BD42"/>
    <mergeCell ref="BF39:BG41"/>
    <mergeCell ref="BE39:BE41"/>
    <mergeCell ref="BF42:BG42"/>
    <mergeCell ref="BI39:BJ41"/>
    <mergeCell ref="BI42:BJ42"/>
    <mergeCell ref="BH39:BH41"/>
    <mergeCell ref="BE38:BG38"/>
    <mergeCell ref="AY30:AY32"/>
    <mergeCell ref="BB37:BD37"/>
    <mergeCell ref="AY39:AY42"/>
    <mergeCell ref="BQ39:BQ42"/>
    <mergeCell ref="BR39:BS42"/>
    <mergeCell ref="BU30:BV30"/>
    <mergeCell ref="BT31:BT32"/>
    <mergeCell ref="BU31:BV32"/>
    <mergeCell ref="BU33:BV33"/>
    <mergeCell ref="BT37:BV37"/>
    <mergeCell ref="BT38:BV38"/>
    <mergeCell ref="BT39:BT42"/>
    <mergeCell ref="BU39:BV42"/>
    <mergeCell ref="BR30:BS30"/>
    <mergeCell ref="BR33:BS33"/>
    <mergeCell ref="BQ37:BS37"/>
    <mergeCell ref="BQ38:BS38"/>
    <mergeCell ref="BQ27:BQ28"/>
    <mergeCell ref="BU25:BV25"/>
    <mergeCell ref="BU26:BV26"/>
    <mergeCell ref="BT27:BT28"/>
    <mergeCell ref="BU27:BV28"/>
    <mergeCell ref="BU29:BV29"/>
    <mergeCell ref="BR29:BS29"/>
    <mergeCell ref="BR27:BS28"/>
    <mergeCell ref="BH37:BJ37"/>
    <mergeCell ref="BR25:BS25"/>
    <mergeCell ref="BR26:BS26"/>
    <mergeCell ref="BK37:BM37"/>
    <mergeCell ref="AP20:AR20"/>
    <mergeCell ref="BF26:BF28"/>
    <mergeCell ref="BB38:BD38"/>
    <mergeCell ref="BT19:BV19"/>
    <mergeCell ref="BT20:BV20"/>
    <mergeCell ref="BT21:BT24"/>
    <mergeCell ref="BU21:BV24"/>
    <mergeCell ref="BN19:BP19"/>
    <mergeCell ref="BN20:BP20"/>
    <mergeCell ref="BN21:BN23"/>
    <mergeCell ref="BO21:BP23"/>
    <mergeCell ref="BO24:BP24"/>
    <mergeCell ref="BK19:BM19"/>
    <mergeCell ref="BQ19:BS19"/>
    <mergeCell ref="BQ20:BS20"/>
    <mergeCell ref="BQ21:BQ24"/>
    <mergeCell ref="BR21:BS24"/>
    <mergeCell ref="BC21:BD23"/>
    <mergeCell ref="BB20:BD20"/>
    <mergeCell ref="BC24:BD24"/>
    <mergeCell ref="BQ31:BQ32"/>
    <mergeCell ref="BR31:BS32"/>
    <mergeCell ref="BJ26:BJ28"/>
    <mergeCell ref="BE26:BE28"/>
    <mergeCell ref="AP38:AR38"/>
    <mergeCell ref="AQ41:AR42"/>
    <mergeCell ref="BE20:BG20"/>
    <mergeCell ref="BK20:BM20"/>
    <mergeCell ref="BK21:BK24"/>
    <mergeCell ref="BL21:BM24"/>
    <mergeCell ref="BB21:BB23"/>
    <mergeCell ref="AM21:AM24"/>
    <mergeCell ref="AN21:AO24"/>
    <mergeCell ref="AN26:AO26"/>
    <mergeCell ref="BI24:BJ24"/>
    <mergeCell ref="BH26:BH28"/>
    <mergeCell ref="BI26:BI28"/>
    <mergeCell ref="BG26:BG28"/>
    <mergeCell ref="AY21:AY24"/>
    <mergeCell ref="AZ21:BA24"/>
    <mergeCell ref="BE21:BE23"/>
    <mergeCell ref="BF21:BG23"/>
    <mergeCell ref="BF24:BG24"/>
    <mergeCell ref="BI21:BJ23"/>
    <mergeCell ref="BH21:BH23"/>
    <mergeCell ref="AN27:AO27"/>
    <mergeCell ref="AN25:AO25"/>
    <mergeCell ref="AS20:AU20"/>
    <mergeCell ref="AM37:AO37"/>
    <mergeCell ref="U37:W37"/>
    <mergeCell ref="O38:Q38"/>
    <mergeCell ref="V39:W42"/>
    <mergeCell ref="AD37:AF37"/>
    <mergeCell ref="U39:U42"/>
    <mergeCell ref="X38:Z38"/>
    <mergeCell ref="AG39:AI42"/>
    <mergeCell ref="AM38:AO38"/>
    <mergeCell ref="AN39:AO42"/>
    <mergeCell ref="AJ38:AL38"/>
    <mergeCell ref="AJ39:AL42"/>
    <mergeCell ref="AG38:AI38"/>
    <mergeCell ref="I39:K42"/>
    <mergeCell ref="AM39:AM42"/>
    <mergeCell ref="X39:Z42"/>
    <mergeCell ref="AA38:AC38"/>
    <mergeCell ref="AA39:AA42"/>
    <mergeCell ref="AD41:AD42"/>
    <mergeCell ref="AB39:AC42"/>
    <mergeCell ref="AD38:AF38"/>
    <mergeCell ref="AE39:AF40"/>
    <mergeCell ref="AE41:AF42"/>
    <mergeCell ref="AD39:AD40"/>
    <mergeCell ref="R38:T38"/>
    <mergeCell ref="U38:W38"/>
    <mergeCell ref="L38:N38"/>
    <mergeCell ref="L39:N42"/>
    <mergeCell ref="AS39:AU42"/>
    <mergeCell ref="AV37:AX37"/>
    <mergeCell ref="D39:E39"/>
    <mergeCell ref="D40:E40"/>
    <mergeCell ref="D41:E41"/>
    <mergeCell ref="D42:E42"/>
    <mergeCell ref="F39:H42"/>
    <mergeCell ref="AQ39:AR40"/>
    <mergeCell ref="AP39:AP40"/>
    <mergeCell ref="AA37:AC37"/>
    <mergeCell ref="AP41:AP42"/>
    <mergeCell ref="AP37:AR37"/>
    <mergeCell ref="R37:T37"/>
    <mergeCell ref="AJ37:AL37"/>
    <mergeCell ref="P39:Q42"/>
    <mergeCell ref="AS37:AU37"/>
    <mergeCell ref="AS38:AU38"/>
    <mergeCell ref="O37:Q37"/>
    <mergeCell ref="O39:O42"/>
    <mergeCell ref="AV39:AX42"/>
    <mergeCell ref="AV38:AX38"/>
    <mergeCell ref="R39:R42"/>
    <mergeCell ref="S39:T42"/>
    <mergeCell ref="AG37:AI37"/>
    <mergeCell ref="AB27:AC27"/>
    <mergeCell ref="AB25:AC25"/>
    <mergeCell ref="AB21:AC24"/>
    <mergeCell ref="AB26:AC26"/>
    <mergeCell ref="C38:E38"/>
    <mergeCell ref="F38:H38"/>
    <mergeCell ref="C37:E37"/>
    <mergeCell ref="F37:H37"/>
    <mergeCell ref="P27:Q27"/>
    <mergeCell ref="D25:E25"/>
    <mergeCell ref="O21:O24"/>
    <mergeCell ref="P21:Q24"/>
    <mergeCell ref="P25:Q25"/>
    <mergeCell ref="AA21:AA24"/>
    <mergeCell ref="D21:E21"/>
    <mergeCell ref="D26:E26"/>
    <mergeCell ref="D22:E22"/>
    <mergeCell ref="D23:E23"/>
    <mergeCell ref="D24:E24"/>
    <mergeCell ref="P26:Q26"/>
    <mergeCell ref="I37:K37"/>
    <mergeCell ref="I38:K38"/>
    <mergeCell ref="X37:Z37"/>
    <mergeCell ref="L37:N37"/>
    <mergeCell ref="C19:E19"/>
    <mergeCell ref="F19:H19"/>
    <mergeCell ref="I19:K19"/>
    <mergeCell ref="O19:Q19"/>
    <mergeCell ref="R19:T19"/>
    <mergeCell ref="C20:E20"/>
    <mergeCell ref="F20:H20"/>
    <mergeCell ref="I20:K20"/>
    <mergeCell ref="O20:Q20"/>
    <mergeCell ref="R20:T20"/>
    <mergeCell ref="L19:N19"/>
    <mergeCell ref="L20:N20"/>
    <mergeCell ref="U19:W19"/>
    <mergeCell ref="U20:W20"/>
    <mergeCell ref="AA19:AC19"/>
    <mergeCell ref="BH20:BJ20"/>
    <mergeCell ref="AV20:AX20"/>
    <mergeCell ref="AY19:BA19"/>
    <mergeCell ref="BE19:BG19"/>
    <mergeCell ref="BH19:BJ19"/>
    <mergeCell ref="AD20:AF20"/>
    <mergeCell ref="BB19:BD19"/>
    <mergeCell ref="AG20:AI20"/>
    <mergeCell ref="X19:Z19"/>
    <mergeCell ref="X20:Z20"/>
    <mergeCell ref="AD19:AF19"/>
    <mergeCell ref="AA20:AC20"/>
    <mergeCell ref="AJ19:AL19"/>
    <mergeCell ref="AJ20:AL20"/>
    <mergeCell ref="AG19:AI19"/>
    <mergeCell ref="AM19:AO19"/>
    <mergeCell ref="AS19:AU19"/>
    <mergeCell ref="AY20:BA20"/>
    <mergeCell ref="AP19:AR19"/>
    <mergeCell ref="AV19:AX19"/>
    <mergeCell ref="AM20:AO20"/>
    <mergeCell ref="BK38:BM38"/>
    <mergeCell ref="BK39:BK42"/>
    <mergeCell ref="BL39:BM42"/>
    <mergeCell ref="BO26:BP26"/>
    <mergeCell ref="BO27:BP27"/>
    <mergeCell ref="BN37:BP37"/>
    <mergeCell ref="BN38:BP38"/>
    <mergeCell ref="BO39:BP41"/>
    <mergeCell ref="BN39:BN41"/>
    <mergeCell ref="BO42:BP42"/>
    <mergeCell ref="BK26:BK28"/>
    <mergeCell ref="BL26:BL28"/>
    <mergeCell ref="BM26:BM28"/>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T73"/>
  <sheetViews>
    <sheetView view="pageBreakPreview" topLeftCell="A27" zoomScaleNormal="100" zoomScaleSheetLayoutView="100" workbookViewId="0">
      <selection activeCell="A50" sqref="A50"/>
    </sheetView>
  </sheetViews>
  <sheetFormatPr defaultColWidth="9" defaultRowHeight="13.5"/>
  <cols>
    <col min="1" max="17" width="5.125" style="3" customWidth="1"/>
    <col min="18" max="16384" width="9" style="3"/>
  </cols>
  <sheetData>
    <row r="1" spans="1:20" ht="15.75" customHeight="1">
      <c r="A1" s="2" t="s">
        <v>199</v>
      </c>
      <c r="B1" s="109">
        <v>1</v>
      </c>
      <c r="C1" s="110"/>
      <c r="D1" s="110"/>
      <c r="E1" s="110"/>
      <c r="F1" s="110"/>
      <c r="G1" s="110"/>
      <c r="H1" s="110"/>
      <c r="I1" s="110"/>
      <c r="J1" s="110"/>
      <c r="S1" s="3" t="s">
        <v>251</v>
      </c>
    </row>
    <row r="2" spans="1:20" ht="15.75" customHeight="1">
      <c r="M2" s="6" t="s">
        <v>97</v>
      </c>
      <c r="N2" s="745" t="str">
        <f>IF(企業入力シート!C4="","",企業入力シート!C4)</f>
        <v/>
      </c>
      <c r="O2" s="745"/>
      <c r="P2" s="745"/>
      <c r="Q2" s="745"/>
      <c r="S2" s="3" t="s">
        <v>252</v>
      </c>
    </row>
    <row r="3" spans="1:20" ht="15.75" customHeight="1">
      <c r="A3" s="6"/>
      <c r="B3" s="6"/>
      <c r="C3" s="6"/>
      <c r="D3" s="6"/>
      <c r="E3" s="6"/>
      <c r="F3" s="6"/>
      <c r="G3" s="6"/>
      <c r="H3" s="6"/>
      <c r="I3" s="6"/>
      <c r="J3" s="6"/>
      <c r="R3" s="134"/>
      <c r="S3" s="132"/>
      <c r="T3" s="3" t="s">
        <v>253</v>
      </c>
    </row>
    <row r="4" spans="1:20" ht="15.75" customHeight="1">
      <c r="A4" s="744" t="s">
        <v>480</v>
      </c>
      <c r="B4" s="744"/>
      <c r="C4" s="744"/>
      <c r="D4" s="744"/>
      <c r="E4" s="744"/>
      <c r="F4" s="744"/>
      <c r="G4" s="744"/>
      <c r="H4" s="744"/>
      <c r="I4" s="744"/>
      <c r="J4" s="744"/>
      <c r="K4" s="744"/>
      <c r="L4" s="744"/>
      <c r="M4" s="744"/>
      <c r="N4" s="744"/>
      <c r="O4" s="744"/>
      <c r="P4" s="744"/>
      <c r="Q4" s="744"/>
      <c r="S4" s="126"/>
      <c r="T4" s="3" t="s">
        <v>254</v>
      </c>
    </row>
    <row r="5" spans="1:20" ht="15.75" customHeight="1">
      <c r="A5" s="742" t="s">
        <v>38</v>
      </c>
      <c r="B5" s="742"/>
      <c r="C5" s="742"/>
      <c r="D5" s="742"/>
      <c r="E5" s="742"/>
      <c r="F5" s="742"/>
      <c r="G5" s="742"/>
      <c r="H5" s="742"/>
      <c r="I5" s="742"/>
      <c r="J5" s="742"/>
      <c r="K5" s="742"/>
      <c r="L5" s="742"/>
      <c r="M5" s="742"/>
      <c r="N5" s="742"/>
      <c r="O5" s="742"/>
      <c r="P5" s="742"/>
      <c r="Q5" s="742"/>
    </row>
    <row r="6" spans="1:20" ht="15.75" customHeight="1">
      <c r="A6" s="109"/>
      <c r="B6" s="109"/>
      <c r="C6" s="109"/>
      <c r="D6" s="109"/>
      <c r="E6" s="109"/>
      <c r="F6" s="109"/>
      <c r="G6" s="109"/>
      <c r="H6" s="109"/>
      <c r="I6" s="109"/>
      <c r="S6" s="3" t="s">
        <v>255</v>
      </c>
    </row>
    <row r="7" spans="1:20" ht="15.75" customHeight="1">
      <c r="A7" s="2" t="s">
        <v>0</v>
      </c>
      <c r="B7" s="2"/>
      <c r="C7" s="110"/>
      <c r="D7" s="110"/>
      <c r="E7" s="110"/>
      <c r="F7" s="110"/>
      <c r="G7" s="110"/>
      <c r="H7" s="110"/>
      <c r="I7" s="110"/>
      <c r="S7" s="128"/>
      <c r="T7" s="3" t="s">
        <v>256</v>
      </c>
    </row>
    <row r="8" spans="1:20" ht="15.75" customHeight="1">
      <c r="A8" s="740" t="str">
        <f>CONCATENATE("　",発注者入力シート!C6,IF(COUNTIF(発注者入力シート!C6,"*センター*"),"所長","長"),"  ","様")</f>
        <v>　浜田県土整備事務所長  様</v>
      </c>
      <c r="B8" s="740"/>
      <c r="C8" s="740"/>
      <c r="D8" s="740"/>
      <c r="E8" s="740"/>
      <c r="F8" s="740"/>
      <c r="G8" s="740"/>
      <c r="H8" s="110"/>
      <c r="I8" s="110"/>
      <c r="S8" s="129"/>
      <c r="T8" s="3" t="s">
        <v>254</v>
      </c>
    </row>
    <row r="9" spans="1:20" ht="15.75" customHeight="1">
      <c r="A9" s="110"/>
      <c r="B9" s="110"/>
      <c r="C9" s="110"/>
      <c r="D9" s="110"/>
      <c r="E9" s="110"/>
      <c r="F9" s="110"/>
      <c r="G9" s="110"/>
      <c r="H9" s="110"/>
      <c r="I9" s="110"/>
    </row>
    <row r="10" spans="1:20" ht="15.75" customHeight="1">
      <c r="B10" s="2"/>
      <c r="C10" s="2"/>
      <c r="D10" s="2"/>
      <c r="E10" s="2"/>
      <c r="F10" s="2"/>
      <c r="G10" s="2"/>
      <c r="J10" s="747"/>
      <c r="K10" s="747"/>
      <c r="L10" s="747"/>
      <c r="M10" s="747"/>
      <c r="N10" s="133"/>
      <c r="O10" s="133"/>
      <c r="P10" s="133"/>
      <c r="Q10" s="133"/>
      <c r="R10" s="134"/>
      <c r="S10" s="134" t="s">
        <v>257</v>
      </c>
    </row>
    <row r="11" spans="1:20" ht="15.75" customHeight="1">
      <c r="B11" s="2"/>
      <c r="C11" s="2"/>
      <c r="D11" s="2"/>
      <c r="E11" s="2"/>
      <c r="F11" s="2"/>
      <c r="G11" s="2"/>
      <c r="H11" s="2" t="s">
        <v>752</v>
      </c>
      <c r="J11" s="746" t="str">
        <f>IF(企業入力シート!C6="","",企業入力シート!C6)</f>
        <v/>
      </c>
      <c r="K11" s="746"/>
      <c r="L11" s="746"/>
      <c r="M11" s="746"/>
      <c r="N11" s="746"/>
      <c r="O11" s="746"/>
      <c r="P11" s="746"/>
      <c r="Q11" s="746"/>
      <c r="R11" s="134"/>
      <c r="S11" s="134" t="s">
        <v>258</v>
      </c>
    </row>
    <row r="12" spans="1:20" ht="15.75" customHeight="1">
      <c r="A12" s="110"/>
      <c r="G12" s="2"/>
      <c r="J12" s="746"/>
      <c r="K12" s="746"/>
      <c r="L12" s="746"/>
      <c r="M12" s="746"/>
      <c r="N12" s="746"/>
      <c r="O12" s="746"/>
      <c r="P12" s="746"/>
      <c r="Q12" s="746"/>
    </row>
    <row r="13" spans="1:20" ht="15.75" customHeight="1">
      <c r="B13" s="6"/>
      <c r="C13" s="6"/>
      <c r="D13" s="6"/>
      <c r="E13" s="6"/>
      <c r="F13" s="6"/>
      <c r="G13" s="2" t="s">
        <v>491</v>
      </c>
      <c r="J13" s="748" t="str">
        <f>IF(企業入力シート!C7="","",企業入力シート!C7)</f>
        <v/>
      </c>
      <c r="K13" s="748"/>
      <c r="L13" s="748"/>
      <c r="M13" s="748"/>
      <c r="N13" s="748"/>
      <c r="O13" s="748"/>
      <c r="P13" s="748"/>
      <c r="Q13" s="748"/>
      <c r="R13" s="134"/>
    </row>
    <row r="14" spans="1:20" ht="15.75" customHeight="1">
      <c r="B14" s="110"/>
      <c r="C14" s="110"/>
      <c r="D14" s="110"/>
      <c r="E14" s="110"/>
      <c r="F14" s="110"/>
      <c r="G14" s="2" t="s">
        <v>67</v>
      </c>
      <c r="J14" s="739" t="str">
        <f>IF(企業入力シート!C8="","",企業入力シート!C8)</f>
        <v/>
      </c>
      <c r="K14" s="739"/>
      <c r="L14" s="739"/>
      <c r="M14" s="739"/>
      <c r="N14" s="739"/>
      <c r="O14" s="739"/>
      <c r="R14" s="134"/>
    </row>
    <row r="15" spans="1:20" ht="15.75" customHeight="1">
      <c r="B15" s="110"/>
      <c r="C15" s="110"/>
      <c r="D15" s="110"/>
      <c r="E15" s="110"/>
      <c r="F15" s="110"/>
      <c r="G15" s="110"/>
      <c r="H15" s="2"/>
      <c r="J15" s="110"/>
      <c r="K15" s="2"/>
      <c r="L15" s="110"/>
    </row>
    <row r="16" spans="1:20" ht="15.75" customHeight="1">
      <c r="A16" s="110"/>
    </row>
    <row r="17" spans="1:18" ht="13.5" customHeight="1">
      <c r="A17" s="741" t="str">
        <f>CONCATENATE("　","令和",(YEAR(発注者入力シート!C7)-2018),"年",MONTH(発注者入力シート!C7),"月",DAY(発注者入力シート!C7),"日付けで入札公告のありました下記工事について、別添のとおり書類を添えて提出いたします。")</f>
        <v>　令和8年10月2日付けで入札公告のありました下記工事について、別添のとおり書類を添えて提出いたします。</v>
      </c>
      <c r="B17" s="741"/>
      <c r="C17" s="741"/>
      <c r="D17" s="741"/>
      <c r="E17" s="741"/>
      <c r="F17" s="741"/>
      <c r="G17" s="741"/>
      <c r="H17" s="741"/>
      <c r="I17" s="741"/>
      <c r="J17" s="741"/>
      <c r="K17" s="741"/>
      <c r="L17" s="741"/>
      <c r="M17" s="741"/>
      <c r="N17" s="741"/>
      <c r="O17" s="741"/>
      <c r="P17" s="741"/>
      <c r="Q17" s="741"/>
    </row>
    <row r="18" spans="1:18">
      <c r="A18" s="741"/>
      <c r="B18" s="741"/>
      <c r="C18" s="741"/>
      <c r="D18" s="741"/>
      <c r="E18" s="741"/>
      <c r="F18" s="741"/>
      <c r="G18" s="741"/>
      <c r="H18" s="741"/>
      <c r="I18" s="741"/>
      <c r="J18" s="741"/>
      <c r="K18" s="741"/>
      <c r="L18" s="741"/>
      <c r="M18" s="741"/>
      <c r="N18" s="741"/>
      <c r="O18" s="741"/>
      <c r="P18" s="741"/>
      <c r="Q18" s="741"/>
      <c r="R18" s="135"/>
    </row>
    <row r="19" spans="1:18" ht="15.75" customHeight="1">
      <c r="A19" s="110"/>
    </row>
    <row r="20" spans="1:18" ht="15.75" customHeight="1">
      <c r="A20" s="2" t="s">
        <v>1</v>
      </c>
      <c r="B20" s="2"/>
      <c r="C20" s="740" t="str">
        <f>発注者入力シート!C10</f>
        <v>（一）跡市波子停車場線（跡市２工区）総合交付金（改築）工事　第６期</v>
      </c>
      <c r="D20" s="740"/>
      <c r="E20" s="740"/>
      <c r="F20" s="740"/>
      <c r="G20" s="740"/>
      <c r="H20" s="740"/>
      <c r="I20" s="740"/>
      <c r="J20" s="740"/>
      <c r="K20" s="740"/>
      <c r="L20" s="740"/>
      <c r="M20" s="740"/>
      <c r="N20" s="740"/>
      <c r="O20" s="740"/>
      <c r="P20" s="740"/>
      <c r="Q20" s="740"/>
    </row>
    <row r="21" spans="1:18" ht="15.75" customHeight="1">
      <c r="A21" s="110"/>
      <c r="F21" s="269"/>
    </row>
    <row r="22" spans="1:18" ht="15.75" customHeight="1">
      <c r="A22" s="2" t="s">
        <v>505</v>
      </c>
      <c r="B22" s="2"/>
      <c r="C22" s="2"/>
      <c r="D22" s="2"/>
      <c r="E22" s="2"/>
      <c r="F22" s="2"/>
      <c r="G22" s="2"/>
      <c r="H22" s="2"/>
      <c r="I22" s="2"/>
    </row>
    <row r="23" spans="1:18">
      <c r="A23" s="743" t="str">
        <f>IF(AND(IFERROR(OR(発注者入力シート!$L$62="２",発注者入力シート!$L$63="２"),FALSE),企業入力シート!$B$35="○"),"",IF(COUNTIF($A$44:$A$50,"*"&amp;VLOOKUP("２",発注者入力シート!$L$41:$N$76,3,FALSE)&amp;"*")&gt;=1,"",INDEX(発注者入力シート!$L$40:$O$82,MATCH("２",発注者入力シート!$L$40:$L$82,0),4)))</f>
        <v>　○企業の工事成績評定点　（様式-２-１、様式-２-２）</v>
      </c>
      <c r="B23" s="743"/>
      <c r="C23" s="743"/>
      <c r="D23" s="743"/>
      <c r="E23" s="743"/>
      <c r="F23" s="743"/>
      <c r="G23" s="743"/>
      <c r="H23" s="743"/>
      <c r="I23" s="743"/>
      <c r="J23" s="743"/>
      <c r="K23" s="743"/>
      <c r="L23" s="743"/>
      <c r="M23" s="743"/>
      <c r="N23" s="743"/>
      <c r="O23" s="743"/>
      <c r="P23" s="743"/>
      <c r="Q23" s="743"/>
    </row>
    <row r="24" spans="1:18" ht="13.5" customHeight="1">
      <c r="A24" s="743" t="str">
        <f>IF(AND(IFERROR(OR(発注者入力シート!$L$62="３",発注者入力シート!$L$63="３"),FALSE),企業入力シート!$B$35="○"),"",IF(COUNTIF($A$44:$A$50,"*"&amp;VLOOKUP("３",発注者入力シート!$L$41:$N$76,3,FALSE)&amp;"*")&gt;=1,"",INDEX(発注者入力シート!$L$40:$O$82,MATCH("３",発注者入力シート!$L$40:$L$82,0),4)))</f>
        <v>　○配置予定技術者の資格　（様式-３）</v>
      </c>
      <c r="B24" s="743"/>
      <c r="C24" s="743"/>
      <c r="D24" s="743"/>
      <c r="E24" s="743"/>
      <c r="F24" s="743"/>
      <c r="G24" s="743"/>
      <c r="H24" s="743"/>
      <c r="I24" s="743"/>
      <c r="J24" s="743"/>
      <c r="K24" s="743"/>
      <c r="L24" s="743"/>
      <c r="M24" s="743"/>
      <c r="N24" s="743"/>
      <c r="O24" s="743"/>
      <c r="P24" s="743"/>
      <c r="Q24" s="743"/>
    </row>
    <row r="25" spans="1:18" ht="13.5" customHeight="1">
      <c r="A25" s="743" t="str">
        <f>IF(AND(IFERROR(OR(発注者入力シート!$L$62="４",発注者入力シート!$L$63="４"),FALSE),企業入力シート!$B$35="○"),"",IF(COUNTIF($A$44:$A$50,"*"&amp;VLOOKUP("４",発注者入力シート!$L$41:$N$76,3,FALSE)&amp;"*")&gt;=1,"",INDEX(発注者入力シート!$L$40:$O$82,MATCH("４",発注者入力シート!$L$40:$L$82,0),4)))</f>
        <v>　○防災協定の締結実績　（様式-４）</v>
      </c>
      <c r="B25" s="743"/>
      <c r="C25" s="743"/>
      <c r="D25" s="743"/>
      <c r="E25" s="743"/>
      <c r="F25" s="743"/>
      <c r="G25" s="743"/>
      <c r="H25" s="743"/>
      <c r="I25" s="743"/>
      <c r="J25" s="743"/>
      <c r="K25" s="743"/>
      <c r="L25" s="743"/>
      <c r="M25" s="743"/>
      <c r="N25" s="743"/>
      <c r="O25" s="743"/>
      <c r="P25" s="743"/>
      <c r="Q25" s="743"/>
    </row>
    <row r="26" spans="1:18" ht="13.5" customHeight="1">
      <c r="A26" s="743" t="str">
        <f>IF(AND(IFERROR(OR(発注者入力シート!$L$62="５",発注者入力シート!$L$63="５"),FALSE),企業入力シート!$B$35="○"),"",IF(COUNTIF($A$44:$A$50,"*"&amp;VLOOKUP("５",発注者入力シート!$L$41:$N$76,3,FALSE)&amp;"*")&gt;=1,"",INDEX(発注者入力シート!$L$40:$O$82,MATCH("５",発注者入力シート!$L$40:$L$82,0),4)))</f>
        <v>　○ボランティア活動又はハートフルしまねへの参加実績　（様式-５）</v>
      </c>
      <c r="B26" s="743"/>
      <c r="C26" s="743"/>
      <c r="D26" s="743"/>
      <c r="E26" s="743"/>
      <c r="F26" s="743"/>
      <c r="G26" s="743"/>
      <c r="H26" s="743"/>
      <c r="I26" s="743"/>
      <c r="J26" s="743"/>
      <c r="K26" s="743"/>
      <c r="L26" s="743"/>
      <c r="M26" s="743"/>
      <c r="N26" s="743"/>
      <c r="O26" s="743"/>
      <c r="P26" s="743"/>
      <c r="Q26" s="743"/>
    </row>
    <row r="27" spans="1:18" ht="13.5" customHeight="1">
      <c r="A27" s="743" t="str">
        <f>IF(AND(IFERROR(OR(発注者入力シート!$L$62="６",発注者入力シート!$L$63="６"),FALSE),企業入力シート!$B$35="○"),"",IF(COUNTIF($A$44:$A$50,"*"&amp;VLOOKUP("６",発注者入力シート!$L$41:$N$76,3,FALSE)&amp;"*")&gt;=1,"",INDEX(発注者入力シート!$L$40:$O$82,MATCH("６",発注者入力シート!$L$40:$L$82,0),4)))</f>
        <v>　○県管理公共土木施設に関する維持管理業務または海岸漂着物の回収業務の契約実績　（様式-６）</v>
      </c>
      <c r="B27" s="743"/>
      <c r="C27" s="743"/>
      <c r="D27" s="743"/>
      <c r="E27" s="743"/>
      <c r="F27" s="743"/>
      <c r="G27" s="743"/>
      <c r="H27" s="743"/>
      <c r="I27" s="743"/>
      <c r="J27" s="743"/>
      <c r="K27" s="743"/>
      <c r="L27" s="743"/>
      <c r="M27" s="743"/>
      <c r="N27" s="743"/>
      <c r="O27" s="743"/>
      <c r="P27" s="743"/>
      <c r="Q27" s="743"/>
    </row>
    <row r="28" spans="1:18" ht="13.5" customHeight="1">
      <c r="A28" s="743" t="str">
        <f>IF(AND(IFERROR(OR(発注者入力シート!$L$62="７",発注者入力シート!$L$63="７"),FALSE),企業入力シート!$B$35="○"),"",IF(COUNTIF($A$44:$A$50,"*"&amp;VLOOKUP("７",発注者入力シート!$L$41:$N$76,3,FALSE)&amp;"*")&gt;=1,"",INDEX(発注者入力シート!$L$40:$O$82,MATCH("７",発注者入力シート!$L$40:$L$82,0),4)))</f>
        <v>　○県管理道路・空港または市町村管理道路を含む除雪業務の契約実績　（様式-７）</v>
      </c>
      <c r="B28" s="743"/>
      <c r="C28" s="743"/>
      <c r="D28" s="743"/>
      <c r="E28" s="743"/>
      <c r="F28" s="743"/>
      <c r="G28" s="743"/>
      <c r="H28" s="743"/>
      <c r="I28" s="743"/>
      <c r="J28" s="743"/>
      <c r="K28" s="743"/>
      <c r="L28" s="743"/>
      <c r="M28" s="743"/>
      <c r="N28" s="743"/>
      <c r="O28" s="743"/>
      <c r="P28" s="743"/>
      <c r="Q28" s="743"/>
    </row>
    <row r="29" spans="1:18" ht="13.5" customHeight="1">
      <c r="A29" s="743" t="str">
        <f>IF(AND(IFERROR(OR(発注者入力シート!$L$62="８",発注者入力シート!$L$63="８"),FALSE),企業入力シート!$B$35="○"),"",IF(COUNTIF($A$44:$A$50,"*"&amp;VLOOKUP("８",発注者入力シート!$L$41:$N$76,3,FALSE)&amp;"*")&gt;=1,"",INDEX(発注者入力シート!$L$40:$O$82,MATCH("８",発注者入力シート!$L$40:$L$82,0),4)))</f>
        <v>　○若手技術者・若手従業員の新規雇用　（様式-８）</v>
      </c>
      <c r="B29" s="743"/>
      <c r="C29" s="743"/>
      <c r="D29" s="743"/>
      <c r="E29" s="743"/>
      <c r="F29" s="743"/>
      <c r="G29" s="743"/>
      <c r="H29" s="743"/>
      <c r="I29" s="743"/>
      <c r="J29" s="743"/>
      <c r="K29" s="743"/>
      <c r="L29" s="743"/>
      <c r="M29" s="743"/>
      <c r="N29" s="743"/>
      <c r="O29" s="743"/>
      <c r="P29" s="743"/>
      <c r="Q29" s="743"/>
    </row>
    <row r="30" spans="1:18" ht="13.5" customHeight="1">
      <c r="A30" s="743" t="str">
        <f>IF(AND(IFERROR(OR(発注者入力シート!$L$62="９",発注者入力シート!$L$63="９"),FALSE),企業入力シート!$B$35="○"),"",IF(COUNTIF($A$44:$A$50,"*"&amp;VLOOKUP("９",発注者入力シート!$L$41:$N$76,3,FALSE)&amp;"*")&gt;=1,"",INDEX(発注者入力シート!$L$40:$O$82,MATCH("９",発注者入力シート!$L$40:$L$82,0),4)))</f>
        <v>　○地理的条件（会社所在地）　（様式-９）</v>
      </c>
      <c r="B30" s="743"/>
      <c r="C30" s="743"/>
      <c r="D30" s="743"/>
      <c r="E30" s="743"/>
      <c r="F30" s="743"/>
      <c r="G30" s="743"/>
      <c r="H30" s="743"/>
      <c r="I30" s="743"/>
      <c r="J30" s="743"/>
      <c r="K30" s="743"/>
      <c r="L30" s="743"/>
      <c r="M30" s="743"/>
      <c r="N30" s="743"/>
      <c r="O30" s="743"/>
      <c r="P30" s="743"/>
      <c r="Q30" s="743"/>
    </row>
    <row r="31" spans="1:18" hidden="1">
      <c r="A31" s="743" t="e">
        <f>IF(AND(IFERROR(OR(発注者入力シート!$L$62="１０",発注者入力シート!$L$63="１０"),FALSE),企業入力シート!$B$35="○"),"",IF(COUNTIF($A$44:$A$50,"*"&amp;VLOOKUP("１０",発注者入力シート!$L$41:$N$76,3,FALSE)&amp;"*")&gt;=1,"",INDEX(発注者入力シート!$L$40:$O$82,MATCH("１０",発注者入力シート!$L$40:$L$82,0),4)))</f>
        <v>#N/A</v>
      </c>
      <c r="B31" s="743"/>
      <c r="C31" s="743"/>
      <c r="D31" s="743"/>
      <c r="E31" s="743"/>
      <c r="F31" s="743"/>
      <c r="G31" s="743"/>
      <c r="H31" s="743"/>
      <c r="I31" s="743"/>
      <c r="J31" s="743"/>
      <c r="K31" s="743"/>
      <c r="L31" s="743"/>
      <c r="M31" s="743"/>
      <c r="N31" s="743"/>
      <c r="O31" s="743"/>
      <c r="P31" s="743"/>
      <c r="Q31" s="743"/>
    </row>
    <row r="32" spans="1:18" ht="13.5" hidden="1" customHeight="1">
      <c r="A32" s="743" t="e">
        <f>IF(AND(IFERROR(OR(発注者入力シート!$L$62="１１",発注者入力シート!$L$63="１１"),FALSE),企業入力シート!$B$35="○"),"",IF(COUNTIF($A$44:$A$50,"*"&amp;VLOOKUP("１１",発注者入力シート!$L$41:$N$76,3,FALSE)&amp;"*")&gt;=1,"",INDEX(発注者入力シート!$L$40:$O$82,MATCH("１１",発注者入力シート!$L$40:$L$82,0),4)))</f>
        <v>#N/A</v>
      </c>
      <c r="B32" s="743"/>
      <c r="C32" s="743"/>
      <c r="D32" s="743"/>
      <c r="E32" s="743"/>
      <c r="F32" s="743"/>
      <c r="G32" s="743"/>
      <c r="H32" s="743"/>
      <c r="I32" s="743"/>
      <c r="J32" s="743"/>
      <c r="K32" s="743"/>
      <c r="L32" s="743"/>
      <c r="M32" s="743"/>
      <c r="N32" s="743"/>
      <c r="O32" s="743"/>
      <c r="P32" s="743"/>
      <c r="Q32" s="743"/>
    </row>
    <row r="33" spans="1:17" hidden="1">
      <c r="A33" s="743" t="e">
        <f>IF(AND(IFERROR(OR(発注者入力シート!$L$62="１２",発注者入力シート!$L$63="１２"),FALSE),企業入力シート!$B$35="○"),"",IF(COUNTIF($A$44:$A$50,"*"&amp;VLOOKUP("１２",発注者入力シート!$L$41:$N$76,3,FALSE)&amp;"*")&gt;=1,"",INDEX(発注者入力シート!$L$40:$O$82,MATCH("１２",発注者入力シート!$L$40:$L$82,0),4)))</f>
        <v>#N/A</v>
      </c>
      <c r="B33" s="743"/>
      <c r="C33" s="743"/>
      <c r="D33" s="743"/>
      <c r="E33" s="743"/>
      <c r="F33" s="743"/>
      <c r="G33" s="743"/>
      <c r="H33" s="743"/>
      <c r="I33" s="743"/>
      <c r="J33" s="743"/>
      <c r="K33" s="743"/>
      <c r="L33" s="743"/>
      <c r="M33" s="743"/>
      <c r="N33" s="743"/>
      <c r="O33" s="743"/>
      <c r="P33" s="743"/>
      <c r="Q33" s="743"/>
    </row>
    <row r="34" spans="1:17" ht="13.5" hidden="1" customHeight="1">
      <c r="A34" s="743" t="e">
        <f>IF(AND(IFERROR(OR(発注者入力シート!$L$62="１３",発注者入力シート!$L$63="１３"),FALSE),企業入力シート!$B$35="○"),"",IF(COUNTIF($A$44:$A$50,"*"&amp;VLOOKUP("１３",発注者入力シート!$L$41:$N$76,3,FALSE)&amp;"*")&gt;=1,"",INDEX(発注者入力シート!$L$40:$O$82,MATCH("１３",発注者入力シート!$L$40:$L$82,0),4)))</f>
        <v>#N/A</v>
      </c>
      <c r="B34" s="743"/>
      <c r="C34" s="743"/>
      <c r="D34" s="743"/>
      <c r="E34" s="743"/>
      <c r="F34" s="743"/>
      <c r="G34" s="743"/>
      <c r="H34" s="743"/>
      <c r="I34" s="743"/>
      <c r="J34" s="743"/>
      <c r="K34" s="743"/>
      <c r="L34" s="743"/>
      <c r="M34" s="743"/>
      <c r="N34" s="743"/>
      <c r="O34" s="743"/>
      <c r="P34" s="743"/>
      <c r="Q34" s="743"/>
    </row>
    <row r="35" spans="1:17" ht="13.5" hidden="1" customHeight="1">
      <c r="A35" s="743" t="e">
        <f>IF(AND(IFERROR(OR(発注者入力シート!$L$62="１４",発注者入力シート!$L$63="１４"),FALSE),企業入力シート!$B$35="○"),"",IF(COUNTIF($A$44:$A$50,"*"&amp;VLOOKUP("１４",発注者入力シート!$L$41:$N$76,3,FALSE)&amp;"*")&gt;=1,"",INDEX(発注者入力シート!$L$40:$O$82,MATCH("１４",発注者入力シート!$L$40:$L$82,0),4)))</f>
        <v>#N/A</v>
      </c>
      <c r="B35" s="743"/>
      <c r="C35" s="743"/>
      <c r="D35" s="743"/>
      <c r="E35" s="743"/>
      <c r="F35" s="743"/>
      <c r="G35" s="743"/>
      <c r="H35" s="743"/>
      <c r="I35" s="743"/>
      <c r="J35" s="743"/>
      <c r="K35" s="743"/>
      <c r="L35" s="743"/>
      <c r="M35" s="743"/>
      <c r="N35" s="743"/>
      <c r="O35" s="743"/>
      <c r="P35" s="743"/>
      <c r="Q35" s="743"/>
    </row>
    <row r="36" spans="1:17" hidden="1">
      <c r="A36" s="743" t="e">
        <f>IF(AND(IFERROR(OR(発注者入力シート!$L$62="１５",発注者入力シート!$L$63="１５"),FALSE),企業入力シート!$B$35="○"),"",IF(COUNTIF($A$44:$A$50,"*"&amp;VLOOKUP("１５",発注者入力シート!$L$41:$N$76,3,FALSE)&amp;"*")&gt;=1,"",INDEX(発注者入力シート!$L$40:$O$82,MATCH("１５",発注者入力シート!$L$40:$L$82,0),4)))</f>
        <v>#N/A</v>
      </c>
      <c r="B36" s="743"/>
      <c r="C36" s="743"/>
      <c r="D36" s="743"/>
      <c r="E36" s="743"/>
      <c r="F36" s="743"/>
      <c r="G36" s="743"/>
      <c r="H36" s="743"/>
      <c r="I36" s="743"/>
      <c r="J36" s="743"/>
      <c r="K36" s="743"/>
      <c r="L36" s="743"/>
      <c r="M36" s="743"/>
      <c r="N36" s="743"/>
      <c r="O36" s="743"/>
      <c r="P36" s="743"/>
      <c r="Q36" s="743"/>
    </row>
    <row r="37" spans="1:17" hidden="1">
      <c r="A37" s="743" t="e">
        <f>IF(AND(IFERROR(OR(発注者入力シート!$L$62="１６",発注者入力シート!$L$63="１６"),FALSE),企業入力シート!$B$35="○"),"",IF(COUNTIF($A$44:$A$50,"*"&amp;VLOOKUP("１６",発注者入力シート!$L$41:$N$76,3,FALSE)&amp;"*")&gt;=1,"",INDEX(発注者入力シート!$L$40:$O$82,MATCH("１６",発注者入力シート!$L$40:$L$82,0),4)))</f>
        <v>#N/A</v>
      </c>
      <c r="B37" s="743"/>
      <c r="C37" s="743"/>
      <c r="D37" s="743"/>
      <c r="E37" s="743"/>
      <c r="F37" s="743"/>
      <c r="G37" s="743"/>
      <c r="H37" s="743"/>
      <c r="I37" s="743"/>
      <c r="J37" s="743"/>
      <c r="K37" s="743"/>
      <c r="L37" s="743"/>
      <c r="M37" s="743"/>
      <c r="N37" s="743"/>
      <c r="O37" s="743"/>
      <c r="P37" s="743"/>
      <c r="Q37" s="743"/>
    </row>
    <row r="38" spans="1:17" hidden="1">
      <c r="A38" s="743" t="e">
        <f>IF(AND(IFERROR(OR(発注者入力シート!$L$62="１７",発注者入力シート!$L$63="１７"),FALSE),企業入力シート!$B$35="○"),"",IF(COUNTIF($A$44:$A$50,"*"&amp;VLOOKUP("１７",発注者入力シート!$L$41:$N$76,3,FALSE)&amp;"*")&gt;=1,"",INDEX(発注者入力シート!$L$40:$O$82,MATCH("１７",発注者入力シート!$L$40:$L$82,0),4)))</f>
        <v>#N/A</v>
      </c>
      <c r="B38" s="743"/>
      <c r="C38" s="743"/>
      <c r="D38" s="743"/>
      <c r="E38" s="743"/>
      <c r="F38" s="743"/>
      <c r="G38" s="743"/>
      <c r="H38" s="743"/>
      <c r="I38" s="743"/>
      <c r="J38" s="743"/>
      <c r="K38" s="743"/>
      <c r="L38" s="743"/>
      <c r="M38" s="743"/>
      <c r="N38" s="743"/>
      <c r="O38" s="743"/>
      <c r="P38" s="743"/>
      <c r="Q38" s="743"/>
    </row>
    <row r="39" spans="1:17" hidden="1">
      <c r="A39" s="743" t="e">
        <f>IF(AND(IFERROR(OR(発注者入力シート!$L$62="１８",発注者入力シート!$L$63="１８"),FALSE),企業入力シート!$B$35="○"),"",IF(COUNTIF($A$44:$A$50,"*"&amp;VLOOKUP("１８",発注者入力シート!$L$41:$N$76,3,FALSE)&amp;"*")&gt;=1,"",INDEX(発注者入力シート!$L$40:$O$82,MATCH("１８",発注者入力シート!$L$40:$L$82,0),4)))</f>
        <v>#N/A</v>
      </c>
      <c r="B39" s="743"/>
      <c r="C39" s="743"/>
      <c r="D39" s="743"/>
      <c r="E39" s="743"/>
      <c r="F39" s="743"/>
      <c r="G39" s="743"/>
      <c r="H39" s="743"/>
      <c r="I39" s="743"/>
      <c r="J39" s="743"/>
      <c r="K39" s="743"/>
      <c r="L39" s="743"/>
      <c r="M39" s="743"/>
      <c r="N39" s="743"/>
      <c r="O39" s="743"/>
      <c r="P39" s="743"/>
      <c r="Q39" s="743"/>
    </row>
    <row r="40" spans="1:17" hidden="1">
      <c r="A40" s="743" t="e">
        <f>IF(AND(IFERROR(OR(発注者入力シート!$L$62="１９",発注者入力シート!$L$63="１９"),FALSE),企業入力シート!$B$35="○"),"",IF(COUNTIF($A$44:$A$50,"*"&amp;VLOOKUP("１９",発注者入力シート!$L$41:$N$76,3,FALSE)&amp;"*")&gt;=1,"",INDEX(発注者入力シート!$L$40:$O$82,MATCH("１９",発注者入力シート!$L$40:$L$82,0),4)))</f>
        <v>#N/A</v>
      </c>
      <c r="B40" s="743"/>
      <c r="C40" s="743"/>
      <c r="D40" s="743"/>
      <c r="E40" s="743"/>
      <c r="F40" s="743"/>
      <c r="G40" s="743"/>
      <c r="H40" s="743"/>
      <c r="I40" s="743"/>
      <c r="J40" s="743"/>
      <c r="K40" s="743"/>
      <c r="L40" s="743"/>
      <c r="M40" s="743"/>
      <c r="N40" s="743"/>
      <c r="O40" s="743"/>
      <c r="P40" s="743"/>
      <c r="Q40" s="743"/>
    </row>
    <row r="41" spans="1:17" hidden="1">
      <c r="A41" s="743" t="e">
        <f>IF(AND(IFERROR(OR(発注者入力シート!$L$62="２０",発注者入力シート!$L$63="２０"),FALSE),企業入力シート!$B$35="○"),"",IF(COUNTIF($A$44:$A$50,"*"&amp;VLOOKUP("２０",発注者入力シート!$L$41:$N$76,3,FALSE)&amp;"*")&gt;=1,"",INDEX(発注者入力シート!$L$40:$O$82,MATCH("２０",発注者入力シート!$L$40:$L$82,0),4)))</f>
        <v>#N/A</v>
      </c>
      <c r="B41" s="743"/>
      <c r="C41" s="743"/>
      <c r="D41" s="743"/>
      <c r="E41" s="743"/>
      <c r="F41" s="743"/>
      <c r="G41" s="743"/>
      <c r="H41" s="743"/>
      <c r="I41" s="743"/>
      <c r="J41" s="743"/>
      <c r="K41" s="743"/>
      <c r="L41" s="743"/>
      <c r="M41" s="743"/>
      <c r="N41" s="743"/>
      <c r="O41" s="743"/>
      <c r="P41" s="743"/>
      <c r="Q41" s="743"/>
    </row>
    <row r="42" spans="1:17" ht="15.75" customHeight="1">
      <c r="A42" s="6"/>
      <c r="B42" s="2"/>
      <c r="C42" s="110"/>
      <c r="D42" s="110"/>
      <c r="E42" s="110"/>
      <c r="F42" s="110"/>
      <c r="G42" s="110"/>
      <c r="H42" s="110"/>
      <c r="I42" s="110"/>
    </row>
    <row r="43" spans="1:17" ht="15.75" customHeight="1">
      <c r="A43" s="544" t="str">
        <f>IF(企業入力シート!A25=0,"","※事前審査・証明書による提出（技術資料及び添付資料省略）")</f>
        <v/>
      </c>
      <c r="B43" s="543"/>
      <c r="C43" s="545"/>
      <c r="D43" s="545"/>
      <c r="E43" s="545"/>
      <c r="F43" s="545"/>
      <c r="G43" s="545"/>
      <c r="H43" s="545"/>
      <c r="I43" s="545"/>
      <c r="J43" s="128"/>
      <c r="K43" s="128"/>
      <c r="L43" s="128"/>
      <c r="M43" s="128"/>
      <c r="N43" s="128"/>
      <c r="O43" s="128"/>
      <c r="P43" s="128"/>
      <c r="Q43" s="128"/>
    </row>
    <row r="44" spans="1:17" ht="15.75" customHeight="1">
      <c r="A44" s="544" t="str">
        <f>IF(企業入力シート!$A$25&gt;0,"　　・"&amp;VLOOKUP(1,企業入力シート!$A$26:$I$36,3,FALSE),"")</f>
        <v/>
      </c>
      <c r="B44" s="543"/>
      <c r="C44" s="545"/>
      <c r="D44" s="545"/>
      <c r="E44" s="545"/>
      <c r="F44" s="545"/>
      <c r="G44" s="545"/>
      <c r="H44" s="545"/>
      <c r="I44" s="545"/>
      <c r="J44" s="128"/>
      <c r="K44" s="128"/>
      <c r="L44" s="128"/>
      <c r="M44" s="128"/>
      <c r="N44" s="128"/>
      <c r="O44" s="128"/>
      <c r="P44" s="128"/>
      <c r="Q44" s="128"/>
    </row>
    <row r="45" spans="1:17" ht="15.75" customHeight="1">
      <c r="A45" s="544" t="str">
        <f>IF(企業入力シート!$A$25&gt;1,"　　・"&amp;VLOOKUP(2,企業入力シート!$A$26:$I$36,3,FALSE),"")</f>
        <v/>
      </c>
      <c r="B45" s="543"/>
      <c r="C45" s="545"/>
      <c r="D45" s="545"/>
      <c r="E45" s="545"/>
      <c r="F45" s="545"/>
      <c r="G45" s="545"/>
      <c r="H45" s="545"/>
      <c r="I45" s="545"/>
      <c r="J45" s="128"/>
      <c r="K45" s="128"/>
      <c r="L45" s="128"/>
      <c r="M45" s="128"/>
      <c r="N45" s="128"/>
      <c r="O45" s="128"/>
      <c r="P45" s="128"/>
      <c r="Q45" s="128"/>
    </row>
    <row r="46" spans="1:17" ht="15.75" customHeight="1">
      <c r="A46" s="544" t="str">
        <f>IF(企業入力シート!$A$25&gt;2,"　　・"&amp;VLOOKUP(3,企業入力シート!$A$26:$I$36,3,FALSE),"")</f>
        <v/>
      </c>
      <c r="B46" s="543"/>
      <c r="C46" s="545"/>
      <c r="D46" s="545"/>
      <c r="E46" s="545"/>
      <c r="F46" s="545"/>
      <c r="G46" s="545"/>
      <c r="H46" s="545"/>
      <c r="I46" s="545"/>
      <c r="J46" s="128"/>
      <c r="K46" s="128"/>
      <c r="L46" s="128"/>
      <c r="M46" s="128"/>
      <c r="N46" s="128"/>
      <c r="O46" s="128"/>
      <c r="P46" s="128"/>
      <c r="Q46" s="128"/>
    </row>
    <row r="47" spans="1:17" ht="15.75" customHeight="1">
      <c r="A47" s="544" t="str">
        <f>IF(企業入力シート!$A$25&gt;3,"　　・"&amp;VLOOKUP(4,企業入力シート!$A$26:$I$36,3,FALSE),"")</f>
        <v/>
      </c>
      <c r="B47" s="543"/>
      <c r="C47" s="545"/>
      <c r="D47" s="545"/>
      <c r="E47" s="545"/>
      <c r="F47" s="545"/>
      <c r="G47" s="545"/>
      <c r="H47" s="545"/>
      <c r="I47" s="545"/>
      <c r="J47" s="128"/>
      <c r="K47" s="128"/>
      <c r="L47" s="128"/>
      <c r="M47" s="128"/>
      <c r="N47" s="128"/>
      <c r="O47" s="128"/>
      <c r="P47" s="128"/>
      <c r="Q47" s="128"/>
    </row>
    <row r="48" spans="1:17" ht="15.75" customHeight="1">
      <c r="A48" s="544" t="str">
        <f>IF(企業入力シート!$A$25&gt;4,"　　・"&amp;VLOOKUP(5,企業入力シート!$A$26:$I$36,3,FALSE),"")</f>
        <v/>
      </c>
      <c r="B48" s="543"/>
      <c r="C48" s="545"/>
      <c r="D48" s="545"/>
      <c r="E48" s="545"/>
      <c r="F48" s="545"/>
      <c r="G48" s="545"/>
      <c r="H48" s="545"/>
      <c r="I48" s="545"/>
      <c r="J48" s="128"/>
      <c r="K48" s="128"/>
      <c r="L48" s="128"/>
      <c r="M48" s="128"/>
      <c r="N48" s="128"/>
      <c r="O48" s="128"/>
      <c r="P48" s="128"/>
      <c r="Q48" s="128"/>
    </row>
    <row r="49" spans="1:18" ht="15.75" customHeight="1">
      <c r="A49" s="544" t="str">
        <f>IF(企業入力シート!$A$25&gt;5,"　　・"&amp;VLOOKUP(6,企業入力シート!$A$26:$I$36,3,FALSE),"")</f>
        <v/>
      </c>
      <c r="B49" s="543"/>
      <c r="C49" s="545"/>
      <c r="D49" s="545"/>
      <c r="E49" s="545"/>
      <c r="F49" s="545"/>
      <c r="G49" s="545"/>
      <c r="H49" s="545"/>
      <c r="I49" s="545"/>
      <c r="J49" s="128"/>
      <c r="K49" s="128"/>
      <c r="L49" s="128"/>
      <c r="M49" s="128"/>
      <c r="N49" s="128"/>
      <c r="O49" s="128"/>
      <c r="P49" s="128"/>
      <c r="Q49" s="128"/>
    </row>
    <row r="50" spans="1:18" ht="15.75" customHeight="1">
      <c r="A50" s="544" t="str">
        <f>IF(企業入力シート!$A$25&gt;6,"　　・"&amp;VLOOKUP(7,企業入力シート!$A$27:$I$36,3,FALSE),"")</f>
        <v/>
      </c>
      <c r="B50" s="543"/>
      <c r="C50" s="545"/>
      <c r="D50" s="545"/>
      <c r="E50" s="545"/>
      <c r="F50" s="545"/>
      <c r="G50" s="545"/>
      <c r="H50" s="545"/>
      <c r="I50" s="545"/>
      <c r="J50" s="128"/>
      <c r="K50" s="128"/>
      <c r="L50" s="128"/>
      <c r="M50" s="128"/>
      <c r="N50" s="128"/>
      <c r="O50" s="128"/>
      <c r="P50" s="128"/>
      <c r="Q50" s="128"/>
    </row>
    <row r="51" spans="1:18" ht="15.75" customHeight="1">
      <c r="A51" s="110"/>
      <c r="B51" s="110"/>
      <c r="C51" s="110"/>
      <c r="D51" s="110"/>
      <c r="E51" s="110"/>
      <c r="F51" s="2"/>
      <c r="G51" s="110"/>
      <c r="H51" s="110"/>
      <c r="I51" s="110"/>
    </row>
    <row r="52" spans="1:18" ht="15.75" customHeight="1">
      <c r="A52" s="749" t="s">
        <v>2</v>
      </c>
      <c r="B52" s="749"/>
      <c r="C52" s="749"/>
      <c r="D52" s="749"/>
      <c r="E52" s="749"/>
      <c r="F52" s="749"/>
      <c r="G52" s="749"/>
      <c r="H52" s="749"/>
      <c r="I52" s="749"/>
    </row>
    <row r="53" spans="1:18" ht="15.75" customHeight="1">
      <c r="B53" s="2" t="s">
        <v>40</v>
      </c>
      <c r="C53" s="110"/>
      <c r="D53" s="748" t="str">
        <f>IF(企業入力シート!C9="","",企業入力シート!C9)</f>
        <v/>
      </c>
      <c r="E53" s="748"/>
      <c r="F53" s="748"/>
      <c r="G53" s="748"/>
      <c r="H53" s="748"/>
      <c r="I53" s="748"/>
      <c r="J53" s="748"/>
      <c r="K53" s="748"/>
      <c r="R53" s="134"/>
    </row>
    <row r="54" spans="1:18" ht="15.75" customHeight="1">
      <c r="B54" s="2" t="s">
        <v>39</v>
      </c>
      <c r="C54" s="110"/>
      <c r="D54" s="748" t="str">
        <f>IF(企業入力シート!C10="","",企業入力シート!C10)</f>
        <v/>
      </c>
      <c r="E54" s="748"/>
      <c r="F54" s="748"/>
      <c r="G54" s="748"/>
      <c r="H54" s="748"/>
      <c r="I54" s="748"/>
      <c r="J54" s="748"/>
      <c r="K54" s="748"/>
      <c r="R54" s="134"/>
    </row>
    <row r="55" spans="1:18" ht="15.75" customHeight="1">
      <c r="B55" s="3" t="s">
        <v>41</v>
      </c>
      <c r="C55" s="110"/>
      <c r="D55" s="748" t="str">
        <f>IF(企業入力シート!C11="","",企業入力シート!C11)</f>
        <v/>
      </c>
      <c r="E55" s="748"/>
      <c r="F55" s="748"/>
      <c r="G55" s="748"/>
      <c r="H55" s="748"/>
      <c r="I55" s="748"/>
      <c r="J55" s="748"/>
      <c r="K55" s="748"/>
      <c r="R55" s="134"/>
    </row>
    <row r="56" spans="1:18" ht="15.75" customHeight="1">
      <c r="B56" s="2" t="s">
        <v>42</v>
      </c>
      <c r="C56" s="110"/>
      <c r="D56" s="748" t="str">
        <f>IF(企業入力シート!C12="","",企業入力シート!C12)</f>
        <v/>
      </c>
      <c r="E56" s="748"/>
      <c r="F56" s="748"/>
      <c r="G56" s="748"/>
      <c r="H56" s="748"/>
      <c r="I56" s="748"/>
      <c r="J56" s="748"/>
      <c r="K56" s="748"/>
      <c r="R56" s="134"/>
    </row>
    <row r="57" spans="1:18" ht="15.75" customHeight="1">
      <c r="B57" s="2" t="s">
        <v>43</v>
      </c>
      <c r="D57" s="748" t="str">
        <f>IF(企業入力シート!C13="","",企業入力シート!C13)</f>
        <v/>
      </c>
      <c r="E57" s="748"/>
      <c r="F57" s="748"/>
      <c r="G57" s="748"/>
      <c r="H57" s="748"/>
      <c r="I57" s="748"/>
      <c r="J57" s="748"/>
      <c r="K57" s="748"/>
      <c r="R57" s="134"/>
    </row>
    <row r="58" spans="1:18" ht="15.75" customHeight="1">
      <c r="B58" s="2"/>
      <c r="D58" s="2"/>
      <c r="E58" s="2"/>
      <c r="F58" s="2"/>
      <c r="G58" s="2"/>
      <c r="H58" s="2"/>
      <c r="I58" s="2"/>
      <c r="J58" s="2"/>
      <c r="K58" s="2"/>
      <c r="R58" s="134"/>
    </row>
    <row r="59" spans="1:18" ht="15.75" customHeight="1">
      <c r="B59" s="2"/>
      <c r="D59" s="2"/>
      <c r="E59" s="2"/>
      <c r="F59" s="2"/>
      <c r="G59" s="2"/>
      <c r="H59" s="2"/>
      <c r="I59" s="2"/>
      <c r="J59" s="2"/>
      <c r="K59" s="2"/>
      <c r="R59" s="134"/>
    </row>
    <row r="60" spans="1:18" ht="15.75" customHeight="1">
      <c r="B60" s="2"/>
      <c r="D60" s="2"/>
      <c r="E60" s="2"/>
      <c r="F60" s="2"/>
      <c r="G60" s="2"/>
      <c r="H60" s="2"/>
      <c r="I60" s="2"/>
      <c r="J60" s="2"/>
      <c r="K60" s="2"/>
      <c r="R60" s="134"/>
    </row>
    <row r="61" spans="1:18" ht="15.75" customHeight="1">
      <c r="B61" s="2"/>
      <c r="D61" s="2"/>
      <c r="E61" s="2"/>
      <c r="F61" s="2"/>
      <c r="G61" s="2"/>
      <c r="H61" s="2"/>
      <c r="I61" s="2"/>
      <c r="J61" s="2"/>
      <c r="K61" s="2"/>
      <c r="R61" s="134"/>
    </row>
    <row r="62" spans="1:18" ht="15.75" customHeight="1"/>
    <row r="63" spans="1:18" ht="15.75" customHeight="1"/>
    <row r="64" spans="1:18" ht="15.75" customHeight="1">
      <c r="B64" s="2"/>
    </row>
    <row r="65" ht="17.25" customHeight="1"/>
    <row r="66" ht="17.25" customHeight="1"/>
    <row r="67" ht="17.25" customHeight="1"/>
    <row r="68" ht="17.25" customHeight="1"/>
    <row r="69" ht="17.25" customHeight="1"/>
    <row r="70" ht="17.25" customHeight="1"/>
    <row r="71" ht="17.25" customHeight="1"/>
    <row r="72" ht="17.25" customHeight="1"/>
    <row r="73" ht="17.25" customHeight="1"/>
  </sheetData>
  <mergeCells count="35">
    <mergeCell ref="D57:K57"/>
    <mergeCell ref="C20:Q20"/>
    <mergeCell ref="D53:K53"/>
    <mergeCell ref="D54:K54"/>
    <mergeCell ref="D55:K55"/>
    <mergeCell ref="D56:K56"/>
    <mergeCell ref="A52:I52"/>
    <mergeCell ref="A23:Q23"/>
    <mergeCell ref="A39:Q39"/>
    <mergeCell ref="A40:Q40"/>
    <mergeCell ref="A41:Q41"/>
    <mergeCell ref="A30:Q30"/>
    <mergeCell ref="A31:Q31"/>
    <mergeCell ref="A32:Q32"/>
    <mergeCell ref="A4:Q4"/>
    <mergeCell ref="N2:Q2"/>
    <mergeCell ref="J11:Q12"/>
    <mergeCell ref="J10:M10"/>
    <mergeCell ref="J13:Q13"/>
    <mergeCell ref="J14:O14"/>
    <mergeCell ref="A8:G8"/>
    <mergeCell ref="A17:Q18"/>
    <mergeCell ref="A5:Q5"/>
    <mergeCell ref="A38:Q38"/>
    <mergeCell ref="A33:Q33"/>
    <mergeCell ref="A34:Q34"/>
    <mergeCell ref="A35:Q35"/>
    <mergeCell ref="A36:Q36"/>
    <mergeCell ref="A27:Q27"/>
    <mergeCell ref="A26:Q26"/>
    <mergeCell ref="A25:Q25"/>
    <mergeCell ref="A24:Q24"/>
    <mergeCell ref="A37:Q37"/>
    <mergeCell ref="A28:Q28"/>
    <mergeCell ref="A29:Q2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FF"/>
    <pageSetUpPr fitToPage="1"/>
  </sheetPr>
  <dimension ref="A1:S72"/>
  <sheetViews>
    <sheetView view="pageBreakPreview" topLeftCell="A32" zoomScaleNormal="100" zoomScaleSheetLayoutView="100" workbookViewId="0">
      <selection activeCell="V47" sqref="V47"/>
    </sheetView>
  </sheetViews>
  <sheetFormatPr defaultColWidth="9" defaultRowHeight="13.5"/>
  <cols>
    <col min="1" max="6" width="5.125" style="3" customWidth="1"/>
    <col min="7" max="17" width="5.625" style="3" customWidth="1"/>
    <col min="18" max="18" width="9" style="3"/>
    <col min="19" max="19" width="9" style="3" customWidth="1"/>
    <col min="20" max="16384" width="9" style="3"/>
  </cols>
  <sheetData>
    <row r="1" spans="1:19" ht="15.75" customHeight="1">
      <c r="A1" s="740" t="str">
        <f>CONCATENATE("（様式-",INDEX(発注者入力シート!$B$20:$G$24,MATCH(発注者入力シート!L6,発注者入力シート!$C$20:$C$24,0),4),"-１）")</f>
        <v>（様式-２-１）</v>
      </c>
      <c r="B1" s="740"/>
      <c r="C1" s="740"/>
      <c r="D1" s="740"/>
      <c r="E1" s="740"/>
      <c r="F1" s="740"/>
      <c r="R1" s="3" t="s">
        <v>251</v>
      </c>
    </row>
    <row r="2" spans="1:19" ht="15.75" customHeight="1">
      <c r="A2" s="740" t="str">
        <f>CONCATENATE("評価項目",INDEX(発注者入力シート!$B$20:$G$24,MATCH(発注者入力シート!L6,発注者入力シート!$C$20:$C$24,0),5),"-",INDEX(発注者入力シート!$B$20:$G$24,MATCH(発注者入力シート!L6,発注者入力シート!$C$20:$C$24,0),6))</f>
        <v>評価項目（１）-①</v>
      </c>
      <c r="B2" s="740"/>
      <c r="C2" s="740"/>
      <c r="D2" s="740"/>
      <c r="E2" s="740"/>
      <c r="R2" s="3" t="s">
        <v>252</v>
      </c>
    </row>
    <row r="3" spans="1:19" ht="15.75" customHeight="1">
      <c r="A3" s="753" t="s">
        <v>150</v>
      </c>
      <c r="B3" s="753"/>
      <c r="C3" s="753"/>
      <c r="D3" s="753"/>
      <c r="E3" s="753"/>
      <c r="F3" s="753"/>
      <c r="G3" s="753"/>
      <c r="H3" s="753"/>
      <c r="I3" s="753"/>
      <c r="J3" s="753"/>
      <c r="K3" s="753"/>
      <c r="L3" s="753"/>
      <c r="M3" s="753"/>
      <c r="N3" s="753"/>
      <c r="O3" s="753"/>
      <c r="P3" s="753"/>
      <c r="Q3" s="167"/>
      <c r="R3" s="132"/>
      <c r="S3" s="3" t="s">
        <v>259</v>
      </c>
    </row>
    <row r="4" spans="1:19" ht="15.75" customHeight="1">
      <c r="H4" s="784" t="s">
        <v>180</v>
      </c>
      <c r="I4" s="784"/>
      <c r="J4" s="784"/>
      <c r="K4" s="754" t="str">
        <f>IF(企業入力シート!C7="","",企業入力シート!C7)</f>
        <v/>
      </c>
      <c r="L4" s="754"/>
      <c r="M4" s="754"/>
      <c r="N4" s="754"/>
      <c r="O4" s="754"/>
      <c r="P4" s="754"/>
      <c r="Q4" s="2"/>
      <c r="R4" s="126"/>
      <c r="S4" s="3" t="s">
        <v>504</v>
      </c>
    </row>
    <row r="5" spans="1:19" ht="15.75" customHeight="1">
      <c r="R5" s="127"/>
      <c r="S5" s="3" t="s">
        <v>260</v>
      </c>
    </row>
    <row r="6" spans="1:19" ht="14.25" customHeight="1">
      <c r="A6" s="755" t="s">
        <v>7</v>
      </c>
      <c r="B6" s="755"/>
      <c r="C6" s="755"/>
      <c r="D6" s="758" t="s">
        <v>124</v>
      </c>
      <c r="E6" s="758"/>
      <c r="F6" s="758"/>
      <c r="G6" s="759" t="s">
        <v>851</v>
      </c>
      <c r="H6" s="760"/>
      <c r="I6" s="760"/>
      <c r="J6" s="760"/>
      <c r="K6" s="760"/>
      <c r="L6" s="760"/>
      <c r="M6" s="760"/>
      <c r="N6" s="760"/>
      <c r="O6" s="760"/>
      <c r="P6" s="761"/>
      <c r="Q6" s="2"/>
      <c r="R6" s="3" t="s">
        <v>255</v>
      </c>
    </row>
    <row r="7" spans="1:19" ht="14.25" customHeight="1">
      <c r="A7" s="755"/>
      <c r="B7" s="755"/>
      <c r="C7" s="755"/>
      <c r="D7" s="757" t="s">
        <v>123</v>
      </c>
      <c r="E7" s="757"/>
      <c r="F7" s="757"/>
      <c r="G7" s="762" t="s">
        <v>182</v>
      </c>
      <c r="H7" s="763"/>
      <c r="I7" s="763"/>
      <c r="J7" s="763"/>
      <c r="K7" s="763"/>
      <c r="L7" s="763"/>
      <c r="M7" s="763"/>
      <c r="N7" s="763"/>
      <c r="O7" s="763"/>
      <c r="P7" s="764"/>
      <c r="Q7" s="2"/>
      <c r="R7" s="128"/>
      <c r="S7" s="3" t="s">
        <v>256</v>
      </c>
    </row>
    <row r="8" spans="1:19" ht="14.25" customHeight="1">
      <c r="A8" s="755"/>
      <c r="B8" s="755"/>
      <c r="C8" s="755"/>
      <c r="D8" s="757" t="s">
        <v>125</v>
      </c>
      <c r="E8" s="757"/>
      <c r="F8" s="757"/>
      <c r="G8" s="794" t="str">
        <f>INDEX(発注者入力シート!$AX$3:$BC$31,MATCH(発注者入力シート!$AY$2,発注者入力シート!$AZ$3:$AZ$31,0),4)</f>
        <v>一般土木工事、維持修繕工事</v>
      </c>
      <c r="H8" s="795"/>
      <c r="I8" s="795"/>
      <c r="J8" s="795"/>
      <c r="K8" s="795"/>
      <c r="L8" s="795"/>
      <c r="M8" s="795"/>
      <c r="N8" s="795"/>
      <c r="O8" s="795"/>
      <c r="P8" s="796"/>
      <c r="Q8" s="2"/>
      <c r="R8" s="129"/>
      <c r="S8" s="3" t="s">
        <v>254</v>
      </c>
    </row>
    <row r="9" spans="1:19" ht="14.25" customHeight="1">
      <c r="A9" s="755"/>
      <c r="B9" s="755"/>
      <c r="C9" s="755"/>
      <c r="D9" s="756" t="s">
        <v>126</v>
      </c>
      <c r="E9" s="756"/>
      <c r="F9" s="756"/>
      <c r="G9" s="750" t="str">
        <f>INDEX(発注者入力シート!$AX$3:$BC$31,MATCH(発注者入力シート!$AY$2,発注者入力シート!$AZ$3:$AZ$31,0),5)</f>
        <v>土木一式工事、とび・土工・ｺﾝｸﾘｰﾄ工事、しゅんせつ工事</v>
      </c>
      <c r="H9" s="751"/>
      <c r="I9" s="751"/>
      <c r="J9" s="751"/>
      <c r="K9" s="751"/>
      <c r="L9" s="751"/>
      <c r="M9" s="751"/>
      <c r="N9" s="751"/>
      <c r="O9" s="751"/>
      <c r="P9" s="752"/>
      <c r="Q9" s="2"/>
    </row>
    <row r="10" spans="1:19" ht="14.25" customHeight="1">
      <c r="A10" s="397"/>
      <c r="B10" s="397"/>
      <c r="C10" s="397"/>
      <c r="D10" s="399"/>
      <c r="E10" s="399"/>
      <c r="F10" s="399"/>
      <c r="G10" s="400"/>
      <c r="H10" s="400"/>
      <c r="I10" s="400"/>
      <c r="J10" s="400"/>
      <c r="K10" s="400"/>
      <c r="L10" s="400"/>
      <c r="M10" s="400"/>
      <c r="N10" s="400"/>
      <c r="O10" s="400"/>
      <c r="P10" s="400"/>
      <c r="Q10" s="2"/>
    </row>
    <row r="11" spans="1:19" ht="14.25" customHeight="1">
      <c r="A11" s="140"/>
      <c r="B11" s="140"/>
      <c r="C11" s="140"/>
      <c r="D11" s="396"/>
      <c r="E11" s="396"/>
      <c r="F11" s="396"/>
      <c r="G11" s="398"/>
      <c r="H11" s="398"/>
      <c r="I11" s="398"/>
      <c r="J11" s="398"/>
      <c r="K11" s="398"/>
      <c r="L11" s="398"/>
      <c r="M11" s="398"/>
      <c r="N11" s="398"/>
      <c r="O11" s="398"/>
      <c r="P11" s="398"/>
      <c r="Q11" s="2"/>
    </row>
    <row r="12" spans="1:19" ht="14.25" hidden="1" customHeight="1">
      <c r="A12" s="797" t="s">
        <v>8</v>
      </c>
      <c r="B12" s="798"/>
      <c r="C12" s="799"/>
      <c r="D12" s="755" t="s">
        <v>793</v>
      </c>
      <c r="E12" s="755"/>
      <c r="F12" s="755"/>
      <c r="G12" s="143" t="str">
        <f>IF('評定点一覧(R５年度完成工事)'!P9="","",'評定点一覧(R５年度完成工事)'!P9)</f>
        <v/>
      </c>
      <c r="H12" s="144" t="str">
        <f>IF('評定点一覧(R５年度完成工事)'!P11="","",'評定点一覧(R５年度完成工事)'!P11)</f>
        <v/>
      </c>
      <c r="I12" s="144" t="str">
        <f>IF('評定点一覧(R５年度完成工事)'!P13="","",'評定点一覧(R５年度完成工事)'!P13)</f>
        <v/>
      </c>
      <c r="J12" s="144" t="str">
        <f>IF('評定点一覧(R５年度完成工事)'!P15="","",'評定点一覧(R５年度完成工事)'!P15)</f>
        <v/>
      </c>
      <c r="K12" s="144" t="str">
        <f>IF('評定点一覧(R５年度完成工事)'!P17="","",'評定点一覧(R５年度完成工事)'!P17)</f>
        <v/>
      </c>
      <c r="L12" s="144" t="str">
        <f>IF('評定点一覧(R５年度完成工事)'!P19="","",'評定点一覧(R５年度完成工事)'!P19)</f>
        <v/>
      </c>
      <c r="M12" s="144" t="str">
        <f>IF('評定点一覧(R５年度完成工事)'!P21="","",'評定点一覧(R５年度完成工事)'!P21)</f>
        <v/>
      </c>
      <c r="N12" s="144" t="str">
        <f>IF('評定点一覧(R５年度完成工事)'!P23="","",'評定点一覧(R５年度完成工事)'!P23)</f>
        <v/>
      </c>
      <c r="O12" s="144" t="str">
        <f>IF('評定点一覧(R５年度完成工事)'!P25="","",'評定点一覧(R５年度完成工事)'!P25)</f>
        <v/>
      </c>
      <c r="P12" s="145" t="str">
        <f>IF('評定点一覧(R５年度完成工事)'!P27="","",'評定点一覧(R５年度完成工事)'!P27)</f>
        <v/>
      </c>
      <c r="Q12" s="164"/>
    </row>
    <row r="13" spans="1:19" ht="14.25" hidden="1" customHeight="1">
      <c r="A13" s="800"/>
      <c r="B13" s="801"/>
      <c r="C13" s="802"/>
      <c r="D13" s="755"/>
      <c r="E13" s="755"/>
      <c r="F13" s="755"/>
      <c r="G13" s="146" t="str">
        <f>IF('評定点一覧(R５年度完成工事)'!P29="","",'評定点一覧(R５年度完成工事)'!P29)</f>
        <v/>
      </c>
      <c r="H13" s="147" t="str">
        <f>IF('評定点一覧(R５年度完成工事)'!P31="","",'評定点一覧(R５年度完成工事)'!P31)</f>
        <v/>
      </c>
      <c r="I13" s="147" t="str">
        <f>IF('評定点一覧(R５年度完成工事)'!P33="","",'評定点一覧(R５年度完成工事)'!P33)</f>
        <v/>
      </c>
      <c r="J13" s="147" t="str">
        <f>IF('評定点一覧(R５年度完成工事)'!P35="","",'評定点一覧(R５年度完成工事)'!P35)</f>
        <v/>
      </c>
      <c r="K13" s="147" t="str">
        <f>IF('評定点一覧(R５年度完成工事)'!P37="","",'評定点一覧(R５年度完成工事)'!P37)</f>
        <v/>
      </c>
      <c r="L13" s="147" t="str">
        <f>IF('評定点一覧(R５年度完成工事)'!P39="","",'評定点一覧(R５年度完成工事)'!P39)</f>
        <v/>
      </c>
      <c r="M13" s="147" t="str">
        <f>IF('評定点一覧(R５年度完成工事)'!P41="","",'評定点一覧(R５年度完成工事)'!P41)</f>
        <v/>
      </c>
      <c r="N13" s="147" t="str">
        <f>IF('評定点一覧(R５年度完成工事)'!P43="","",'評定点一覧(R５年度完成工事)'!P43)</f>
        <v/>
      </c>
      <c r="O13" s="147" t="str">
        <f>IF('評定点一覧(R５年度完成工事)'!P45="","",'評定点一覧(R５年度完成工事)'!P45)</f>
        <v/>
      </c>
      <c r="P13" s="148" t="str">
        <f>IF('評定点一覧(R５年度完成工事)'!P47="","",'評定点一覧(R５年度完成工事)'!P47)</f>
        <v/>
      </c>
      <c r="Q13" s="164"/>
    </row>
    <row r="14" spans="1:19" ht="14.25" hidden="1" customHeight="1">
      <c r="A14" s="800"/>
      <c r="B14" s="801"/>
      <c r="C14" s="802"/>
      <c r="D14" s="755"/>
      <c r="E14" s="755"/>
      <c r="F14" s="755"/>
      <c r="G14" s="149" t="str">
        <f>IF('評定点一覧(R５年度完成工事)'!P61="","",'評定点一覧(R５年度完成工事)'!P61)</f>
        <v/>
      </c>
      <c r="H14" s="150" t="str">
        <f>IF('評定点一覧(R５年度完成工事)'!P63="","",'評定点一覧(R５年度完成工事)'!P63)</f>
        <v/>
      </c>
      <c r="I14" s="150" t="str">
        <f>IF('評定点一覧(R５年度完成工事)'!P65="","",'評定点一覧(R５年度完成工事)'!P65)</f>
        <v/>
      </c>
      <c r="J14" s="150" t="str">
        <f>IF('評定点一覧(R５年度完成工事)'!P67="","",'評定点一覧(R５年度完成工事)'!P67)</f>
        <v/>
      </c>
      <c r="K14" s="150" t="str">
        <f>IF('評定点一覧(R５年度完成工事)'!P69="","",'評定点一覧(R５年度完成工事)'!P69)</f>
        <v/>
      </c>
      <c r="L14" s="150" t="str">
        <f>IF('評定点一覧(R５年度完成工事)'!P71="","",'評定点一覧(R５年度完成工事)'!P71)</f>
        <v/>
      </c>
      <c r="M14" s="150" t="str">
        <f>IF('評定点一覧(R５年度完成工事)'!P73="","",'評定点一覧(R５年度完成工事)'!P73)</f>
        <v/>
      </c>
      <c r="N14" s="150" t="str">
        <f>IF('評定点一覧(R５年度完成工事)'!P75="","",'評定点一覧(R５年度完成工事)'!P75)</f>
        <v/>
      </c>
      <c r="O14" s="150" t="str">
        <f>IF('評定点一覧(R５年度完成工事)'!P77="","",'評定点一覧(R５年度完成工事)'!P77)</f>
        <v/>
      </c>
      <c r="P14" s="151" t="str">
        <f>IF('評定点一覧(R５年度完成工事)'!P79="","",'評定点一覧(R５年度完成工事)'!P79)</f>
        <v/>
      </c>
      <c r="Q14" s="164"/>
    </row>
    <row r="15" spans="1:19" ht="14.25" hidden="1" customHeight="1">
      <c r="A15" s="800"/>
      <c r="B15" s="801"/>
      <c r="C15" s="802"/>
      <c r="D15" s="755"/>
      <c r="E15" s="755"/>
      <c r="F15" s="755"/>
      <c r="G15" s="149" t="str">
        <f>IF('評定点一覧(R５年度完成工事)'!P81="","",'評定点一覧(R５年度完成工事)'!P81)</f>
        <v/>
      </c>
      <c r="H15" s="150" t="str">
        <f>IF('評定点一覧(R５年度完成工事)'!P83="","",'評定点一覧(R５年度完成工事)'!P83)</f>
        <v/>
      </c>
      <c r="I15" s="150" t="str">
        <f>IF('評定点一覧(R５年度完成工事)'!P85="","",'評定点一覧(R５年度完成工事)'!P85)</f>
        <v/>
      </c>
      <c r="J15" s="150" t="str">
        <f>IF('評定点一覧(R５年度完成工事)'!P87="","",'評定点一覧(R５年度完成工事)'!P87)</f>
        <v/>
      </c>
      <c r="K15" s="150" t="str">
        <f>IF('評定点一覧(R５年度完成工事)'!P89="","",'評定点一覧(R５年度完成工事)'!P89)</f>
        <v/>
      </c>
      <c r="L15" s="150" t="str">
        <f>IF('評定点一覧(R５年度完成工事)'!P91="","",'評定点一覧(R５年度完成工事)'!P91)</f>
        <v/>
      </c>
      <c r="M15" s="150" t="str">
        <f>IF('評定点一覧(R５年度完成工事)'!P93="","",'評定点一覧(R５年度完成工事)'!P93)</f>
        <v/>
      </c>
      <c r="N15" s="150" t="str">
        <f>IF('評定点一覧(R５年度完成工事)'!P95="","",'評定点一覧(R５年度完成工事)'!P95)</f>
        <v/>
      </c>
      <c r="O15" s="150" t="str">
        <f>IF('評定点一覧(R５年度完成工事)'!P97="","",'評定点一覧(R５年度完成工事)'!P97)</f>
        <v/>
      </c>
      <c r="P15" s="151" t="str">
        <f>IF('評定点一覧(R５年度完成工事)'!P99="","",'評定点一覧(R５年度完成工事)'!P99)</f>
        <v/>
      </c>
      <c r="Q15" s="164"/>
    </row>
    <row r="16" spans="1:19" ht="14.25" hidden="1" customHeight="1">
      <c r="A16" s="800"/>
      <c r="B16" s="801"/>
      <c r="C16" s="802"/>
      <c r="D16" s="755"/>
      <c r="E16" s="755"/>
      <c r="F16" s="755"/>
      <c r="G16" s="149" t="str">
        <f>IF('評定点一覧(R５年度完成工事)'!P113="","",'評定点一覧(R５年度完成工事)'!P113)</f>
        <v/>
      </c>
      <c r="H16" s="150" t="str">
        <f>IF('評定点一覧(R５年度完成工事)'!P115="","",'評定点一覧(R５年度完成工事)'!P115)</f>
        <v/>
      </c>
      <c r="I16" s="150" t="str">
        <f>IF('評定点一覧(R５年度完成工事)'!P117="","",'評定点一覧(R５年度完成工事)'!P117)</f>
        <v/>
      </c>
      <c r="J16" s="150" t="str">
        <f>IF('評定点一覧(R５年度完成工事)'!P119="","",'評定点一覧(R５年度完成工事)'!P119)</f>
        <v/>
      </c>
      <c r="K16" s="150" t="str">
        <f>IF('評定点一覧(R５年度完成工事)'!P121="","",'評定点一覧(R５年度完成工事)'!P121)</f>
        <v/>
      </c>
      <c r="L16" s="150" t="str">
        <f>IF('評定点一覧(R５年度完成工事)'!P123="","",'評定点一覧(R５年度完成工事)'!P123)</f>
        <v/>
      </c>
      <c r="M16" s="150" t="str">
        <f>IF('評定点一覧(R５年度完成工事)'!P125="","",'評定点一覧(R５年度完成工事)'!P125)</f>
        <v/>
      </c>
      <c r="N16" s="150" t="str">
        <f>IF('評定点一覧(R５年度完成工事)'!P127="","",'評定点一覧(R５年度完成工事)'!P127)</f>
        <v/>
      </c>
      <c r="O16" s="150" t="str">
        <f>IF('評定点一覧(R５年度完成工事)'!P129="","",'評定点一覧(R５年度完成工事)'!P129)</f>
        <v/>
      </c>
      <c r="P16" s="151" t="str">
        <f>IF('評定点一覧(R５年度完成工事)'!P131="","",'評定点一覧(R５年度完成工事)'!P131)</f>
        <v/>
      </c>
      <c r="Q16" s="164"/>
    </row>
    <row r="17" spans="1:18" ht="14.25" hidden="1" customHeight="1">
      <c r="A17" s="800"/>
      <c r="B17" s="801"/>
      <c r="C17" s="802"/>
      <c r="D17" s="755"/>
      <c r="E17" s="755"/>
      <c r="F17" s="755"/>
      <c r="G17" s="152" t="str">
        <f>IF('評定点一覧(R５年度完成工事)'!P133="","",'評定点一覧(R５年度完成工事)'!P133)</f>
        <v/>
      </c>
      <c r="H17" s="153" t="str">
        <f>IF('評定点一覧(R５年度完成工事)'!P135="","",'評定点一覧(R５年度完成工事)'!P135)</f>
        <v/>
      </c>
      <c r="I17" s="153" t="str">
        <f>IF('評定点一覧(R５年度完成工事)'!P137="","",'評定点一覧(R５年度完成工事)'!P137)</f>
        <v/>
      </c>
      <c r="J17" s="153" t="str">
        <f>IF('評定点一覧(R５年度完成工事)'!P139="","",'評定点一覧(R５年度完成工事)'!P139)</f>
        <v/>
      </c>
      <c r="K17" s="153" t="str">
        <f>IF('評定点一覧(R５年度完成工事)'!P141="","",'評定点一覧(R５年度完成工事)'!P141)</f>
        <v/>
      </c>
      <c r="L17" s="153" t="str">
        <f>IF('評定点一覧(R５年度完成工事)'!P143="","",'評定点一覧(R５年度完成工事)'!P143)</f>
        <v/>
      </c>
      <c r="M17" s="153" t="str">
        <f>IF('評定点一覧(R５年度完成工事)'!P145="","",'評定点一覧(R５年度完成工事)'!P145)</f>
        <v/>
      </c>
      <c r="N17" s="153" t="str">
        <f>IF('評定点一覧(R５年度完成工事)'!P147="","",'評定点一覧(R５年度完成工事)'!P147)</f>
        <v/>
      </c>
      <c r="O17" s="153" t="str">
        <f>IF('評定点一覧(R５年度完成工事)'!P149="","",'評定点一覧(R５年度完成工事)'!P149)</f>
        <v/>
      </c>
      <c r="P17" s="154" t="str">
        <f>IF('評定点一覧(R５年度完成工事)'!P151="","",'評定点一覧(R５年度完成工事)'!P151)</f>
        <v/>
      </c>
      <c r="Q17" s="164"/>
    </row>
    <row r="18" spans="1:18" ht="14.25" hidden="1" customHeight="1">
      <c r="A18" s="800"/>
      <c r="B18" s="801"/>
      <c r="C18" s="802"/>
      <c r="D18" s="755" t="s">
        <v>801</v>
      </c>
      <c r="E18" s="755"/>
      <c r="F18" s="755"/>
      <c r="G18" s="143" t="str">
        <f>IF('評定点一覧(R６年度完成工事)'!P9="","",'評定点一覧(R６年度完成工事)'!P9)</f>
        <v/>
      </c>
      <c r="H18" s="144" t="str">
        <f>IF('評定点一覧(R６年度完成工事)'!P11="","",'評定点一覧(R６年度完成工事)'!P11)</f>
        <v/>
      </c>
      <c r="I18" s="144" t="str">
        <f>IF('評定点一覧(R６年度完成工事)'!P13="","",'評定点一覧(R６年度完成工事)'!P13)</f>
        <v/>
      </c>
      <c r="J18" s="144" t="str">
        <f>IF('評定点一覧(R６年度完成工事)'!P15="","",'評定点一覧(R６年度完成工事)'!P15)</f>
        <v/>
      </c>
      <c r="K18" s="144" t="str">
        <f>IF('評定点一覧(R６年度完成工事)'!P17="","",'評定点一覧(R６年度完成工事)'!P17)</f>
        <v/>
      </c>
      <c r="L18" s="144" t="str">
        <f>IF('評定点一覧(R６年度完成工事)'!P19="","",'評定点一覧(R６年度完成工事)'!P19)</f>
        <v/>
      </c>
      <c r="M18" s="144" t="str">
        <f>IF('評定点一覧(R６年度完成工事)'!P21="","",'評定点一覧(R６年度完成工事)'!P21)</f>
        <v/>
      </c>
      <c r="N18" s="144" t="str">
        <f>IF('評定点一覧(R６年度完成工事)'!P23="","",'評定点一覧(R６年度完成工事)'!P23)</f>
        <v/>
      </c>
      <c r="O18" s="144" t="str">
        <f>IF('評定点一覧(R６年度完成工事)'!P25="","",'評定点一覧(R６年度完成工事)'!P25)</f>
        <v/>
      </c>
      <c r="P18" s="145" t="str">
        <f>IF('評定点一覧(R６年度完成工事)'!P27="","",'評定点一覧(R６年度完成工事)'!P27)</f>
        <v/>
      </c>
      <c r="Q18" s="164"/>
    </row>
    <row r="19" spans="1:18" ht="14.25" hidden="1" customHeight="1">
      <c r="A19" s="800"/>
      <c r="B19" s="801"/>
      <c r="C19" s="802"/>
      <c r="D19" s="755"/>
      <c r="E19" s="755"/>
      <c r="F19" s="755"/>
      <c r="G19" s="155" t="str">
        <f>IF('評定点一覧(R６年度完成工事)'!P29="","",'評定点一覧(R６年度完成工事)'!P29)</f>
        <v/>
      </c>
      <c r="H19" s="156" t="str">
        <f>IF('評定点一覧(R６年度完成工事)'!P31="","",'評定点一覧(R６年度完成工事)'!P31)</f>
        <v/>
      </c>
      <c r="I19" s="156" t="str">
        <f>IF('評定点一覧(R６年度完成工事)'!P33="","",'評定点一覧(R６年度完成工事)'!P33)</f>
        <v/>
      </c>
      <c r="J19" s="156" t="str">
        <f>IF('評定点一覧(R６年度完成工事)'!P35="","",'評定点一覧(R６年度完成工事)'!P35)</f>
        <v/>
      </c>
      <c r="K19" s="156" t="str">
        <f>IF('評定点一覧(R６年度完成工事)'!P37="","",'評定点一覧(R６年度完成工事)'!P37)</f>
        <v/>
      </c>
      <c r="L19" s="156" t="str">
        <f>IF('評定点一覧(R６年度完成工事)'!P39="","",'評定点一覧(R６年度完成工事)'!P39)</f>
        <v/>
      </c>
      <c r="M19" s="156" t="str">
        <f>IF('評定点一覧(R６年度完成工事)'!P41="","",'評定点一覧(R６年度完成工事)'!P41)</f>
        <v/>
      </c>
      <c r="N19" s="156" t="str">
        <f>IF('評定点一覧(R６年度完成工事)'!P43="","",'評定点一覧(R６年度完成工事)'!P43)</f>
        <v/>
      </c>
      <c r="O19" s="156" t="str">
        <f>IF('評定点一覧(R６年度完成工事)'!P45="","",'評定点一覧(R６年度完成工事)'!P45)</f>
        <v/>
      </c>
      <c r="P19" s="157" t="str">
        <f>IF('評定点一覧(R６年度完成工事)'!P47="","",'評定点一覧(R６年度完成工事)'!P47)</f>
        <v/>
      </c>
      <c r="Q19" s="164"/>
    </row>
    <row r="20" spans="1:18" ht="14.25" hidden="1" customHeight="1">
      <c r="A20" s="800"/>
      <c r="B20" s="801"/>
      <c r="C20" s="802"/>
      <c r="D20" s="755"/>
      <c r="E20" s="755"/>
      <c r="F20" s="755"/>
      <c r="G20" s="155" t="str">
        <f>IF('評定点一覧(R６年度完成工事)'!P61="","",'評定点一覧(R６年度完成工事)'!P61)</f>
        <v/>
      </c>
      <c r="H20" s="156" t="str">
        <f>IF('評定点一覧(R６年度完成工事)'!P63="","",'評定点一覧(R６年度完成工事)'!P63)</f>
        <v/>
      </c>
      <c r="I20" s="156" t="str">
        <f>IF('評定点一覧(R６年度完成工事)'!P65="","",'評定点一覧(R６年度完成工事)'!P65)</f>
        <v/>
      </c>
      <c r="J20" s="156" t="str">
        <f>IF('評定点一覧(R６年度完成工事)'!P67="","",'評定点一覧(R６年度完成工事)'!P67)</f>
        <v/>
      </c>
      <c r="K20" s="156" t="str">
        <f>IF('評定点一覧(R６年度完成工事)'!P69="","",'評定点一覧(R６年度完成工事)'!P69)</f>
        <v/>
      </c>
      <c r="L20" s="156" t="str">
        <f>IF('評定点一覧(R６年度完成工事)'!P71="","",'評定点一覧(R６年度完成工事)'!P71)</f>
        <v/>
      </c>
      <c r="M20" s="156" t="str">
        <f>IF('評定点一覧(R６年度完成工事)'!P73="","",'評定点一覧(R６年度完成工事)'!P73)</f>
        <v/>
      </c>
      <c r="N20" s="156" t="str">
        <f>IF('評定点一覧(R６年度完成工事)'!P75="","",'評定点一覧(R６年度完成工事)'!P75)</f>
        <v/>
      </c>
      <c r="O20" s="156" t="str">
        <f>IF('評定点一覧(R６年度完成工事)'!P77="","",'評定点一覧(R６年度完成工事)'!P77)</f>
        <v/>
      </c>
      <c r="P20" s="157" t="str">
        <f>IF('評定点一覧(R６年度完成工事)'!P79="","",'評定点一覧(R６年度完成工事)'!P79)</f>
        <v/>
      </c>
      <c r="Q20" s="164"/>
    </row>
    <row r="21" spans="1:18" ht="14.25" hidden="1" customHeight="1">
      <c r="A21" s="800"/>
      <c r="B21" s="801"/>
      <c r="C21" s="802"/>
      <c r="D21" s="755"/>
      <c r="E21" s="755"/>
      <c r="F21" s="755"/>
      <c r="G21" s="155" t="str">
        <f>IF('評定点一覧(R６年度完成工事)'!P81="","",'評定点一覧(R６年度完成工事)'!P81)</f>
        <v/>
      </c>
      <c r="H21" s="156" t="str">
        <f>IF('評定点一覧(R６年度完成工事)'!P83="","",'評定点一覧(R６年度完成工事)'!P83)</f>
        <v/>
      </c>
      <c r="I21" s="156" t="str">
        <f>IF('評定点一覧(R６年度完成工事)'!P85="","",'評定点一覧(R６年度完成工事)'!P85)</f>
        <v/>
      </c>
      <c r="J21" s="156" t="str">
        <f>IF('評定点一覧(R６年度完成工事)'!P87="","",'評定点一覧(R６年度完成工事)'!P87)</f>
        <v/>
      </c>
      <c r="K21" s="156" t="str">
        <f>IF('評定点一覧(R６年度完成工事)'!P89="","",'評定点一覧(R６年度完成工事)'!P89)</f>
        <v/>
      </c>
      <c r="L21" s="156" t="str">
        <f>IF('評定点一覧(R６年度完成工事)'!P91="","",'評定点一覧(R６年度完成工事)'!P91)</f>
        <v/>
      </c>
      <c r="M21" s="156" t="str">
        <f>IF('評定点一覧(R６年度完成工事)'!P93="","",'評定点一覧(R６年度完成工事)'!P93)</f>
        <v/>
      </c>
      <c r="N21" s="156" t="str">
        <f>IF('評定点一覧(R６年度完成工事)'!P95="","",'評定点一覧(R６年度完成工事)'!P95)</f>
        <v/>
      </c>
      <c r="O21" s="156" t="str">
        <f>IF('評定点一覧(R６年度完成工事)'!P97="","",'評定点一覧(R６年度完成工事)'!P97)</f>
        <v/>
      </c>
      <c r="P21" s="157" t="str">
        <f>IF('評定点一覧(R６年度完成工事)'!P99="","",'評定点一覧(R６年度完成工事)'!P99)</f>
        <v/>
      </c>
      <c r="Q21" s="164"/>
    </row>
    <row r="22" spans="1:18" ht="14.25" hidden="1" customHeight="1">
      <c r="A22" s="800"/>
      <c r="B22" s="801"/>
      <c r="C22" s="802"/>
      <c r="D22" s="755"/>
      <c r="E22" s="755"/>
      <c r="F22" s="755"/>
      <c r="G22" s="146" t="str">
        <f>IF('評定点一覧(R６年度完成工事)'!P113="","",'評定点一覧(R６年度完成工事)'!P113)</f>
        <v/>
      </c>
      <c r="H22" s="147" t="str">
        <f>IF('評定点一覧(R６年度完成工事)'!P115="","",'評定点一覧(R６年度完成工事)'!P115)</f>
        <v/>
      </c>
      <c r="I22" s="147" t="str">
        <f>IF('評定点一覧(R６年度完成工事)'!P117="","",'評定点一覧(R６年度完成工事)'!P117)</f>
        <v/>
      </c>
      <c r="J22" s="147" t="str">
        <f>IF('評定点一覧(R６年度完成工事)'!P119="","",'評定点一覧(R６年度完成工事)'!P119)</f>
        <v/>
      </c>
      <c r="K22" s="147" t="str">
        <f>IF('評定点一覧(R６年度完成工事)'!P121="","",'評定点一覧(R６年度完成工事)'!P121)</f>
        <v/>
      </c>
      <c r="L22" s="147" t="str">
        <f>IF('評定点一覧(R６年度完成工事)'!P123="","",'評定点一覧(R６年度完成工事)'!P123)</f>
        <v/>
      </c>
      <c r="M22" s="147" t="str">
        <f>IF('評定点一覧(R６年度完成工事)'!P125="","",'評定点一覧(R６年度完成工事)'!P125)</f>
        <v/>
      </c>
      <c r="N22" s="147" t="str">
        <f>IF('評定点一覧(R６年度完成工事)'!P127="","",'評定点一覧(R６年度完成工事)'!P127)</f>
        <v/>
      </c>
      <c r="O22" s="147" t="str">
        <f>IF('評定点一覧(R６年度完成工事)'!P129="","",'評定点一覧(R６年度完成工事)'!P129)</f>
        <v/>
      </c>
      <c r="P22" s="148" t="str">
        <f>IF('評定点一覧(R６年度完成工事)'!P131="","",'評定点一覧(R６年度完成工事)'!P131)</f>
        <v/>
      </c>
      <c r="Q22" s="164"/>
    </row>
    <row r="23" spans="1:18" ht="14.25" hidden="1" customHeight="1">
      <c r="A23" s="800"/>
      <c r="B23" s="801"/>
      <c r="C23" s="802"/>
      <c r="D23" s="755"/>
      <c r="E23" s="755"/>
      <c r="F23" s="755"/>
      <c r="G23" s="152" t="str">
        <f>IF('評定点一覧(R６年度完成工事)'!P133="","",'評定点一覧(R６年度完成工事)'!P133)</f>
        <v/>
      </c>
      <c r="H23" s="153" t="str">
        <f>IF('評定点一覧(R６年度完成工事)'!P135="","",'評定点一覧(R６年度完成工事)'!P135)</f>
        <v/>
      </c>
      <c r="I23" s="153" t="str">
        <f>IF('評定点一覧(R６年度完成工事)'!P137="","",'評定点一覧(R６年度完成工事)'!P137)</f>
        <v/>
      </c>
      <c r="J23" s="153" t="str">
        <f>IF('評定点一覧(R６年度完成工事)'!P139="","",'評定点一覧(R６年度完成工事)'!P139)</f>
        <v/>
      </c>
      <c r="K23" s="153" t="str">
        <f>IF('評定点一覧(R６年度完成工事)'!P141="","",'評定点一覧(R６年度完成工事)'!P141)</f>
        <v/>
      </c>
      <c r="L23" s="153" t="str">
        <f>IF('評定点一覧(R６年度完成工事)'!P143="","",'評定点一覧(R６年度完成工事)'!P143)</f>
        <v/>
      </c>
      <c r="M23" s="153" t="str">
        <f>IF('評定点一覧(R６年度完成工事)'!P145="","",'評定点一覧(R６年度完成工事)'!P145)</f>
        <v/>
      </c>
      <c r="N23" s="153" t="str">
        <f>IF('評定点一覧(R６年度完成工事)'!P147="","",'評定点一覧(R６年度完成工事)'!P147)</f>
        <v/>
      </c>
      <c r="O23" s="153" t="str">
        <f>IF('評定点一覧(R６年度完成工事)'!P149="","",'評定点一覧(R６年度完成工事)'!P149)</f>
        <v/>
      </c>
      <c r="P23" s="154" t="str">
        <f>IF('評定点一覧(R６年度完成工事)'!P151="","",'評定点一覧(R６年度完成工事)'!P151)</f>
        <v/>
      </c>
      <c r="Q23" s="164"/>
    </row>
    <row r="24" spans="1:18" ht="14.25" hidden="1" customHeight="1">
      <c r="A24" s="800"/>
      <c r="B24" s="801"/>
      <c r="C24" s="802"/>
      <c r="D24" s="755" t="s">
        <v>802</v>
      </c>
      <c r="E24" s="755"/>
      <c r="F24" s="755"/>
      <c r="G24" s="143" t="str">
        <f>IF('評定点一覧(R７年度完成工事)'!P9="","",'評定点一覧(R７年度完成工事)'!P9)</f>
        <v/>
      </c>
      <c r="H24" s="144" t="str">
        <f>IF('評定点一覧(R７年度完成工事)'!P11="","",'評定点一覧(R７年度完成工事)'!P11)</f>
        <v/>
      </c>
      <c r="I24" s="144" t="str">
        <f>IF('評定点一覧(R７年度完成工事)'!P13="","",'評定点一覧(R７年度完成工事)'!P13)</f>
        <v/>
      </c>
      <c r="J24" s="144" t="str">
        <f>IF('評定点一覧(R７年度完成工事)'!P15="","",'評定点一覧(R７年度完成工事)'!P15)</f>
        <v/>
      </c>
      <c r="K24" s="144" t="str">
        <f>IF('評定点一覧(R７年度完成工事)'!P17="","",'評定点一覧(R７年度完成工事)'!P17)</f>
        <v/>
      </c>
      <c r="L24" s="144" t="str">
        <f>IF('評定点一覧(R７年度完成工事)'!P19="","",'評定点一覧(R７年度完成工事)'!P19)</f>
        <v/>
      </c>
      <c r="M24" s="144" t="str">
        <f>IF('評定点一覧(R７年度完成工事)'!P21="","",'評定点一覧(R７年度完成工事)'!P21)</f>
        <v/>
      </c>
      <c r="N24" s="144" t="str">
        <f>IF('評定点一覧(R７年度完成工事)'!P23="","",'評定点一覧(R７年度完成工事)'!P23)</f>
        <v/>
      </c>
      <c r="O24" s="144" t="str">
        <f>IF('評定点一覧(R７年度完成工事)'!P25="","",'評定点一覧(R７年度完成工事)'!P25)</f>
        <v/>
      </c>
      <c r="P24" s="145" t="str">
        <f>IF('評定点一覧(R７年度完成工事)'!P27="","",'評定点一覧(R７年度完成工事)'!P27)</f>
        <v/>
      </c>
      <c r="Q24" s="164"/>
    </row>
    <row r="25" spans="1:18" ht="14.25" hidden="1" customHeight="1">
      <c r="A25" s="800"/>
      <c r="B25" s="801"/>
      <c r="C25" s="802"/>
      <c r="D25" s="755"/>
      <c r="E25" s="755"/>
      <c r="F25" s="755"/>
      <c r="G25" s="155" t="str">
        <f>IF('評定点一覧(R７年度完成工事)'!P29="","",'評定点一覧(R７年度完成工事)'!P29)</f>
        <v/>
      </c>
      <c r="H25" s="156" t="str">
        <f>IF('評定点一覧(R７年度完成工事)'!P31="","",'評定点一覧(R７年度完成工事)'!P31)</f>
        <v/>
      </c>
      <c r="I25" s="156" t="str">
        <f>IF('評定点一覧(R７年度完成工事)'!P33="","",'評定点一覧(R７年度完成工事)'!P33)</f>
        <v/>
      </c>
      <c r="J25" s="156" t="str">
        <f>IF('評定点一覧(R７年度完成工事)'!P35="","",'評定点一覧(R７年度完成工事)'!P35)</f>
        <v/>
      </c>
      <c r="K25" s="156" t="str">
        <f>IF('評定点一覧(R７年度完成工事)'!P37="","",'評定点一覧(R７年度完成工事)'!P37)</f>
        <v/>
      </c>
      <c r="L25" s="156" t="str">
        <f>IF('評定点一覧(R７年度完成工事)'!P39="","",'評定点一覧(R７年度完成工事)'!P39)</f>
        <v/>
      </c>
      <c r="M25" s="156" t="str">
        <f>IF('評定点一覧(R７年度完成工事)'!P41="","",'評定点一覧(R７年度完成工事)'!P41)</f>
        <v/>
      </c>
      <c r="N25" s="156" t="str">
        <f>IF('評定点一覧(R７年度完成工事)'!P43="","",'評定点一覧(R７年度完成工事)'!P43)</f>
        <v/>
      </c>
      <c r="O25" s="156" t="str">
        <f>IF('評定点一覧(R７年度完成工事)'!P45="","",'評定点一覧(R７年度完成工事)'!P45)</f>
        <v/>
      </c>
      <c r="P25" s="157" t="str">
        <f>IF('評定点一覧(R７年度完成工事)'!P47="","",'評定点一覧(R７年度完成工事)'!P47)</f>
        <v/>
      </c>
      <c r="Q25" s="164"/>
    </row>
    <row r="26" spans="1:18" ht="14.25" hidden="1" customHeight="1">
      <c r="A26" s="800"/>
      <c r="B26" s="801"/>
      <c r="C26" s="802"/>
      <c r="D26" s="755"/>
      <c r="E26" s="755"/>
      <c r="F26" s="755"/>
      <c r="G26" s="155" t="str">
        <f>IF('評定点一覧(R７年度完成工事)'!P61="","",'評定点一覧(R７年度完成工事)'!P61)</f>
        <v/>
      </c>
      <c r="H26" s="156" t="str">
        <f>IF('評定点一覧(R７年度完成工事)'!P63="","",'評定点一覧(R７年度完成工事)'!P63)</f>
        <v/>
      </c>
      <c r="I26" s="156" t="str">
        <f>IF('評定点一覧(R７年度完成工事)'!P65="","",'評定点一覧(R７年度完成工事)'!P65)</f>
        <v/>
      </c>
      <c r="J26" s="156" t="str">
        <f>IF('評定点一覧(R７年度完成工事)'!P67="","",'評定点一覧(R７年度完成工事)'!P67)</f>
        <v/>
      </c>
      <c r="K26" s="156" t="str">
        <f>IF('評定点一覧(R７年度完成工事)'!P69="","",'評定点一覧(R７年度完成工事)'!P69)</f>
        <v/>
      </c>
      <c r="L26" s="156" t="str">
        <f>IF('評定点一覧(R７年度完成工事)'!P71="","",'評定点一覧(R７年度完成工事)'!P71)</f>
        <v/>
      </c>
      <c r="M26" s="156" t="str">
        <f>IF('評定点一覧(R７年度完成工事)'!P73="","",'評定点一覧(R７年度完成工事)'!P73)</f>
        <v/>
      </c>
      <c r="N26" s="156" t="str">
        <f>IF('評定点一覧(R７年度完成工事)'!P75="","",'評定点一覧(R７年度完成工事)'!P75)</f>
        <v/>
      </c>
      <c r="O26" s="156" t="str">
        <f>IF('評定点一覧(R７年度完成工事)'!P77="","",'評定点一覧(R７年度完成工事)'!P77)</f>
        <v/>
      </c>
      <c r="P26" s="157" t="str">
        <f>IF('評定点一覧(R７年度完成工事)'!P79="","",'評定点一覧(R７年度完成工事)'!P79)</f>
        <v/>
      </c>
      <c r="Q26" s="164"/>
    </row>
    <row r="27" spans="1:18" ht="14.25" hidden="1" customHeight="1">
      <c r="A27" s="800"/>
      <c r="B27" s="801"/>
      <c r="C27" s="802"/>
      <c r="D27" s="755"/>
      <c r="E27" s="755"/>
      <c r="F27" s="755"/>
      <c r="G27" s="155" t="str">
        <f>IF('評定点一覧(R７年度完成工事)'!P81="","",'評定点一覧(R７年度完成工事)'!P81)</f>
        <v/>
      </c>
      <c r="H27" s="156" t="str">
        <f>IF('評定点一覧(R７年度完成工事)'!P83="","",'評定点一覧(R７年度完成工事)'!P83)</f>
        <v/>
      </c>
      <c r="I27" s="156" t="str">
        <f>IF('評定点一覧(R７年度完成工事)'!P85="","",'評定点一覧(R７年度完成工事)'!P85)</f>
        <v/>
      </c>
      <c r="J27" s="156" t="str">
        <f>IF('評定点一覧(R７年度完成工事)'!P87="","",'評定点一覧(R７年度完成工事)'!P87)</f>
        <v/>
      </c>
      <c r="K27" s="156" t="str">
        <f>IF('評定点一覧(R７年度完成工事)'!P89="","",'評定点一覧(R７年度完成工事)'!P89)</f>
        <v/>
      </c>
      <c r="L27" s="156" t="str">
        <f>IF('評定点一覧(R７年度完成工事)'!P91="","",'評定点一覧(R７年度完成工事)'!P91)</f>
        <v/>
      </c>
      <c r="M27" s="156" t="str">
        <f>IF('評定点一覧(R７年度完成工事)'!P93="","",'評定点一覧(R７年度完成工事)'!P93)</f>
        <v/>
      </c>
      <c r="N27" s="156" t="str">
        <f>IF('評定点一覧(R７年度完成工事)'!P95="","",'評定点一覧(R７年度完成工事)'!P95)</f>
        <v/>
      </c>
      <c r="O27" s="156" t="str">
        <f>IF('評定点一覧(R７年度完成工事)'!P97="","",'評定点一覧(R７年度完成工事)'!P97)</f>
        <v/>
      </c>
      <c r="P27" s="157" t="str">
        <f>IF('評定点一覧(R７年度完成工事)'!P99="","",'評定点一覧(R７年度完成工事)'!P99)</f>
        <v/>
      </c>
      <c r="Q27" s="164"/>
    </row>
    <row r="28" spans="1:18" ht="14.25" hidden="1" customHeight="1">
      <c r="A28" s="800"/>
      <c r="B28" s="801"/>
      <c r="C28" s="802"/>
      <c r="D28" s="755"/>
      <c r="E28" s="755"/>
      <c r="F28" s="755"/>
      <c r="G28" s="155" t="str">
        <f>IF('評定点一覧(R７年度完成工事)'!P113="","",'評定点一覧(R７年度完成工事)'!P113)</f>
        <v/>
      </c>
      <c r="H28" s="156" t="str">
        <f>IF('評定点一覧(R７年度完成工事)'!P115="","",'評定点一覧(R７年度完成工事)'!P115)</f>
        <v/>
      </c>
      <c r="I28" s="156" t="str">
        <f>IF('評定点一覧(R７年度完成工事)'!P117="","",'評定点一覧(R７年度完成工事)'!P117)</f>
        <v/>
      </c>
      <c r="J28" s="156" t="str">
        <f>IF('評定点一覧(R７年度完成工事)'!P119="","",'評定点一覧(R７年度完成工事)'!P119)</f>
        <v/>
      </c>
      <c r="K28" s="156" t="str">
        <f>IF('評定点一覧(R７年度完成工事)'!P121="","",'評定点一覧(R７年度完成工事)'!P121)</f>
        <v/>
      </c>
      <c r="L28" s="156" t="str">
        <f>IF('評定点一覧(R７年度完成工事)'!P123="","",'評定点一覧(R７年度完成工事)'!P123)</f>
        <v/>
      </c>
      <c r="M28" s="156" t="str">
        <f>IF('評定点一覧(R７年度完成工事)'!P125="","",'評定点一覧(R７年度完成工事)'!P125)</f>
        <v/>
      </c>
      <c r="N28" s="156" t="str">
        <f>IF('評定点一覧(R７年度完成工事)'!P127="","",'評定点一覧(R７年度完成工事)'!P127)</f>
        <v/>
      </c>
      <c r="O28" s="156" t="str">
        <f>IF('評定点一覧(R７年度完成工事)'!P129="","",'評定点一覧(R７年度完成工事)'!P129)</f>
        <v/>
      </c>
      <c r="P28" s="157" t="str">
        <f>IF('評定点一覧(R７年度完成工事)'!P131="","",'評定点一覧(R７年度完成工事)'!P131)</f>
        <v/>
      </c>
      <c r="Q28" s="164"/>
    </row>
    <row r="29" spans="1:18" ht="14.25" hidden="1" customHeight="1">
      <c r="A29" s="800"/>
      <c r="B29" s="801"/>
      <c r="C29" s="802"/>
      <c r="D29" s="755"/>
      <c r="E29" s="755"/>
      <c r="F29" s="755"/>
      <c r="G29" s="155" t="str">
        <f>IF('評定点一覧(R７年度完成工事)'!P133="","",'評定点一覧(R７年度完成工事)'!P133)</f>
        <v/>
      </c>
      <c r="H29" s="156" t="str">
        <f>IF('評定点一覧(R７年度完成工事)'!P135="","",'評定点一覧(R７年度完成工事)'!P135)</f>
        <v/>
      </c>
      <c r="I29" s="156" t="str">
        <f>IF('評定点一覧(R７年度完成工事)'!P137="","",'評定点一覧(R７年度完成工事)'!P137)</f>
        <v/>
      </c>
      <c r="J29" s="156" t="str">
        <f>IF('評定点一覧(R７年度完成工事)'!P139="","",'評定点一覧(R７年度完成工事)'!P139)</f>
        <v/>
      </c>
      <c r="K29" s="156" t="str">
        <f>IF('評定点一覧(R７年度完成工事)'!P141="","",'評定点一覧(R７年度完成工事)'!P141)</f>
        <v/>
      </c>
      <c r="L29" s="156" t="str">
        <f>IF('評定点一覧(R７年度完成工事)'!P143="","",'評定点一覧(R７年度完成工事)'!P143)</f>
        <v/>
      </c>
      <c r="M29" s="156" t="str">
        <f>IF('評定点一覧(R７年度完成工事)'!P145="","",'評定点一覧(R７年度完成工事)'!P145)</f>
        <v/>
      </c>
      <c r="N29" s="156" t="str">
        <f>IF('評定点一覧(R７年度完成工事)'!P147="","",'評定点一覧(R７年度完成工事)'!P147)</f>
        <v/>
      </c>
      <c r="O29" s="156" t="str">
        <f>IF('評定点一覧(R７年度完成工事)'!P149="","",'評定点一覧(R７年度完成工事)'!P149)</f>
        <v/>
      </c>
      <c r="P29" s="157" t="str">
        <f>IF('評定点一覧(R７年度完成工事)'!P151="","",'評定点一覧(R７年度完成工事)'!P151)</f>
        <v/>
      </c>
      <c r="Q29" s="164"/>
    </row>
    <row r="30" spans="1:18" ht="14.25" customHeight="1">
      <c r="A30" s="137" t="s">
        <v>9</v>
      </c>
      <c r="D30" s="109"/>
      <c r="E30" s="109"/>
      <c r="F30" s="109"/>
      <c r="G30" s="790" t="str">
        <f>IF((COUNTA(G12:P29)-COUNTBLANK(G12:P29))=0,"",COUNTA(G12:P29)-COUNTBLANK(G12:P29))</f>
        <v/>
      </c>
      <c r="H30" s="791"/>
      <c r="I30" s="788" t="s">
        <v>133</v>
      </c>
      <c r="J30" s="786" t="str">
        <f>IF(OR(G30="",G30=0),"",ROUND(AVERAGE(G12:P29),1))</f>
        <v/>
      </c>
      <c r="K30" s="786"/>
      <c r="L30" s="786"/>
      <c r="M30" s="780" t="s">
        <v>127</v>
      </c>
      <c r="N30" s="780"/>
      <c r="O30" s="780"/>
      <c r="P30" s="781"/>
      <c r="Q30" s="2"/>
    </row>
    <row r="31" spans="1:18" ht="14.25" customHeight="1">
      <c r="A31" s="138" t="s">
        <v>10</v>
      </c>
      <c r="B31" s="139"/>
      <c r="C31" s="140"/>
      <c r="D31" s="140"/>
      <c r="E31" s="140"/>
      <c r="F31" s="140"/>
      <c r="G31" s="792"/>
      <c r="H31" s="793"/>
      <c r="I31" s="789"/>
      <c r="J31" s="787"/>
      <c r="K31" s="787"/>
      <c r="L31" s="787"/>
      <c r="M31" s="782"/>
      <c r="N31" s="782"/>
      <c r="O31" s="782"/>
      <c r="P31" s="783"/>
      <c r="Q31" s="2"/>
    </row>
    <row r="32" spans="1:18" s="195" customFormat="1">
      <c r="A32" s="165" t="s">
        <v>44</v>
      </c>
      <c r="B32" s="195" t="s">
        <v>70</v>
      </c>
      <c r="R32" s="134" t="s">
        <v>257</v>
      </c>
    </row>
    <row r="33" spans="1:18" s="195" customFormat="1">
      <c r="A33" s="165" t="s">
        <v>45</v>
      </c>
      <c r="B33" s="785" t="s">
        <v>72</v>
      </c>
      <c r="C33" s="785"/>
      <c r="D33" s="785"/>
      <c r="E33" s="785"/>
      <c r="F33" s="785"/>
      <c r="G33" s="785"/>
      <c r="H33" s="785"/>
      <c r="I33" s="785"/>
      <c r="J33" s="785"/>
      <c r="K33" s="785"/>
      <c r="L33" s="785"/>
      <c r="M33" s="785"/>
      <c r="N33" s="785"/>
      <c r="O33" s="785"/>
      <c r="P33" s="785"/>
      <c r="Q33" s="169"/>
      <c r="R33" s="134" t="s">
        <v>258</v>
      </c>
    </row>
    <row r="34" spans="1:18" s="195" customFormat="1">
      <c r="A34" s="165"/>
      <c r="B34" s="785"/>
      <c r="C34" s="785"/>
      <c r="D34" s="785"/>
      <c r="E34" s="785"/>
      <c r="F34" s="785"/>
      <c r="G34" s="785"/>
      <c r="H34" s="785"/>
      <c r="I34" s="785"/>
      <c r="J34" s="785"/>
      <c r="K34" s="785"/>
      <c r="L34" s="785"/>
      <c r="M34" s="785"/>
      <c r="N34" s="785"/>
      <c r="O34" s="785"/>
      <c r="P34" s="785"/>
      <c r="Q34" s="169"/>
      <c r="R34" s="134" t="s">
        <v>501</v>
      </c>
    </row>
    <row r="35" spans="1:18" s="195" customFormat="1" ht="13.5" customHeight="1">
      <c r="A35" s="165" t="s">
        <v>46</v>
      </c>
      <c r="B35" s="779" t="s">
        <v>525</v>
      </c>
      <c r="C35" s="779"/>
      <c r="D35" s="779"/>
      <c r="E35" s="779"/>
      <c r="F35" s="779"/>
      <c r="G35" s="779"/>
      <c r="H35" s="779"/>
      <c r="I35" s="779"/>
      <c r="J35" s="779"/>
      <c r="K35" s="779"/>
      <c r="L35" s="779"/>
      <c r="M35" s="779"/>
      <c r="N35" s="779"/>
      <c r="O35" s="779"/>
      <c r="P35" s="779"/>
      <c r="Q35" s="191"/>
    </row>
    <row r="36" spans="1:18" s="195" customFormat="1" ht="13.5" customHeight="1">
      <c r="A36" s="165"/>
      <c r="B36" s="779"/>
      <c r="C36" s="779"/>
      <c r="D36" s="779"/>
      <c r="E36" s="779"/>
      <c r="F36" s="779"/>
      <c r="G36" s="779"/>
      <c r="H36" s="779"/>
      <c r="I36" s="779"/>
      <c r="J36" s="779"/>
      <c r="K36" s="779"/>
      <c r="L36" s="779"/>
      <c r="M36" s="779"/>
      <c r="N36" s="779"/>
      <c r="O36" s="779"/>
      <c r="P36" s="779"/>
      <c r="Q36" s="191"/>
    </row>
    <row r="37" spans="1:18" s="195" customFormat="1">
      <c r="A37" s="165" t="s">
        <v>54</v>
      </c>
      <c r="B37" s="195" t="s">
        <v>71</v>
      </c>
    </row>
    <row r="38" spans="1:18" s="195" customFormat="1">
      <c r="A38" s="165"/>
    </row>
    <row r="39" spans="1:18" hidden="1">
      <c r="A39" s="129"/>
      <c r="B39" s="129"/>
      <c r="C39" s="129"/>
      <c r="D39" s="129"/>
      <c r="E39" s="129"/>
      <c r="F39" s="129"/>
      <c r="G39" s="129"/>
      <c r="H39" s="129"/>
      <c r="I39" s="129"/>
      <c r="J39" s="129"/>
      <c r="K39" s="129"/>
      <c r="L39" s="129"/>
      <c r="M39" s="129"/>
      <c r="N39" s="129"/>
      <c r="O39" s="129"/>
      <c r="P39" s="129"/>
    </row>
    <row r="40" spans="1:18" ht="13.5" hidden="1" customHeight="1">
      <c r="A40" s="129"/>
      <c r="B40" s="765"/>
      <c r="C40" s="765"/>
      <c r="D40" s="765"/>
      <c r="E40" s="765"/>
      <c r="F40" s="765"/>
      <c r="G40" s="765"/>
      <c r="H40" s="765"/>
      <c r="I40" s="765"/>
      <c r="J40" s="765"/>
      <c r="K40" s="765"/>
      <c r="L40" s="765"/>
      <c r="M40" s="765"/>
      <c r="N40" s="765"/>
      <c r="O40" s="765"/>
      <c r="P40" s="765"/>
      <c r="Q40" s="168"/>
    </row>
    <row r="41" spans="1:18" hidden="1">
      <c r="A41" s="129"/>
      <c r="B41" s="765"/>
      <c r="C41" s="765"/>
      <c r="D41" s="765"/>
      <c r="E41" s="765"/>
      <c r="F41" s="765"/>
      <c r="G41" s="765"/>
      <c r="H41" s="765"/>
      <c r="I41" s="765"/>
      <c r="J41" s="765"/>
      <c r="K41" s="765"/>
      <c r="L41" s="765"/>
      <c r="M41" s="765"/>
      <c r="N41" s="765"/>
      <c r="O41" s="765"/>
      <c r="P41" s="765"/>
      <c r="Q41" s="168"/>
    </row>
    <row r="42" spans="1:18" ht="15.75" customHeight="1">
      <c r="A42" s="130"/>
      <c r="B42" s="130"/>
      <c r="C42" s="130"/>
      <c r="D42" s="130"/>
      <c r="E42" s="130"/>
      <c r="F42" s="130"/>
      <c r="G42" s="130"/>
      <c r="H42" s="130"/>
      <c r="I42" s="130"/>
      <c r="J42" s="130"/>
      <c r="K42" s="130"/>
      <c r="L42" s="130"/>
      <c r="M42" s="130"/>
      <c r="N42" s="130"/>
      <c r="O42" s="130"/>
      <c r="P42" s="130"/>
    </row>
    <row r="43" spans="1:18" ht="15.75" customHeight="1">
      <c r="A43" s="766" t="s">
        <v>88</v>
      </c>
      <c r="B43" s="766"/>
      <c r="C43" s="766"/>
      <c r="D43" s="766"/>
      <c r="E43" s="767" t="str">
        <f>IF(発注者入力シート!C10="","",発注者入力シート!C10)</f>
        <v>（一）跡市波子停車場線（跡市２工区）総合交付金（改築）工事　第６期</v>
      </c>
      <c r="F43" s="767"/>
      <c r="G43" s="767"/>
      <c r="H43" s="767"/>
      <c r="I43" s="767"/>
      <c r="J43" s="767"/>
      <c r="K43" s="767"/>
      <c r="L43" s="767"/>
      <c r="M43" s="767"/>
      <c r="N43" s="767"/>
      <c r="O43" s="767"/>
      <c r="P43" s="767"/>
      <c r="Q43" s="2"/>
    </row>
    <row r="44" spans="1:18" ht="15.75" customHeight="1"/>
    <row r="45" spans="1:18" ht="15.75" customHeight="1">
      <c r="A45" s="768" t="s">
        <v>89</v>
      </c>
      <c r="B45" s="766"/>
      <c r="C45" s="766"/>
      <c r="D45" s="766"/>
      <c r="E45" s="767" t="str">
        <f>IF(発注者入力シート!C6="","",発注者入力シート!C6)</f>
        <v>浜田県土整備事務所</v>
      </c>
      <c r="F45" s="767"/>
      <c r="G45" s="767"/>
      <c r="H45" s="767"/>
      <c r="I45" s="767"/>
      <c r="J45" s="767"/>
      <c r="K45" s="767"/>
      <c r="L45" s="767"/>
      <c r="M45" s="767"/>
      <c r="N45" s="767"/>
      <c r="O45" s="767"/>
      <c r="P45" s="767"/>
      <c r="Q45" s="2"/>
    </row>
    <row r="46" spans="1:18" ht="15.75" customHeight="1"/>
    <row r="47" spans="1:18" ht="15.75" customHeight="1">
      <c r="A47" s="766" t="s">
        <v>90</v>
      </c>
      <c r="B47" s="766"/>
      <c r="C47" s="766"/>
      <c r="D47" s="766"/>
      <c r="E47" s="769" t="str">
        <f>発注者入力シート!$C$11</f>
        <v>令和９年７月３１日までに入札公告された工事　　</v>
      </c>
      <c r="F47" s="769"/>
      <c r="G47" s="769"/>
      <c r="H47" s="769"/>
      <c r="I47" s="769"/>
      <c r="J47" s="769"/>
      <c r="K47" s="769"/>
      <c r="L47" s="769"/>
      <c r="M47" s="769"/>
      <c r="N47" s="769"/>
      <c r="O47" s="769"/>
      <c r="P47" s="769"/>
      <c r="Q47" s="2"/>
    </row>
    <row r="48" spans="1:18" ht="15" customHeight="1">
      <c r="E48" s="449"/>
      <c r="F48" s="449"/>
      <c r="G48" s="449"/>
      <c r="H48" s="449"/>
      <c r="I48" s="449"/>
      <c r="J48" s="449"/>
      <c r="K48" s="449"/>
      <c r="L48" s="449"/>
      <c r="M48" s="449"/>
      <c r="N48" s="449"/>
      <c r="O48" s="449"/>
      <c r="P48" s="449"/>
    </row>
    <row r="49" spans="1:17" ht="15.75" customHeight="1">
      <c r="A49" s="803" t="str">
        <f>CONCATENATE("　今後、",発注者入力シート!C6,"が発注する工事においては、本書の写し（※）をもって「企業の工事成績評定点」の貴社技術資料とみなし、その他添付資料の提出は不要とする。
※本書の写しとは、収受印欄に収受の押印がある資料をいう。")</f>
        <v>　今後、浜田県土整備事務所が発注する工事においては、本書の写し（※）をもって「企業の工事成績評定点」の貴社技術資料とみなし、その他添付資料の提出は不要とする。
※本書の写しとは、収受印欄に収受の押印がある資料をいう。</v>
      </c>
      <c r="B49" s="803"/>
      <c r="C49" s="803"/>
      <c r="D49" s="803"/>
      <c r="E49" s="803"/>
      <c r="F49" s="803"/>
      <c r="G49" s="803"/>
      <c r="H49" s="803"/>
      <c r="I49" s="803"/>
      <c r="J49" s="803"/>
      <c r="K49" s="803"/>
      <c r="L49" s="803"/>
      <c r="M49" s="803"/>
      <c r="N49" s="803"/>
      <c r="O49" s="803"/>
      <c r="P49" s="803"/>
      <c r="Q49" s="168"/>
    </row>
    <row r="50" spans="1:17" ht="31.7" customHeight="1">
      <c r="A50" s="803"/>
      <c r="B50" s="803"/>
      <c r="C50" s="803"/>
      <c r="D50" s="803"/>
      <c r="E50" s="803"/>
      <c r="F50" s="803"/>
      <c r="G50" s="803"/>
      <c r="H50" s="803"/>
      <c r="I50" s="803"/>
      <c r="J50" s="803"/>
      <c r="K50" s="803"/>
      <c r="L50" s="803"/>
      <c r="M50" s="803"/>
      <c r="N50" s="803"/>
      <c r="O50" s="803"/>
      <c r="P50" s="803"/>
      <c r="Q50" s="168"/>
    </row>
    <row r="51" spans="1:17" ht="15.75" customHeight="1">
      <c r="M51" s="744" t="s">
        <v>725</v>
      </c>
      <c r="N51" s="744"/>
    </row>
    <row r="52" spans="1:17" ht="15.75" customHeight="1">
      <c r="B52" s="3" t="s">
        <v>520</v>
      </c>
      <c r="L52" s="136"/>
      <c r="M52" s="436"/>
      <c r="N52" s="436"/>
      <c r="O52" s="437"/>
    </row>
    <row r="53" spans="1:17" ht="15.75" customHeight="1">
      <c r="B53" s="770" t="str">
        <f>IF(COUNTIF(企業入力シート!B26:B29,"○")&gt;0,発注者入力シート!AJ10,IF(INDEX(発注者入力シート!$B$20:$J$24,MATCH(発注者入力シート!L6,発注者入力シート!$C$20:$C$24,0),7)="未記入",発注者入力シート!$AJ$8,IF(INDEX(発注者入力シート!$B$20:$J$24,MATCH(発注者入力シート!L6,発注者入力シート!$C$20:$C$24,0),7)="無",発注者入力シート!$AJ$9,IF(INDEX(発注者入力シート!$B$20:$J$24,MATCH(発注者入力シート!L6,発注者入力シート!$C$20:$C$24,0),7)="有",発注者入力シート!$AJ$10))))</f>
        <v>「企業入力シート」の「押印済資料での提出」欄が未記入ですので、リストから「有」、「無」どちらかを選択してください</v>
      </c>
      <c r="C53" s="771"/>
      <c r="D53" s="771"/>
      <c r="E53" s="771"/>
      <c r="F53" s="771"/>
      <c r="G53" s="771"/>
      <c r="H53" s="771"/>
      <c r="I53" s="772"/>
      <c r="L53" s="137"/>
      <c r="O53" s="438"/>
    </row>
    <row r="54" spans="1:17" ht="15.75" customHeight="1">
      <c r="A54" s="3" t="s">
        <v>11</v>
      </c>
      <c r="B54" s="773"/>
      <c r="C54" s="774"/>
      <c r="D54" s="774"/>
      <c r="E54" s="774"/>
      <c r="F54" s="774"/>
      <c r="G54" s="774"/>
      <c r="H54" s="774"/>
      <c r="I54" s="775"/>
      <c r="L54" s="137"/>
      <c r="O54" s="438"/>
    </row>
    <row r="55" spans="1:17" ht="15.75" customHeight="1">
      <c r="B55" s="773"/>
      <c r="C55" s="774"/>
      <c r="D55" s="774"/>
      <c r="E55" s="774"/>
      <c r="F55" s="774"/>
      <c r="G55" s="774"/>
      <c r="H55" s="774"/>
      <c r="I55" s="775"/>
      <c r="L55" s="137"/>
      <c r="O55" s="438"/>
    </row>
    <row r="56" spans="1:17" ht="15.75" customHeight="1">
      <c r="B56" s="773"/>
      <c r="C56" s="774"/>
      <c r="D56" s="774"/>
      <c r="E56" s="774"/>
      <c r="F56" s="774"/>
      <c r="G56" s="774"/>
      <c r="H56" s="774"/>
      <c r="I56" s="775"/>
      <c r="L56" s="137"/>
      <c r="O56" s="438"/>
    </row>
    <row r="57" spans="1:17" ht="15.75" customHeight="1">
      <c r="B57" s="776"/>
      <c r="C57" s="777"/>
      <c r="D57" s="777"/>
      <c r="E57" s="777"/>
      <c r="F57" s="777"/>
      <c r="G57" s="777"/>
      <c r="H57" s="777"/>
      <c r="I57" s="778"/>
      <c r="L57" s="137"/>
      <c r="O57" s="438"/>
    </row>
    <row r="58" spans="1:17" ht="15.75" customHeight="1">
      <c r="A58" s="277"/>
      <c r="B58" s="453"/>
      <c r="C58" s="453"/>
      <c r="D58" s="453"/>
      <c r="E58" s="453"/>
      <c r="F58" s="453"/>
      <c r="G58" s="453"/>
      <c r="H58" s="453"/>
      <c r="I58" s="453"/>
      <c r="L58" s="137"/>
      <c r="O58" s="438"/>
    </row>
    <row r="59" spans="1:17" ht="15.75" customHeight="1">
      <c r="A59" s="277"/>
      <c r="B59" s="169"/>
      <c r="C59" s="169"/>
      <c r="D59" s="169"/>
      <c r="E59" s="169"/>
      <c r="F59" s="169"/>
      <c r="G59" s="169"/>
      <c r="H59" s="169"/>
      <c r="I59" s="169"/>
      <c r="L59" s="138"/>
      <c r="M59" s="139"/>
      <c r="N59" s="139"/>
      <c r="O59" s="439"/>
    </row>
    <row r="60" spans="1:17" ht="19.5" customHeight="1">
      <c r="A60" s="460" t="s">
        <v>723</v>
      </c>
      <c r="C60" s="191"/>
      <c r="D60" s="191"/>
      <c r="E60" s="191"/>
      <c r="F60" s="191"/>
      <c r="G60" s="191"/>
      <c r="H60" s="191"/>
      <c r="I60" s="191"/>
      <c r="Q60" s="169"/>
    </row>
    <row r="61" spans="1:17" ht="19.5" customHeight="1">
      <c r="B61" s="2" t="s">
        <v>733</v>
      </c>
      <c r="C61" s="2"/>
      <c r="D61" s="2"/>
      <c r="E61" s="2"/>
      <c r="F61" s="2"/>
      <c r="G61" s="2"/>
      <c r="H61" s="2"/>
      <c r="I61" s="2"/>
      <c r="J61" s="2"/>
      <c r="K61" s="2"/>
      <c r="L61" s="2"/>
      <c r="M61" s="2"/>
      <c r="N61" s="2"/>
      <c r="O61" s="2"/>
      <c r="P61" s="2"/>
      <c r="Q61" s="169"/>
    </row>
    <row r="62" spans="1:17" ht="19.5" customHeight="1">
      <c r="B62" s="2" t="s">
        <v>724</v>
      </c>
      <c r="C62" s="168"/>
      <c r="D62" s="168"/>
      <c r="E62" s="168"/>
      <c r="F62" s="168"/>
      <c r="G62" s="168"/>
      <c r="H62" s="168"/>
      <c r="I62" s="168"/>
      <c r="J62" s="168"/>
      <c r="K62" s="168"/>
      <c r="L62" s="168"/>
      <c r="M62" s="168"/>
      <c r="N62" s="168"/>
      <c r="O62" s="168"/>
      <c r="P62" s="168"/>
      <c r="Q62" s="169"/>
    </row>
    <row r="63" spans="1:17" ht="19.5" customHeight="1">
      <c r="B63" s="77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浜田県土整備事務所が発注する工事と記載があっても、本書の写しをもって島根県総務部、防災部、農林水産部及び土木部の事業課、関係地方機関が発注する工事において、その他添付資料の提出は不要とする。</v>
      </c>
      <c r="C63" s="779"/>
      <c r="D63" s="779"/>
      <c r="E63" s="779"/>
      <c r="F63" s="779"/>
      <c r="G63" s="779"/>
      <c r="H63" s="779"/>
      <c r="I63" s="779"/>
      <c r="J63" s="779"/>
      <c r="K63" s="779"/>
      <c r="L63" s="779"/>
      <c r="M63" s="779"/>
      <c r="N63" s="779"/>
      <c r="O63" s="779"/>
      <c r="P63" s="779"/>
    </row>
    <row r="64" spans="1:17" ht="19.5" customHeight="1">
      <c r="A64" s="169"/>
      <c r="B64" s="779"/>
      <c r="C64" s="779"/>
      <c r="D64" s="779"/>
      <c r="E64" s="779"/>
      <c r="F64" s="779"/>
      <c r="G64" s="779"/>
      <c r="H64" s="779"/>
      <c r="I64" s="779"/>
      <c r="J64" s="779"/>
      <c r="K64" s="779"/>
      <c r="L64" s="779"/>
      <c r="M64" s="779"/>
      <c r="N64" s="779"/>
      <c r="O64" s="779"/>
      <c r="P64" s="779"/>
    </row>
    <row r="65" spans="1:16" ht="15.75" customHeight="1">
      <c r="A65" s="169"/>
      <c r="B65" s="779"/>
      <c r="C65" s="779"/>
      <c r="D65" s="779"/>
      <c r="E65" s="779"/>
      <c r="F65" s="779"/>
      <c r="G65" s="779"/>
      <c r="H65" s="779"/>
      <c r="I65" s="779"/>
      <c r="J65" s="779"/>
      <c r="K65" s="779"/>
      <c r="L65" s="779"/>
      <c r="M65" s="779"/>
      <c r="N65" s="779"/>
      <c r="O65" s="779"/>
      <c r="P65" s="779"/>
    </row>
    <row r="66" spans="1:16" ht="15.75" customHeight="1">
      <c r="A66" s="450"/>
      <c r="B66" s="779"/>
      <c r="C66" s="779"/>
      <c r="D66" s="779"/>
      <c r="E66" s="779"/>
      <c r="F66" s="779"/>
      <c r="G66" s="779"/>
      <c r="H66" s="779"/>
      <c r="I66" s="779"/>
      <c r="J66" s="779"/>
      <c r="K66" s="779"/>
      <c r="L66" s="779"/>
      <c r="M66" s="779"/>
      <c r="N66" s="779"/>
      <c r="O66" s="779"/>
      <c r="P66" s="779"/>
    </row>
    <row r="67" spans="1:16" ht="15.75" customHeight="1">
      <c r="A67" s="277"/>
      <c r="B67" s="191"/>
      <c r="C67" s="191"/>
      <c r="D67" s="191"/>
      <c r="E67" s="191"/>
      <c r="F67" s="191"/>
      <c r="G67" s="191"/>
      <c r="H67" s="191"/>
      <c r="I67" s="191"/>
    </row>
    <row r="68" spans="1:16" ht="15.75" customHeight="1">
      <c r="A68" s="277"/>
      <c r="B68" s="191"/>
      <c r="C68" s="191"/>
      <c r="D68" s="191"/>
      <c r="E68" s="191"/>
      <c r="F68" s="191"/>
      <c r="G68" s="191"/>
      <c r="H68" s="191"/>
      <c r="I68" s="191"/>
    </row>
    <row r="69" spans="1:16" ht="15.75" customHeight="1">
      <c r="A69" s="195"/>
      <c r="B69" s="169"/>
      <c r="C69" s="169"/>
      <c r="D69" s="169"/>
      <c r="E69" s="169"/>
      <c r="F69" s="169"/>
      <c r="G69" s="169"/>
      <c r="H69" s="169"/>
      <c r="I69" s="169"/>
    </row>
    <row r="70" spans="1:16" ht="15.75" customHeight="1"/>
    <row r="71" spans="1:16" ht="15.75" customHeight="1"/>
    <row r="72" spans="1:16" ht="15.75" customHeight="1"/>
  </sheetData>
  <mergeCells count="35">
    <mergeCell ref="B53:I57"/>
    <mergeCell ref="B63:P66"/>
    <mergeCell ref="M30:P31"/>
    <mergeCell ref="H4:J4"/>
    <mergeCell ref="B33:P34"/>
    <mergeCell ref="D12:F17"/>
    <mergeCell ref="D18:F23"/>
    <mergeCell ref="J30:L31"/>
    <mergeCell ref="I30:I31"/>
    <mergeCell ref="G30:H31"/>
    <mergeCell ref="G8:P8"/>
    <mergeCell ref="D24:F29"/>
    <mergeCell ref="A12:C29"/>
    <mergeCell ref="B35:P36"/>
    <mergeCell ref="M51:N51"/>
    <mergeCell ref="A49:P50"/>
    <mergeCell ref="B40:P41"/>
    <mergeCell ref="A43:D43"/>
    <mergeCell ref="A47:D47"/>
    <mergeCell ref="E45:P45"/>
    <mergeCell ref="E43:P43"/>
    <mergeCell ref="A45:D45"/>
    <mergeCell ref="E47:P47"/>
    <mergeCell ref="A1:F1"/>
    <mergeCell ref="A2:E2"/>
    <mergeCell ref="G9:P9"/>
    <mergeCell ref="A3:P3"/>
    <mergeCell ref="K4:P4"/>
    <mergeCell ref="A6:C9"/>
    <mergeCell ref="D9:F9"/>
    <mergeCell ref="D8:F8"/>
    <mergeCell ref="D7:F7"/>
    <mergeCell ref="D6:F6"/>
    <mergeCell ref="G6:P6"/>
    <mergeCell ref="G7:P7"/>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66FF"/>
  </sheetPr>
  <dimension ref="A1:T158"/>
  <sheetViews>
    <sheetView view="pageBreakPreview" zoomScaleNormal="100" zoomScaleSheetLayoutView="100" workbookViewId="0">
      <selection activeCell="B9" sqref="B9:B10"/>
    </sheetView>
  </sheetViews>
  <sheetFormatPr defaultColWidth="9" defaultRowHeight="13.5"/>
  <cols>
    <col min="1" max="18" width="5.125" style="3" customWidth="1"/>
    <col min="19" max="16384" width="9" style="3"/>
  </cols>
  <sheetData>
    <row r="1" spans="1:20" ht="15.75" customHeight="1">
      <c r="A1" s="740" t="str">
        <f>CONCATENATE("（様式-",INDEX(発注者入力シート!$B$20:$G$24,MATCH(発注者入力シート!L6,発注者入力シート!$C$20:$C$24,0),4),"-２）")</f>
        <v>（様式-２-２）</v>
      </c>
      <c r="B1" s="740"/>
      <c r="C1" s="740"/>
      <c r="D1" s="740"/>
      <c r="E1" s="740"/>
      <c r="F1" s="740"/>
      <c r="Q1" s="159" t="s">
        <v>852</v>
      </c>
      <c r="R1" s="159"/>
      <c r="S1" s="3" t="s">
        <v>251</v>
      </c>
    </row>
    <row r="2" spans="1:20" ht="15.75" customHeight="1">
      <c r="A2" s="740" t="str">
        <f>CONCATENATE("評価項目",INDEX(発注者入力シート!$B$20:$G$24,MATCH(発注者入力シート!L6,発注者入力シート!$C$20:$C$24,0),5),"-",INDEX(発注者入力シート!$B$20:$G$24,MATCH(発注者入力シート!L6,発注者入力シート!$C$20:$C$24,0),6))</f>
        <v>評価項目（１）-①</v>
      </c>
      <c r="B2" s="740"/>
      <c r="C2" s="740"/>
      <c r="D2" s="740"/>
      <c r="E2" s="740"/>
      <c r="S2" s="3" t="s">
        <v>252</v>
      </c>
    </row>
    <row r="3" spans="1:20" ht="15.75" customHeight="1">
      <c r="A3" s="753" t="s">
        <v>91</v>
      </c>
      <c r="B3" s="753"/>
      <c r="C3" s="753"/>
      <c r="D3" s="753"/>
      <c r="E3" s="753"/>
      <c r="F3" s="753"/>
      <c r="G3" s="753"/>
      <c r="H3" s="753"/>
      <c r="I3" s="753"/>
      <c r="J3" s="753"/>
      <c r="K3" s="753"/>
      <c r="L3" s="753"/>
      <c r="M3" s="753"/>
      <c r="N3" s="753"/>
      <c r="O3" s="753"/>
      <c r="P3" s="753"/>
      <c r="Q3" s="753"/>
      <c r="R3" s="167"/>
      <c r="S3" s="132"/>
      <c r="T3" s="3" t="s">
        <v>259</v>
      </c>
    </row>
    <row r="4" spans="1:20" ht="15.75" customHeight="1">
      <c r="H4" s="838" t="s">
        <v>180</v>
      </c>
      <c r="I4" s="838"/>
      <c r="J4" s="838"/>
      <c r="K4" s="754" t="str">
        <f>IF(企業入力シート!C7="","",企業入力シート!C7)</f>
        <v/>
      </c>
      <c r="L4" s="754"/>
      <c r="M4" s="754"/>
      <c r="N4" s="754"/>
      <c r="O4" s="754"/>
      <c r="P4" s="754"/>
      <c r="Q4" s="754"/>
      <c r="R4" s="167"/>
      <c r="S4" s="126"/>
      <c r="T4" s="3" t="s">
        <v>254</v>
      </c>
    </row>
    <row r="5" spans="1:20" ht="15.75" customHeight="1">
      <c r="R5" s="2"/>
    </row>
    <row r="6" spans="1:20" ht="15.75" customHeight="1">
      <c r="S6" s="3" t="s">
        <v>255</v>
      </c>
    </row>
    <row r="7" spans="1:20" ht="15.75" customHeight="1">
      <c r="A7" s="160" t="s">
        <v>12</v>
      </c>
      <c r="B7" s="161" t="s">
        <v>14</v>
      </c>
      <c r="C7" s="830" t="s">
        <v>16</v>
      </c>
      <c r="D7" s="830"/>
      <c r="E7" s="827" t="s">
        <v>17</v>
      </c>
      <c r="F7" s="830"/>
      <c r="G7" s="831"/>
      <c r="H7" s="827" t="s">
        <v>18</v>
      </c>
      <c r="I7" s="830"/>
      <c r="J7" s="830"/>
      <c r="K7" s="830"/>
      <c r="L7" s="830"/>
      <c r="M7" s="830"/>
      <c r="N7" s="830"/>
      <c r="O7" s="831"/>
      <c r="P7" s="827" t="s">
        <v>48</v>
      </c>
      <c r="Q7" s="831"/>
      <c r="S7" s="128"/>
      <c r="T7" s="3" t="s">
        <v>256</v>
      </c>
    </row>
    <row r="8" spans="1:20" ht="15.75" customHeight="1">
      <c r="A8" s="162" t="s">
        <v>13</v>
      </c>
      <c r="B8" s="163" t="s">
        <v>15</v>
      </c>
      <c r="C8" s="744"/>
      <c r="D8" s="744"/>
      <c r="E8" s="834" t="s">
        <v>460</v>
      </c>
      <c r="F8" s="835"/>
      <c r="G8" s="836"/>
      <c r="H8" s="828"/>
      <c r="I8" s="832"/>
      <c r="J8" s="832"/>
      <c r="K8" s="832"/>
      <c r="L8" s="832"/>
      <c r="M8" s="832"/>
      <c r="N8" s="832"/>
      <c r="O8" s="833"/>
      <c r="P8" s="829" t="s">
        <v>47</v>
      </c>
      <c r="Q8" s="837"/>
      <c r="R8" s="109"/>
      <c r="S8" s="129"/>
      <c r="T8" s="3" t="s">
        <v>254</v>
      </c>
    </row>
    <row r="9" spans="1:20" ht="15.75" customHeight="1">
      <c r="A9" s="827">
        <v>1</v>
      </c>
      <c r="B9" s="840" t="s">
        <v>794</v>
      </c>
      <c r="C9" s="812"/>
      <c r="D9" s="813"/>
      <c r="E9" s="816"/>
      <c r="F9" s="817"/>
      <c r="G9" s="818"/>
      <c r="H9" s="819"/>
      <c r="I9" s="820"/>
      <c r="J9" s="820"/>
      <c r="K9" s="820"/>
      <c r="L9" s="820"/>
      <c r="M9" s="820"/>
      <c r="N9" s="820"/>
      <c r="O9" s="821"/>
      <c r="P9" s="825"/>
      <c r="Q9" s="805" t="s">
        <v>94</v>
      </c>
      <c r="R9" s="109"/>
    </row>
    <row r="10" spans="1:20" ht="15.75" customHeight="1">
      <c r="A10" s="828"/>
      <c r="B10" s="841"/>
      <c r="C10" s="814"/>
      <c r="D10" s="815"/>
      <c r="E10" s="807"/>
      <c r="F10" s="808"/>
      <c r="G10" s="809"/>
      <c r="H10" s="822"/>
      <c r="I10" s="823"/>
      <c r="J10" s="823"/>
      <c r="K10" s="823"/>
      <c r="L10" s="823"/>
      <c r="M10" s="823"/>
      <c r="N10" s="823"/>
      <c r="O10" s="824"/>
      <c r="P10" s="826"/>
      <c r="Q10" s="806"/>
      <c r="R10" s="109"/>
      <c r="S10" s="134" t="s">
        <v>257</v>
      </c>
    </row>
    <row r="11" spans="1:20" ht="15.75" customHeight="1">
      <c r="A11" s="829">
        <v>2</v>
      </c>
      <c r="B11" s="810" t="str">
        <f>B9</f>
        <v>R５</v>
      </c>
      <c r="C11" s="812"/>
      <c r="D11" s="813"/>
      <c r="E11" s="816"/>
      <c r="F11" s="817"/>
      <c r="G11" s="818"/>
      <c r="H11" s="819"/>
      <c r="I11" s="820"/>
      <c r="J11" s="820"/>
      <c r="K11" s="820"/>
      <c r="L11" s="820"/>
      <c r="M11" s="820"/>
      <c r="N11" s="820"/>
      <c r="O11" s="821"/>
      <c r="P11" s="825"/>
      <c r="Q11" s="805" t="s">
        <v>94</v>
      </c>
      <c r="R11" s="109"/>
      <c r="S11" s="134" t="s">
        <v>258</v>
      </c>
    </row>
    <row r="12" spans="1:20" ht="15.75" customHeight="1">
      <c r="A12" s="829"/>
      <c r="B12" s="811"/>
      <c r="C12" s="814"/>
      <c r="D12" s="815"/>
      <c r="E12" s="807"/>
      <c r="F12" s="808"/>
      <c r="G12" s="809"/>
      <c r="H12" s="822"/>
      <c r="I12" s="823"/>
      <c r="J12" s="823"/>
      <c r="K12" s="823"/>
      <c r="L12" s="823"/>
      <c r="M12" s="823"/>
      <c r="N12" s="823"/>
      <c r="O12" s="824"/>
      <c r="P12" s="826"/>
      <c r="Q12" s="806"/>
      <c r="R12" s="109"/>
      <c r="S12" s="134" t="s">
        <v>501</v>
      </c>
    </row>
    <row r="13" spans="1:20" ht="15.75" customHeight="1">
      <c r="A13" s="827">
        <v>3</v>
      </c>
      <c r="B13" s="810" t="str">
        <f t="shared" ref="B13" si="0">B11</f>
        <v>R５</v>
      </c>
      <c r="C13" s="812"/>
      <c r="D13" s="813"/>
      <c r="E13" s="816"/>
      <c r="F13" s="817"/>
      <c r="G13" s="818"/>
      <c r="H13" s="819"/>
      <c r="I13" s="820"/>
      <c r="J13" s="820"/>
      <c r="K13" s="820"/>
      <c r="L13" s="820"/>
      <c r="M13" s="820"/>
      <c r="N13" s="820"/>
      <c r="O13" s="821"/>
      <c r="P13" s="825"/>
      <c r="Q13" s="805" t="s">
        <v>94</v>
      </c>
      <c r="R13" s="109"/>
    </row>
    <row r="14" spans="1:20" ht="15.75" customHeight="1">
      <c r="A14" s="828"/>
      <c r="B14" s="811"/>
      <c r="C14" s="814"/>
      <c r="D14" s="815"/>
      <c r="E14" s="807"/>
      <c r="F14" s="808"/>
      <c r="G14" s="809"/>
      <c r="H14" s="822"/>
      <c r="I14" s="823"/>
      <c r="J14" s="823"/>
      <c r="K14" s="823"/>
      <c r="L14" s="823"/>
      <c r="M14" s="823"/>
      <c r="N14" s="823"/>
      <c r="O14" s="824"/>
      <c r="P14" s="826"/>
      <c r="Q14" s="806"/>
      <c r="R14" s="109"/>
    </row>
    <row r="15" spans="1:20" ht="15.75" customHeight="1">
      <c r="A15" s="829">
        <v>4</v>
      </c>
      <c r="B15" s="810" t="str">
        <f t="shared" ref="B15" si="1">B13</f>
        <v>R５</v>
      </c>
      <c r="C15" s="812"/>
      <c r="D15" s="813"/>
      <c r="E15" s="816"/>
      <c r="F15" s="817"/>
      <c r="G15" s="818"/>
      <c r="H15" s="819"/>
      <c r="I15" s="820"/>
      <c r="J15" s="820"/>
      <c r="K15" s="820"/>
      <c r="L15" s="820"/>
      <c r="M15" s="820"/>
      <c r="N15" s="820"/>
      <c r="O15" s="821"/>
      <c r="P15" s="825"/>
      <c r="Q15" s="805" t="s">
        <v>94</v>
      </c>
      <c r="R15" s="109"/>
    </row>
    <row r="16" spans="1:20" ht="15.75" customHeight="1">
      <c r="A16" s="829"/>
      <c r="B16" s="811"/>
      <c r="C16" s="814"/>
      <c r="D16" s="815"/>
      <c r="E16" s="807"/>
      <c r="F16" s="808"/>
      <c r="G16" s="809"/>
      <c r="H16" s="822"/>
      <c r="I16" s="823"/>
      <c r="J16" s="823"/>
      <c r="K16" s="823"/>
      <c r="L16" s="823"/>
      <c r="M16" s="823"/>
      <c r="N16" s="823"/>
      <c r="O16" s="824"/>
      <c r="P16" s="826"/>
      <c r="Q16" s="806"/>
      <c r="R16" s="109"/>
    </row>
    <row r="17" spans="1:18" ht="15.75" customHeight="1">
      <c r="A17" s="827">
        <v>5</v>
      </c>
      <c r="B17" s="810" t="str">
        <f t="shared" ref="B17" si="2">B15</f>
        <v>R５</v>
      </c>
      <c r="C17" s="812"/>
      <c r="D17" s="813"/>
      <c r="E17" s="816"/>
      <c r="F17" s="817"/>
      <c r="G17" s="818"/>
      <c r="H17" s="819"/>
      <c r="I17" s="820"/>
      <c r="J17" s="820"/>
      <c r="K17" s="820"/>
      <c r="L17" s="820"/>
      <c r="M17" s="820"/>
      <c r="N17" s="820"/>
      <c r="O17" s="821"/>
      <c r="P17" s="825"/>
      <c r="Q17" s="805" t="s">
        <v>94</v>
      </c>
      <c r="R17" s="109"/>
    </row>
    <row r="18" spans="1:18" ht="15.75" customHeight="1">
      <c r="A18" s="828"/>
      <c r="B18" s="811"/>
      <c r="C18" s="814"/>
      <c r="D18" s="815"/>
      <c r="E18" s="807"/>
      <c r="F18" s="808"/>
      <c r="G18" s="809"/>
      <c r="H18" s="822"/>
      <c r="I18" s="823"/>
      <c r="J18" s="823"/>
      <c r="K18" s="823"/>
      <c r="L18" s="823"/>
      <c r="M18" s="823"/>
      <c r="N18" s="823"/>
      <c r="O18" s="824"/>
      <c r="P18" s="826"/>
      <c r="Q18" s="806"/>
      <c r="R18" s="109"/>
    </row>
    <row r="19" spans="1:18" ht="15.75" customHeight="1">
      <c r="A19" s="829">
        <v>6</v>
      </c>
      <c r="B19" s="810" t="str">
        <f t="shared" ref="B19" si="3">B17</f>
        <v>R５</v>
      </c>
      <c r="C19" s="812"/>
      <c r="D19" s="813"/>
      <c r="E19" s="816"/>
      <c r="F19" s="817"/>
      <c r="G19" s="818"/>
      <c r="H19" s="819"/>
      <c r="I19" s="820"/>
      <c r="J19" s="820"/>
      <c r="K19" s="820"/>
      <c r="L19" s="820"/>
      <c r="M19" s="820"/>
      <c r="N19" s="820"/>
      <c r="O19" s="821"/>
      <c r="P19" s="825"/>
      <c r="Q19" s="805" t="s">
        <v>94</v>
      </c>
      <c r="R19" s="109"/>
    </row>
    <row r="20" spans="1:18" ht="15.75" customHeight="1">
      <c r="A20" s="829"/>
      <c r="B20" s="811"/>
      <c r="C20" s="814"/>
      <c r="D20" s="815"/>
      <c r="E20" s="807"/>
      <c r="F20" s="808"/>
      <c r="G20" s="809"/>
      <c r="H20" s="822"/>
      <c r="I20" s="823"/>
      <c r="J20" s="823"/>
      <c r="K20" s="823"/>
      <c r="L20" s="823"/>
      <c r="M20" s="823"/>
      <c r="N20" s="823"/>
      <c r="O20" s="824"/>
      <c r="P20" s="826"/>
      <c r="Q20" s="806"/>
      <c r="R20" s="109"/>
    </row>
    <row r="21" spans="1:18" ht="15.75" customHeight="1">
      <c r="A21" s="827">
        <v>7</v>
      </c>
      <c r="B21" s="810" t="str">
        <f t="shared" ref="B21" si="4">B19</f>
        <v>R５</v>
      </c>
      <c r="C21" s="812"/>
      <c r="D21" s="813"/>
      <c r="E21" s="816"/>
      <c r="F21" s="817"/>
      <c r="G21" s="818"/>
      <c r="H21" s="819"/>
      <c r="I21" s="820"/>
      <c r="J21" s="820"/>
      <c r="K21" s="820"/>
      <c r="L21" s="820"/>
      <c r="M21" s="820"/>
      <c r="N21" s="820"/>
      <c r="O21" s="821"/>
      <c r="P21" s="825"/>
      <c r="Q21" s="805" t="s">
        <v>94</v>
      </c>
      <c r="R21" s="109"/>
    </row>
    <row r="22" spans="1:18" ht="15.75" customHeight="1">
      <c r="A22" s="828"/>
      <c r="B22" s="811"/>
      <c r="C22" s="814"/>
      <c r="D22" s="815"/>
      <c r="E22" s="807"/>
      <c r="F22" s="808"/>
      <c r="G22" s="809"/>
      <c r="H22" s="822"/>
      <c r="I22" s="823"/>
      <c r="J22" s="823"/>
      <c r="K22" s="823"/>
      <c r="L22" s="823"/>
      <c r="M22" s="823"/>
      <c r="N22" s="823"/>
      <c r="O22" s="824"/>
      <c r="P22" s="826"/>
      <c r="Q22" s="806"/>
      <c r="R22" s="109"/>
    </row>
    <row r="23" spans="1:18" ht="15.75" customHeight="1">
      <c r="A23" s="829">
        <v>8</v>
      </c>
      <c r="B23" s="810" t="str">
        <f t="shared" ref="B23" si="5">B21</f>
        <v>R５</v>
      </c>
      <c r="C23" s="812"/>
      <c r="D23" s="813"/>
      <c r="E23" s="816"/>
      <c r="F23" s="817"/>
      <c r="G23" s="818"/>
      <c r="H23" s="819"/>
      <c r="I23" s="820"/>
      <c r="J23" s="820"/>
      <c r="K23" s="820"/>
      <c r="L23" s="820"/>
      <c r="M23" s="820"/>
      <c r="N23" s="820"/>
      <c r="O23" s="821"/>
      <c r="P23" s="825"/>
      <c r="Q23" s="805" t="s">
        <v>94</v>
      </c>
      <c r="R23" s="109"/>
    </row>
    <row r="24" spans="1:18" ht="15.75" customHeight="1">
      <c r="A24" s="829"/>
      <c r="B24" s="811"/>
      <c r="C24" s="814"/>
      <c r="D24" s="815"/>
      <c r="E24" s="807"/>
      <c r="F24" s="808"/>
      <c r="G24" s="809"/>
      <c r="H24" s="822"/>
      <c r="I24" s="823"/>
      <c r="J24" s="823"/>
      <c r="K24" s="823"/>
      <c r="L24" s="823"/>
      <c r="M24" s="823"/>
      <c r="N24" s="823"/>
      <c r="O24" s="824"/>
      <c r="P24" s="826"/>
      <c r="Q24" s="806"/>
      <c r="R24" s="109"/>
    </row>
    <row r="25" spans="1:18" ht="15.75" customHeight="1">
      <c r="A25" s="827">
        <v>9</v>
      </c>
      <c r="B25" s="810" t="str">
        <f t="shared" ref="B25" si="6">B23</f>
        <v>R５</v>
      </c>
      <c r="C25" s="812"/>
      <c r="D25" s="813"/>
      <c r="E25" s="816"/>
      <c r="F25" s="817"/>
      <c r="G25" s="818"/>
      <c r="H25" s="819"/>
      <c r="I25" s="820"/>
      <c r="J25" s="820"/>
      <c r="K25" s="820"/>
      <c r="L25" s="820"/>
      <c r="M25" s="820"/>
      <c r="N25" s="820"/>
      <c r="O25" s="821"/>
      <c r="P25" s="825"/>
      <c r="Q25" s="805" t="s">
        <v>94</v>
      </c>
      <c r="R25" s="109"/>
    </row>
    <row r="26" spans="1:18" ht="15.75" customHeight="1">
      <c r="A26" s="828"/>
      <c r="B26" s="811"/>
      <c r="C26" s="814"/>
      <c r="D26" s="815"/>
      <c r="E26" s="807"/>
      <c r="F26" s="808"/>
      <c r="G26" s="809"/>
      <c r="H26" s="822"/>
      <c r="I26" s="823"/>
      <c r="J26" s="823"/>
      <c r="K26" s="823"/>
      <c r="L26" s="823"/>
      <c r="M26" s="823"/>
      <c r="N26" s="823"/>
      <c r="O26" s="824"/>
      <c r="P26" s="826"/>
      <c r="Q26" s="806"/>
      <c r="R26" s="109"/>
    </row>
    <row r="27" spans="1:18" ht="15.75" customHeight="1">
      <c r="A27" s="829">
        <v>10</v>
      </c>
      <c r="B27" s="810" t="str">
        <f t="shared" ref="B27" si="7">B25</f>
        <v>R５</v>
      </c>
      <c r="C27" s="812"/>
      <c r="D27" s="813"/>
      <c r="E27" s="816"/>
      <c r="F27" s="817"/>
      <c r="G27" s="818"/>
      <c r="H27" s="819"/>
      <c r="I27" s="820"/>
      <c r="J27" s="820"/>
      <c r="K27" s="820"/>
      <c r="L27" s="820"/>
      <c r="M27" s="820"/>
      <c r="N27" s="820"/>
      <c r="O27" s="821"/>
      <c r="P27" s="825"/>
      <c r="Q27" s="805" t="s">
        <v>94</v>
      </c>
      <c r="R27" s="109"/>
    </row>
    <row r="28" spans="1:18" ht="15.75" customHeight="1">
      <c r="A28" s="829"/>
      <c r="B28" s="811"/>
      <c r="C28" s="814"/>
      <c r="D28" s="815"/>
      <c r="E28" s="807"/>
      <c r="F28" s="808"/>
      <c r="G28" s="809"/>
      <c r="H28" s="822"/>
      <c r="I28" s="823"/>
      <c r="J28" s="823"/>
      <c r="K28" s="823"/>
      <c r="L28" s="823"/>
      <c r="M28" s="823"/>
      <c r="N28" s="823"/>
      <c r="O28" s="824"/>
      <c r="P28" s="826"/>
      <c r="Q28" s="806"/>
      <c r="R28" s="109"/>
    </row>
    <row r="29" spans="1:18" ht="15.75" customHeight="1">
      <c r="A29" s="827">
        <v>11</v>
      </c>
      <c r="B29" s="810" t="str">
        <f t="shared" ref="B29" si="8">B27</f>
        <v>R５</v>
      </c>
      <c r="C29" s="812"/>
      <c r="D29" s="813"/>
      <c r="E29" s="816"/>
      <c r="F29" s="817"/>
      <c r="G29" s="818"/>
      <c r="H29" s="819"/>
      <c r="I29" s="820"/>
      <c r="J29" s="820"/>
      <c r="K29" s="820"/>
      <c r="L29" s="820"/>
      <c r="M29" s="820"/>
      <c r="N29" s="820"/>
      <c r="O29" s="821"/>
      <c r="P29" s="825"/>
      <c r="Q29" s="805" t="s">
        <v>94</v>
      </c>
      <c r="R29" s="109"/>
    </row>
    <row r="30" spans="1:18" ht="15.75" customHeight="1">
      <c r="A30" s="828"/>
      <c r="B30" s="811"/>
      <c r="C30" s="814"/>
      <c r="D30" s="815"/>
      <c r="E30" s="807"/>
      <c r="F30" s="808"/>
      <c r="G30" s="809"/>
      <c r="H30" s="822"/>
      <c r="I30" s="823"/>
      <c r="J30" s="823"/>
      <c r="K30" s="823"/>
      <c r="L30" s="823"/>
      <c r="M30" s="823"/>
      <c r="N30" s="823"/>
      <c r="O30" s="824"/>
      <c r="P30" s="826"/>
      <c r="Q30" s="806"/>
      <c r="R30" s="109"/>
    </row>
    <row r="31" spans="1:18" ht="15.75" customHeight="1">
      <c r="A31" s="829">
        <v>12</v>
      </c>
      <c r="B31" s="810" t="str">
        <f t="shared" ref="B31" si="9">B29</f>
        <v>R５</v>
      </c>
      <c r="C31" s="812"/>
      <c r="D31" s="813"/>
      <c r="E31" s="816"/>
      <c r="F31" s="817"/>
      <c r="G31" s="818"/>
      <c r="H31" s="819"/>
      <c r="I31" s="820"/>
      <c r="J31" s="820"/>
      <c r="K31" s="820"/>
      <c r="L31" s="820"/>
      <c r="M31" s="820"/>
      <c r="N31" s="820"/>
      <c r="O31" s="821"/>
      <c r="P31" s="825"/>
      <c r="Q31" s="805" t="s">
        <v>94</v>
      </c>
      <c r="R31" s="109"/>
    </row>
    <row r="32" spans="1:18" ht="15.75" customHeight="1">
      <c r="A32" s="829"/>
      <c r="B32" s="811"/>
      <c r="C32" s="814"/>
      <c r="D32" s="815"/>
      <c r="E32" s="807"/>
      <c r="F32" s="808"/>
      <c r="G32" s="809"/>
      <c r="H32" s="822"/>
      <c r="I32" s="823"/>
      <c r="J32" s="823"/>
      <c r="K32" s="823"/>
      <c r="L32" s="823"/>
      <c r="M32" s="823"/>
      <c r="N32" s="823"/>
      <c r="O32" s="824"/>
      <c r="P32" s="826"/>
      <c r="Q32" s="806"/>
      <c r="R32" s="109"/>
    </row>
    <row r="33" spans="1:18" ht="15.75" customHeight="1">
      <c r="A33" s="827">
        <v>13</v>
      </c>
      <c r="B33" s="810" t="str">
        <f t="shared" ref="B33" si="10">B31</f>
        <v>R５</v>
      </c>
      <c r="C33" s="812"/>
      <c r="D33" s="813"/>
      <c r="E33" s="816"/>
      <c r="F33" s="817"/>
      <c r="G33" s="818"/>
      <c r="H33" s="819"/>
      <c r="I33" s="820"/>
      <c r="J33" s="820"/>
      <c r="K33" s="820"/>
      <c r="L33" s="820"/>
      <c r="M33" s="820"/>
      <c r="N33" s="820"/>
      <c r="O33" s="821"/>
      <c r="P33" s="825"/>
      <c r="Q33" s="805" t="s">
        <v>94</v>
      </c>
      <c r="R33" s="109"/>
    </row>
    <row r="34" spans="1:18" ht="15.75" customHeight="1">
      <c r="A34" s="828"/>
      <c r="B34" s="811"/>
      <c r="C34" s="814"/>
      <c r="D34" s="815"/>
      <c r="E34" s="807"/>
      <c r="F34" s="808"/>
      <c r="G34" s="809"/>
      <c r="H34" s="822"/>
      <c r="I34" s="823"/>
      <c r="J34" s="823"/>
      <c r="K34" s="823"/>
      <c r="L34" s="823"/>
      <c r="M34" s="823"/>
      <c r="N34" s="823"/>
      <c r="O34" s="824"/>
      <c r="P34" s="826"/>
      <c r="Q34" s="806"/>
      <c r="R34" s="109"/>
    </row>
    <row r="35" spans="1:18" ht="15.75" customHeight="1">
      <c r="A35" s="829">
        <v>14</v>
      </c>
      <c r="B35" s="810" t="str">
        <f t="shared" ref="B35" si="11">B33</f>
        <v>R５</v>
      </c>
      <c r="C35" s="812"/>
      <c r="D35" s="813"/>
      <c r="E35" s="816"/>
      <c r="F35" s="817"/>
      <c r="G35" s="818"/>
      <c r="H35" s="819"/>
      <c r="I35" s="820"/>
      <c r="J35" s="820"/>
      <c r="K35" s="820"/>
      <c r="L35" s="820"/>
      <c r="M35" s="820"/>
      <c r="N35" s="820"/>
      <c r="O35" s="821"/>
      <c r="P35" s="825"/>
      <c r="Q35" s="805" t="s">
        <v>94</v>
      </c>
      <c r="R35" s="109"/>
    </row>
    <row r="36" spans="1:18" ht="15.75" customHeight="1">
      <c r="A36" s="829"/>
      <c r="B36" s="811"/>
      <c r="C36" s="814"/>
      <c r="D36" s="815"/>
      <c r="E36" s="807"/>
      <c r="F36" s="808"/>
      <c r="G36" s="809"/>
      <c r="H36" s="822"/>
      <c r="I36" s="823"/>
      <c r="J36" s="823"/>
      <c r="K36" s="823"/>
      <c r="L36" s="823"/>
      <c r="M36" s="823"/>
      <c r="N36" s="823"/>
      <c r="O36" s="824"/>
      <c r="P36" s="826"/>
      <c r="Q36" s="806"/>
      <c r="R36" s="109"/>
    </row>
    <row r="37" spans="1:18" ht="15.75" customHeight="1">
      <c r="A37" s="827">
        <v>15</v>
      </c>
      <c r="B37" s="810" t="str">
        <f t="shared" ref="B37" si="12">B35</f>
        <v>R５</v>
      </c>
      <c r="C37" s="812"/>
      <c r="D37" s="813"/>
      <c r="E37" s="816"/>
      <c r="F37" s="817"/>
      <c r="G37" s="818"/>
      <c r="H37" s="819"/>
      <c r="I37" s="820"/>
      <c r="J37" s="820"/>
      <c r="K37" s="820"/>
      <c r="L37" s="820"/>
      <c r="M37" s="820"/>
      <c r="N37" s="820"/>
      <c r="O37" s="821"/>
      <c r="P37" s="825"/>
      <c r="Q37" s="805" t="s">
        <v>94</v>
      </c>
      <c r="R37" s="109"/>
    </row>
    <row r="38" spans="1:18" ht="15.75" customHeight="1">
      <c r="A38" s="828"/>
      <c r="B38" s="811"/>
      <c r="C38" s="814"/>
      <c r="D38" s="815"/>
      <c r="E38" s="807"/>
      <c r="F38" s="808"/>
      <c r="G38" s="809"/>
      <c r="H38" s="822"/>
      <c r="I38" s="823"/>
      <c r="J38" s="823"/>
      <c r="K38" s="823"/>
      <c r="L38" s="823"/>
      <c r="M38" s="823"/>
      <c r="N38" s="823"/>
      <c r="O38" s="824"/>
      <c r="P38" s="826"/>
      <c r="Q38" s="806"/>
      <c r="R38" s="109"/>
    </row>
    <row r="39" spans="1:18" ht="15.75" customHeight="1">
      <c r="A39" s="829">
        <v>16</v>
      </c>
      <c r="B39" s="810" t="str">
        <f t="shared" ref="B39" si="13">B37</f>
        <v>R５</v>
      </c>
      <c r="C39" s="812"/>
      <c r="D39" s="813"/>
      <c r="E39" s="816"/>
      <c r="F39" s="817"/>
      <c r="G39" s="818"/>
      <c r="H39" s="819"/>
      <c r="I39" s="820"/>
      <c r="J39" s="820"/>
      <c r="K39" s="820"/>
      <c r="L39" s="820"/>
      <c r="M39" s="820"/>
      <c r="N39" s="820"/>
      <c r="O39" s="821"/>
      <c r="P39" s="825"/>
      <c r="Q39" s="805" t="s">
        <v>94</v>
      </c>
      <c r="R39" s="109"/>
    </row>
    <row r="40" spans="1:18" ht="15.75" customHeight="1">
      <c r="A40" s="829"/>
      <c r="B40" s="811"/>
      <c r="C40" s="814"/>
      <c r="D40" s="815"/>
      <c r="E40" s="807"/>
      <c r="F40" s="808"/>
      <c r="G40" s="809"/>
      <c r="H40" s="822"/>
      <c r="I40" s="823"/>
      <c r="J40" s="823"/>
      <c r="K40" s="823"/>
      <c r="L40" s="823"/>
      <c r="M40" s="823"/>
      <c r="N40" s="823"/>
      <c r="O40" s="824"/>
      <c r="P40" s="826"/>
      <c r="Q40" s="806"/>
      <c r="R40" s="109"/>
    </row>
    <row r="41" spans="1:18" ht="15.75" customHeight="1">
      <c r="A41" s="827">
        <v>17</v>
      </c>
      <c r="B41" s="810" t="str">
        <f t="shared" ref="B41" si="14">B39</f>
        <v>R５</v>
      </c>
      <c r="C41" s="812"/>
      <c r="D41" s="813"/>
      <c r="E41" s="816"/>
      <c r="F41" s="817"/>
      <c r="G41" s="818"/>
      <c r="H41" s="819"/>
      <c r="I41" s="820"/>
      <c r="J41" s="820"/>
      <c r="K41" s="820"/>
      <c r="L41" s="820"/>
      <c r="M41" s="820"/>
      <c r="N41" s="820"/>
      <c r="O41" s="821"/>
      <c r="P41" s="825"/>
      <c r="Q41" s="805" t="s">
        <v>94</v>
      </c>
      <c r="R41" s="109"/>
    </row>
    <row r="42" spans="1:18" ht="15.75" customHeight="1">
      <c r="A42" s="828"/>
      <c r="B42" s="811"/>
      <c r="C42" s="814"/>
      <c r="D42" s="815"/>
      <c r="E42" s="807"/>
      <c r="F42" s="808"/>
      <c r="G42" s="809"/>
      <c r="H42" s="822"/>
      <c r="I42" s="823"/>
      <c r="J42" s="823"/>
      <c r="K42" s="823"/>
      <c r="L42" s="823"/>
      <c r="M42" s="823"/>
      <c r="N42" s="823"/>
      <c r="O42" s="824"/>
      <c r="P42" s="826"/>
      <c r="Q42" s="806"/>
      <c r="R42" s="109"/>
    </row>
    <row r="43" spans="1:18" ht="15.75" customHeight="1">
      <c r="A43" s="829">
        <v>18</v>
      </c>
      <c r="B43" s="810" t="str">
        <f t="shared" ref="B43" si="15">B41</f>
        <v>R５</v>
      </c>
      <c r="C43" s="812"/>
      <c r="D43" s="813"/>
      <c r="E43" s="816"/>
      <c r="F43" s="817"/>
      <c r="G43" s="818"/>
      <c r="H43" s="819"/>
      <c r="I43" s="820"/>
      <c r="J43" s="820"/>
      <c r="K43" s="820"/>
      <c r="L43" s="820"/>
      <c r="M43" s="820"/>
      <c r="N43" s="820"/>
      <c r="O43" s="821"/>
      <c r="P43" s="825"/>
      <c r="Q43" s="805" t="s">
        <v>94</v>
      </c>
      <c r="R43" s="109"/>
    </row>
    <row r="44" spans="1:18" ht="15.75" customHeight="1">
      <c r="A44" s="829"/>
      <c r="B44" s="811"/>
      <c r="C44" s="814"/>
      <c r="D44" s="815"/>
      <c r="E44" s="807"/>
      <c r="F44" s="808"/>
      <c r="G44" s="809"/>
      <c r="H44" s="822"/>
      <c r="I44" s="823"/>
      <c r="J44" s="823"/>
      <c r="K44" s="823"/>
      <c r="L44" s="823"/>
      <c r="M44" s="823"/>
      <c r="N44" s="823"/>
      <c r="O44" s="824"/>
      <c r="P44" s="826"/>
      <c r="Q44" s="806"/>
      <c r="R44" s="109"/>
    </row>
    <row r="45" spans="1:18" ht="15.75" customHeight="1">
      <c r="A45" s="827">
        <v>19</v>
      </c>
      <c r="B45" s="810" t="str">
        <f t="shared" ref="B45" si="16">B43</f>
        <v>R５</v>
      </c>
      <c r="C45" s="812"/>
      <c r="D45" s="813"/>
      <c r="E45" s="816"/>
      <c r="F45" s="817"/>
      <c r="G45" s="818"/>
      <c r="H45" s="819"/>
      <c r="I45" s="820"/>
      <c r="J45" s="820"/>
      <c r="K45" s="820"/>
      <c r="L45" s="820"/>
      <c r="M45" s="820"/>
      <c r="N45" s="820"/>
      <c r="O45" s="821"/>
      <c r="P45" s="825"/>
      <c r="Q45" s="805" t="s">
        <v>94</v>
      </c>
      <c r="R45" s="109"/>
    </row>
    <row r="46" spans="1:18" ht="15.75" customHeight="1">
      <c r="A46" s="828"/>
      <c r="B46" s="811"/>
      <c r="C46" s="814"/>
      <c r="D46" s="815"/>
      <c r="E46" s="807"/>
      <c r="F46" s="808"/>
      <c r="G46" s="809"/>
      <c r="H46" s="822"/>
      <c r="I46" s="823"/>
      <c r="J46" s="823"/>
      <c r="K46" s="823"/>
      <c r="L46" s="823"/>
      <c r="M46" s="823"/>
      <c r="N46" s="823"/>
      <c r="O46" s="824"/>
      <c r="P46" s="826"/>
      <c r="Q46" s="806"/>
      <c r="R46" s="109"/>
    </row>
    <row r="47" spans="1:18" ht="15.75" customHeight="1">
      <c r="A47" s="829">
        <v>20</v>
      </c>
      <c r="B47" s="810" t="str">
        <f t="shared" ref="B47" si="17">B45</f>
        <v>R５</v>
      </c>
      <c r="C47" s="812"/>
      <c r="D47" s="813"/>
      <c r="E47" s="816"/>
      <c r="F47" s="817"/>
      <c r="G47" s="818"/>
      <c r="H47" s="819"/>
      <c r="I47" s="820"/>
      <c r="J47" s="820"/>
      <c r="K47" s="820"/>
      <c r="L47" s="820"/>
      <c r="M47" s="820"/>
      <c r="N47" s="820"/>
      <c r="O47" s="821"/>
      <c r="P47" s="825"/>
      <c r="Q47" s="805" t="s">
        <v>94</v>
      </c>
      <c r="R47" s="109"/>
    </row>
    <row r="48" spans="1:18" ht="15.75" customHeight="1">
      <c r="A48" s="828"/>
      <c r="B48" s="811"/>
      <c r="C48" s="814"/>
      <c r="D48" s="815"/>
      <c r="E48" s="807"/>
      <c r="F48" s="808"/>
      <c r="G48" s="809"/>
      <c r="H48" s="822"/>
      <c r="I48" s="823"/>
      <c r="J48" s="823"/>
      <c r="K48" s="823"/>
      <c r="L48" s="823"/>
      <c r="M48" s="823"/>
      <c r="N48" s="823"/>
      <c r="O48" s="824"/>
      <c r="P48" s="826"/>
      <c r="Q48" s="806"/>
      <c r="R48" s="109"/>
    </row>
    <row r="49" spans="1:20" ht="15.75" customHeight="1">
      <c r="A49" s="165" t="s">
        <v>44</v>
      </c>
      <c r="B49" s="804" t="s">
        <v>333</v>
      </c>
      <c r="C49" s="804"/>
      <c r="D49" s="804"/>
      <c r="E49" s="804"/>
      <c r="F49" s="804"/>
      <c r="G49" s="804"/>
      <c r="H49" s="804"/>
      <c r="I49" s="804"/>
      <c r="J49" s="804"/>
      <c r="K49" s="804"/>
      <c r="L49" s="804"/>
      <c r="M49" s="804"/>
      <c r="N49" s="804"/>
      <c r="O49" s="804"/>
      <c r="P49" s="804"/>
      <c r="Q49" s="190"/>
      <c r="R49" s="109"/>
    </row>
    <row r="50" spans="1:20">
      <c r="A50" s="165" t="s">
        <v>45</v>
      </c>
      <c r="B50" s="839" t="s">
        <v>536</v>
      </c>
      <c r="C50" s="839"/>
      <c r="D50" s="839"/>
      <c r="E50" s="839"/>
      <c r="F50" s="839"/>
      <c r="G50" s="839"/>
      <c r="H50" s="839"/>
      <c r="I50" s="839"/>
      <c r="J50" s="839"/>
      <c r="K50" s="839"/>
      <c r="L50" s="839"/>
      <c r="M50" s="839"/>
      <c r="N50" s="839"/>
      <c r="O50" s="839"/>
      <c r="P50" s="839"/>
      <c r="Q50" s="839"/>
      <c r="R50" s="164"/>
    </row>
    <row r="51" spans="1:20">
      <c r="B51" s="839"/>
      <c r="C51" s="839"/>
      <c r="D51" s="839"/>
      <c r="E51" s="839"/>
      <c r="F51" s="839"/>
      <c r="G51" s="839"/>
      <c r="H51" s="839"/>
      <c r="I51" s="839"/>
      <c r="J51" s="839"/>
      <c r="K51" s="839"/>
      <c r="L51" s="839"/>
      <c r="M51" s="839"/>
      <c r="N51" s="839"/>
      <c r="O51" s="839"/>
      <c r="P51" s="839"/>
      <c r="Q51" s="839"/>
      <c r="R51" s="164"/>
    </row>
    <row r="52" spans="1:20">
      <c r="B52" s="379"/>
      <c r="C52" s="379"/>
      <c r="D52" s="379"/>
      <c r="E52" s="379"/>
      <c r="F52" s="379"/>
      <c r="G52" s="379"/>
      <c r="H52" s="379"/>
      <c r="I52" s="379"/>
      <c r="J52" s="379"/>
      <c r="K52" s="379"/>
      <c r="L52" s="379"/>
      <c r="M52" s="379"/>
      <c r="N52" s="379"/>
      <c r="O52" s="379"/>
      <c r="P52" s="379"/>
      <c r="Q52" s="379"/>
      <c r="R52" s="164"/>
    </row>
    <row r="53" spans="1:20" ht="15.75" customHeight="1">
      <c r="A53" s="740" t="str">
        <f>CONCATENATE("（様式-",INDEX(発注者入力シート!$B$20:$G$24,MATCH(発注者入力シート!L6,発注者入力シート!$C$20:$C$24,0),4),"-２）")</f>
        <v>（様式-２-２）</v>
      </c>
      <c r="B53" s="740"/>
      <c r="C53" s="740"/>
      <c r="D53" s="740"/>
      <c r="E53" s="740"/>
      <c r="F53" s="740"/>
      <c r="Q53" s="159" t="str">
        <f>Q1</f>
        <v>【令和５年度完成工事分】</v>
      </c>
      <c r="S53" s="3" t="s">
        <v>251</v>
      </c>
    </row>
    <row r="54" spans="1:20" ht="15.75" customHeight="1">
      <c r="A54" s="740" t="str">
        <f>CONCATENATE("評価項目",INDEX(発注者入力シート!$B$20:$G$24,MATCH(発注者入力シート!L6,発注者入力シート!$C$20:$C$24,0),5),"-",INDEX(発注者入力シート!$B$20:$G$24,MATCH(発注者入力シート!L6,発注者入力シート!$C$20:$C$24,0),6))</f>
        <v>評価項目（１）-①</v>
      </c>
      <c r="B54" s="740"/>
      <c r="C54" s="740"/>
      <c r="D54" s="740"/>
      <c r="E54" s="740"/>
      <c r="R54" s="159"/>
      <c r="S54" s="3" t="s">
        <v>252</v>
      </c>
    </row>
    <row r="55" spans="1:20" ht="15.75" customHeight="1">
      <c r="A55" s="753" t="s">
        <v>92</v>
      </c>
      <c r="B55" s="753"/>
      <c r="C55" s="753"/>
      <c r="D55" s="753"/>
      <c r="E55" s="753"/>
      <c r="F55" s="753"/>
      <c r="G55" s="753"/>
      <c r="H55" s="753"/>
      <c r="I55" s="753"/>
      <c r="J55" s="753"/>
      <c r="K55" s="753"/>
      <c r="L55" s="753"/>
      <c r="M55" s="753"/>
      <c r="N55" s="753"/>
      <c r="O55" s="753"/>
      <c r="P55" s="753"/>
      <c r="Q55" s="753"/>
      <c r="S55" s="132"/>
      <c r="T55" s="3" t="s">
        <v>259</v>
      </c>
    </row>
    <row r="56" spans="1:20" ht="15.75" customHeight="1">
      <c r="H56" s="838" t="s">
        <v>180</v>
      </c>
      <c r="I56" s="838"/>
      <c r="J56" s="838"/>
      <c r="K56" s="754" t="str">
        <f>IF(企業入力シート!C7="","",企業入力シート!C7)</f>
        <v/>
      </c>
      <c r="L56" s="754"/>
      <c r="M56" s="754"/>
      <c r="N56" s="754"/>
      <c r="O56" s="754"/>
      <c r="P56" s="754"/>
      <c r="Q56" s="754"/>
      <c r="R56" s="167"/>
      <c r="S56" s="126"/>
      <c r="T56" s="3" t="s">
        <v>254</v>
      </c>
    </row>
    <row r="57" spans="1:20" ht="15.75" customHeight="1">
      <c r="R57" s="167"/>
    </row>
    <row r="58" spans="1:20" ht="15.75" customHeight="1">
      <c r="R58" s="2"/>
      <c r="S58" s="3" t="s">
        <v>255</v>
      </c>
    </row>
    <row r="59" spans="1:20" ht="15.75" customHeight="1">
      <c r="A59" s="160" t="s">
        <v>12</v>
      </c>
      <c r="B59" s="161" t="s">
        <v>14</v>
      </c>
      <c r="C59" s="830" t="s">
        <v>16</v>
      </c>
      <c r="D59" s="830"/>
      <c r="E59" s="827" t="s">
        <v>17</v>
      </c>
      <c r="F59" s="830"/>
      <c r="G59" s="831"/>
      <c r="H59" s="827" t="s">
        <v>18</v>
      </c>
      <c r="I59" s="830"/>
      <c r="J59" s="830"/>
      <c r="K59" s="830"/>
      <c r="L59" s="830"/>
      <c r="M59" s="830"/>
      <c r="N59" s="830"/>
      <c r="O59" s="831"/>
      <c r="P59" s="827" t="s">
        <v>48</v>
      </c>
      <c r="Q59" s="831"/>
      <c r="S59" s="128"/>
      <c r="T59" s="3" t="s">
        <v>256</v>
      </c>
    </row>
    <row r="60" spans="1:20" ht="15.75" customHeight="1">
      <c r="A60" s="162" t="s">
        <v>13</v>
      </c>
      <c r="B60" s="163" t="s">
        <v>15</v>
      </c>
      <c r="C60" s="744"/>
      <c r="D60" s="744"/>
      <c r="E60" s="834" t="s">
        <v>460</v>
      </c>
      <c r="F60" s="835"/>
      <c r="G60" s="836"/>
      <c r="H60" s="828"/>
      <c r="I60" s="832"/>
      <c r="J60" s="832"/>
      <c r="K60" s="832"/>
      <c r="L60" s="832"/>
      <c r="M60" s="832"/>
      <c r="N60" s="832"/>
      <c r="O60" s="833"/>
      <c r="P60" s="829" t="s">
        <v>47</v>
      </c>
      <c r="Q60" s="837"/>
      <c r="S60" s="129"/>
      <c r="T60" s="3" t="s">
        <v>254</v>
      </c>
    </row>
    <row r="61" spans="1:20" ht="15.75" customHeight="1">
      <c r="A61" s="827">
        <v>21</v>
      </c>
      <c r="B61" s="810" t="str">
        <f>B47</f>
        <v>R５</v>
      </c>
      <c r="C61" s="812"/>
      <c r="D61" s="813"/>
      <c r="E61" s="816"/>
      <c r="F61" s="817"/>
      <c r="G61" s="818"/>
      <c r="H61" s="819"/>
      <c r="I61" s="820"/>
      <c r="J61" s="820"/>
      <c r="K61" s="820"/>
      <c r="L61" s="820"/>
      <c r="M61" s="820"/>
      <c r="N61" s="820"/>
      <c r="O61" s="821"/>
      <c r="P61" s="825"/>
      <c r="Q61" s="805" t="s">
        <v>94</v>
      </c>
      <c r="R61" s="109"/>
    </row>
    <row r="62" spans="1:20" ht="15.75" customHeight="1">
      <c r="A62" s="828"/>
      <c r="B62" s="811"/>
      <c r="C62" s="814"/>
      <c r="D62" s="815"/>
      <c r="E62" s="807"/>
      <c r="F62" s="808"/>
      <c r="G62" s="809"/>
      <c r="H62" s="822"/>
      <c r="I62" s="823"/>
      <c r="J62" s="823"/>
      <c r="K62" s="823"/>
      <c r="L62" s="823"/>
      <c r="M62" s="823"/>
      <c r="N62" s="823"/>
      <c r="O62" s="824"/>
      <c r="P62" s="826"/>
      <c r="Q62" s="806"/>
      <c r="R62" s="109"/>
      <c r="S62" s="134" t="s">
        <v>257</v>
      </c>
    </row>
    <row r="63" spans="1:20" ht="15.75" customHeight="1">
      <c r="A63" s="829">
        <v>22</v>
      </c>
      <c r="B63" s="810" t="str">
        <f>B61</f>
        <v>R５</v>
      </c>
      <c r="C63" s="812"/>
      <c r="D63" s="813"/>
      <c r="E63" s="816"/>
      <c r="F63" s="817"/>
      <c r="G63" s="818"/>
      <c r="H63" s="819"/>
      <c r="I63" s="820"/>
      <c r="J63" s="820"/>
      <c r="K63" s="820"/>
      <c r="L63" s="820"/>
      <c r="M63" s="820"/>
      <c r="N63" s="820"/>
      <c r="O63" s="821"/>
      <c r="P63" s="825"/>
      <c r="Q63" s="805" t="s">
        <v>94</v>
      </c>
      <c r="R63" s="109"/>
      <c r="S63" s="134" t="s">
        <v>258</v>
      </c>
    </row>
    <row r="64" spans="1:20" ht="15.75" customHeight="1">
      <c r="A64" s="829"/>
      <c r="B64" s="811"/>
      <c r="C64" s="814"/>
      <c r="D64" s="815"/>
      <c r="E64" s="807"/>
      <c r="F64" s="808"/>
      <c r="G64" s="809"/>
      <c r="H64" s="822"/>
      <c r="I64" s="823"/>
      <c r="J64" s="823"/>
      <c r="K64" s="823"/>
      <c r="L64" s="823"/>
      <c r="M64" s="823"/>
      <c r="N64" s="823"/>
      <c r="O64" s="824"/>
      <c r="P64" s="826"/>
      <c r="Q64" s="806"/>
      <c r="R64" s="109"/>
    </row>
    <row r="65" spans="1:18" ht="15.75" customHeight="1">
      <c r="A65" s="827">
        <v>23</v>
      </c>
      <c r="B65" s="810" t="str">
        <f t="shared" ref="B65" si="18">B63</f>
        <v>R５</v>
      </c>
      <c r="C65" s="812"/>
      <c r="D65" s="813"/>
      <c r="E65" s="816"/>
      <c r="F65" s="817"/>
      <c r="G65" s="818"/>
      <c r="H65" s="819"/>
      <c r="I65" s="820"/>
      <c r="J65" s="820"/>
      <c r="K65" s="820"/>
      <c r="L65" s="820"/>
      <c r="M65" s="820"/>
      <c r="N65" s="820"/>
      <c r="O65" s="821"/>
      <c r="P65" s="825"/>
      <c r="Q65" s="805" t="s">
        <v>94</v>
      </c>
      <c r="R65" s="109"/>
    </row>
    <row r="66" spans="1:18" ht="15.75" customHeight="1">
      <c r="A66" s="828"/>
      <c r="B66" s="811"/>
      <c r="C66" s="814"/>
      <c r="D66" s="815"/>
      <c r="E66" s="807"/>
      <c r="F66" s="808"/>
      <c r="G66" s="809"/>
      <c r="H66" s="822"/>
      <c r="I66" s="823"/>
      <c r="J66" s="823"/>
      <c r="K66" s="823"/>
      <c r="L66" s="823"/>
      <c r="M66" s="823"/>
      <c r="N66" s="823"/>
      <c r="O66" s="824"/>
      <c r="P66" s="826"/>
      <c r="Q66" s="806"/>
      <c r="R66" s="109"/>
    </row>
    <row r="67" spans="1:18" ht="15.75" customHeight="1">
      <c r="A67" s="829">
        <v>24</v>
      </c>
      <c r="B67" s="810" t="str">
        <f t="shared" ref="B67" si="19">B65</f>
        <v>R５</v>
      </c>
      <c r="C67" s="812"/>
      <c r="D67" s="813"/>
      <c r="E67" s="816"/>
      <c r="F67" s="817"/>
      <c r="G67" s="818"/>
      <c r="H67" s="819"/>
      <c r="I67" s="820"/>
      <c r="J67" s="820"/>
      <c r="K67" s="820"/>
      <c r="L67" s="820"/>
      <c r="M67" s="820"/>
      <c r="N67" s="820"/>
      <c r="O67" s="821"/>
      <c r="P67" s="825"/>
      <c r="Q67" s="805" t="s">
        <v>94</v>
      </c>
      <c r="R67" s="109"/>
    </row>
    <row r="68" spans="1:18" ht="15.75" customHeight="1">
      <c r="A68" s="829"/>
      <c r="B68" s="811"/>
      <c r="C68" s="814"/>
      <c r="D68" s="815"/>
      <c r="E68" s="807"/>
      <c r="F68" s="808"/>
      <c r="G68" s="809"/>
      <c r="H68" s="822"/>
      <c r="I68" s="823"/>
      <c r="J68" s="823"/>
      <c r="K68" s="823"/>
      <c r="L68" s="823"/>
      <c r="M68" s="823"/>
      <c r="N68" s="823"/>
      <c r="O68" s="824"/>
      <c r="P68" s="826"/>
      <c r="Q68" s="806"/>
      <c r="R68" s="109"/>
    </row>
    <row r="69" spans="1:18" ht="15.75" customHeight="1">
      <c r="A69" s="827">
        <v>25</v>
      </c>
      <c r="B69" s="810" t="str">
        <f t="shared" ref="B69" si="20">B67</f>
        <v>R５</v>
      </c>
      <c r="C69" s="812"/>
      <c r="D69" s="813"/>
      <c r="E69" s="816"/>
      <c r="F69" s="817"/>
      <c r="G69" s="818"/>
      <c r="H69" s="819"/>
      <c r="I69" s="820"/>
      <c r="J69" s="820"/>
      <c r="K69" s="820"/>
      <c r="L69" s="820"/>
      <c r="M69" s="820"/>
      <c r="N69" s="820"/>
      <c r="O69" s="821"/>
      <c r="P69" s="825"/>
      <c r="Q69" s="805" t="s">
        <v>94</v>
      </c>
      <c r="R69" s="109"/>
    </row>
    <row r="70" spans="1:18" ht="15.75" customHeight="1">
      <c r="A70" s="828"/>
      <c r="B70" s="811"/>
      <c r="C70" s="814"/>
      <c r="D70" s="815"/>
      <c r="E70" s="807"/>
      <c r="F70" s="808"/>
      <c r="G70" s="809"/>
      <c r="H70" s="822"/>
      <c r="I70" s="823"/>
      <c r="J70" s="823"/>
      <c r="K70" s="823"/>
      <c r="L70" s="823"/>
      <c r="M70" s="823"/>
      <c r="N70" s="823"/>
      <c r="O70" s="824"/>
      <c r="P70" s="826"/>
      <c r="Q70" s="806"/>
      <c r="R70" s="109"/>
    </row>
    <row r="71" spans="1:18" ht="15.75" customHeight="1">
      <c r="A71" s="829">
        <v>26</v>
      </c>
      <c r="B71" s="810" t="str">
        <f t="shared" ref="B71" si="21">B69</f>
        <v>R５</v>
      </c>
      <c r="C71" s="812"/>
      <c r="D71" s="813"/>
      <c r="E71" s="816"/>
      <c r="F71" s="817"/>
      <c r="G71" s="818"/>
      <c r="H71" s="819"/>
      <c r="I71" s="820"/>
      <c r="J71" s="820"/>
      <c r="K71" s="820"/>
      <c r="L71" s="820"/>
      <c r="M71" s="820"/>
      <c r="N71" s="820"/>
      <c r="O71" s="821"/>
      <c r="P71" s="825"/>
      <c r="Q71" s="805" t="s">
        <v>94</v>
      </c>
      <c r="R71" s="109"/>
    </row>
    <row r="72" spans="1:18" ht="15.75" customHeight="1">
      <c r="A72" s="829"/>
      <c r="B72" s="811"/>
      <c r="C72" s="814"/>
      <c r="D72" s="815"/>
      <c r="E72" s="807"/>
      <c r="F72" s="808"/>
      <c r="G72" s="809"/>
      <c r="H72" s="822"/>
      <c r="I72" s="823"/>
      <c r="J72" s="823"/>
      <c r="K72" s="823"/>
      <c r="L72" s="823"/>
      <c r="M72" s="823"/>
      <c r="N72" s="823"/>
      <c r="O72" s="824"/>
      <c r="P72" s="826"/>
      <c r="Q72" s="806"/>
      <c r="R72" s="109"/>
    </row>
    <row r="73" spans="1:18" ht="15.75" customHeight="1">
      <c r="A73" s="827">
        <v>27</v>
      </c>
      <c r="B73" s="810" t="str">
        <f t="shared" ref="B73" si="22">B71</f>
        <v>R５</v>
      </c>
      <c r="C73" s="812"/>
      <c r="D73" s="813"/>
      <c r="E73" s="816"/>
      <c r="F73" s="817"/>
      <c r="G73" s="818"/>
      <c r="H73" s="819"/>
      <c r="I73" s="820"/>
      <c r="J73" s="820"/>
      <c r="K73" s="820"/>
      <c r="L73" s="820"/>
      <c r="M73" s="820"/>
      <c r="N73" s="820"/>
      <c r="O73" s="821"/>
      <c r="P73" s="825"/>
      <c r="Q73" s="805" t="s">
        <v>94</v>
      </c>
      <c r="R73" s="109"/>
    </row>
    <row r="74" spans="1:18" ht="15.75" customHeight="1">
      <c r="A74" s="828"/>
      <c r="B74" s="811"/>
      <c r="C74" s="814"/>
      <c r="D74" s="815"/>
      <c r="E74" s="807"/>
      <c r="F74" s="808"/>
      <c r="G74" s="809"/>
      <c r="H74" s="822"/>
      <c r="I74" s="823"/>
      <c r="J74" s="823"/>
      <c r="K74" s="823"/>
      <c r="L74" s="823"/>
      <c r="M74" s="823"/>
      <c r="N74" s="823"/>
      <c r="O74" s="824"/>
      <c r="P74" s="826"/>
      <c r="Q74" s="806"/>
      <c r="R74" s="109"/>
    </row>
    <row r="75" spans="1:18" ht="15.75" customHeight="1">
      <c r="A75" s="829">
        <v>28</v>
      </c>
      <c r="B75" s="810" t="str">
        <f t="shared" ref="B75" si="23">B73</f>
        <v>R５</v>
      </c>
      <c r="C75" s="812"/>
      <c r="D75" s="813"/>
      <c r="E75" s="816"/>
      <c r="F75" s="817"/>
      <c r="G75" s="818"/>
      <c r="H75" s="819"/>
      <c r="I75" s="820"/>
      <c r="J75" s="820"/>
      <c r="K75" s="820"/>
      <c r="L75" s="820"/>
      <c r="M75" s="820"/>
      <c r="N75" s="820"/>
      <c r="O75" s="821"/>
      <c r="P75" s="825"/>
      <c r="Q75" s="805" t="s">
        <v>94</v>
      </c>
      <c r="R75" s="109"/>
    </row>
    <row r="76" spans="1:18" ht="15.75" customHeight="1">
      <c r="A76" s="829"/>
      <c r="B76" s="811"/>
      <c r="C76" s="814"/>
      <c r="D76" s="815"/>
      <c r="E76" s="807"/>
      <c r="F76" s="808"/>
      <c r="G76" s="809"/>
      <c r="H76" s="822"/>
      <c r="I76" s="823"/>
      <c r="J76" s="823"/>
      <c r="K76" s="823"/>
      <c r="L76" s="823"/>
      <c r="M76" s="823"/>
      <c r="N76" s="823"/>
      <c r="O76" s="824"/>
      <c r="P76" s="826"/>
      <c r="Q76" s="806"/>
      <c r="R76" s="109"/>
    </row>
    <row r="77" spans="1:18" ht="15.75" customHeight="1">
      <c r="A77" s="827">
        <v>29</v>
      </c>
      <c r="B77" s="810" t="str">
        <f t="shared" ref="B77" si="24">B75</f>
        <v>R５</v>
      </c>
      <c r="C77" s="812"/>
      <c r="D77" s="813"/>
      <c r="E77" s="816"/>
      <c r="F77" s="817"/>
      <c r="G77" s="818"/>
      <c r="H77" s="819"/>
      <c r="I77" s="820"/>
      <c r="J77" s="820"/>
      <c r="K77" s="820"/>
      <c r="L77" s="820"/>
      <c r="M77" s="820"/>
      <c r="N77" s="820"/>
      <c r="O77" s="821"/>
      <c r="P77" s="825"/>
      <c r="Q77" s="805" t="s">
        <v>94</v>
      </c>
      <c r="R77" s="109"/>
    </row>
    <row r="78" spans="1:18" ht="15.75" customHeight="1">
      <c r="A78" s="828"/>
      <c r="B78" s="811"/>
      <c r="C78" s="814"/>
      <c r="D78" s="815"/>
      <c r="E78" s="807"/>
      <c r="F78" s="808"/>
      <c r="G78" s="809"/>
      <c r="H78" s="822"/>
      <c r="I78" s="823"/>
      <c r="J78" s="823"/>
      <c r="K78" s="823"/>
      <c r="L78" s="823"/>
      <c r="M78" s="823"/>
      <c r="N78" s="823"/>
      <c r="O78" s="824"/>
      <c r="P78" s="826"/>
      <c r="Q78" s="806"/>
      <c r="R78" s="109"/>
    </row>
    <row r="79" spans="1:18" ht="15.75" customHeight="1">
      <c r="A79" s="829">
        <v>30</v>
      </c>
      <c r="B79" s="810" t="str">
        <f t="shared" ref="B79" si="25">B77</f>
        <v>R５</v>
      </c>
      <c r="C79" s="812"/>
      <c r="D79" s="813"/>
      <c r="E79" s="816"/>
      <c r="F79" s="817"/>
      <c r="G79" s="818"/>
      <c r="H79" s="819"/>
      <c r="I79" s="820"/>
      <c r="J79" s="820"/>
      <c r="K79" s="820"/>
      <c r="L79" s="820"/>
      <c r="M79" s="820"/>
      <c r="N79" s="820"/>
      <c r="O79" s="821"/>
      <c r="P79" s="825"/>
      <c r="Q79" s="805" t="s">
        <v>94</v>
      </c>
      <c r="R79" s="109"/>
    </row>
    <row r="80" spans="1:18" ht="15.75" customHeight="1">
      <c r="A80" s="829"/>
      <c r="B80" s="811"/>
      <c r="C80" s="814"/>
      <c r="D80" s="815"/>
      <c r="E80" s="807"/>
      <c r="F80" s="808"/>
      <c r="G80" s="809"/>
      <c r="H80" s="822"/>
      <c r="I80" s="823"/>
      <c r="J80" s="823"/>
      <c r="K80" s="823"/>
      <c r="L80" s="823"/>
      <c r="M80" s="823"/>
      <c r="N80" s="823"/>
      <c r="O80" s="824"/>
      <c r="P80" s="826"/>
      <c r="Q80" s="806"/>
      <c r="R80" s="109"/>
    </row>
    <row r="81" spans="1:18" ht="15.75" customHeight="1">
      <c r="A81" s="827">
        <v>31</v>
      </c>
      <c r="B81" s="810" t="str">
        <f t="shared" ref="B81" si="26">B79</f>
        <v>R５</v>
      </c>
      <c r="C81" s="812"/>
      <c r="D81" s="813"/>
      <c r="E81" s="816"/>
      <c r="F81" s="817"/>
      <c r="G81" s="818"/>
      <c r="H81" s="819"/>
      <c r="I81" s="820"/>
      <c r="J81" s="820"/>
      <c r="K81" s="820"/>
      <c r="L81" s="820"/>
      <c r="M81" s="820"/>
      <c r="N81" s="820"/>
      <c r="O81" s="821"/>
      <c r="P81" s="825"/>
      <c r="Q81" s="805" t="s">
        <v>94</v>
      </c>
      <c r="R81" s="109"/>
    </row>
    <row r="82" spans="1:18" ht="15.75" customHeight="1">
      <c r="A82" s="828"/>
      <c r="B82" s="811"/>
      <c r="C82" s="814"/>
      <c r="D82" s="815"/>
      <c r="E82" s="807"/>
      <c r="F82" s="808"/>
      <c r="G82" s="809"/>
      <c r="H82" s="822"/>
      <c r="I82" s="823"/>
      <c r="J82" s="823"/>
      <c r="K82" s="823"/>
      <c r="L82" s="823"/>
      <c r="M82" s="823"/>
      <c r="N82" s="823"/>
      <c r="O82" s="824"/>
      <c r="P82" s="826"/>
      <c r="Q82" s="806"/>
      <c r="R82" s="109"/>
    </row>
    <row r="83" spans="1:18" ht="15.75" customHeight="1">
      <c r="A83" s="829">
        <v>32</v>
      </c>
      <c r="B83" s="810" t="str">
        <f t="shared" ref="B83" si="27">B81</f>
        <v>R５</v>
      </c>
      <c r="C83" s="812"/>
      <c r="D83" s="813"/>
      <c r="E83" s="816"/>
      <c r="F83" s="817"/>
      <c r="G83" s="818"/>
      <c r="H83" s="819"/>
      <c r="I83" s="820"/>
      <c r="J83" s="820"/>
      <c r="K83" s="820"/>
      <c r="L83" s="820"/>
      <c r="M83" s="820"/>
      <c r="N83" s="820"/>
      <c r="O83" s="821"/>
      <c r="P83" s="825"/>
      <c r="Q83" s="805" t="s">
        <v>94</v>
      </c>
      <c r="R83" s="109"/>
    </row>
    <row r="84" spans="1:18" ht="15.75" customHeight="1">
      <c r="A84" s="829"/>
      <c r="B84" s="811"/>
      <c r="C84" s="814"/>
      <c r="D84" s="815"/>
      <c r="E84" s="807"/>
      <c r="F84" s="808"/>
      <c r="G84" s="809"/>
      <c r="H84" s="822"/>
      <c r="I84" s="823"/>
      <c r="J84" s="823"/>
      <c r="K84" s="823"/>
      <c r="L84" s="823"/>
      <c r="M84" s="823"/>
      <c r="N84" s="823"/>
      <c r="O84" s="824"/>
      <c r="P84" s="826"/>
      <c r="Q84" s="806"/>
      <c r="R84" s="109"/>
    </row>
    <row r="85" spans="1:18" ht="15.75" customHeight="1">
      <c r="A85" s="827">
        <v>33</v>
      </c>
      <c r="B85" s="810" t="str">
        <f t="shared" ref="B85" si="28">B83</f>
        <v>R５</v>
      </c>
      <c r="C85" s="812"/>
      <c r="D85" s="813"/>
      <c r="E85" s="816"/>
      <c r="F85" s="817"/>
      <c r="G85" s="818"/>
      <c r="H85" s="819"/>
      <c r="I85" s="820"/>
      <c r="J85" s="820"/>
      <c r="K85" s="820"/>
      <c r="L85" s="820"/>
      <c r="M85" s="820"/>
      <c r="N85" s="820"/>
      <c r="O85" s="821"/>
      <c r="P85" s="825"/>
      <c r="Q85" s="805" t="s">
        <v>94</v>
      </c>
      <c r="R85" s="109"/>
    </row>
    <row r="86" spans="1:18" ht="15.75" customHeight="1">
      <c r="A86" s="828"/>
      <c r="B86" s="811"/>
      <c r="C86" s="814"/>
      <c r="D86" s="815"/>
      <c r="E86" s="807"/>
      <c r="F86" s="808"/>
      <c r="G86" s="809"/>
      <c r="H86" s="822"/>
      <c r="I86" s="823"/>
      <c r="J86" s="823"/>
      <c r="K86" s="823"/>
      <c r="L86" s="823"/>
      <c r="M86" s="823"/>
      <c r="N86" s="823"/>
      <c r="O86" s="824"/>
      <c r="P86" s="826"/>
      <c r="Q86" s="806"/>
      <c r="R86" s="109"/>
    </row>
    <row r="87" spans="1:18" ht="15.75" customHeight="1">
      <c r="A87" s="829">
        <v>34</v>
      </c>
      <c r="B87" s="810" t="str">
        <f t="shared" ref="B87" si="29">B85</f>
        <v>R５</v>
      </c>
      <c r="C87" s="812"/>
      <c r="D87" s="813"/>
      <c r="E87" s="816"/>
      <c r="F87" s="817"/>
      <c r="G87" s="818"/>
      <c r="H87" s="819"/>
      <c r="I87" s="820"/>
      <c r="J87" s="820"/>
      <c r="K87" s="820"/>
      <c r="L87" s="820"/>
      <c r="M87" s="820"/>
      <c r="N87" s="820"/>
      <c r="O87" s="821"/>
      <c r="P87" s="825"/>
      <c r="Q87" s="805" t="s">
        <v>94</v>
      </c>
      <c r="R87" s="109"/>
    </row>
    <row r="88" spans="1:18" ht="15.75" customHeight="1">
      <c r="A88" s="829"/>
      <c r="B88" s="811"/>
      <c r="C88" s="814"/>
      <c r="D88" s="815"/>
      <c r="E88" s="807"/>
      <c r="F88" s="808"/>
      <c r="G88" s="809"/>
      <c r="H88" s="822"/>
      <c r="I88" s="823"/>
      <c r="J88" s="823"/>
      <c r="K88" s="823"/>
      <c r="L88" s="823"/>
      <c r="M88" s="823"/>
      <c r="N88" s="823"/>
      <c r="O88" s="824"/>
      <c r="P88" s="826"/>
      <c r="Q88" s="806"/>
      <c r="R88" s="109"/>
    </row>
    <row r="89" spans="1:18" ht="15.75" customHeight="1">
      <c r="A89" s="827">
        <v>35</v>
      </c>
      <c r="B89" s="810" t="str">
        <f t="shared" ref="B89" si="30">B87</f>
        <v>R５</v>
      </c>
      <c r="C89" s="812"/>
      <c r="D89" s="813"/>
      <c r="E89" s="816"/>
      <c r="F89" s="817"/>
      <c r="G89" s="818"/>
      <c r="H89" s="819"/>
      <c r="I89" s="820"/>
      <c r="J89" s="820"/>
      <c r="K89" s="820"/>
      <c r="L89" s="820"/>
      <c r="M89" s="820"/>
      <c r="N89" s="820"/>
      <c r="O89" s="821"/>
      <c r="P89" s="825"/>
      <c r="Q89" s="805" t="s">
        <v>94</v>
      </c>
      <c r="R89" s="109"/>
    </row>
    <row r="90" spans="1:18" ht="15.75" customHeight="1">
      <c r="A90" s="828"/>
      <c r="B90" s="811"/>
      <c r="C90" s="814"/>
      <c r="D90" s="815"/>
      <c r="E90" s="807"/>
      <c r="F90" s="808"/>
      <c r="G90" s="809"/>
      <c r="H90" s="822"/>
      <c r="I90" s="823"/>
      <c r="J90" s="823"/>
      <c r="K90" s="823"/>
      <c r="L90" s="823"/>
      <c r="M90" s="823"/>
      <c r="N90" s="823"/>
      <c r="O90" s="824"/>
      <c r="P90" s="826"/>
      <c r="Q90" s="806"/>
      <c r="R90" s="109"/>
    </row>
    <row r="91" spans="1:18" ht="15.75" customHeight="1">
      <c r="A91" s="829">
        <v>36</v>
      </c>
      <c r="B91" s="810" t="str">
        <f t="shared" ref="B91" si="31">B89</f>
        <v>R５</v>
      </c>
      <c r="C91" s="812"/>
      <c r="D91" s="813"/>
      <c r="E91" s="816"/>
      <c r="F91" s="817"/>
      <c r="G91" s="818"/>
      <c r="H91" s="819"/>
      <c r="I91" s="820"/>
      <c r="J91" s="820"/>
      <c r="K91" s="820"/>
      <c r="L91" s="820"/>
      <c r="M91" s="820"/>
      <c r="N91" s="820"/>
      <c r="O91" s="821"/>
      <c r="P91" s="825"/>
      <c r="Q91" s="805" t="s">
        <v>94</v>
      </c>
      <c r="R91" s="109"/>
    </row>
    <row r="92" spans="1:18" ht="15.75" customHeight="1">
      <c r="A92" s="829"/>
      <c r="B92" s="811"/>
      <c r="C92" s="814"/>
      <c r="D92" s="815"/>
      <c r="E92" s="807"/>
      <c r="F92" s="808"/>
      <c r="G92" s="809"/>
      <c r="H92" s="822"/>
      <c r="I92" s="823"/>
      <c r="J92" s="823"/>
      <c r="K92" s="823"/>
      <c r="L92" s="823"/>
      <c r="M92" s="823"/>
      <c r="N92" s="823"/>
      <c r="O92" s="824"/>
      <c r="P92" s="826"/>
      <c r="Q92" s="806"/>
      <c r="R92" s="109"/>
    </row>
    <row r="93" spans="1:18" ht="15.75" customHeight="1">
      <c r="A93" s="827">
        <v>37</v>
      </c>
      <c r="B93" s="810" t="str">
        <f t="shared" ref="B93" si="32">B91</f>
        <v>R５</v>
      </c>
      <c r="C93" s="812"/>
      <c r="D93" s="813"/>
      <c r="E93" s="816"/>
      <c r="F93" s="817"/>
      <c r="G93" s="818"/>
      <c r="H93" s="819"/>
      <c r="I93" s="820"/>
      <c r="J93" s="820"/>
      <c r="K93" s="820"/>
      <c r="L93" s="820"/>
      <c r="M93" s="820"/>
      <c r="N93" s="820"/>
      <c r="O93" s="821"/>
      <c r="P93" s="825"/>
      <c r="Q93" s="805" t="s">
        <v>94</v>
      </c>
      <c r="R93" s="109"/>
    </row>
    <row r="94" spans="1:18" ht="15.75" customHeight="1">
      <c r="A94" s="828"/>
      <c r="B94" s="811"/>
      <c r="C94" s="814"/>
      <c r="D94" s="815"/>
      <c r="E94" s="807"/>
      <c r="F94" s="808"/>
      <c r="G94" s="809"/>
      <c r="H94" s="822"/>
      <c r="I94" s="823"/>
      <c r="J94" s="823"/>
      <c r="K94" s="823"/>
      <c r="L94" s="823"/>
      <c r="M94" s="823"/>
      <c r="N94" s="823"/>
      <c r="O94" s="824"/>
      <c r="P94" s="826"/>
      <c r="Q94" s="806"/>
      <c r="R94" s="109"/>
    </row>
    <row r="95" spans="1:18" ht="15.75" customHeight="1">
      <c r="A95" s="829">
        <v>38</v>
      </c>
      <c r="B95" s="810" t="str">
        <f t="shared" ref="B95" si="33">B93</f>
        <v>R５</v>
      </c>
      <c r="C95" s="812"/>
      <c r="D95" s="813"/>
      <c r="E95" s="816"/>
      <c r="F95" s="817"/>
      <c r="G95" s="818"/>
      <c r="H95" s="819"/>
      <c r="I95" s="820"/>
      <c r="J95" s="820"/>
      <c r="K95" s="820"/>
      <c r="L95" s="820"/>
      <c r="M95" s="820"/>
      <c r="N95" s="820"/>
      <c r="O95" s="821"/>
      <c r="P95" s="825"/>
      <c r="Q95" s="805" t="s">
        <v>94</v>
      </c>
      <c r="R95" s="109"/>
    </row>
    <row r="96" spans="1:18" ht="15.75" customHeight="1">
      <c r="A96" s="829"/>
      <c r="B96" s="811"/>
      <c r="C96" s="814"/>
      <c r="D96" s="815"/>
      <c r="E96" s="807"/>
      <c r="F96" s="808"/>
      <c r="G96" s="809"/>
      <c r="H96" s="822"/>
      <c r="I96" s="823"/>
      <c r="J96" s="823"/>
      <c r="K96" s="823"/>
      <c r="L96" s="823"/>
      <c r="M96" s="823"/>
      <c r="N96" s="823"/>
      <c r="O96" s="824"/>
      <c r="P96" s="826"/>
      <c r="Q96" s="806"/>
      <c r="R96" s="109"/>
    </row>
    <row r="97" spans="1:20" ht="15.75" customHeight="1">
      <c r="A97" s="827">
        <v>39</v>
      </c>
      <c r="B97" s="810" t="str">
        <f t="shared" ref="B97" si="34">B95</f>
        <v>R５</v>
      </c>
      <c r="C97" s="812"/>
      <c r="D97" s="813"/>
      <c r="E97" s="816"/>
      <c r="F97" s="817"/>
      <c r="G97" s="818"/>
      <c r="H97" s="819"/>
      <c r="I97" s="820"/>
      <c r="J97" s="820"/>
      <c r="K97" s="820"/>
      <c r="L97" s="820"/>
      <c r="M97" s="820"/>
      <c r="N97" s="820"/>
      <c r="O97" s="821"/>
      <c r="P97" s="825"/>
      <c r="Q97" s="805" t="s">
        <v>94</v>
      </c>
      <c r="R97" s="109"/>
    </row>
    <row r="98" spans="1:20" ht="15.75" customHeight="1">
      <c r="A98" s="828"/>
      <c r="B98" s="811"/>
      <c r="C98" s="814"/>
      <c r="D98" s="815"/>
      <c r="E98" s="807"/>
      <c r="F98" s="808"/>
      <c r="G98" s="809"/>
      <c r="H98" s="822"/>
      <c r="I98" s="823"/>
      <c r="J98" s="823"/>
      <c r="K98" s="823"/>
      <c r="L98" s="823"/>
      <c r="M98" s="823"/>
      <c r="N98" s="823"/>
      <c r="O98" s="824"/>
      <c r="P98" s="826"/>
      <c r="Q98" s="806"/>
      <c r="R98" s="109"/>
    </row>
    <row r="99" spans="1:20" ht="15.75" customHeight="1">
      <c r="A99" s="810">
        <v>40</v>
      </c>
      <c r="B99" s="810" t="str">
        <f t="shared" ref="B99" si="35">B97</f>
        <v>R５</v>
      </c>
      <c r="C99" s="812"/>
      <c r="D99" s="813"/>
      <c r="E99" s="816"/>
      <c r="F99" s="817"/>
      <c r="G99" s="818"/>
      <c r="H99" s="819"/>
      <c r="I99" s="820"/>
      <c r="J99" s="820"/>
      <c r="K99" s="820"/>
      <c r="L99" s="820"/>
      <c r="M99" s="820"/>
      <c r="N99" s="820"/>
      <c r="O99" s="821"/>
      <c r="P99" s="825"/>
      <c r="Q99" s="805" t="s">
        <v>94</v>
      </c>
      <c r="R99" s="109"/>
    </row>
    <row r="100" spans="1:20" ht="15.75" customHeight="1">
      <c r="A100" s="811"/>
      <c r="B100" s="811"/>
      <c r="C100" s="814"/>
      <c r="D100" s="815"/>
      <c r="E100" s="807"/>
      <c r="F100" s="808"/>
      <c r="G100" s="809"/>
      <c r="H100" s="822"/>
      <c r="I100" s="823"/>
      <c r="J100" s="823"/>
      <c r="K100" s="823"/>
      <c r="L100" s="823"/>
      <c r="M100" s="823"/>
      <c r="N100" s="823"/>
      <c r="O100" s="824"/>
      <c r="P100" s="826"/>
      <c r="Q100" s="806"/>
      <c r="R100" s="109"/>
    </row>
    <row r="101" spans="1:20" ht="15.75" customHeight="1">
      <c r="A101" s="165" t="s">
        <v>44</v>
      </c>
      <c r="B101" s="804" t="s">
        <v>333</v>
      </c>
      <c r="C101" s="804"/>
      <c r="D101" s="804"/>
      <c r="E101" s="804"/>
      <c r="F101" s="804"/>
      <c r="G101" s="804"/>
      <c r="H101" s="804"/>
      <c r="I101" s="804"/>
      <c r="J101" s="804"/>
      <c r="K101" s="804"/>
      <c r="L101" s="804"/>
      <c r="M101" s="804"/>
      <c r="N101" s="804"/>
      <c r="O101" s="804"/>
      <c r="P101" s="804"/>
      <c r="Q101" s="190"/>
      <c r="R101" s="109"/>
    </row>
    <row r="102" spans="1:20" ht="15.75" customHeight="1">
      <c r="A102" s="165" t="s">
        <v>45</v>
      </c>
      <c r="B102" s="839" t="s">
        <v>536</v>
      </c>
      <c r="C102" s="839"/>
      <c r="D102" s="839"/>
      <c r="E102" s="839"/>
      <c r="F102" s="839"/>
      <c r="G102" s="839"/>
      <c r="H102" s="839"/>
      <c r="I102" s="839"/>
      <c r="J102" s="839"/>
      <c r="K102" s="839"/>
      <c r="L102" s="839"/>
      <c r="M102" s="839"/>
      <c r="N102" s="839"/>
      <c r="O102" s="839"/>
      <c r="P102" s="839"/>
      <c r="Q102" s="839"/>
      <c r="R102" s="109"/>
    </row>
    <row r="103" spans="1:20">
      <c r="A103" s="195"/>
      <c r="B103" s="839"/>
      <c r="C103" s="839"/>
      <c r="D103" s="839"/>
      <c r="E103" s="839"/>
      <c r="F103" s="839"/>
      <c r="G103" s="839"/>
      <c r="H103" s="839"/>
      <c r="I103" s="839"/>
      <c r="J103" s="839"/>
      <c r="K103" s="839"/>
      <c r="L103" s="839"/>
      <c r="M103" s="839"/>
      <c r="N103" s="839"/>
      <c r="O103" s="839"/>
      <c r="P103" s="839"/>
      <c r="Q103" s="839"/>
      <c r="R103" s="164"/>
    </row>
    <row r="104" spans="1:20">
      <c r="A104" s="195"/>
      <c r="B104" s="379"/>
      <c r="C104" s="379"/>
      <c r="D104" s="379"/>
      <c r="E104" s="379"/>
      <c r="F104" s="379"/>
      <c r="G104" s="379"/>
      <c r="H104" s="379"/>
      <c r="I104" s="379"/>
      <c r="J104" s="379"/>
      <c r="K104" s="379"/>
      <c r="L104" s="379"/>
      <c r="M104" s="379"/>
      <c r="N104" s="379"/>
      <c r="O104" s="379"/>
      <c r="P104" s="379"/>
      <c r="Q104" s="379"/>
      <c r="R104" s="164"/>
    </row>
    <row r="105" spans="1:20" ht="15.75" customHeight="1">
      <c r="A105" s="740" t="str">
        <f>CONCATENATE("（様式-",INDEX(発注者入力シート!$B$20:$G$24,MATCH(発注者入力シート!L6,発注者入力シート!$C$20:$C$24,0),4),"-２）")</f>
        <v>（様式-２-２）</v>
      </c>
      <c r="B105" s="740"/>
      <c r="C105" s="740"/>
      <c r="D105" s="740"/>
      <c r="E105" s="740"/>
      <c r="F105" s="740"/>
      <c r="Q105" s="159" t="str">
        <f>Q1</f>
        <v>【令和５年度完成工事分】</v>
      </c>
      <c r="R105" s="164"/>
      <c r="S105" s="3" t="s">
        <v>251</v>
      </c>
    </row>
    <row r="106" spans="1:20" ht="15.75" customHeight="1">
      <c r="A106" s="740" t="str">
        <f>CONCATENATE("評価項目",INDEX(発注者入力シート!$B$20:$G$24,MATCH(発注者入力シート!L6,発注者入力シート!$C$20:$C$24,0),5),"-",INDEX(発注者入力シート!$B$20:$G$24,MATCH(発注者入力シート!L6,発注者入力シート!$C$20:$C$24,0),6))</f>
        <v>評価項目（１）-①</v>
      </c>
      <c r="B106" s="740"/>
      <c r="C106" s="740"/>
      <c r="D106" s="740"/>
      <c r="E106" s="740"/>
      <c r="S106" s="3" t="s">
        <v>252</v>
      </c>
    </row>
    <row r="107" spans="1:20" ht="15.75" customHeight="1">
      <c r="A107" s="753" t="s">
        <v>93</v>
      </c>
      <c r="B107" s="753"/>
      <c r="C107" s="753"/>
      <c r="D107" s="753"/>
      <c r="E107" s="753"/>
      <c r="F107" s="753"/>
      <c r="G107" s="753"/>
      <c r="H107" s="753"/>
      <c r="I107" s="753"/>
      <c r="J107" s="753"/>
      <c r="K107" s="753"/>
      <c r="L107" s="753"/>
      <c r="M107" s="753"/>
      <c r="N107" s="753"/>
      <c r="O107" s="753"/>
      <c r="P107" s="753"/>
      <c r="Q107" s="753"/>
      <c r="R107" s="159"/>
      <c r="S107" s="132"/>
      <c r="T107" s="3" t="s">
        <v>259</v>
      </c>
    </row>
    <row r="108" spans="1:20" ht="15.75" customHeight="1">
      <c r="H108" s="838" t="s">
        <v>180</v>
      </c>
      <c r="I108" s="838"/>
      <c r="J108" s="838"/>
      <c r="K108" s="754" t="str">
        <f>IF(企業入力シート!C7="","",企業入力シート!C7)</f>
        <v/>
      </c>
      <c r="L108" s="754"/>
      <c r="M108" s="754"/>
      <c r="N108" s="754"/>
      <c r="O108" s="754"/>
      <c r="P108" s="754"/>
      <c r="Q108" s="754"/>
      <c r="S108" s="126"/>
      <c r="T108" s="3" t="s">
        <v>254</v>
      </c>
    </row>
    <row r="109" spans="1:20" ht="15.75" customHeight="1">
      <c r="R109" s="167"/>
    </row>
    <row r="110" spans="1:20" ht="15.75" customHeight="1">
      <c r="R110" s="167"/>
      <c r="S110" s="3" t="s">
        <v>255</v>
      </c>
    </row>
    <row r="111" spans="1:20" ht="15.75" customHeight="1">
      <c r="A111" s="160" t="s">
        <v>12</v>
      </c>
      <c r="B111" s="161" t="s">
        <v>14</v>
      </c>
      <c r="C111" s="830" t="s">
        <v>16</v>
      </c>
      <c r="D111" s="830"/>
      <c r="E111" s="827" t="s">
        <v>17</v>
      </c>
      <c r="F111" s="830"/>
      <c r="G111" s="831"/>
      <c r="H111" s="827" t="s">
        <v>18</v>
      </c>
      <c r="I111" s="830"/>
      <c r="J111" s="830"/>
      <c r="K111" s="830"/>
      <c r="L111" s="830"/>
      <c r="M111" s="830"/>
      <c r="N111" s="830"/>
      <c r="O111" s="831"/>
      <c r="P111" s="827" t="s">
        <v>48</v>
      </c>
      <c r="Q111" s="831"/>
      <c r="R111" s="2"/>
      <c r="S111" s="128"/>
      <c r="T111" s="3" t="s">
        <v>256</v>
      </c>
    </row>
    <row r="112" spans="1:20" ht="15.75" customHeight="1">
      <c r="A112" s="162" t="s">
        <v>13</v>
      </c>
      <c r="B112" s="163" t="s">
        <v>15</v>
      </c>
      <c r="C112" s="744"/>
      <c r="D112" s="744"/>
      <c r="E112" s="834" t="s">
        <v>460</v>
      </c>
      <c r="F112" s="835"/>
      <c r="G112" s="836"/>
      <c r="H112" s="828"/>
      <c r="I112" s="832"/>
      <c r="J112" s="832"/>
      <c r="K112" s="832"/>
      <c r="L112" s="832"/>
      <c r="M112" s="832"/>
      <c r="N112" s="832"/>
      <c r="O112" s="833"/>
      <c r="P112" s="829" t="s">
        <v>47</v>
      </c>
      <c r="Q112" s="837"/>
      <c r="S112" s="129"/>
      <c r="T112" s="3" t="s">
        <v>254</v>
      </c>
    </row>
    <row r="113" spans="1:19" ht="15.75" customHeight="1">
      <c r="A113" s="827">
        <v>41</v>
      </c>
      <c r="B113" s="810" t="str">
        <f>B99</f>
        <v>R５</v>
      </c>
      <c r="C113" s="812"/>
      <c r="D113" s="813"/>
      <c r="E113" s="816"/>
      <c r="F113" s="817"/>
      <c r="G113" s="818"/>
      <c r="H113" s="819"/>
      <c r="I113" s="820"/>
      <c r="J113" s="820"/>
      <c r="K113" s="820"/>
      <c r="L113" s="820"/>
      <c r="M113" s="820"/>
      <c r="N113" s="820"/>
      <c r="O113" s="821"/>
      <c r="P113" s="825"/>
      <c r="Q113" s="805" t="s">
        <v>94</v>
      </c>
    </row>
    <row r="114" spans="1:19" ht="15.75" customHeight="1">
      <c r="A114" s="828"/>
      <c r="B114" s="811"/>
      <c r="C114" s="814"/>
      <c r="D114" s="815"/>
      <c r="E114" s="807"/>
      <c r="F114" s="808"/>
      <c r="G114" s="809"/>
      <c r="H114" s="822"/>
      <c r="I114" s="823"/>
      <c r="J114" s="823"/>
      <c r="K114" s="823"/>
      <c r="L114" s="823"/>
      <c r="M114" s="823"/>
      <c r="N114" s="823"/>
      <c r="O114" s="824"/>
      <c r="P114" s="826"/>
      <c r="Q114" s="806"/>
      <c r="R114" s="109"/>
      <c r="S114" s="134" t="s">
        <v>257</v>
      </c>
    </row>
    <row r="115" spans="1:19" ht="15.75" customHeight="1">
      <c r="A115" s="829">
        <v>42</v>
      </c>
      <c r="B115" s="810" t="str">
        <f>B113</f>
        <v>R５</v>
      </c>
      <c r="C115" s="812"/>
      <c r="D115" s="813"/>
      <c r="E115" s="816"/>
      <c r="F115" s="817"/>
      <c r="G115" s="818"/>
      <c r="H115" s="819"/>
      <c r="I115" s="820"/>
      <c r="J115" s="820"/>
      <c r="K115" s="820"/>
      <c r="L115" s="820"/>
      <c r="M115" s="820"/>
      <c r="N115" s="820"/>
      <c r="O115" s="821"/>
      <c r="P115" s="825"/>
      <c r="Q115" s="805" t="s">
        <v>94</v>
      </c>
      <c r="R115" s="109"/>
      <c r="S115" s="134" t="s">
        <v>258</v>
      </c>
    </row>
    <row r="116" spans="1:19" ht="15.75" customHeight="1">
      <c r="A116" s="829"/>
      <c r="B116" s="811"/>
      <c r="C116" s="814"/>
      <c r="D116" s="815"/>
      <c r="E116" s="807"/>
      <c r="F116" s="808"/>
      <c r="G116" s="809"/>
      <c r="H116" s="822"/>
      <c r="I116" s="823"/>
      <c r="J116" s="823"/>
      <c r="K116" s="823"/>
      <c r="L116" s="823"/>
      <c r="M116" s="823"/>
      <c r="N116" s="823"/>
      <c r="O116" s="824"/>
      <c r="P116" s="826"/>
      <c r="Q116" s="806"/>
      <c r="R116" s="109"/>
    </row>
    <row r="117" spans="1:19" ht="15.75" customHeight="1">
      <c r="A117" s="827">
        <v>43</v>
      </c>
      <c r="B117" s="810" t="str">
        <f t="shared" ref="B117" si="36">B115</f>
        <v>R５</v>
      </c>
      <c r="C117" s="812"/>
      <c r="D117" s="813"/>
      <c r="E117" s="816"/>
      <c r="F117" s="817"/>
      <c r="G117" s="818"/>
      <c r="H117" s="819"/>
      <c r="I117" s="820"/>
      <c r="J117" s="820"/>
      <c r="K117" s="820"/>
      <c r="L117" s="820"/>
      <c r="M117" s="820"/>
      <c r="N117" s="820"/>
      <c r="O117" s="821"/>
      <c r="P117" s="825"/>
      <c r="Q117" s="805" t="s">
        <v>94</v>
      </c>
      <c r="R117" s="109"/>
    </row>
    <row r="118" spans="1:19" ht="15.75" customHeight="1">
      <c r="A118" s="828"/>
      <c r="B118" s="811"/>
      <c r="C118" s="814"/>
      <c r="D118" s="815"/>
      <c r="E118" s="807"/>
      <c r="F118" s="808"/>
      <c r="G118" s="809"/>
      <c r="H118" s="822"/>
      <c r="I118" s="823"/>
      <c r="J118" s="823"/>
      <c r="K118" s="823"/>
      <c r="L118" s="823"/>
      <c r="M118" s="823"/>
      <c r="N118" s="823"/>
      <c r="O118" s="824"/>
      <c r="P118" s="826"/>
      <c r="Q118" s="806"/>
      <c r="R118" s="109"/>
    </row>
    <row r="119" spans="1:19" ht="15.75" customHeight="1">
      <c r="A119" s="829">
        <v>44</v>
      </c>
      <c r="B119" s="810" t="str">
        <f t="shared" ref="B119" si="37">B117</f>
        <v>R５</v>
      </c>
      <c r="C119" s="812"/>
      <c r="D119" s="813"/>
      <c r="E119" s="816"/>
      <c r="F119" s="817"/>
      <c r="G119" s="818"/>
      <c r="H119" s="819"/>
      <c r="I119" s="820"/>
      <c r="J119" s="820"/>
      <c r="K119" s="820"/>
      <c r="L119" s="820"/>
      <c r="M119" s="820"/>
      <c r="N119" s="820"/>
      <c r="O119" s="821"/>
      <c r="P119" s="825"/>
      <c r="Q119" s="805" t="s">
        <v>94</v>
      </c>
      <c r="R119" s="109"/>
    </row>
    <row r="120" spans="1:19" ht="15.75" customHeight="1">
      <c r="A120" s="829"/>
      <c r="B120" s="811"/>
      <c r="C120" s="814"/>
      <c r="D120" s="815"/>
      <c r="E120" s="807"/>
      <c r="F120" s="808"/>
      <c r="G120" s="809"/>
      <c r="H120" s="822"/>
      <c r="I120" s="823"/>
      <c r="J120" s="823"/>
      <c r="K120" s="823"/>
      <c r="L120" s="823"/>
      <c r="M120" s="823"/>
      <c r="N120" s="823"/>
      <c r="O120" s="824"/>
      <c r="P120" s="826"/>
      <c r="Q120" s="806"/>
      <c r="R120" s="109"/>
    </row>
    <row r="121" spans="1:19" ht="15.75" customHeight="1">
      <c r="A121" s="827">
        <v>45</v>
      </c>
      <c r="B121" s="810" t="str">
        <f t="shared" ref="B121" si="38">B119</f>
        <v>R５</v>
      </c>
      <c r="C121" s="812"/>
      <c r="D121" s="813"/>
      <c r="E121" s="816"/>
      <c r="F121" s="817"/>
      <c r="G121" s="818"/>
      <c r="H121" s="819"/>
      <c r="I121" s="820"/>
      <c r="J121" s="820"/>
      <c r="K121" s="820"/>
      <c r="L121" s="820"/>
      <c r="M121" s="820"/>
      <c r="N121" s="820"/>
      <c r="O121" s="821"/>
      <c r="P121" s="825"/>
      <c r="Q121" s="805" t="s">
        <v>94</v>
      </c>
      <c r="R121" s="109"/>
    </row>
    <row r="122" spans="1:19" ht="15.75" customHeight="1">
      <c r="A122" s="828"/>
      <c r="B122" s="811"/>
      <c r="C122" s="814"/>
      <c r="D122" s="815"/>
      <c r="E122" s="807"/>
      <c r="F122" s="808"/>
      <c r="G122" s="809"/>
      <c r="H122" s="822"/>
      <c r="I122" s="823"/>
      <c r="J122" s="823"/>
      <c r="K122" s="823"/>
      <c r="L122" s="823"/>
      <c r="M122" s="823"/>
      <c r="N122" s="823"/>
      <c r="O122" s="824"/>
      <c r="P122" s="826"/>
      <c r="Q122" s="806"/>
      <c r="R122" s="109"/>
    </row>
    <row r="123" spans="1:19" ht="15.75" customHeight="1">
      <c r="A123" s="829">
        <v>46</v>
      </c>
      <c r="B123" s="810" t="str">
        <f t="shared" ref="B123" si="39">B121</f>
        <v>R５</v>
      </c>
      <c r="C123" s="812"/>
      <c r="D123" s="813"/>
      <c r="E123" s="816"/>
      <c r="F123" s="817"/>
      <c r="G123" s="818"/>
      <c r="H123" s="819"/>
      <c r="I123" s="820"/>
      <c r="J123" s="820"/>
      <c r="K123" s="820"/>
      <c r="L123" s="820"/>
      <c r="M123" s="820"/>
      <c r="N123" s="820"/>
      <c r="O123" s="821"/>
      <c r="P123" s="825"/>
      <c r="Q123" s="805" t="s">
        <v>94</v>
      </c>
      <c r="R123" s="109"/>
    </row>
    <row r="124" spans="1:19" ht="15.75" customHeight="1">
      <c r="A124" s="829"/>
      <c r="B124" s="811"/>
      <c r="C124" s="814"/>
      <c r="D124" s="815"/>
      <c r="E124" s="807"/>
      <c r="F124" s="808"/>
      <c r="G124" s="809"/>
      <c r="H124" s="822"/>
      <c r="I124" s="823"/>
      <c r="J124" s="823"/>
      <c r="K124" s="823"/>
      <c r="L124" s="823"/>
      <c r="M124" s="823"/>
      <c r="N124" s="823"/>
      <c r="O124" s="824"/>
      <c r="P124" s="826"/>
      <c r="Q124" s="806"/>
      <c r="R124" s="109"/>
    </row>
    <row r="125" spans="1:19" ht="15.75" customHeight="1">
      <c r="A125" s="827">
        <v>47</v>
      </c>
      <c r="B125" s="810" t="str">
        <f t="shared" ref="B125" si="40">B123</f>
        <v>R５</v>
      </c>
      <c r="C125" s="812"/>
      <c r="D125" s="813"/>
      <c r="E125" s="816"/>
      <c r="F125" s="817"/>
      <c r="G125" s="818"/>
      <c r="H125" s="819"/>
      <c r="I125" s="820"/>
      <c r="J125" s="820"/>
      <c r="K125" s="820"/>
      <c r="L125" s="820"/>
      <c r="M125" s="820"/>
      <c r="N125" s="820"/>
      <c r="O125" s="821"/>
      <c r="P125" s="825"/>
      <c r="Q125" s="805" t="s">
        <v>94</v>
      </c>
      <c r="R125" s="109"/>
    </row>
    <row r="126" spans="1:19" ht="15.75" customHeight="1">
      <c r="A126" s="828"/>
      <c r="B126" s="811"/>
      <c r="C126" s="814"/>
      <c r="D126" s="815"/>
      <c r="E126" s="807"/>
      <c r="F126" s="808"/>
      <c r="G126" s="809"/>
      <c r="H126" s="822"/>
      <c r="I126" s="823"/>
      <c r="J126" s="823"/>
      <c r="K126" s="823"/>
      <c r="L126" s="823"/>
      <c r="M126" s="823"/>
      <c r="N126" s="823"/>
      <c r="O126" s="824"/>
      <c r="P126" s="826"/>
      <c r="Q126" s="806"/>
      <c r="R126" s="109"/>
    </row>
    <row r="127" spans="1:19" ht="15.75" customHeight="1">
      <c r="A127" s="829">
        <v>48</v>
      </c>
      <c r="B127" s="810" t="str">
        <f t="shared" ref="B127" si="41">B125</f>
        <v>R５</v>
      </c>
      <c r="C127" s="812"/>
      <c r="D127" s="813"/>
      <c r="E127" s="816"/>
      <c r="F127" s="817"/>
      <c r="G127" s="818"/>
      <c r="H127" s="819"/>
      <c r="I127" s="820"/>
      <c r="J127" s="820"/>
      <c r="K127" s="820"/>
      <c r="L127" s="820"/>
      <c r="M127" s="820"/>
      <c r="N127" s="820"/>
      <c r="O127" s="821"/>
      <c r="P127" s="825"/>
      <c r="Q127" s="805" t="s">
        <v>94</v>
      </c>
      <c r="R127" s="109"/>
    </row>
    <row r="128" spans="1:19" ht="15.75" customHeight="1">
      <c r="A128" s="829"/>
      <c r="B128" s="811"/>
      <c r="C128" s="814"/>
      <c r="D128" s="815"/>
      <c r="E128" s="807"/>
      <c r="F128" s="808"/>
      <c r="G128" s="809"/>
      <c r="H128" s="822"/>
      <c r="I128" s="823"/>
      <c r="J128" s="823"/>
      <c r="K128" s="823"/>
      <c r="L128" s="823"/>
      <c r="M128" s="823"/>
      <c r="N128" s="823"/>
      <c r="O128" s="824"/>
      <c r="P128" s="826"/>
      <c r="Q128" s="806"/>
      <c r="R128" s="109"/>
    </row>
    <row r="129" spans="1:18" ht="15.75" customHeight="1">
      <c r="A129" s="827">
        <v>49</v>
      </c>
      <c r="B129" s="810" t="str">
        <f t="shared" ref="B129" si="42">B127</f>
        <v>R５</v>
      </c>
      <c r="C129" s="812"/>
      <c r="D129" s="813"/>
      <c r="E129" s="816"/>
      <c r="F129" s="817"/>
      <c r="G129" s="818"/>
      <c r="H129" s="819"/>
      <c r="I129" s="820"/>
      <c r="J129" s="820"/>
      <c r="K129" s="820"/>
      <c r="L129" s="820"/>
      <c r="M129" s="820"/>
      <c r="N129" s="820"/>
      <c r="O129" s="821"/>
      <c r="P129" s="825"/>
      <c r="Q129" s="805" t="s">
        <v>94</v>
      </c>
      <c r="R129" s="109"/>
    </row>
    <row r="130" spans="1:18" ht="15.75" customHeight="1">
      <c r="A130" s="828"/>
      <c r="B130" s="811"/>
      <c r="C130" s="814"/>
      <c r="D130" s="815"/>
      <c r="E130" s="807"/>
      <c r="F130" s="808"/>
      <c r="G130" s="809"/>
      <c r="H130" s="822"/>
      <c r="I130" s="823"/>
      <c r="J130" s="823"/>
      <c r="K130" s="823"/>
      <c r="L130" s="823"/>
      <c r="M130" s="823"/>
      <c r="N130" s="823"/>
      <c r="O130" s="824"/>
      <c r="P130" s="826"/>
      <c r="Q130" s="806"/>
      <c r="R130" s="109"/>
    </row>
    <row r="131" spans="1:18" ht="15.75" customHeight="1">
      <c r="A131" s="829">
        <v>50</v>
      </c>
      <c r="B131" s="810" t="str">
        <f t="shared" ref="B131" si="43">B129</f>
        <v>R５</v>
      </c>
      <c r="C131" s="812"/>
      <c r="D131" s="813"/>
      <c r="E131" s="816"/>
      <c r="F131" s="817"/>
      <c r="G131" s="818"/>
      <c r="H131" s="819"/>
      <c r="I131" s="820"/>
      <c r="J131" s="820"/>
      <c r="K131" s="820"/>
      <c r="L131" s="820"/>
      <c r="M131" s="820"/>
      <c r="N131" s="820"/>
      <c r="O131" s="821"/>
      <c r="P131" s="825"/>
      <c r="Q131" s="805" t="s">
        <v>94</v>
      </c>
      <c r="R131" s="109"/>
    </row>
    <row r="132" spans="1:18" ht="15.75" customHeight="1">
      <c r="A132" s="829"/>
      <c r="B132" s="811"/>
      <c r="C132" s="814"/>
      <c r="D132" s="815"/>
      <c r="E132" s="807"/>
      <c r="F132" s="808"/>
      <c r="G132" s="809"/>
      <c r="H132" s="822"/>
      <c r="I132" s="823"/>
      <c r="J132" s="823"/>
      <c r="K132" s="823"/>
      <c r="L132" s="823"/>
      <c r="M132" s="823"/>
      <c r="N132" s="823"/>
      <c r="O132" s="824"/>
      <c r="P132" s="826"/>
      <c r="Q132" s="806"/>
      <c r="R132" s="109"/>
    </row>
    <row r="133" spans="1:18" ht="15.75" customHeight="1">
      <c r="A133" s="827">
        <v>51</v>
      </c>
      <c r="B133" s="810" t="str">
        <f t="shared" ref="B133" si="44">B131</f>
        <v>R５</v>
      </c>
      <c r="C133" s="812"/>
      <c r="D133" s="813"/>
      <c r="E133" s="816"/>
      <c r="F133" s="817"/>
      <c r="G133" s="818"/>
      <c r="H133" s="819"/>
      <c r="I133" s="820"/>
      <c r="J133" s="820"/>
      <c r="K133" s="820"/>
      <c r="L133" s="820"/>
      <c r="M133" s="820"/>
      <c r="N133" s="820"/>
      <c r="O133" s="821"/>
      <c r="P133" s="825"/>
      <c r="Q133" s="805" t="s">
        <v>94</v>
      </c>
      <c r="R133" s="109"/>
    </row>
    <row r="134" spans="1:18" ht="15.75" customHeight="1">
      <c r="A134" s="828"/>
      <c r="B134" s="811"/>
      <c r="C134" s="814"/>
      <c r="D134" s="815"/>
      <c r="E134" s="807"/>
      <c r="F134" s="808"/>
      <c r="G134" s="809"/>
      <c r="H134" s="822"/>
      <c r="I134" s="823"/>
      <c r="J134" s="823"/>
      <c r="K134" s="823"/>
      <c r="L134" s="823"/>
      <c r="M134" s="823"/>
      <c r="N134" s="823"/>
      <c r="O134" s="824"/>
      <c r="P134" s="826"/>
      <c r="Q134" s="806"/>
      <c r="R134" s="109"/>
    </row>
    <row r="135" spans="1:18" ht="15.75" customHeight="1">
      <c r="A135" s="829">
        <v>52</v>
      </c>
      <c r="B135" s="810" t="str">
        <f t="shared" ref="B135" si="45">B133</f>
        <v>R５</v>
      </c>
      <c r="C135" s="812"/>
      <c r="D135" s="813"/>
      <c r="E135" s="816"/>
      <c r="F135" s="817"/>
      <c r="G135" s="818"/>
      <c r="H135" s="819"/>
      <c r="I135" s="820"/>
      <c r="J135" s="820"/>
      <c r="K135" s="820"/>
      <c r="L135" s="820"/>
      <c r="M135" s="820"/>
      <c r="N135" s="820"/>
      <c r="O135" s="821"/>
      <c r="P135" s="825"/>
      <c r="Q135" s="805" t="s">
        <v>94</v>
      </c>
      <c r="R135" s="109"/>
    </row>
    <row r="136" spans="1:18" ht="15.75" customHeight="1">
      <c r="A136" s="829"/>
      <c r="B136" s="811"/>
      <c r="C136" s="814"/>
      <c r="D136" s="815"/>
      <c r="E136" s="807"/>
      <c r="F136" s="808"/>
      <c r="G136" s="809"/>
      <c r="H136" s="822"/>
      <c r="I136" s="823"/>
      <c r="J136" s="823"/>
      <c r="K136" s="823"/>
      <c r="L136" s="823"/>
      <c r="M136" s="823"/>
      <c r="N136" s="823"/>
      <c r="O136" s="824"/>
      <c r="P136" s="826"/>
      <c r="Q136" s="806"/>
      <c r="R136" s="109"/>
    </row>
    <row r="137" spans="1:18" ht="15.75" customHeight="1">
      <c r="A137" s="827">
        <v>53</v>
      </c>
      <c r="B137" s="810" t="str">
        <f t="shared" ref="B137" si="46">B135</f>
        <v>R５</v>
      </c>
      <c r="C137" s="812"/>
      <c r="D137" s="813"/>
      <c r="E137" s="816"/>
      <c r="F137" s="817"/>
      <c r="G137" s="818"/>
      <c r="H137" s="819"/>
      <c r="I137" s="820"/>
      <c r="J137" s="820"/>
      <c r="K137" s="820"/>
      <c r="L137" s="820"/>
      <c r="M137" s="820"/>
      <c r="N137" s="820"/>
      <c r="O137" s="821"/>
      <c r="P137" s="825"/>
      <c r="Q137" s="805" t="s">
        <v>94</v>
      </c>
      <c r="R137" s="109"/>
    </row>
    <row r="138" spans="1:18" ht="15.75" customHeight="1">
      <c r="A138" s="828"/>
      <c r="B138" s="811"/>
      <c r="C138" s="814"/>
      <c r="D138" s="815"/>
      <c r="E138" s="807"/>
      <c r="F138" s="808"/>
      <c r="G138" s="809"/>
      <c r="H138" s="822"/>
      <c r="I138" s="823"/>
      <c r="J138" s="823"/>
      <c r="K138" s="823"/>
      <c r="L138" s="823"/>
      <c r="M138" s="823"/>
      <c r="N138" s="823"/>
      <c r="O138" s="824"/>
      <c r="P138" s="826"/>
      <c r="Q138" s="806"/>
      <c r="R138" s="109"/>
    </row>
    <row r="139" spans="1:18" ht="15.75" customHeight="1">
      <c r="A139" s="829">
        <v>54</v>
      </c>
      <c r="B139" s="810" t="str">
        <f t="shared" ref="B139" si="47">B137</f>
        <v>R５</v>
      </c>
      <c r="C139" s="812"/>
      <c r="D139" s="813"/>
      <c r="E139" s="816"/>
      <c r="F139" s="817"/>
      <c r="G139" s="818"/>
      <c r="H139" s="819"/>
      <c r="I139" s="820"/>
      <c r="J139" s="820"/>
      <c r="K139" s="820"/>
      <c r="L139" s="820"/>
      <c r="M139" s="820"/>
      <c r="N139" s="820"/>
      <c r="O139" s="821"/>
      <c r="P139" s="825"/>
      <c r="Q139" s="805" t="s">
        <v>94</v>
      </c>
      <c r="R139" s="109"/>
    </row>
    <row r="140" spans="1:18" ht="15.75" customHeight="1">
      <c r="A140" s="829"/>
      <c r="B140" s="811"/>
      <c r="C140" s="814"/>
      <c r="D140" s="815"/>
      <c r="E140" s="807"/>
      <c r="F140" s="808"/>
      <c r="G140" s="809"/>
      <c r="H140" s="822"/>
      <c r="I140" s="823"/>
      <c r="J140" s="823"/>
      <c r="K140" s="823"/>
      <c r="L140" s="823"/>
      <c r="M140" s="823"/>
      <c r="N140" s="823"/>
      <c r="O140" s="824"/>
      <c r="P140" s="826"/>
      <c r="Q140" s="806"/>
      <c r="R140" s="109"/>
    </row>
    <row r="141" spans="1:18" ht="15.75" customHeight="1">
      <c r="A141" s="827">
        <v>55</v>
      </c>
      <c r="B141" s="810" t="str">
        <f t="shared" ref="B141" si="48">B139</f>
        <v>R５</v>
      </c>
      <c r="C141" s="812"/>
      <c r="D141" s="813"/>
      <c r="E141" s="816"/>
      <c r="F141" s="817"/>
      <c r="G141" s="818"/>
      <c r="H141" s="819"/>
      <c r="I141" s="820"/>
      <c r="J141" s="820"/>
      <c r="K141" s="820"/>
      <c r="L141" s="820"/>
      <c r="M141" s="820"/>
      <c r="N141" s="820"/>
      <c r="O141" s="821"/>
      <c r="P141" s="825"/>
      <c r="Q141" s="805" t="s">
        <v>94</v>
      </c>
      <c r="R141" s="109"/>
    </row>
    <row r="142" spans="1:18" ht="15.75" customHeight="1">
      <c r="A142" s="828"/>
      <c r="B142" s="811"/>
      <c r="C142" s="814"/>
      <c r="D142" s="815"/>
      <c r="E142" s="807"/>
      <c r="F142" s="808"/>
      <c r="G142" s="809"/>
      <c r="H142" s="822"/>
      <c r="I142" s="823"/>
      <c r="J142" s="823"/>
      <c r="K142" s="823"/>
      <c r="L142" s="823"/>
      <c r="M142" s="823"/>
      <c r="N142" s="823"/>
      <c r="O142" s="824"/>
      <c r="P142" s="826"/>
      <c r="Q142" s="806"/>
      <c r="R142" s="109"/>
    </row>
    <row r="143" spans="1:18" ht="15.75" customHeight="1">
      <c r="A143" s="829">
        <v>56</v>
      </c>
      <c r="B143" s="810" t="str">
        <f t="shared" ref="B143" si="49">B141</f>
        <v>R５</v>
      </c>
      <c r="C143" s="812"/>
      <c r="D143" s="813"/>
      <c r="E143" s="816"/>
      <c r="F143" s="817"/>
      <c r="G143" s="818"/>
      <c r="H143" s="819"/>
      <c r="I143" s="820"/>
      <c r="J143" s="820"/>
      <c r="K143" s="820"/>
      <c r="L143" s="820"/>
      <c r="M143" s="820"/>
      <c r="N143" s="820"/>
      <c r="O143" s="821"/>
      <c r="P143" s="825"/>
      <c r="Q143" s="805" t="s">
        <v>94</v>
      </c>
      <c r="R143" s="109"/>
    </row>
    <row r="144" spans="1:18" ht="15.75" customHeight="1">
      <c r="A144" s="829"/>
      <c r="B144" s="811"/>
      <c r="C144" s="814"/>
      <c r="D144" s="815"/>
      <c r="E144" s="807"/>
      <c r="F144" s="808"/>
      <c r="G144" s="809"/>
      <c r="H144" s="822"/>
      <c r="I144" s="823"/>
      <c r="J144" s="823"/>
      <c r="K144" s="823"/>
      <c r="L144" s="823"/>
      <c r="M144" s="823"/>
      <c r="N144" s="823"/>
      <c r="O144" s="824"/>
      <c r="P144" s="826"/>
      <c r="Q144" s="806"/>
      <c r="R144" s="109"/>
    </row>
    <row r="145" spans="1:18" ht="15.75" customHeight="1">
      <c r="A145" s="827">
        <v>57</v>
      </c>
      <c r="B145" s="810" t="str">
        <f t="shared" ref="B145" si="50">B143</f>
        <v>R５</v>
      </c>
      <c r="C145" s="812"/>
      <c r="D145" s="813"/>
      <c r="E145" s="816"/>
      <c r="F145" s="817"/>
      <c r="G145" s="818"/>
      <c r="H145" s="819"/>
      <c r="I145" s="820"/>
      <c r="J145" s="820"/>
      <c r="K145" s="820"/>
      <c r="L145" s="820"/>
      <c r="M145" s="820"/>
      <c r="N145" s="820"/>
      <c r="O145" s="821"/>
      <c r="P145" s="825"/>
      <c r="Q145" s="805" t="s">
        <v>94</v>
      </c>
      <c r="R145" s="109"/>
    </row>
    <row r="146" spans="1:18" ht="15.75" customHeight="1">
      <c r="A146" s="828"/>
      <c r="B146" s="811"/>
      <c r="C146" s="814"/>
      <c r="D146" s="815"/>
      <c r="E146" s="807"/>
      <c r="F146" s="808"/>
      <c r="G146" s="809"/>
      <c r="H146" s="822"/>
      <c r="I146" s="823"/>
      <c r="J146" s="823"/>
      <c r="K146" s="823"/>
      <c r="L146" s="823"/>
      <c r="M146" s="823"/>
      <c r="N146" s="823"/>
      <c r="O146" s="824"/>
      <c r="P146" s="826"/>
      <c r="Q146" s="806"/>
      <c r="R146" s="109"/>
    </row>
    <row r="147" spans="1:18" ht="15.75" customHeight="1">
      <c r="A147" s="829">
        <v>58</v>
      </c>
      <c r="B147" s="810" t="str">
        <f t="shared" ref="B147" si="51">B145</f>
        <v>R５</v>
      </c>
      <c r="C147" s="812"/>
      <c r="D147" s="813"/>
      <c r="E147" s="816"/>
      <c r="F147" s="817"/>
      <c r="G147" s="818"/>
      <c r="H147" s="819"/>
      <c r="I147" s="820"/>
      <c r="J147" s="820"/>
      <c r="K147" s="820"/>
      <c r="L147" s="820"/>
      <c r="M147" s="820"/>
      <c r="N147" s="820"/>
      <c r="O147" s="821"/>
      <c r="P147" s="825"/>
      <c r="Q147" s="805" t="s">
        <v>94</v>
      </c>
      <c r="R147" s="109"/>
    </row>
    <row r="148" spans="1:18" ht="15.75" customHeight="1">
      <c r="A148" s="829"/>
      <c r="B148" s="811"/>
      <c r="C148" s="814"/>
      <c r="D148" s="815"/>
      <c r="E148" s="807"/>
      <c r="F148" s="808"/>
      <c r="G148" s="809"/>
      <c r="H148" s="822"/>
      <c r="I148" s="823"/>
      <c r="J148" s="823"/>
      <c r="K148" s="823"/>
      <c r="L148" s="823"/>
      <c r="M148" s="823"/>
      <c r="N148" s="823"/>
      <c r="O148" s="824"/>
      <c r="P148" s="826"/>
      <c r="Q148" s="806"/>
      <c r="R148" s="109"/>
    </row>
    <row r="149" spans="1:18" ht="15.75" customHeight="1">
      <c r="A149" s="827">
        <v>59</v>
      </c>
      <c r="B149" s="810" t="str">
        <f t="shared" ref="B149" si="52">B147</f>
        <v>R５</v>
      </c>
      <c r="C149" s="812"/>
      <c r="D149" s="813"/>
      <c r="E149" s="816"/>
      <c r="F149" s="817"/>
      <c r="G149" s="818"/>
      <c r="H149" s="819"/>
      <c r="I149" s="820"/>
      <c r="J149" s="820"/>
      <c r="K149" s="820"/>
      <c r="L149" s="820"/>
      <c r="M149" s="820"/>
      <c r="N149" s="820"/>
      <c r="O149" s="821"/>
      <c r="P149" s="825"/>
      <c r="Q149" s="805" t="s">
        <v>94</v>
      </c>
      <c r="R149" s="109"/>
    </row>
    <row r="150" spans="1:18" ht="15.75" customHeight="1">
      <c r="A150" s="828"/>
      <c r="B150" s="811"/>
      <c r="C150" s="814"/>
      <c r="D150" s="815"/>
      <c r="E150" s="807"/>
      <c r="F150" s="808"/>
      <c r="G150" s="809"/>
      <c r="H150" s="822"/>
      <c r="I150" s="823"/>
      <c r="J150" s="823"/>
      <c r="K150" s="823"/>
      <c r="L150" s="823"/>
      <c r="M150" s="823"/>
      <c r="N150" s="823"/>
      <c r="O150" s="824"/>
      <c r="P150" s="826"/>
      <c r="Q150" s="806"/>
      <c r="R150" s="109"/>
    </row>
    <row r="151" spans="1:18" ht="15.75" customHeight="1">
      <c r="A151" s="810">
        <v>60</v>
      </c>
      <c r="B151" s="810" t="str">
        <f t="shared" ref="B151" si="53">B149</f>
        <v>R５</v>
      </c>
      <c r="C151" s="812"/>
      <c r="D151" s="813"/>
      <c r="E151" s="816"/>
      <c r="F151" s="817"/>
      <c r="G151" s="818"/>
      <c r="H151" s="819"/>
      <c r="I151" s="820"/>
      <c r="J151" s="820"/>
      <c r="K151" s="820"/>
      <c r="L151" s="820"/>
      <c r="M151" s="820"/>
      <c r="N151" s="820"/>
      <c r="O151" s="821"/>
      <c r="P151" s="825"/>
      <c r="Q151" s="805" t="s">
        <v>94</v>
      </c>
      <c r="R151" s="109"/>
    </row>
    <row r="152" spans="1:18" ht="15.75" customHeight="1">
      <c r="A152" s="811"/>
      <c r="B152" s="811"/>
      <c r="C152" s="814"/>
      <c r="D152" s="815"/>
      <c r="E152" s="807"/>
      <c r="F152" s="808"/>
      <c r="G152" s="809"/>
      <c r="H152" s="822"/>
      <c r="I152" s="823"/>
      <c r="J152" s="823"/>
      <c r="K152" s="823"/>
      <c r="L152" s="823"/>
      <c r="M152" s="823"/>
      <c r="N152" s="823"/>
      <c r="O152" s="824"/>
      <c r="P152" s="826"/>
      <c r="Q152" s="806"/>
      <c r="R152" s="109"/>
    </row>
    <row r="153" spans="1:18" ht="15.75" customHeight="1">
      <c r="A153" s="165" t="s">
        <v>44</v>
      </c>
      <c r="B153" s="804" t="s">
        <v>333</v>
      </c>
      <c r="C153" s="804"/>
      <c r="D153" s="804"/>
      <c r="E153" s="804"/>
      <c r="F153" s="804"/>
      <c r="G153" s="804"/>
      <c r="H153" s="804"/>
      <c r="I153" s="804"/>
      <c r="J153" s="804"/>
      <c r="K153" s="804"/>
      <c r="L153" s="804"/>
      <c r="M153" s="804"/>
      <c r="N153" s="804"/>
      <c r="O153" s="804"/>
      <c r="P153" s="804"/>
      <c r="Q153" s="190"/>
      <c r="R153" s="109"/>
    </row>
    <row r="154" spans="1:18" ht="15.75" customHeight="1">
      <c r="A154" s="165" t="s">
        <v>45</v>
      </c>
      <c r="B154" s="839" t="s">
        <v>536</v>
      </c>
      <c r="C154" s="839"/>
      <c r="D154" s="839"/>
      <c r="E154" s="839"/>
      <c r="F154" s="839"/>
      <c r="G154" s="839"/>
      <c r="H154" s="839"/>
      <c r="I154" s="839"/>
      <c r="J154" s="839"/>
      <c r="K154" s="839"/>
      <c r="L154" s="839"/>
      <c r="M154" s="839"/>
      <c r="N154" s="839"/>
      <c r="O154" s="839"/>
      <c r="P154" s="839"/>
      <c r="Q154" s="839"/>
      <c r="R154" s="109"/>
    </row>
    <row r="155" spans="1:18" ht="15.75" customHeight="1">
      <c r="B155" s="839"/>
      <c r="C155" s="839"/>
      <c r="D155" s="839"/>
      <c r="E155" s="839"/>
      <c r="F155" s="839"/>
      <c r="G155" s="839"/>
      <c r="H155" s="839"/>
      <c r="I155" s="839"/>
      <c r="J155" s="839"/>
      <c r="K155" s="839"/>
      <c r="L155" s="839"/>
      <c r="M155" s="839"/>
      <c r="N155" s="839"/>
      <c r="O155" s="839"/>
      <c r="P155" s="839"/>
      <c r="Q155" s="839"/>
      <c r="R155" s="109"/>
    </row>
    <row r="156" spans="1:18" s="195" customFormat="1">
      <c r="A156" s="3"/>
      <c r="B156" s="3"/>
      <c r="C156" s="3"/>
      <c r="D156" s="3"/>
      <c r="E156" s="3"/>
      <c r="F156" s="3"/>
      <c r="G156" s="3"/>
      <c r="H156" s="3"/>
      <c r="I156" s="3"/>
      <c r="J156" s="3"/>
      <c r="K156" s="3"/>
      <c r="L156" s="3"/>
      <c r="M156" s="3"/>
      <c r="N156" s="3"/>
      <c r="O156" s="3"/>
      <c r="P156" s="3"/>
      <c r="Q156" s="3"/>
      <c r="R156" s="190"/>
    </row>
    <row r="157" spans="1:18" s="195" customFormat="1">
      <c r="A157" s="3"/>
      <c r="B157" s="3"/>
      <c r="C157" s="3"/>
      <c r="D157" s="3"/>
      <c r="E157" s="3"/>
      <c r="F157" s="3"/>
      <c r="G157" s="3"/>
      <c r="H157" s="3"/>
      <c r="I157" s="3"/>
      <c r="J157" s="3"/>
      <c r="K157" s="3"/>
      <c r="L157" s="3"/>
      <c r="M157" s="3"/>
      <c r="N157" s="3"/>
      <c r="O157" s="3"/>
      <c r="P157" s="3"/>
      <c r="Q157" s="3"/>
      <c r="R157" s="190"/>
    </row>
    <row r="158" spans="1:18" ht="15.75" customHeight="1"/>
  </sheetData>
  <mergeCells count="519">
    <mergeCell ref="B154:Q155"/>
    <mergeCell ref="A1:F1"/>
    <mergeCell ref="A2:E2"/>
    <mergeCell ref="A53:F53"/>
    <mergeCell ref="A54:E54"/>
    <mergeCell ref="A105:F105"/>
    <mergeCell ref="A106:E106"/>
    <mergeCell ref="A3:Q3"/>
    <mergeCell ref="C7:D8"/>
    <mergeCell ref="E7:G7"/>
    <mergeCell ref="H7:O8"/>
    <mergeCell ref="P7:Q7"/>
    <mergeCell ref="E8:G8"/>
    <mergeCell ref="P8:Q8"/>
    <mergeCell ref="H4:J4"/>
    <mergeCell ref="Q9:Q10"/>
    <mergeCell ref="E10:G10"/>
    <mergeCell ref="A11:A12"/>
    <mergeCell ref="B11:B12"/>
    <mergeCell ref="C11:D12"/>
    <mergeCell ref="E11:G11"/>
    <mergeCell ref="H11:O12"/>
    <mergeCell ref="P11:P12"/>
    <mergeCell ref="Q11:Q12"/>
    <mergeCell ref="E12:G12"/>
    <mergeCell ref="A9:A10"/>
    <mergeCell ref="B9:B10"/>
    <mergeCell ref="C9:D10"/>
    <mergeCell ref="E9:G9"/>
    <mergeCell ref="H9:O10"/>
    <mergeCell ref="P9:P10"/>
    <mergeCell ref="Q13:Q14"/>
    <mergeCell ref="E14:G14"/>
    <mergeCell ref="A15:A16"/>
    <mergeCell ref="B15:B16"/>
    <mergeCell ref="C15:D16"/>
    <mergeCell ref="E15:G15"/>
    <mergeCell ref="H15:O16"/>
    <mergeCell ref="P15:P16"/>
    <mergeCell ref="Q15:Q16"/>
    <mergeCell ref="E16:G16"/>
    <mergeCell ref="A13:A14"/>
    <mergeCell ref="B13:B14"/>
    <mergeCell ref="C13:D14"/>
    <mergeCell ref="E13:G13"/>
    <mergeCell ref="H13:O14"/>
    <mergeCell ref="P13:P14"/>
    <mergeCell ref="Q17:Q18"/>
    <mergeCell ref="E18:G18"/>
    <mergeCell ref="A19:A20"/>
    <mergeCell ref="B19:B20"/>
    <mergeCell ref="C19:D20"/>
    <mergeCell ref="E19:G19"/>
    <mergeCell ref="H19:O20"/>
    <mergeCell ref="P19:P20"/>
    <mergeCell ref="Q19:Q20"/>
    <mergeCell ref="E20:G20"/>
    <mergeCell ref="A17:A18"/>
    <mergeCell ref="B17:B18"/>
    <mergeCell ref="C17:D18"/>
    <mergeCell ref="E17:G17"/>
    <mergeCell ref="H17:O18"/>
    <mergeCell ref="P17:P18"/>
    <mergeCell ref="Q21:Q22"/>
    <mergeCell ref="E22:G22"/>
    <mergeCell ref="A23:A24"/>
    <mergeCell ref="B23:B24"/>
    <mergeCell ref="C23:D24"/>
    <mergeCell ref="E23:G23"/>
    <mergeCell ref="H23:O24"/>
    <mergeCell ref="P23:P24"/>
    <mergeCell ref="Q23:Q24"/>
    <mergeCell ref="E24:G24"/>
    <mergeCell ref="A21:A22"/>
    <mergeCell ref="B21:B22"/>
    <mergeCell ref="C21:D22"/>
    <mergeCell ref="E21:G21"/>
    <mergeCell ref="H21:O22"/>
    <mergeCell ref="P21:P22"/>
    <mergeCell ref="Q25:Q26"/>
    <mergeCell ref="E26:G26"/>
    <mergeCell ref="A27:A28"/>
    <mergeCell ref="B27:B28"/>
    <mergeCell ref="C27:D28"/>
    <mergeCell ref="E27:G27"/>
    <mergeCell ref="H27:O28"/>
    <mergeCell ref="P27:P28"/>
    <mergeCell ref="Q27:Q28"/>
    <mergeCell ref="E28:G28"/>
    <mergeCell ref="A25:A26"/>
    <mergeCell ref="B25:B26"/>
    <mergeCell ref="C25:D26"/>
    <mergeCell ref="E25:G25"/>
    <mergeCell ref="H25:O26"/>
    <mergeCell ref="P25:P26"/>
    <mergeCell ref="Q29:Q30"/>
    <mergeCell ref="E30:G30"/>
    <mergeCell ref="A31:A32"/>
    <mergeCell ref="B31:B32"/>
    <mergeCell ref="C31:D32"/>
    <mergeCell ref="E31:G31"/>
    <mergeCell ref="H31:O32"/>
    <mergeCell ref="P31:P32"/>
    <mergeCell ref="Q31:Q32"/>
    <mergeCell ref="E32:G32"/>
    <mergeCell ref="A29:A30"/>
    <mergeCell ref="B29:B30"/>
    <mergeCell ref="C29:D30"/>
    <mergeCell ref="E29:G29"/>
    <mergeCell ref="H29:O30"/>
    <mergeCell ref="P29:P30"/>
    <mergeCell ref="Q33:Q34"/>
    <mergeCell ref="E34:G34"/>
    <mergeCell ref="A35:A36"/>
    <mergeCell ref="B35:B36"/>
    <mergeCell ref="C35:D36"/>
    <mergeCell ref="E35:G35"/>
    <mergeCell ref="H35:O36"/>
    <mergeCell ref="P35:P36"/>
    <mergeCell ref="Q35:Q36"/>
    <mergeCell ref="E36:G36"/>
    <mergeCell ref="A33:A34"/>
    <mergeCell ref="B33:B34"/>
    <mergeCell ref="C33:D34"/>
    <mergeCell ref="E33:G33"/>
    <mergeCell ref="H33:O34"/>
    <mergeCell ref="P33:P34"/>
    <mergeCell ref="Q37:Q38"/>
    <mergeCell ref="E38:G38"/>
    <mergeCell ref="A39:A40"/>
    <mergeCell ref="B39:B40"/>
    <mergeCell ref="C39:D40"/>
    <mergeCell ref="E39:G39"/>
    <mergeCell ref="H39:O40"/>
    <mergeCell ref="P39:P40"/>
    <mergeCell ref="Q39:Q40"/>
    <mergeCell ref="E40:G40"/>
    <mergeCell ref="A37:A38"/>
    <mergeCell ref="B37:B38"/>
    <mergeCell ref="C37:D38"/>
    <mergeCell ref="E37:G37"/>
    <mergeCell ref="H37:O38"/>
    <mergeCell ref="P37:P38"/>
    <mergeCell ref="Q41:Q42"/>
    <mergeCell ref="E42:G42"/>
    <mergeCell ref="A43:A44"/>
    <mergeCell ref="B43:B44"/>
    <mergeCell ref="C43:D44"/>
    <mergeCell ref="E43:G43"/>
    <mergeCell ref="H43:O44"/>
    <mergeCell ref="P43:P44"/>
    <mergeCell ref="Q43:Q44"/>
    <mergeCell ref="E44:G44"/>
    <mergeCell ref="A41:A42"/>
    <mergeCell ref="B41:B42"/>
    <mergeCell ref="C41:D42"/>
    <mergeCell ref="E41:G41"/>
    <mergeCell ref="H41:O42"/>
    <mergeCell ref="P41:P42"/>
    <mergeCell ref="Q45:Q46"/>
    <mergeCell ref="E46:G46"/>
    <mergeCell ref="A47:A48"/>
    <mergeCell ref="B47:B48"/>
    <mergeCell ref="C47:D48"/>
    <mergeCell ref="E47:G47"/>
    <mergeCell ref="H47:O48"/>
    <mergeCell ref="P47:P48"/>
    <mergeCell ref="Q47:Q48"/>
    <mergeCell ref="E48:G48"/>
    <mergeCell ref="A45:A46"/>
    <mergeCell ref="B45:B46"/>
    <mergeCell ref="C45:D46"/>
    <mergeCell ref="E45:G45"/>
    <mergeCell ref="H45:O46"/>
    <mergeCell ref="P45:P46"/>
    <mergeCell ref="B49:P49"/>
    <mergeCell ref="A55:Q55"/>
    <mergeCell ref="C59:D60"/>
    <mergeCell ref="E59:G59"/>
    <mergeCell ref="H59:O60"/>
    <mergeCell ref="P59:Q59"/>
    <mergeCell ref="E60:G60"/>
    <mergeCell ref="P60:Q60"/>
    <mergeCell ref="H56:J56"/>
    <mergeCell ref="B50:Q51"/>
    <mergeCell ref="A61:A62"/>
    <mergeCell ref="B61:B62"/>
    <mergeCell ref="C61:D62"/>
    <mergeCell ref="E61:G61"/>
    <mergeCell ref="H61:O62"/>
    <mergeCell ref="P61:P62"/>
    <mergeCell ref="Q61:Q62"/>
    <mergeCell ref="E62:G62"/>
    <mergeCell ref="Q63:Q64"/>
    <mergeCell ref="E64:G64"/>
    <mergeCell ref="A65:A66"/>
    <mergeCell ref="B65:B66"/>
    <mergeCell ref="C65:D66"/>
    <mergeCell ref="E65:G65"/>
    <mergeCell ref="H65:O66"/>
    <mergeCell ref="P65:P66"/>
    <mergeCell ref="Q65:Q66"/>
    <mergeCell ref="E66:G66"/>
    <mergeCell ref="A63:A64"/>
    <mergeCell ref="B63:B64"/>
    <mergeCell ref="C63:D64"/>
    <mergeCell ref="E63:G63"/>
    <mergeCell ref="H63:O64"/>
    <mergeCell ref="P63:P64"/>
    <mergeCell ref="Q67:Q68"/>
    <mergeCell ref="E68:G68"/>
    <mergeCell ref="A69:A70"/>
    <mergeCell ref="B69:B70"/>
    <mergeCell ref="C69:D70"/>
    <mergeCell ref="E69:G69"/>
    <mergeCell ref="H69:O70"/>
    <mergeCell ref="P69:P70"/>
    <mergeCell ref="Q69:Q70"/>
    <mergeCell ref="E70:G70"/>
    <mergeCell ref="A67:A68"/>
    <mergeCell ref="B67:B68"/>
    <mergeCell ref="C67:D68"/>
    <mergeCell ref="E67:G67"/>
    <mergeCell ref="H67:O68"/>
    <mergeCell ref="P67:P68"/>
    <mergeCell ref="Q71:Q72"/>
    <mergeCell ref="E72:G72"/>
    <mergeCell ref="A73:A74"/>
    <mergeCell ref="B73:B74"/>
    <mergeCell ref="C73:D74"/>
    <mergeCell ref="E73:G73"/>
    <mergeCell ref="H73:O74"/>
    <mergeCell ref="P73:P74"/>
    <mergeCell ref="Q73:Q74"/>
    <mergeCell ref="E74:G74"/>
    <mergeCell ref="A71:A72"/>
    <mergeCell ref="B71:B72"/>
    <mergeCell ref="C71:D72"/>
    <mergeCell ref="E71:G71"/>
    <mergeCell ref="H71:O72"/>
    <mergeCell ref="P71:P72"/>
    <mergeCell ref="Q75:Q76"/>
    <mergeCell ref="E76:G76"/>
    <mergeCell ref="A77:A78"/>
    <mergeCell ref="B77:B78"/>
    <mergeCell ref="C77:D78"/>
    <mergeCell ref="E77:G77"/>
    <mergeCell ref="H77:O78"/>
    <mergeCell ref="P77:P78"/>
    <mergeCell ref="Q77:Q78"/>
    <mergeCell ref="E78:G78"/>
    <mergeCell ref="A75:A76"/>
    <mergeCell ref="B75:B76"/>
    <mergeCell ref="C75:D76"/>
    <mergeCell ref="E75:G75"/>
    <mergeCell ref="H75:O76"/>
    <mergeCell ref="P75:P76"/>
    <mergeCell ref="Q79:Q80"/>
    <mergeCell ref="E80:G80"/>
    <mergeCell ref="A81:A82"/>
    <mergeCell ref="B81:B82"/>
    <mergeCell ref="C81:D82"/>
    <mergeCell ref="E81:G81"/>
    <mergeCell ref="H81:O82"/>
    <mergeCell ref="P81:P82"/>
    <mergeCell ref="Q81:Q82"/>
    <mergeCell ref="E82:G82"/>
    <mergeCell ref="A79:A80"/>
    <mergeCell ref="B79:B80"/>
    <mergeCell ref="C79:D80"/>
    <mergeCell ref="E79:G79"/>
    <mergeCell ref="H79:O80"/>
    <mergeCell ref="P79:P80"/>
    <mergeCell ref="Q83:Q84"/>
    <mergeCell ref="E84:G84"/>
    <mergeCell ref="A85:A86"/>
    <mergeCell ref="B85:B86"/>
    <mergeCell ref="C85:D86"/>
    <mergeCell ref="E85:G85"/>
    <mergeCell ref="H85:O86"/>
    <mergeCell ref="P85:P86"/>
    <mergeCell ref="Q85:Q86"/>
    <mergeCell ref="E86:G86"/>
    <mergeCell ref="A83:A84"/>
    <mergeCell ref="B83:B84"/>
    <mergeCell ref="C83:D84"/>
    <mergeCell ref="E83:G83"/>
    <mergeCell ref="H83:O84"/>
    <mergeCell ref="P83:P84"/>
    <mergeCell ref="Q87:Q88"/>
    <mergeCell ref="E88:G88"/>
    <mergeCell ref="A89:A90"/>
    <mergeCell ref="B89:B90"/>
    <mergeCell ref="C89:D90"/>
    <mergeCell ref="E89:G89"/>
    <mergeCell ref="H89:O90"/>
    <mergeCell ref="P89:P90"/>
    <mergeCell ref="Q89:Q90"/>
    <mergeCell ref="E90:G90"/>
    <mergeCell ref="A87:A88"/>
    <mergeCell ref="B87:B88"/>
    <mergeCell ref="C87:D88"/>
    <mergeCell ref="E87:G87"/>
    <mergeCell ref="H87:O88"/>
    <mergeCell ref="P87:P88"/>
    <mergeCell ref="Q91:Q92"/>
    <mergeCell ref="E92:G92"/>
    <mergeCell ref="A93:A94"/>
    <mergeCell ref="B93:B94"/>
    <mergeCell ref="C93:D94"/>
    <mergeCell ref="E93:G93"/>
    <mergeCell ref="H93:O94"/>
    <mergeCell ref="P93:P94"/>
    <mergeCell ref="Q93:Q94"/>
    <mergeCell ref="E94:G94"/>
    <mergeCell ref="A91:A92"/>
    <mergeCell ref="B91:B92"/>
    <mergeCell ref="C91:D92"/>
    <mergeCell ref="E91:G91"/>
    <mergeCell ref="H91:O92"/>
    <mergeCell ref="P91:P92"/>
    <mergeCell ref="Q95:Q96"/>
    <mergeCell ref="E96:G96"/>
    <mergeCell ref="A97:A98"/>
    <mergeCell ref="B97:B98"/>
    <mergeCell ref="C97:D98"/>
    <mergeCell ref="E97:G97"/>
    <mergeCell ref="H97:O98"/>
    <mergeCell ref="P97:P98"/>
    <mergeCell ref="Q97:Q98"/>
    <mergeCell ref="E98:G98"/>
    <mergeCell ref="A95:A96"/>
    <mergeCell ref="B95:B96"/>
    <mergeCell ref="C95:D96"/>
    <mergeCell ref="E95:G95"/>
    <mergeCell ref="H95:O96"/>
    <mergeCell ref="P95:P96"/>
    <mergeCell ref="C111:D112"/>
    <mergeCell ref="E111:G111"/>
    <mergeCell ref="H111:O112"/>
    <mergeCell ref="P111:Q111"/>
    <mergeCell ref="E112:G112"/>
    <mergeCell ref="P112:Q112"/>
    <mergeCell ref="Q99:Q100"/>
    <mergeCell ref="E100:G100"/>
    <mergeCell ref="B101:P101"/>
    <mergeCell ref="A107:Q107"/>
    <mergeCell ref="A99:A100"/>
    <mergeCell ref="B99:B100"/>
    <mergeCell ref="C99:D100"/>
    <mergeCell ref="E99:G99"/>
    <mergeCell ref="H99:O100"/>
    <mergeCell ref="P99:P100"/>
    <mergeCell ref="H108:J108"/>
    <mergeCell ref="B102:Q103"/>
    <mergeCell ref="Q113:Q114"/>
    <mergeCell ref="E114:G114"/>
    <mergeCell ref="A115:A116"/>
    <mergeCell ref="B115:B116"/>
    <mergeCell ref="C115:D116"/>
    <mergeCell ref="E115:G115"/>
    <mergeCell ref="H115:O116"/>
    <mergeCell ref="P115:P116"/>
    <mergeCell ref="Q115:Q116"/>
    <mergeCell ref="E116:G116"/>
    <mergeCell ref="A113:A114"/>
    <mergeCell ref="B113:B114"/>
    <mergeCell ref="C113:D114"/>
    <mergeCell ref="E113:G113"/>
    <mergeCell ref="H113:O114"/>
    <mergeCell ref="P113:P114"/>
    <mergeCell ref="Q117:Q118"/>
    <mergeCell ref="E118:G118"/>
    <mergeCell ref="A119:A120"/>
    <mergeCell ref="B119:B120"/>
    <mergeCell ref="C119:D120"/>
    <mergeCell ref="E119:G119"/>
    <mergeCell ref="H119:O120"/>
    <mergeCell ref="P119:P120"/>
    <mergeCell ref="Q119:Q120"/>
    <mergeCell ref="E120:G120"/>
    <mergeCell ref="A117:A118"/>
    <mergeCell ref="B117:B118"/>
    <mergeCell ref="C117:D118"/>
    <mergeCell ref="E117:G117"/>
    <mergeCell ref="H117:O118"/>
    <mergeCell ref="P117:P118"/>
    <mergeCell ref="Q121:Q122"/>
    <mergeCell ref="E122:G122"/>
    <mergeCell ref="A123:A124"/>
    <mergeCell ref="B123:B124"/>
    <mergeCell ref="C123:D124"/>
    <mergeCell ref="E123:G123"/>
    <mergeCell ref="H123:O124"/>
    <mergeCell ref="P123:P124"/>
    <mergeCell ref="Q123:Q124"/>
    <mergeCell ref="E124:G124"/>
    <mergeCell ref="A121:A122"/>
    <mergeCell ref="B121:B122"/>
    <mergeCell ref="C121:D122"/>
    <mergeCell ref="E121:G121"/>
    <mergeCell ref="H121:O122"/>
    <mergeCell ref="P121:P122"/>
    <mergeCell ref="Q125:Q126"/>
    <mergeCell ref="E126:G126"/>
    <mergeCell ref="A127:A128"/>
    <mergeCell ref="B127:B128"/>
    <mergeCell ref="C127:D128"/>
    <mergeCell ref="E127:G127"/>
    <mergeCell ref="H127:O128"/>
    <mergeCell ref="P127:P128"/>
    <mergeCell ref="Q127:Q128"/>
    <mergeCell ref="E128:G128"/>
    <mergeCell ref="A125:A126"/>
    <mergeCell ref="B125:B126"/>
    <mergeCell ref="C125:D126"/>
    <mergeCell ref="E125:G125"/>
    <mergeCell ref="H125:O126"/>
    <mergeCell ref="P125:P126"/>
    <mergeCell ref="Q129:Q130"/>
    <mergeCell ref="E130:G130"/>
    <mergeCell ref="A131:A132"/>
    <mergeCell ref="B131:B132"/>
    <mergeCell ref="C131:D132"/>
    <mergeCell ref="E131:G131"/>
    <mergeCell ref="H131:O132"/>
    <mergeCell ref="P131:P132"/>
    <mergeCell ref="Q131:Q132"/>
    <mergeCell ref="E132:G132"/>
    <mergeCell ref="A129:A130"/>
    <mergeCell ref="B129:B130"/>
    <mergeCell ref="C129:D130"/>
    <mergeCell ref="E129:G129"/>
    <mergeCell ref="H129:O130"/>
    <mergeCell ref="P129:P130"/>
    <mergeCell ref="Q133:Q134"/>
    <mergeCell ref="E134:G134"/>
    <mergeCell ref="A135:A136"/>
    <mergeCell ref="B135:B136"/>
    <mergeCell ref="C135:D136"/>
    <mergeCell ref="E135:G135"/>
    <mergeCell ref="H135:O136"/>
    <mergeCell ref="P135:P136"/>
    <mergeCell ref="Q135:Q136"/>
    <mergeCell ref="E136:G136"/>
    <mergeCell ref="A133:A134"/>
    <mergeCell ref="B133:B134"/>
    <mergeCell ref="C133:D134"/>
    <mergeCell ref="E133:G133"/>
    <mergeCell ref="H133:O134"/>
    <mergeCell ref="P133:P134"/>
    <mergeCell ref="Q137:Q138"/>
    <mergeCell ref="E138:G138"/>
    <mergeCell ref="A139:A140"/>
    <mergeCell ref="B139:B140"/>
    <mergeCell ref="C139:D140"/>
    <mergeCell ref="E139:G139"/>
    <mergeCell ref="H139:O140"/>
    <mergeCell ref="P139:P140"/>
    <mergeCell ref="Q139:Q140"/>
    <mergeCell ref="E140:G140"/>
    <mergeCell ref="A137:A138"/>
    <mergeCell ref="B137:B138"/>
    <mergeCell ref="C137:D138"/>
    <mergeCell ref="E137:G137"/>
    <mergeCell ref="H137:O138"/>
    <mergeCell ref="P137:P138"/>
    <mergeCell ref="Q141:Q142"/>
    <mergeCell ref="E142:G142"/>
    <mergeCell ref="A143:A144"/>
    <mergeCell ref="B143:B144"/>
    <mergeCell ref="C143:D144"/>
    <mergeCell ref="E143:G143"/>
    <mergeCell ref="H143:O144"/>
    <mergeCell ref="P143:P144"/>
    <mergeCell ref="Q143:Q144"/>
    <mergeCell ref="E144:G144"/>
    <mergeCell ref="A141:A142"/>
    <mergeCell ref="B141:B142"/>
    <mergeCell ref="C141:D142"/>
    <mergeCell ref="E141:G141"/>
    <mergeCell ref="H141:O142"/>
    <mergeCell ref="P141:P142"/>
    <mergeCell ref="C147:D148"/>
    <mergeCell ref="E147:G147"/>
    <mergeCell ref="H147:O148"/>
    <mergeCell ref="P147:P148"/>
    <mergeCell ref="Q147:Q148"/>
    <mergeCell ref="E148:G148"/>
    <mergeCell ref="A145:A146"/>
    <mergeCell ref="B145:B146"/>
    <mergeCell ref="C145:D146"/>
    <mergeCell ref="E145:G145"/>
    <mergeCell ref="H145:O146"/>
    <mergeCell ref="P145:P146"/>
    <mergeCell ref="K4:Q4"/>
    <mergeCell ref="K56:Q56"/>
    <mergeCell ref="K108:Q108"/>
    <mergeCell ref="B153:P153"/>
    <mergeCell ref="Q149:Q150"/>
    <mergeCell ref="E150:G150"/>
    <mergeCell ref="A151:A152"/>
    <mergeCell ref="B151:B152"/>
    <mergeCell ref="C151:D152"/>
    <mergeCell ref="E151:G151"/>
    <mergeCell ref="H151:O152"/>
    <mergeCell ref="P151:P152"/>
    <mergeCell ref="Q151:Q152"/>
    <mergeCell ref="E152:G152"/>
    <mergeCell ref="A149:A150"/>
    <mergeCell ref="B149:B150"/>
    <mergeCell ref="C149:D150"/>
    <mergeCell ref="E149:G149"/>
    <mergeCell ref="H149:O150"/>
    <mergeCell ref="P149:P150"/>
    <mergeCell ref="Q145:Q146"/>
    <mergeCell ref="E146:G146"/>
    <mergeCell ref="A147:A148"/>
    <mergeCell ref="B147:B148"/>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1" manualBreakCount="1">
    <brk id="52" max="16"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FF"/>
  </sheetPr>
  <dimension ref="A1:T158"/>
  <sheetViews>
    <sheetView view="pageBreakPreview" zoomScaleNormal="100" zoomScaleSheetLayoutView="100" workbookViewId="0">
      <selection sqref="A1:F1"/>
    </sheetView>
  </sheetViews>
  <sheetFormatPr defaultColWidth="9" defaultRowHeight="13.5"/>
  <cols>
    <col min="1" max="18" width="5.125" style="3" customWidth="1"/>
    <col min="19" max="16384" width="9" style="3"/>
  </cols>
  <sheetData>
    <row r="1" spans="1:20" ht="15.75" customHeight="1">
      <c r="A1" s="740" t="str">
        <f>CONCATENATE("（様式-",INDEX(発注者入力シート!$B$20:$G$24,MATCH(発注者入力シート!L6,発注者入力シート!$C$20:$C$24,0),4),"-２）")</f>
        <v>（様式-２-２）</v>
      </c>
      <c r="B1" s="740"/>
      <c r="C1" s="740"/>
      <c r="D1" s="740"/>
      <c r="E1" s="740"/>
      <c r="F1" s="740"/>
      <c r="Q1" s="159" t="s">
        <v>800</v>
      </c>
      <c r="R1" s="159"/>
      <c r="S1" s="3" t="s">
        <v>251</v>
      </c>
    </row>
    <row r="2" spans="1:20" ht="15.75" customHeight="1">
      <c r="A2" s="740" t="str">
        <f>CONCATENATE("評価項目",INDEX(発注者入力シート!$B$20:$G$24,MATCH(発注者入力シート!L6,発注者入力シート!$C$20:$C$24,0),5),"-",INDEX(発注者入力シート!$B$20:$G$24,MATCH(発注者入力シート!L6,発注者入力シート!$C$20:$C$24,0),6))</f>
        <v>評価項目（１）-①</v>
      </c>
      <c r="B2" s="740"/>
      <c r="C2" s="740"/>
      <c r="D2" s="740"/>
      <c r="E2" s="740"/>
      <c r="S2" s="3" t="s">
        <v>252</v>
      </c>
    </row>
    <row r="3" spans="1:20" ht="15.75" customHeight="1">
      <c r="A3" s="753" t="s">
        <v>91</v>
      </c>
      <c r="B3" s="753"/>
      <c r="C3" s="753"/>
      <c r="D3" s="753"/>
      <c r="E3" s="753"/>
      <c r="F3" s="753"/>
      <c r="G3" s="753"/>
      <c r="H3" s="753"/>
      <c r="I3" s="753"/>
      <c r="J3" s="753"/>
      <c r="K3" s="753"/>
      <c r="L3" s="753"/>
      <c r="M3" s="753"/>
      <c r="N3" s="753"/>
      <c r="O3" s="753"/>
      <c r="P3" s="753"/>
      <c r="Q3" s="753"/>
      <c r="R3" s="167"/>
      <c r="S3" s="132"/>
      <c r="T3" s="3" t="s">
        <v>259</v>
      </c>
    </row>
    <row r="4" spans="1:20" ht="15.75" customHeight="1">
      <c r="H4" s="838" t="s">
        <v>180</v>
      </c>
      <c r="I4" s="838"/>
      <c r="J4" s="838"/>
      <c r="K4" s="754" t="str">
        <f>IF(企業入力シート!C7="","",企業入力シート!C7)</f>
        <v/>
      </c>
      <c r="L4" s="754"/>
      <c r="M4" s="754"/>
      <c r="N4" s="754"/>
      <c r="O4" s="754"/>
      <c r="P4" s="754"/>
      <c r="Q4" s="754"/>
      <c r="R4" s="167"/>
      <c r="S4" s="126"/>
      <c r="T4" s="3" t="s">
        <v>254</v>
      </c>
    </row>
    <row r="5" spans="1:20" ht="15.75" customHeight="1">
      <c r="R5" s="2"/>
    </row>
    <row r="6" spans="1:20" ht="15.75" customHeight="1">
      <c r="S6" s="3" t="s">
        <v>255</v>
      </c>
    </row>
    <row r="7" spans="1:20" ht="15.75" customHeight="1">
      <c r="A7" s="160" t="s">
        <v>12</v>
      </c>
      <c r="B7" s="161" t="s">
        <v>14</v>
      </c>
      <c r="C7" s="830" t="s">
        <v>16</v>
      </c>
      <c r="D7" s="830"/>
      <c r="E7" s="827" t="s">
        <v>17</v>
      </c>
      <c r="F7" s="830"/>
      <c r="G7" s="831"/>
      <c r="H7" s="827" t="s">
        <v>18</v>
      </c>
      <c r="I7" s="830"/>
      <c r="J7" s="830"/>
      <c r="K7" s="830"/>
      <c r="L7" s="830"/>
      <c r="M7" s="830"/>
      <c r="N7" s="830"/>
      <c r="O7" s="831"/>
      <c r="P7" s="827" t="s">
        <v>48</v>
      </c>
      <c r="Q7" s="831"/>
      <c r="S7" s="128"/>
      <c r="T7" s="3" t="s">
        <v>256</v>
      </c>
    </row>
    <row r="8" spans="1:20" ht="15.75" customHeight="1">
      <c r="A8" s="162" t="s">
        <v>13</v>
      </c>
      <c r="B8" s="163" t="s">
        <v>15</v>
      </c>
      <c r="C8" s="744"/>
      <c r="D8" s="744"/>
      <c r="E8" s="834" t="s">
        <v>460</v>
      </c>
      <c r="F8" s="835"/>
      <c r="G8" s="836"/>
      <c r="H8" s="828"/>
      <c r="I8" s="832"/>
      <c r="J8" s="832"/>
      <c r="K8" s="832"/>
      <c r="L8" s="832"/>
      <c r="M8" s="832"/>
      <c r="N8" s="832"/>
      <c r="O8" s="833"/>
      <c r="P8" s="829" t="s">
        <v>47</v>
      </c>
      <c r="Q8" s="837"/>
      <c r="R8" s="109"/>
      <c r="S8" s="129"/>
      <c r="T8" s="3" t="s">
        <v>254</v>
      </c>
    </row>
    <row r="9" spans="1:20" ht="15.75" customHeight="1">
      <c r="A9" s="827">
        <v>1</v>
      </c>
      <c r="B9" s="840" t="s">
        <v>799</v>
      </c>
      <c r="C9" s="812"/>
      <c r="D9" s="813"/>
      <c r="E9" s="816"/>
      <c r="F9" s="817"/>
      <c r="G9" s="818"/>
      <c r="H9" s="819"/>
      <c r="I9" s="820"/>
      <c r="J9" s="820"/>
      <c r="K9" s="820"/>
      <c r="L9" s="820"/>
      <c r="M9" s="820"/>
      <c r="N9" s="820"/>
      <c r="O9" s="821"/>
      <c r="P9" s="825"/>
      <c r="Q9" s="805" t="s">
        <v>94</v>
      </c>
      <c r="R9" s="109"/>
    </row>
    <row r="10" spans="1:20" ht="15.75" customHeight="1">
      <c r="A10" s="828"/>
      <c r="B10" s="841"/>
      <c r="C10" s="814"/>
      <c r="D10" s="815"/>
      <c r="E10" s="807"/>
      <c r="F10" s="808"/>
      <c r="G10" s="809"/>
      <c r="H10" s="822"/>
      <c r="I10" s="823"/>
      <c r="J10" s="823"/>
      <c r="K10" s="823"/>
      <c r="L10" s="823"/>
      <c r="M10" s="823"/>
      <c r="N10" s="823"/>
      <c r="O10" s="824"/>
      <c r="P10" s="826"/>
      <c r="Q10" s="806"/>
      <c r="R10" s="109"/>
      <c r="S10" s="134" t="s">
        <v>257</v>
      </c>
    </row>
    <row r="11" spans="1:20" ht="15.75" customHeight="1">
      <c r="A11" s="829">
        <v>2</v>
      </c>
      <c r="B11" s="810" t="str">
        <f>B9</f>
        <v>R６</v>
      </c>
      <c r="C11" s="812"/>
      <c r="D11" s="813"/>
      <c r="E11" s="816"/>
      <c r="F11" s="817"/>
      <c r="G11" s="818"/>
      <c r="H11" s="819"/>
      <c r="I11" s="820"/>
      <c r="J11" s="820"/>
      <c r="K11" s="820"/>
      <c r="L11" s="820"/>
      <c r="M11" s="820"/>
      <c r="N11" s="820"/>
      <c r="O11" s="821"/>
      <c r="P11" s="825"/>
      <c r="Q11" s="805" t="s">
        <v>94</v>
      </c>
      <c r="R11" s="109"/>
      <c r="S11" s="134" t="s">
        <v>258</v>
      </c>
    </row>
    <row r="12" spans="1:20" ht="15.75" customHeight="1">
      <c r="A12" s="829"/>
      <c r="B12" s="811"/>
      <c r="C12" s="814"/>
      <c r="D12" s="815"/>
      <c r="E12" s="807"/>
      <c r="F12" s="808"/>
      <c r="G12" s="809"/>
      <c r="H12" s="822"/>
      <c r="I12" s="823"/>
      <c r="J12" s="823"/>
      <c r="K12" s="823"/>
      <c r="L12" s="823"/>
      <c r="M12" s="823"/>
      <c r="N12" s="823"/>
      <c r="O12" s="824"/>
      <c r="P12" s="826"/>
      <c r="Q12" s="806"/>
      <c r="R12" s="109"/>
      <c r="S12" s="134" t="s">
        <v>501</v>
      </c>
    </row>
    <row r="13" spans="1:20" ht="15.75" customHeight="1">
      <c r="A13" s="827">
        <v>3</v>
      </c>
      <c r="B13" s="810" t="str">
        <f t="shared" ref="B13" si="0">B11</f>
        <v>R６</v>
      </c>
      <c r="C13" s="812"/>
      <c r="D13" s="813"/>
      <c r="E13" s="816"/>
      <c r="F13" s="817"/>
      <c r="G13" s="818"/>
      <c r="H13" s="819"/>
      <c r="I13" s="820"/>
      <c r="J13" s="820"/>
      <c r="K13" s="820"/>
      <c r="L13" s="820"/>
      <c r="M13" s="820"/>
      <c r="N13" s="820"/>
      <c r="O13" s="821"/>
      <c r="P13" s="825"/>
      <c r="Q13" s="805" t="s">
        <v>94</v>
      </c>
      <c r="R13" s="109"/>
    </row>
    <row r="14" spans="1:20" ht="15.75" customHeight="1">
      <c r="A14" s="828"/>
      <c r="B14" s="811"/>
      <c r="C14" s="814"/>
      <c r="D14" s="815"/>
      <c r="E14" s="807"/>
      <c r="F14" s="808"/>
      <c r="G14" s="809"/>
      <c r="H14" s="822"/>
      <c r="I14" s="823"/>
      <c r="J14" s="823"/>
      <c r="K14" s="823"/>
      <c r="L14" s="823"/>
      <c r="M14" s="823"/>
      <c r="N14" s="823"/>
      <c r="O14" s="824"/>
      <c r="P14" s="826"/>
      <c r="Q14" s="806"/>
      <c r="R14" s="109"/>
    </row>
    <row r="15" spans="1:20" ht="15.75" customHeight="1">
      <c r="A15" s="829">
        <v>4</v>
      </c>
      <c r="B15" s="810" t="str">
        <f t="shared" ref="B15" si="1">B13</f>
        <v>R６</v>
      </c>
      <c r="C15" s="812"/>
      <c r="D15" s="813"/>
      <c r="E15" s="816"/>
      <c r="F15" s="817"/>
      <c r="G15" s="818"/>
      <c r="H15" s="819"/>
      <c r="I15" s="820"/>
      <c r="J15" s="820"/>
      <c r="K15" s="820"/>
      <c r="L15" s="820"/>
      <c r="M15" s="820"/>
      <c r="N15" s="820"/>
      <c r="O15" s="821"/>
      <c r="P15" s="825"/>
      <c r="Q15" s="805" t="s">
        <v>94</v>
      </c>
      <c r="R15" s="109"/>
    </row>
    <row r="16" spans="1:20" ht="15.75" customHeight="1">
      <c r="A16" s="829"/>
      <c r="B16" s="811"/>
      <c r="C16" s="814"/>
      <c r="D16" s="815"/>
      <c r="E16" s="807"/>
      <c r="F16" s="808"/>
      <c r="G16" s="809"/>
      <c r="H16" s="822"/>
      <c r="I16" s="823"/>
      <c r="J16" s="823"/>
      <c r="K16" s="823"/>
      <c r="L16" s="823"/>
      <c r="M16" s="823"/>
      <c r="N16" s="823"/>
      <c r="O16" s="824"/>
      <c r="P16" s="826"/>
      <c r="Q16" s="806"/>
      <c r="R16" s="109"/>
    </row>
    <row r="17" spans="1:18" ht="15.75" customHeight="1">
      <c r="A17" s="827">
        <v>5</v>
      </c>
      <c r="B17" s="810" t="str">
        <f t="shared" ref="B17" si="2">B15</f>
        <v>R６</v>
      </c>
      <c r="C17" s="812"/>
      <c r="D17" s="813"/>
      <c r="E17" s="816"/>
      <c r="F17" s="817"/>
      <c r="G17" s="818"/>
      <c r="H17" s="819"/>
      <c r="I17" s="820"/>
      <c r="J17" s="820"/>
      <c r="K17" s="820"/>
      <c r="L17" s="820"/>
      <c r="M17" s="820"/>
      <c r="N17" s="820"/>
      <c r="O17" s="821"/>
      <c r="P17" s="825"/>
      <c r="Q17" s="805" t="s">
        <v>94</v>
      </c>
      <c r="R17" s="109"/>
    </row>
    <row r="18" spans="1:18" ht="15.75" customHeight="1">
      <c r="A18" s="828"/>
      <c r="B18" s="811"/>
      <c r="C18" s="814"/>
      <c r="D18" s="815"/>
      <c r="E18" s="807"/>
      <c r="F18" s="808"/>
      <c r="G18" s="809"/>
      <c r="H18" s="822"/>
      <c r="I18" s="823"/>
      <c r="J18" s="823"/>
      <c r="K18" s="823"/>
      <c r="L18" s="823"/>
      <c r="M18" s="823"/>
      <c r="N18" s="823"/>
      <c r="O18" s="824"/>
      <c r="P18" s="826"/>
      <c r="Q18" s="806"/>
      <c r="R18" s="109"/>
    </row>
    <row r="19" spans="1:18" ht="15.75" customHeight="1">
      <c r="A19" s="829">
        <v>6</v>
      </c>
      <c r="B19" s="810" t="str">
        <f t="shared" ref="B19" si="3">B17</f>
        <v>R６</v>
      </c>
      <c r="C19" s="812"/>
      <c r="D19" s="813"/>
      <c r="E19" s="816"/>
      <c r="F19" s="817"/>
      <c r="G19" s="818"/>
      <c r="H19" s="819"/>
      <c r="I19" s="820"/>
      <c r="J19" s="820"/>
      <c r="K19" s="820"/>
      <c r="L19" s="820"/>
      <c r="M19" s="820"/>
      <c r="N19" s="820"/>
      <c r="O19" s="821"/>
      <c r="P19" s="825"/>
      <c r="Q19" s="805" t="s">
        <v>94</v>
      </c>
      <c r="R19" s="109"/>
    </row>
    <row r="20" spans="1:18" ht="15.75" customHeight="1">
      <c r="A20" s="829"/>
      <c r="B20" s="811"/>
      <c r="C20" s="814"/>
      <c r="D20" s="815"/>
      <c r="E20" s="807"/>
      <c r="F20" s="808"/>
      <c r="G20" s="809"/>
      <c r="H20" s="822"/>
      <c r="I20" s="823"/>
      <c r="J20" s="823"/>
      <c r="K20" s="823"/>
      <c r="L20" s="823"/>
      <c r="M20" s="823"/>
      <c r="N20" s="823"/>
      <c r="O20" s="824"/>
      <c r="P20" s="826"/>
      <c r="Q20" s="806"/>
      <c r="R20" s="109"/>
    </row>
    <row r="21" spans="1:18" ht="15.75" customHeight="1">
      <c r="A21" s="827">
        <v>7</v>
      </c>
      <c r="B21" s="810" t="str">
        <f t="shared" ref="B21" si="4">B19</f>
        <v>R６</v>
      </c>
      <c r="C21" s="812"/>
      <c r="D21" s="813"/>
      <c r="E21" s="816"/>
      <c r="F21" s="817"/>
      <c r="G21" s="818"/>
      <c r="H21" s="819"/>
      <c r="I21" s="820"/>
      <c r="J21" s="820"/>
      <c r="K21" s="820"/>
      <c r="L21" s="820"/>
      <c r="M21" s="820"/>
      <c r="N21" s="820"/>
      <c r="O21" s="821"/>
      <c r="P21" s="825"/>
      <c r="Q21" s="805" t="s">
        <v>94</v>
      </c>
      <c r="R21" s="109"/>
    </row>
    <row r="22" spans="1:18" ht="15.75" customHeight="1">
      <c r="A22" s="828"/>
      <c r="B22" s="811"/>
      <c r="C22" s="814"/>
      <c r="D22" s="815"/>
      <c r="E22" s="807"/>
      <c r="F22" s="808"/>
      <c r="G22" s="809"/>
      <c r="H22" s="822"/>
      <c r="I22" s="823"/>
      <c r="J22" s="823"/>
      <c r="K22" s="823"/>
      <c r="L22" s="823"/>
      <c r="M22" s="823"/>
      <c r="N22" s="823"/>
      <c r="O22" s="824"/>
      <c r="P22" s="826"/>
      <c r="Q22" s="806"/>
      <c r="R22" s="109"/>
    </row>
    <row r="23" spans="1:18" ht="15.75" customHeight="1">
      <c r="A23" s="829">
        <v>8</v>
      </c>
      <c r="B23" s="810" t="str">
        <f t="shared" ref="B23" si="5">B21</f>
        <v>R６</v>
      </c>
      <c r="C23" s="812"/>
      <c r="D23" s="813"/>
      <c r="E23" s="816"/>
      <c r="F23" s="817"/>
      <c r="G23" s="818"/>
      <c r="H23" s="819"/>
      <c r="I23" s="820"/>
      <c r="J23" s="820"/>
      <c r="K23" s="820"/>
      <c r="L23" s="820"/>
      <c r="M23" s="820"/>
      <c r="N23" s="820"/>
      <c r="O23" s="821"/>
      <c r="P23" s="825"/>
      <c r="Q23" s="805" t="s">
        <v>94</v>
      </c>
      <c r="R23" s="109"/>
    </row>
    <row r="24" spans="1:18" ht="15.75" customHeight="1">
      <c r="A24" s="829"/>
      <c r="B24" s="811"/>
      <c r="C24" s="814"/>
      <c r="D24" s="815"/>
      <c r="E24" s="807"/>
      <c r="F24" s="808"/>
      <c r="G24" s="809"/>
      <c r="H24" s="822"/>
      <c r="I24" s="823"/>
      <c r="J24" s="823"/>
      <c r="K24" s="823"/>
      <c r="L24" s="823"/>
      <c r="M24" s="823"/>
      <c r="N24" s="823"/>
      <c r="O24" s="824"/>
      <c r="P24" s="826"/>
      <c r="Q24" s="806"/>
      <c r="R24" s="109"/>
    </row>
    <row r="25" spans="1:18" ht="15.75" customHeight="1">
      <c r="A25" s="827">
        <v>9</v>
      </c>
      <c r="B25" s="810" t="str">
        <f t="shared" ref="B25" si="6">B23</f>
        <v>R６</v>
      </c>
      <c r="C25" s="812"/>
      <c r="D25" s="813"/>
      <c r="E25" s="816"/>
      <c r="F25" s="817"/>
      <c r="G25" s="818"/>
      <c r="H25" s="819"/>
      <c r="I25" s="820"/>
      <c r="J25" s="820"/>
      <c r="K25" s="820"/>
      <c r="L25" s="820"/>
      <c r="M25" s="820"/>
      <c r="N25" s="820"/>
      <c r="O25" s="821"/>
      <c r="P25" s="825"/>
      <c r="Q25" s="805" t="s">
        <v>94</v>
      </c>
      <c r="R25" s="109"/>
    </row>
    <row r="26" spans="1:18" ht="15.75" customHeight="1">
      <c r="A26" s="828"/>
      <c r="B26" s="811"/>
      <c r="C26" s="814"/>
      <c r="D26" s="815"/>
      <c r="E26" s="807"/>
      <c r="F26" s="808"/>
      <c r="G26" s="809"/>
      <c r="H26" s="822"/>
      <c r="I26" s="823"/>
      <c r="J26" s="823"/>
      <c r="K26" s="823"/>
      <c r="L26" s="823"/>
      <c r="M26" s="823"/>
      <c r="N26" s="823"/>
      <c r="O26" s="824"/>
      <c r="P26" s="826"/>
      <c r="Q26" s="806"/>
      <c r="R26" s="109"/>
    </row>
    <row r="27" spans="1:18" ht="15.75" customHeight="1">
      <c r="A27" s="829">
        <v>10</v>
      </c>
      <c r="B27" s="810" t="str">
        <f t="shared" ref="B27" si="7">B25</f>
        <v>R６</v>
      </c>
      <c r="C27" s="812"/>
      <c r="D27" s="813"/>
      <c r="E27" s="816"/>
      <c r="F27" s="817"/>
      <c r="G27" s="818"/>
      <c r="H27" s="819"/>
      <c r="I27" s="820"/>
      <c r="J27" s="820"/>
      <c r="K27" s="820"/>
      <c r="L27" s="820"/>
      <c r="M27" s="820"/>
      <c r="N27" s="820"/>
      <c r="O27" s="821"/>
      <c r="P27" s="825"/>
      <c r="Q27" s="805" t="s">
        <v>94</v>
      </c>
      <c r="R27" s="109"/>
    </row>
    <row r="28" spans="1:18" ht="15.75" customHeight="1">
      <c r="A28" s="829"/>
      <c r="B28" s="811"/>
      <c r="C28" s="814"/>
      <c r="D28" s="815"/>
      <c r="E28" s="807"/>
      <c r="F28" s="808"/>
      <c r="G28" s="809"/>
      <c r="H28" s="822"/>
      <c r="I28" s="823"/>
      <c r="J28" s="823"/>
      <c r="K28" s="823"/>
      <c r="L28" s="823"/>
      <c r="M28" s="823"/>
      <c r="N28" s="823"/>
      <c r="O28" s="824"/>
      <c r="P28" s="826"/>
      <c r="Q28" s="806"/>
      <c r="R28" s="109"/>
    </row>
    <row r="29" spans="1:18" ht="15.75" customHeight="1">
      <c r="A29" s="827">
        <v>11</v>
      </c>
      <c r="B29" s="810" t="str">
        <f t="shared" ref="B29" si="8">B27</f>
        <v>R６</v>
      </c>
      <c r="C29" s="812"/>
      <c r="D29" s="813"/>
      <c r="E29" s="816"/>
      <c r="F29" s="817"/>
      <c r="G29" s="818"/>
      <c r="H29" s="819"/>
      <c r="I29" s="820"/>
      <c r="J29" s="820"/>
      <c r="K29" s="820"/>
      <c r="L29" s="820"/>
      <c r="M29" s="820"/>
      <c r="N29" s="820"/>
      <c r="O29" s="821"/>
      <c r="P29" s="825"/>
      <c r="Q29" s="805" t="s">
        <v>94</v>
      </c>
      <c r="R29" s="109"/>
    </row>
    <row r="30" spans="1:18" ht="15.75" customHeight="1">
      <c r="A30" s="828"/>
      <c r="B30" s="811"/>
      <c r="C30" s="814"/>
      <c r="D30" s="815"/>
      <c r="E30" s="807"/>
      <c r="F30" s="808"/>
      <c r="G30" s="809"/>
      <c r="H30" s="822"/>
      <c r="I30" s="823"/>
      <c r="J30" s="823"/>
      <c r="K30" s="823"/>
      <c r="L30" s="823"/>
      <c r="M30" s="823"/>
      <c r="N30" s="823"/>
      <c r="O30" s="824"/>
      <c r="P30" s="826"/>
      <c r="Q30" s="806"/>
      <c r="R30" s="109"/>
    </row>
    <row r="31" spans="1:18" ht="15.75" customHeight="1">
      <c r="A31" s="829">
        <v>12</v>
      </c>
      <c r="B31" s="810" t="str">
        <f t="shared" ref="B31" si="9">B29</f>
        <v>R６</v>
      </c>
      <c r="C31" s="812"/>
      <c r="D31" s="813"/>
      <c r="E31" s="816"/>
      <c r="F31" s="817"/>
      <c r="G31" s="818"/>
      <c r="H31" s="819"/>
      <c r="I31" s="820"/>
      <c r="J31" s="820"/>
      <c r="K31" s="820"/>
      <c r="L31" s="820"/>
      <c r="M31" s="820"/>
      <c r="N31" s="820"/>
      <c r="O31" s="821"/>
      <c r="P31" s="825"/>
      <c r="Q31" s="805" t="s">
        <v>94</v>
      </c>
      <c r="R31" s="109"/>
    </row>
    <row r="32" spans="1:18" ht="15.75" customHeight="1">
      <c r="A32" s="829"/>
      <c r="B32" s="811"/>
      <c r="C32" s="814"/>
      <c r="D32" s="815"/>
      <c r="E32" s="807"/>
      <c r="F32" s="808"/>
      <c r="G32" s="809"/>
      <c r="H32" s="822"/>
      <c r="I32" s="823"/>
      <c r="J32" s="823"/>
      <c r="K32" s="823"/>
      <c r="L32" s="823"/>
      <c r="M32" s="823"/>
      <c r="N32" s="823"/>
      <c r="O32" s="824"/>
      <c r="P32" s="826"/>
      <c r="Q32" s="806"/>
      <c r="R32" s="109"/>
    </row>
    <row r="33" spans="1:18" ht="15.75" customHeight="1">
      <c r="A33" s="827">
        <v>13</v>
      </c>
      <c r="B33" s="810" t="str">
        <f t="shared" ref="B33" si="10">B31</f>
        <v>R６</v>
      </c>
      <c r="C33" s="812"/>
      <c r="D33" s="813"/>
      <c r="E33" s="816"/>
      <c r="F33" s="817"/>
      <c r="G33" s="818"/>
      <c r="H33" s="819"/>
      <c r="I33" s="820"/>
      <c r="J33" s="820"/>
      <c r="K33" s="820"/>
      <c r="L33" s="820"/>
      <c r="M33" s="820"/>
      <c r="N33" s="820"/>
      <c r="O33" s="821"/>
      <c r="P33" s="825"/>
      <c r="Q33" s="805" t="s">
        <v>94</v>
      </c>
      <c r="R33" s="109"/>
    </row>
    <row r="34" spans="1:18" ht="15.75" customHeight="1">
      <c r="A34" s="828"/>
      <c r="B34" s="811"/>
      <c r="C34" s="814"/>
      <c r="D34" s="815"/>
      <c r="E34" s="807"/>
      <c r="F34" s="808"/>
      <c r="G34" s="809"/>
      <c r="H34" s="822"/>
      <c r="I34" s="823"/>
      <c r="J34" s="823"/>
      <c r="K34" s="823"/>
      <c r="L34" s="823"/>
      <c r="M34" s="823"/>
      <c r="N34" s="823"/>
      <c r="O34" s="824"/>
      <c r="P34" s="826"/>
      <c r="Q34" s="806"/>
      <c r="R34" s="109"/>
    </row>
    <row r="35" spans="1:18" ht="15.75" customHeight="1">
      <c r="A35" s="829">
        <v>14</v>
      </c>
      <c r="B35" s="810" t="str">
        <f t="shared" ref="B35" si="11">B33</f>
        <v>R６</v>
      </c>
      <c r="C35" s="812"/>
      <c r="D35" s="813"/>
      <c r="E35" s="816"/>
      <c r="F35" s="817"/>
      <c r="G35" s="818"/>
      <c r="H35" s="819"/>
      <c r="I35" s="820"/>
      <c r="J35" s="820"/>
      <c r="K35" s="820"/>
      <c r="L35" s="820"/>
      <c r="M35" s="820"/>
      <c r="N35" s="820"/>
      <c r="O35" s="821"/>
      <c r="P35" s="825"/>
      <c r="Q35" s="805" t="s">
        <v>94</v>
      </c>
      <c r="R35" s="109"/>
    </row>
    <row r="36" spans="1:18" ht="15.75" customHeight="1">
      <c r="A36" s="829"/>
      <c r="B36" s="811"/>
      <c r="C36" s="814"/>
      <c r="D36" s="815"/>
      <c r="E36" s="807"/>
      <c r="F36" s="808"/>
      <c r="G36" s="809"/>
      <c r="H36" s="822"/>
      <c r="I36" s="823"/>
      <c r="J36" s="823"/>
      <c r="K36" s="823"/>
      <c r="L36" s="823"/>
      <c r="M36" s="823"/>
      <c r="N36" s="823"/>
      <c r="O36" s="824"/>
      <c r="P36" s="826"/>
      <c r="Q36" s="806"/>
      <c r="R36" s="109"/>
    </row>
    <row r="37" spans="1:18" ht="15.75" customHeight="1">
      <c r="A37" s="827">
        <v>15</v>
      </c>
      <c r="B37" s="810" t="str">
        <f t="shared" ref="B37" si="12">B35</f>
        <v>R６</v>
      </c>
      <c r="C37" s="812"/>
      <c r="D37" s="813"/>
      <c r="E37" s="816"/>
      <c r="F37" s="817"/>
      <c r="G37" s="818"/>
      <c r="H37" s="819"/>
      <c r="I37" s="820"/>
      <c r="J37" s="820"/>
      <c r="K37" s="820"/>
      <c r="L37" s="820"/>
      <c r="M37" s="820"/>
      <c r="N37" s="820"/>
      <c r="O37" s="821"/>
      <c r="P37" s="825"/>
      <c r="Q37" s="805" t="s">
        <v>94</v>
      </c>
      <c r="R37" s="109"/>
    </row>
    <row r="38" spans="1:18" ht="15.75" customHeight="1">
      <c r="A38" s="828"/>
      <c r="B38" s="811"/>
      <c r="C38" s="814"/>
      <c r="D38" s="815"/>
      <c r="E38" s="807"/>
      <c r="F38" s="808"/>
      <c r="G38" s="809"/>
      <c r="H38" s="822"/>
      <c r="I38" s="823"/>
      <c r="J38" s="823"/>
      <c r="K38" s="823"/>
      <c r="L38" s="823"/>
      <c r="M38" s="823"/>
      <c r="N38" s="823"/>
      <c r="O38" s="824"/>
      <c r="P38" s="826"/>
      <c r="Q38" s="806"/>
      <c r="R38" s="109"/>
    </row>
    <row r="39" spans="1:18" ht="15.75" customHeight="1">
      <c r="A39" s="829">
        <v>16</v>
      </c>
      <c r="B39" s="810" t="str">
        <f t="shared" ref="B39" si="13">B37</f>
        <v>R６</v>
      </c>
      <c r="C39" s="812"/>
      <c r="D39" s="813"/>
      <c r="E39" s="816"/>
      <c r="F39" s="817"/>
      <c r="G39" s="818"/>
      <c r="H39" s="819"/>
      <c r="I39" s="820"/>
      <c r="J39" s="820"/>
      <c r="K39" s="820"/>
      <c r="L39" s="820"/>
      <c r="M39" s="820"/>
      <c r="N39" s="820"/>
      <c r="O39" s="821"/>
      <c r="P39" s="825"/>
      <c r="Q39" s="805" t="s">
        <v>94</v>
      </c>
      <c r="R39" s="109"/>
    </row>
    <row r="40" spans="1:18" ht="15.75" customHeight="1">
      <c r="A40" s="829"/>
      <c r="B40" s="811"/>
      <c r="C40" s="814"/>
      <c r="D40" s="815"/>
      <c r="E40" s="807"/>
      <c r="F40" s="808"/>
      <c r="G40" s="809"/>
      <c r="H40" s="822"/>
      <c r="I40" s="823"/>
      <c r="J40" s="823"/>
      <c r="K40" s="823"/>
      <c r="L40" s="823"/>
      <c r="M40" s="823"/>
      <c r="N40" s="823"/>
      <c r="O40" s="824"/>
      <c r="P40" s="826"/>
      <c r="Q40" s="806"/>
      <c r="R40" s="109"/>
    </row>
    <row r="41" spans="1:18" ht="15.75" customHeight="1">
      <c r="A41" s="827">
        <v>17</v>
      </c>
      <c r="B41" s="810" t="str">
        <f t="shared" ref="B41" si="14">B39</f>
        <v>R６</v>
      </c>
      <c r="C41" s="812"/>
      <c r="D41" s="813"/>
      <c r="E41" s="816"/>
      <c r="F41" s="817"/>
      <c r="G41" s="818"/>
      <c r="H41" s="819"/>
      <c r="I41" s="820"/>
      <c r="J41" s="820"/>
      <c r="K41" s="820"/>
      <c r="L41" s="820"/>
      <c r="M41" s="820"/>
      <c r="N41" s="820"/>
      <c r="O41" s="821"/>
      <c r="P41" s="825"/>
      <c r="Q41" s="805" t="s">
        <v>94</v>
      </c>
      <c r="R41" s="109"/>
    </row>
    <row r="42" spans="1:18" ht="15.75" customHeight="1">
      <c r="A42" s="828"/>
      <c r="B42" s="811"/>
      <c r="C42" s="814"/>
      <c r="D42" s="815"/>
      <c r="E42" s="807"/>
      <c r="F42" s="808"/>
      <c r="G42" s="809"/>
      <c r="H42" s="822"/>
      <c r="I42" s="823"/>
      <c r="J42" s="823"/>
      <c r="K42" s="823"/>
      <c r="L42" s="823"/>
      <c r="M42" s="823"/>
      <c r="N42" s="823"/>
      <c r="O42" s="824"/>
      <c r="P42" s="826"/>
      <c r="Q42" s="806"/>
      <c r="R42" s="109"/>
    </row>
    <row r="43" spans="1:18" ht="15.75" customHeight="1">
      <c r="A43" s="829">
        <v>18</v>
      </c>
      <c r="B43" s="810" t="str">
        <f t="shared" ref="B43" si="15">B41</f>
        <v>R６</v>
      </c>
      <c r="C43" s="812"/>
      <c r="D43" s="813"/>
      <c r="E43" s="816"/>
      <c r="F43" s="817"/>
      <c r="G43" s="818"/>
      <c r="H43" s="819"/>
      <c r="I43" s="820"/>
      <c r="J43" s="820"/>
      <c r="K43" s="820"/>
      <c r="L43" s="820"/>
      <c r="M43" s="820"/>
      <c r="N43" s="820"/>
      <c r="O43" s="821"/>
      <c r="P43" s="825"/>
      <c r="Q43" s="805" t="s">
        <v>94</v>
      </c>
      <c r="R43" s="109"/>
    </row>
    <row r="44" spans="1:18" ht="15.75" customHeight="1">
      <c r="A44" s="829"/>
      <c r="B44" s="811"/>
      <c r="C44" s="814"/>
      <c r="D44" s="815"/>
      <c r="E44" s="807"/>
      <c r="F44" s="808"/>
      <c r="G44" s="809"/>
      <c r="H44" s="822"/>
      <c r="I44" s="823"/>
      <c r="J44" s="823"/>
      <c r="K44" s="823"/>
      <c r="L44" s="823"/>
      <c r="M44" s="823"/>
      <c r="N44" s="823"/>
      <c r="O44" s="824"/>
      <c r="P44" s="826"/>
      <c r="Q44" s="806"/>
      <c r="R44" s="109"/>
    </row>
    <row r="45" spans="1:18" ht="15.75" customHeight="1">
      <c r="A45" s="827">
        <v>19</v>
      </c>
      <c r="B45" s="810" t="str">
        <f t="shared" ref="B45" si="16">B43</f>
        <v>R６</v>
      </c>
      <c r="C45" s="812"/>
      <c r="D45" s="813"/>
      <c r="E45" s="816"/>
      <c r="F45" s="817"/>
      <c r="G45" s="818"/>
      <c r="H45" s="819"/>
      <c r="I45" s="820"/>
      <c r="J45" s="820"/>
      <c r="K45" s="820"/>
      <c r="L45" s="820"/>
      <c r="M45" s="820"/>
      <c r="N45" s="820"/>
      <c r="O45" s="821"/>
      <c r="P45" s="825"/>
      <c r="Q45" s="805" t="s">
        <v>94</v>
      </c>
      <c r="R45" s="109"/>
    </row>
    <row r="46" spans="1:18" ht="15.75" customHeight="1">
      <c r="A46" s="828"/>
      <c r="B46" s="811"/>
      <c r="C46" s="814"/>
      <c r="D46" s="815"/>
      <c r="E46" s="807"/>
      <c r="F46" s="808"/>
      <c r="G46" s="809"/>
      <c r="H46" s="822"/>
      <c r="I46" s="823"/>
      <c r="J46" s="823"/>
      <c r="K46" s="823"/>
      <c r="L46" s="823"/>
      <c r="M46" s="823"/>
      <c r="N46" s="823"/>
      <c r="O46" s="824"/>
      <c r="P46" s="826"/>
      <c r="Q46" s="806"/>
      <c r="R46" s="109"/>
    </row>
    <row r="47" spans="1:18" ht="15.75" customHeight="1">
      <c r="A47" s="829">
        <v>20</v>
      </c>
      <c r="B47" s="810" t="str">
        <f t="shared" ref="B47" si="17">B45</f>
        <v>R６</v>
      </c>
      <c r="C47" s="812"/>
      <c r="D47" s="813"/>
      <c r="E47" s="816"/>
      <c r="F47" s="817"/>
      <c r="G47" s="818"/>
      <c r="H47" s="819"/>
      <c r="I47" s="820"/>
      <c r="J47" s="820"/>
      <c r="K47" s="820"/>
      <c r="L47" s="820"/>
      <c r="M47" s="820"/>
      <c r="N47" s="820"/>
      <c r="O47" s="821"/>
      <c r="P47" s="825"/>
      <c r="Q47" s="805" t="s">
        <v>94</v>
      </c>
      <c r="R47" s="109"/>
    </row>
    <row r="48" spans="1:18" ht="15.75" customHeight="1">
      <c r="A48" s="828"/>
      <c r="B48" s="811"/>
      <c r="C48" s="814"/>
      <c r="D48" s="815"/>
      <c r="E48" s="807"/>
      <c r="F48" s="808"/>
      <c r="G48" s="809"/>
      <c r="H48" s="822"/>
      <c r="I48" s="823"/>
      <c r="J48" s="823"/>
      <c r="K48" s="823"/>
      <c r="L48" s="823"/>
      <c r="M48" s="823"/>
      <c r="N48" s="823"/>
      <c r="O48" s="824"/>
      <c r="P48" s="826"/>
      <c r="Q48" s="806"/>
      <c r="R48" s="109"/>
    </row>
    <row r="49" spans="1:20" ht="15.75" customHeight="1">
      <c r="A49" s="165" t="s">
        <v>44</v>
      </c>
      <c r="B49" s="804" t="s">
        <v>333</v>
      </c>
      <c r="C49" s="804"/>
      <c r="D49" s="804"/>
      <c r="E49" s="804"/>
      <c r="F49" s="804"/>
      <c r="G49" s="804"/>
      <c r="H49" s="804"/>
      <c r="I49" s="804"/>
      <c r="J49" s="804"/>
      <c r="K49" s="804"/>
      <c r="L49" s="804"/>
      <c r="M49" s="804"/>
      <c r="N49" s="804"/>
      <c r="O49" s="804"/>
      <c r="P49" s="804"/>
      <c r="Q49" s="190"/>
      <c r="R49" s="109"/>
    </row>
    <row r="50" spans="1:20">
      <c r="A50" s="165" t="s">
        <v>45</v>
      </c>
      <c r="B50" s="839" t="s">
        <v>536</v>
      </c>
      <c r="C50" s="839"/>
      <c r="D50" s="839"/>
      <c r="E50" s="839"/>
      <c r="F50" s="839"/>
      <c r="G50" s="839"/>
      <c r="H50" s="839"/>
      <c r="I50" s="839"/>
      <c r="J50" s="839"/>
      <c r="K50" s="839"/>
      <c r="L50" s="839"/>
      <c r="M50" s="839"/>
      <c r="N50" s="839"/>
      <c r="O50" s="839"/>
      <c r="P50" s="839"/>
      <c r="Q50" s="839"/>
      <c r="R50" s="164"/>
    </row>
    <row r="51" spans="1:20">
      <c r="B51" s="839"/>
      <c r="C51" s="839"/>
      <c r="D51" s="839"/>
      <c r="E51" s="839"/>
      <c r="F51" s="839"/>
      <c r="G51" s="839"/>
      <c r="H51" s="839"/>
      <c r="I51" s="839"/>
      <c r="J51" s="839"/>
      <c r="K51" s="839"/>
      <c r="L51" s="839"/>
      <c r="M51" s="839"/>
      <c r="N51" s="839"/>
      <c r="O51" s="839"/>
      <c r="P51" s="839"/>
      <c r="Q51" s="839"/>
      <c r="R51" s="164"/>
    </row>
    <row r="52" spans="1:20" ht="12" customHeight="1">
      <c r="B52" s="379"/>
      <c r="C52" s="379"/>
      <c r="D52" s="379"/>
      <c r="E52" s="379"/>
      <c r="F52" s="379"/>
      <c r="G52" s="379"/>
      <c r="H52" s="379"/>
      <c r="I52" s="379"/>
      <c r="J52" s="379"/>
      <c r="K52" s="379"/>
      <c r="L52" s="379"/>
      <c r="M52" s="379"/>
      <c r="N52" s="379"/>
      <c r="O52" s="379"/>
      <c r="P52" s="379"/>
      <c r="Q52" s="379"/>
      <c r="R52" s="164"/>
    </row>
    <row r="53" spans="1:20" ht="15.75" customHeight="1">
      <c r="A53" s="740" t="str">
        <f>CONCATENATE("（様式-",INDEX(発注者入力シート!$B$20:$G$24,MATCH(発注者入力シート!L6,発注者入力シート!$C$20:$C$24,0),4),"-２）")</f>
        <v>（様式-２-２）</v>
      </c>
      <c r="B53" s="740"/>
      <c r="C53" s="740"/>
      <c r="D53" s="740"/>
      <c r="E53" s="740"/>
      <c r="F53" s="740"/>
      <c r="Q53" s="159" t="str">
        <f>Q1</f>
        <v>【令和６年度完成工事分】</v>
      </c>
      <c r="S53" s="3" t="s">
        <v>251</v>
      </c>
    </row>
    <row r="54" spans="1:20" ht="15.75" customHeight="1">
      <c r="A54" s="740" t="str">
        <f>CONCATENATE("評価項目",INDEX(発注者入力シート!$B$20:$G$24,MATCH(発注者入力シート!L6,発注者入力シート!$C$20:$C$24,0),5),"-",INDEX(発注者入力シート!$B$20:$G$24,MATCH(発注者入力シート!L6,発注者入力シート!$C$20:$C$24,0),6))</f>
        <v>評価項目（１）-①</v>
      </c>
      <c r="B54" s="740"/>
      <c r="C54" s="740"/>
      <c r="D54" s="740"/>
      <c r="E54" s="740"/>
      <c r="R54" s="159"/>
      <c r="S54" s="3" t="s">
        <v>252</v>
      </c>
    </row>
    <row r="55" spans="1:20" ht="15.75" customHeight="1">
      <c r="A55" s="753" t="s">
        <v>92</v>
      </c>
      <c r="B55" s="753"/>
      <c r="C55" s="753"/>
      <c r="D55" s="753"/>
      <c r="E55" s="753"/>
      <c r="F55" s="753"/>
      <c r="G55" s="753"/>
      <c r="H55" s="753"/>
      <c r="I55" s="753"/>
      <c r="J55" s="753"/>
      <c r="K55" s="753"/>
      <c r="L55" s="753"/>
      <c r="M55" s="753"/>
      <c r="N55" s="753"/>
      <c r="O55" s="753"/>
      <c r="P55" s="753"/>
      <c r="Q55" s="753"/>
      <c r="S55" s="132"/>
      <c r="T55" s="3" t="s">
        <v>259</v>
      </c>
    </row>
    <row r="56" spans="1:20" ht="15.75" customHeight="1">
      <c r="H56" s="838" t="s">
        <v>180</v>
      </c>
      <c r="I56" s="838"/>
      <c r="J56" s="838"/>
      <c r="K56" s="754" t="str">
        <f>IF(企業入力シート!C7="","",企業入力シート!C7)</f>
        <v/>
      </c>
      <c r="L56" s="754"/>
      <c r="M56" s="754"/>
      <c r="N56" s="754"/>
      <c r="O56" s="754"/>
      <c r="P56" s="754"/>
      <c r="Q56" s="754"/>
      <c r="R56" s="167"/>
      <c r="S56" s="126"/>
      <c r="T56" s="3" t="s">
        <v>254</v>
      </c>
    </row>
    <row r="57" spans="1:20" ht="12" customHeight="1">
      <c r="R57" s="167"/>
    </row>
    <row r="58" spans="1:20" ht="12" customHeight="1">
      <c r="R58" s="2"/>
      <c r="S58" s="3" t="s">
        <v>255</v>
      </c>
    </row>
    <row r="59" spans="1:20" ht="15.75" customHeight="1">
      <c r="A59" s="160" t="s">
        <v>12</v>
      </c>
      <c r="B59" s="161" t="s">
        <v>14</v>
      </c>
      <c r="C59" s="830" t="s">
        <v>16</v>
      </c>
      <c r="D59" s="830"/>
      <c r="E59" s="827" t="s">
        <v>17</v>
      </c>
      <c r="F59" s="830"/>
      <c r="G59" s="831"/>
      <c r="H59" s="827" t="s">
        <v>18</v>
      </c>
      <c r="I59" s="830"/>
      <c r="J59" s="830"/>
      <c r="K59" s="830"/>
      <c r="L59" s="830"/>
      <c r="M59" s="830"/>
      <c r="N59" s="830"/>
      <c r="O59" s="831"/>
      <c r="P59" s="827" t="s">
        <v>48</v>
      </c>
      <c r="Q59" s="831"/>
      <c r="S59" s="128"/>
      <c r="T59" s="3" t="s">
        <v>256</v>
      </c>
    </row>
    <row r="60" spans="1:20" ht="15.75" customHeight="1">
      <c r="A60" s="162" t="s">
        <v>13</v>
      </c>
      <c r="B60" s="163" t="s">
        <v>15</v>
      </c>
      <c r="C60" s="744"/>
      <c r="D60" s="744"/>
      <c r="E60" s="834" t="s">
        <v>460</v>
      </c>
      <c r="F60" s="835"/>
      <c r="G60" s="836"/>
      <c r="H60" s="828"/>
      <c r="I60" s="832"/>
      <c r="J60" s="832"/>
      <c r="K60" s="832"/>
      <c r="L60" s="832"/>
      <c r="M60" s="832"/>
      <c r="N60" s="832"/>
      <c r="O60" s="833"/>
      <c r="P60" s="829" t="s">
        <v>47</v>
      </c>
      <c r="Q60" s="837"/>
      <c r="S60" s="129"/>
      <c r="T60" s="3" t="s">
        <v>254</v>
      </c>
    </row>
    <row r="61" spans="1:20" ht="15.75" customHeight="1">
      <c r="A61" s="827">
        <v>21</v>
      </c>
      <c r="B61" s="810" t="str">
        <f>B47</f>
        <v>R６</v>
      </c>
      <c r="C61" s="812"/>
      <c r="D61" s="813"/>
      <c r="E61" s="816"/>
      <c r="F61" s="817"/>
      <c r="G61" s="818"/>
      <c r="H61" s="819"/>
      <c r="I61" s="820"/>
      <c r="J61" s="820"/>
      <c r="K61" s="820"/>
      <c r="L61" s="820"/>
      <c r="M61" s="820"/>
      <c r="N61" s="820"/>
      <c r="O61" s="821"/>
      <c r="P61" s="825"/>
      <c r="Q61" s="805" t="s">
        <v>94</v>
      </c>
      <c r="R61" s="109"/>
    </row>
    <row r="62" spans="1:20" ht="15.75" customHeight="1">
      <c r="A62" s="828"/>
      <c r="B62" s="811"/>
      <c r="C62" s="814"/>
      <c r="D62" s="815"/>
      <c r="E62" s="807"/>
      <c r="F62" s="808"/>
      <c r="G62" s="809"/>
      <c r="H62" s="822"/>
      <c r="I62" s="823"/>
      <c r="J62" s="823"/>
      <c r="K62" s="823"/>
      <c r="L62" s="823"/>
      <c r="M62" s="823"/>
      <c r="N62" s="823"/>
      <c r="O62" s="824"/>
      <c r="P62" s="826"/>
      <c r="Q62" s="806"/>
      <c r="R62" s="109"/>
      <c r="S62" s="134" t="s">
        <v>257</v>
      </c>
    </row>
    <row r="63" spans="1:20" ht="15.75" customHeight="1">
      <c r="A63" s="829">
        <v>22</v>
      </c>
      <c r="B63" s="810" t="str">
        <f>B61</f>
        <v>R６</v>
      </c>
      <c r="C63" s="812"/>
      <c r="D63" s="813"/>
      <c r="E63" s="816"/>
      <c r="F63" s="817"/>
      <c r="G63" s="818"/>
      <c r="H63" s="819"/>
      <c r="I63" s="820"/>
      <c r="J63" s="820"/>
      <c r="K63" s="820"/>
      <c r="L63" s="820"/>
      <c r="M63" s="820"/>
      <c r="N63" s="820"/>
      <c r="O63" s="821"/>
      <c r="P63" s="825"/>
      <c r="Q63" s="805" t="s">
        <v>94</v>
      </c>
      <c r="R63" s="109"/>
      <c r="S63" s="134" t="s">
        <v>258</v>
      </c>
    </row>
    <row r="64" spans="1:20" ht="15.75" customHeight="1">
      <c r="A64" s="829"/>
      <c r="B64" s="811"/>
      <c r="C64" s="814"/>
      <c r="D64" s="815"/>
      <c r="E64" s="807"/>
      <c r="F64" s="808"/>
      <c r="G64" s="809"/>
      <c r="H64" s="822"/>
      <c r="I64" s="823"/>
      <c r="J64" s="823"/>
      <c r="K64" s="823"/>
      <c r="L64" s="823"/>
      <c r="M64" s="823"/>
      <c r="N64" s="823"/>
      <c r="O64" s="824"/>
      <c r="P64" s="826"/>
      <c r="Q64" s="806"/>
      <c r="R64" s="109"/>
    </row>
    <row r="65" spans="1:18" ht="15.75" customHeight="1">
      <c r="A65" s="827">
        <v>23</v>
      </c>
      <c r="B65" s="810" t="str">
        <f t="shared" ref="B65" si="18">B63</f>
        <v>R６</v>
      </c>
      <c r="C65" s="812"/>
      <c r="D65" s="813"/>
      <c r="E65" s="816"/>
      <c r="F65" s="817"/>
      <c r="G65" s="818"/>
      <c r="H65" s="819"/>
      <c r="I65" s="820"/>
      <c r="J65" s="820"/>
      <c r="K65" s="820"/>
      <c r="L65" s="820"/>
      <c r="M65" s="820"/>
      <c r="N65" s="820"/>
      <c r="O65" s="821"/>
      <c r="P65" s="825"/>
      <c r="Q65" s="805" t="s">
        <v>94</v>
      </c>
      <c r="R65" s="109"/>
    </row>
    <row r="66" spans="1:18" ht="15.75" customHeight="1">
      <c r="A66" s="828"/>
      <c r="B66" s="811"/>
      <c r="C66" s="814"/>
      <c r="D66" s="815"/>
      <c r="E66" s="807"/>
      <c r="F66" s="808"/>
      <c r="G66" s="809"/>
      <c r="H66" s="822"/>
      <c r="I66" s="823"/>
      <c r="J66" s="823"/>
      <c r="K66" s="823"/>
      <c r="L66" s="823"/>
      <c r="M66" s="823"/>
      <c r="N66" s="823"/>
      <c r="O66" s="824"/>
      <c r="P66" s="826"/>
      <c r="Q66" s="806"/>
      <c r="R66" s="109"/>
    </row>
    <row r="67" spans="1:18" ht="15.75" customHeight="1">
      <c r="A67" s="829">
        <v>24</v>
      </c>
      <c r="B67" s="810" t="str">
        <f t="shared" ref="B67" si="19">B65</f>
        <v>R６</v>
      </c>
      <c r="C67" s="812"/>
      <c r="D67" s="813"/>
      <c r="E67" s="816"/>
      <c r="F67" s="817"/>
      <c r="G67" s="818"/>
      <c r="H67" s="819"/>
      <c r="I67" s="820"/>
      <c r="J67" s="820"/>
      <c r="K67" s="820"/>
      <c r="L67" s="820"/>
      <c r="M67" s="820"/>
      <c r="N67" s="820"/>
      <c r="O67" s="821"/>
      <c r="P67" s="825"/>
      <c r="Q67" s="805" t="s">
        <v>94</v>
      </c>
      <c r="R67" s="109"/>
    </row>
    <row r="68" spans="1:18" ht="15.75" customHeight="1">
      <c r="A68" s="829"/>
      <c r="B68" s="811"/>
      <c r="C68" s="814"/>
      <c r="D68" s="815"/>
      <c r="E68" s="807"/>
      <c r="F68" s="808"/>
      <c r="G68" s="809"/>
      <c r="H68" s="822"/>
      <c r="I68" s="823"/>
      <c r="J68" s="823"/>
      <c r="K68" s="823"/>
      <c r="L68" s="823"/>
      <c r="M68" s="823"/>
      <c r="N68" s="823"/>
      <c r="O68" s="824"/>
      <c r="P68" s="826"/>
      <c r="Q68" s="806"/>
      <c r="R68" s="109"/>
    </row>
    <row r="69" spans="1:18" ht="15.75" customHeight="1">
      <c r="A69" s="827">
        <v>25</v>
      </c>
      <c r="B69" s="810" t="str">
        <f t="shared" ref="B69" si="20">B67</f>
        <v>R６</v>
      </c>
      <c r="C69" s="812"/>
      <c r="D69" s="813"/>
      <c r="E69" s="816"/>
      <c r="F69" s="817"/>
      <c r="G69" s="818"/>
      <c r="H69" s="819"/>
      <c r="I69" s="820"/>
      <c r="J69" s="820"/>
      <c r="K69" s="820"/>
      <c r="L69" s="820"/>
      <c r="M69" s="820"/>
      <c r="N69" s="820"/>
      <c r="O69" s="821"/>
      <c r="P69" s="825"/>
      <c r="Q69" s="805" t="s">
        <v>94</v>
      </c>
      <c r="R69" s="109"/>
    </row>
    <row r="70" spans="1:18" ht="15.75" customHeight="1">
      <c r="A70" s="828"/>
      <c r="B70" s="811"/>
      <c r="C70" s="814"/>
      <c r="D70" s="815"/>
      <c r="E70" s="807"/>
      <c r="F70" s="808"/>
      <c r="G70" s="809"/>
      <c r="H70" s="822"/>
      <c r="I70" s="823"/>
      <c r="J70" s="823"/>
      <c r="K70" s="823"/>
      <c r="L70" s="823"/>
      <c r="M70" s="823"/>
      <c r="N70" s="823"/>
      <c r="O70" s="824"/>
      <c r="P70" s="826"/>
      <c r="Q70" s="806"/>
      <c r="R70" s="109"/>
    </row>
    <row r="71" spans="1:18" ht="15.75" customHeight="1">
      <c r="A71" s="829">
        <v>26</v>
      </c>
      <c r="B71" s="810" t="str">
        <f t="shared" ref="B71" si="21">B69</f>
        <v>R６</v>
      </c>
      <c r="C71" s="812"/>
      <c r="D71" s="813"/>
      <c r="E71" s="816"/>
      <c r="F71" s="817"/>
      <c r="G71" s="818"/>
      <c r="H71" s="819"/>
      <c r="I71" s="820"/>
      <c r="J71" s="820"/>
      <c r="K71" s="820"/>
      <c r="L71" s="820"/>
      <c r="M71" s="820"/>
      <c r="N71" s="820"/>
      <c r="O71" s="821"/>
      <c r="P71" s="825"/>
      <c r="Q71" s="805" t="s">
        <v>94</v>
      </c>
      <c r="R71" s="109"/>
    </row>
    <row r="72" spans="1:18" ht="15.75" customHeight="1">
      <c r="A72" s="829"/>
      <c r="B72" s="811"/>
      <c r="C72" s="814"/>
      <c r="D72" s="815"/>
      <c r="E72" s="807"/>
      <c r="F72" s="808"/>
      <c r="G72" s="809"/>
      <c r="H72" s="822"/>
      <c r="I72" s="823"/>
      <c r="J72" s="823"/>
      <c r="K72" s="823"/>
      <c r="L72" s="823"/>
      <c r="M72" s="823"/>
      <c r="N72" s="823"/>
      <c r="O72" s="824"/>
      <c r="P72" s="826"/>
      <c r="Q72" s="806"/>
      <c r="R72" s="109"/>
    </row>
    <row r="73" spans="1:18" ht="15.75" customHeight="1">
      <c r="A73" s="827">
        <v>27</v>
      </c>
      <c r="B73" s="810" t="str">
        <f t="shared" ref="B73" si="22">B71</f>
        <v>R６</v>
      </c>
      <c r="C73" s="812"/>
      <c r="D73" s="813"/>
      <c r="E73" s="816"/>
      <c r="F73" s="817"/>
      <c r="G73" s="818"/>
      <c r="H73" s="819"/>
      <c r="I73" s="820"/>
      <c r="J73" s="820"/>
      <c r="K73" s="820"/>
      <c r="L73" s="820"/>
      <c r="M73" s="820"/>
      <c r="N73" s="820"/>
      <c r="O73" s="821"/>
      <c r="P73" s="825"/>
      <c r="Q73" s="805" t="s">
        <v>94</v>
      </c>
      <c r="R73" s="109"/>
    </row>
    <row r="74" spans="1:18" ht="15.75" customHeight="1">
      <c r="A74" s="828"/>
      <c r="B74" s="811"/>
      <c r="C74" s="814"/>
      <c r="D74" s="815"/>
      <c r="E74" s="807"/>
      <c r="F74" s="808"/>
      <c r="G74" s="809"/>
      <c r="H74" s="822"/>
      <c r="I74" s="823"/>
      <c r="J74" s="823"/>
      <c r="K74" s="823"/>
      <c r="L74" s="823"/>
      <c r="M74" s="823"/>
      <c r="N74" s="823"/>
      <c r="O74" s="824"/>
      <c r="P74" s="826"/>
      <c r="Q74" s="806"/>
      <c r="R74" s="109"/>
    </row>
    <row r="75" spans="1:18" ht="15.75" customHeight="1">
      <c r="A75" s="829">
        <v>28</v>
      </c>
      <c r="B75" s="810" t="str">
        <f t="shared" ref="B75" si="23">B73</f>
        <v>R６</v>
      </c>
      <c r="C75" s="812"/>
      <c r="D75" s="813"/>
      <c r="E75" s="816"/>
      <c r="F75" s="817"/>
      <c r="G75" s="818"/>
      <c r="H75" s="819"/>
      <c r="I75" s="820"/>
      <c r="J75" s="820"/>
      <c r="K75" s="820"/>
      <c r="L75" s="820"/>
      <c r="M75" s="820"/>
      <c r="N75" s="820"/>
      <c r="O75" s="821"/>
      <c r="P75" s="825"/>
      <c r="Q75" s="805" t="s">
        <v>94</v>
      </c>
      <c r="R75" s="109"/>
    </row>
    <row r="76" spans="1:18" ht="15.75" customHeight="1">
      <c r="A76" s="829"/>
      <c r="B76" s="811"/>
      <c r="C76" s="814"/>
      <c r="D76" s="815"/>
      <c r="E76" s="807"/>
      <c r="F76" s="808"/>
      <c r="G76" s="809"/>
      <c r="H76" s="822"/>
      <c r="I76" s="823"/>
      <c r="J76" s="823"/>
      <c r="K76" s="823"/>
      <c r="L76" s="823"/>
      <c r="M76" s="823"/>
      <c r="N76" s="823"/>
      <c r="O76" s="824"/>
      <c r="P76" s="826"/>
      <c r="Q76" s="806"/>
      <c r="R76" s="109"/>
    </row>
    <row r="77" spans="1:18" ht="15.75" customHeight="1">
      <c r="A77" s="827">
        <v>29</v>
      </c>
      <c r="B77" s="810" t="str">
        <f t="shared" ref="B77" si="24">B75</f>
        <v>R６</v>
      </c>
      <c r="C77" s="812"/>
      <c r="D77" s="813"/>
      <c r="E77" s="816"/>
      <c r="F77" s="817"/>
      <c r="G77" s="818"/>
      <c r="H77" s="819"/>
      <c r="I77" s="820"/>
      <c r="J77" s="820"/>
      <c r="K77" s="820"/>
      <c r="L77" s="820"/>
      <c r="M77" s="820"/>
      <c r="N77" s="820"/>
      <c r="O77" s="821"/>
      <c r="P77" s="825"/>
      <c r="Q77" s="805" t="s">
        <v>94</v>
      </c>
      <c r="R77" s="109"/>
    </row>
    <row r="78" spans="1:18" ht="15.75" customHeight="1">
      <c r="A78" s="828"/>
      <c r="B78" s="811"/>
      <c r="C78" s="814"/>
      <c r="D78" s="815"/>
      <c r="E78" s="807"/>
      <c r="F78" s="808"/>
      <c r="G78" s="809"/>
      <c r="H78" s="822"/>
      <c r="I78" s="823"/>
      <c r="J78" s="823"/>
      <c r="K78" s="823"/>
      <c r="L78" s="823"/>
      <c r="M78" s="823"/>
      <c r="N78" s="823"/>
      <c r="O78" s="824"/>
      <c r="P78" s="826"/>
      <c r="Q78" s="806"/>
      <c r="R78" s="109"/>
    </row>
    <row r="79" spans="1:18" ht="15.75" customHeight="1">
      <c r="A79" s="829">
        <v>30</v>
      </c>
      <c r="B79" s="810" t="str">
        <f t="shared" ref="B79" si="25">B77</f>
        <v>R６</v>
      </c>
      <c r="C79" s="812"/>
      <c r="D79" s="813"/>
      <c r="E79" s="816"/>
      <c r="F79" s="817"/>
      <c r="G79" s="818"/>
      <c r="H79" s="819"/>
      <c r="I79" s="820"/>
      <c r="J79" s="820"/>
      <c r="K79" s="820"/>
      <c r="L79" s="820"/>
      <c r="M79" s="820"/>
      <c r="N79" s="820"/>
      <c r="O79" s="821"/>
      <c r="P79" s="825"/>
      <c r="Q79" s="805" t="s">
        <v>94</v>
      </c>
      <c r="R79" s="109"/>
    </row>
    <row r="80" spans="1:18" ht="15.75" customHeight="1">
      <c r="A80" s="829"/>
      <c r="B80" s="811"/>
      <c r="C80" s="814"/>
      <c r="D80" s="815"/>
      <c r="E80" s="807"/>
      <c r="F80" s="808"/>
      <c r="G80" s="809"/>
      <c r="H80" s="822"/>
      <c r="I80" s="823"/>
      <c r="J80" s="823"/>
      <c r="K80" s="823"/>
      <c r="L80" s="823"/>
      <c r="M80" s="823"/>
      <c r="N80" s="823"/>
      <c r="O80" s="824"/>
      <c r="P80" s="826"/>
      <c r="Q80" s="806"/>
      <c r="R80" s="109"/>
    </row>
    <row r="81" spans="1:18" ht="15.75" customHeight="1">
      <c r="A81" s="827">
        <v>31</v>
      </c>
      <c r="B81" s="810" t="str">
        <f t="shared" ref="B81" si="26">B79</f>
        <v>R６</v>
      </c>
      <c r="C81" s="812"/>
      <c r="D81" s="813"/>
      <c r="E81" s="816"/>
      <c r="F81" s="817"/>
      <c r="G81" s="818"/>
      <c r="H81" s="819"/>
      <c r="I81" s="820"/>
      <c r="J81" s="820"/>
      <c r="K81" s="820"/>
      <c r="L81" s="820"/>
      <c r="M81" s="820"/>
      <c r="N81" s="820"/>
      <c r="O81" s="821"/>
      <c r="P81" s="825"/>
      <c r="Q81" s="805" t="s">
        <v>94</v>
      </c>
      <c r="R81" s="109"/>
    </row>
    <row r="82" spans="1:18" ht="15.75" customHeight="1">
      <c r="A82" s="828"/>
      <c r="B82" s="811"/>
      <c r="C82" s="814"/>
      <c r="D82" s="815"/>
      <c r="E82" s="807"/>
      <c r="F82" s="808"/>
      <c r="G82" s="809"/>
      <c r="H82" s="822"/>
      <c r="I82" s="823"/>
      <c r="J82" s="823"/>
      <c r="K82" s="823"/>
      <c r="L82" s="823"/>
      <c r="M82" s="823"/>
      <c r="N82" s="823"/>
      <c r="O82" s="824"/>
      <c r="P82" s="826"/>
      <c r="Q82" s="806"/>
      <c r="R82" s="109"/>
    </row>
    <row r="83" spans="1:18" ht="15.75" customHeight="1">
      <c r="A83" s="829">
        <v>32</v>
      </c>
      <c r="B83" s="810" t="str">
        <f t="shared" ref="B83" si="27">B81</f>
        <v>R６</v>
      </c>
      <c r="C83" s="812"/>
      <c r="D83" s="813"/>
      <c r="E83" s="816"/>
      <c r="F83" s="817"/>
      <c r="G83" s="818"/>
      <c r="H83" s="819"/>
      <c r="I83" s="820"/>
      <c r="J83" s="820"/>
      <c r="K83" s="820"/>
      <c r="L83" s="820"/>
      <c r="M83" s="820"/>
      <c r="N83" s="820"/>
      <c r="O83" s="821"/>
      <c r="P83" s="825"/>
      <c r="Q83" s="805" t="s">
        <v>94</v>
      </c>
      <c r="R83" s="109"/>
    </row>
    <row r="84" spans="1:18" ht="15.75" customHeight="1">
      <c r="A84" s="829"/>
      <c r="B84" s="811"/>
      <c r="C84" s="814"/>
      <c r="D84" s="815"/>
      <c r="E84" s="807"/>
      <c r="F84" s="808"/>
      <c r="G84" s="809"/>
      <c r="H84" s="822"/>
      <c r="I84" s="823"/>
      <c r="J84" s="823"/>
      <c r="K84" s="823"/>
      <c r="L84" s="823"/>
      <c r="M84" s="823"/>
      <c r="N84" s="823"/>
      <c r="O84" s="824"/>
      <c r="P84" s="826"/>
      <c r="Q84" s="806"/>
      <c r="R84" s="109"/>
    </row>
    <row r="85" spans="1:18" ht="15.75" customHeight="1">
      <c r="A85" s="827">
        <v>33</v>
      </c>
      <c r="B85" s="810" t="str">
        <f t="shared" ref="B85" si="28">B83</f>
        <v>R６</v>
      </c>
      <c r="C85" s="812"/>
      <c r="D85" s="813"/>
      <c r="E85" s="816"/>
      <c r="F85" s="817"/>
      <c r="G85" s="818"/>
      <c r="H85" s="819"/>
      <c r="I85" s="820"/>
      <c r="J85" s="820"/>
      <c r="K85" s="820"/>
      <c r="L85" s="820"/>
      <c r="M85" s="820"/>
      <c r="N85" s="820"/>
      <c r="O85" s="821"/>
      <c r="P85" s="825"/>
      <c r="Q85" s="805" t="s">
        <v>94</v>
      </c>
      <c r="R85" s="109"/>
    </row>
    <row r="86" spans="1:18" ht="15.75" customHeight="1">
      <c r="A86" s="828"/>
      <c r="B86" s="811"/>
      <c r="C86" s="814"/>
      <c r="D86" s="815"/>
      <c r="E86" s="807"/>
      <c r="F86" s="808"/>
      <c r="G86" s="809"/>
      <c r="H86" s="822"/>
      <c r="I86" s="823"/>
      <c r="J86" s="823"/>
      <c r="K86" s="823"/>
      <c r="L86" s="823"/>
      <c r="M86" s="823"/>
      <c r="N86" s="823"/>
      <c r="O86" s="824"/>
      <c r="P86" s="826"/>
      <c r="Q86" s="806"/>
      <c r="R86" s="109"/>
    </row>
    <row r="87" spans="1:18" ht="15.75" customHeight="1">
      <c r="A87" s="829">
        <v>34</v>
      </c>
      <c r="B87" s="810" t="str">
        <f t="shared" ref="B87" si="29">B85</f>
        <v>R６</v>
      </c>
      <c r="C87" s="812"/>
      <c r="D87" s="813"/>
      <c r="E87" s="816"/>
      <c r="F87" s="817"/>
      <c r="G87" s="818"/>
      <c r="H87" s="819"/>
      <c r="I87" s="820"/>
      <c r="J87" s="820"/>
      <c r="K87" s="820"/>
      <c r="L87" s="820"/>
      <c r="M87" s="820"/>
      <c r="N87" s="820"/>
      <c r="O87" s="821"/>
      <c r="P87" s="825"/>
      <c r="Q87" s="805" t="s">
        <v>94</v>
      </c>
      <c r="R87" s="109"/>
    </row>
    <row r="88" spans="1:18" ht="15.75" customHeight="1">
      <c r="A88" s="829"/>
      <c r="B88" s="811"/>
      <c r="C88" s="814"/>
      <c r="D88" s="815"/>
      <c r="E88" s="807"/>
      <c r="F88" s="808"/>
      <c r="G88" s="809"/>
      <c r="H88" s="822"/>
      <c r="I88" s="823"/>
      <c r="J88" s="823"/>
      <c r="K88" s="823"/>
      <c r="L88" s="823"/>
      <c r="M88" s="823"/>
      <c r="N88" s="823"/>
      <c r="O88" s="824"/>
      <c r="P88" s="826"/>
      <c r="Q88" s="806"/>
      <c r="R88" s="109"/>
    </row>
    <row r="89" spans="1:18" ht="15.75" customHeight="1">
      <c r="A89" s="827">
        <v>35</v>
      </c>
      <c r="B89" s="810" t="str">
        <f t="shared" ref="B89" si="30">B87</f>
        <v>R６</v>
      </c>
      <c r="C89" s="812"/>
      <c r="D89" s="813"/>
      <c r="E89" s="816"/>
      <c r="F89" s="817"/>
      <c r="G89" s="818"/>
      <c r="H89" s="819"/>
      <c r="I89" s="820"/>
      <c r="J89" s="820"/>
      <c r="K89" s="820"/>
      <c r="L89" s="820"/>
      <c r="M89" s="820"/>
      <c r="N89" s="820"/>
      <c r="O89" s="821"/>
      <c r="P89" s="825"/>
      <c r="Q89" s="805" t="s">
        <v>94</v>
      </c>
      <c r="R89" s="109"/>
    </row>
    <row r="90" spans="1:18" ht="15.75" customHeight="1">
      <c r="A90" s="828"/>
      <c r="B90" s="811"/>
      <c r="C90" s="814"/>
      <c r="D90" s="815"/>
      <c r="E90" s="807"/>
      <c r="F90" s="808"/>
      <c r="G90" s="809"/>
      <c r="H90" s="822"/>
      <c r="I90" s="823"/>
      <c r="J90" s="823"/>
      <c r="K90" s="823"/>
      <c r="L90" s="823"/>
      <c r="M90" s="823"/>
      <c r="N90" s="823"/>
      <c r="O90" s="824"/>
      <c r="P90" s="826"/>
      <c r="Q90" s="806"/>
      <c r="R90" s="109"/>
    </row>
    <row r="91" spans="1:18" ht="15.75" customHeight="1">
      <c r="A91" s="829">
        <v>36</v>
      </c>
      <c r="B91" s="810" t="str">
        <f t="shared" ref="B91" si="31">B89</f>
        <v>R６</v>
      </c>
      <c r="C91" s="812"/>
      <c r="D91" s="813"/>
      <c r="E91" s="816"/>
      <c r="F91" s="817"/>
      <c r="G91" s="818"/>
      <c r="H91" s="819"/>
      <c r="I91" s="820"/>
      <c r="J91" s="820"/>
      <c r="K91" s="820"/>
      <c r="L91" s="820"/>
      <c r="M91" s="820"/>
      <c r="N91" s="820"/>
      <c r="O91" s="821"/>
      <c r="P91" s="825"/>
      <c r="Q91" s="805" t="s">
        <v>94</v>
      </c>
      <c r="R91" s="109"/>
    </row>
    <row r="92" spans="1:18" ht="15.75" customHeight="1">
      <c r="A92" s="829"/>
      <c r="B92" s="811"/>
      <c r="C92" s="814"/>
      <c r="D92" s="815"/>
      <c r="E92" s="807"/>
      <c r="F92" s="808"/>
      <c r="G92" s="809"/>
      <c r="H92" s="822"/>
      <c r="I92" s="823"/>
      <c r="J92" s="823"/>
      <c r="K92" s="823"/>
      <c r="L92" s="823"/>
      <c r="M92" s="823"/>
      <c r="N92" s="823"/>
      <c r="O92" s="824"/>
      <c r="P92" s="826"/>
      <c r="Q92" s="806"/>
      <c r="R92" s="109"/>
    </row>
    <row r="93" spans="1:18" ht="15.75" customHeight="1">
      <c r="A93" s="827">
        <v>37</v>
      </c>
      <c r="B93" s="810" t="str">
        <f t="shared" ref="B93" si="32">B91</f>
        <v>R６</v>
      </c>
      <c r="C93" s="812"/>
      <c r="D93" s="813"/>
      <c r="E93" s="816"/>
      <c r="F93" s="817"/>
      <c r="G93" s="818"/>
      <c r="H93" s="819"/>
      <c r="I93" s="820"/>
      <c r="J93" s="820"/>
      <c r="K93" s="820"/>
      <c r="L93" s="820"/>
      <c r="M93" s="820"/>
      <c r="N93" s="820"/>
      <c r="O93" s="821"/>
      <c r="P93" s="825"/>
      <c r="Q93" s="805" t="s">
        <v>94</v>
      </c>
      <c r="R93" s="109"/>
    </row>
    <row r="94" spans="1:18" ht="15.75" customHeight="1">
      <c r="A94" s="828"/>
      <c r="B94" s="811"/>
      <c r="C94" s="814"/>
      <c r="D94" s="815"/>
      <c r="E94" s="807"/>
      <c r="F94" s="808"/>
      <c r="G94" s="809"/>
      <c r="H94" s="822"/>
      <c r="I94" s="823"/>
      <c r="J94" s="823"/>
      <c r="K94" s="823"/>
      <c r="L94" s="823"/>
      <c r="M94" s="823"/>
      <c r="N94" s="823"/>
      <c r="O94" s="824"/>
      <c r="P94" s="826"/>
      <c r="Q94" s="806"/>
      <c r="R94" s="109"/>
    </row>
    <row r="95" spans="1:18" ht="15.75" customHeight="1">
      <c r="A95" s="829">
        <v>38</v>
      </c>
      <c r="B95" s="810" t="str">
        <f t="shared" ref="B95" si="33">B93</f>
        <v>R６</v>
      </c>
      <c r="C95" s="812"/>
      <c r="D95" s="813"/>
      <c r="E95" s="816"/>
      <c r="F95" s="817"/>
      <c r="G95" s="818"/>
      <c r="H95" s="819"/>
      <c r="I95" s="820"/>
      <c r="J95" s="820"/>
      <c r="K95" s="820"/>
      <c r="L95" s="820"/>
      <c r="M95" s="820"/>
      <c r="N95" s="820"/>
      <c r="O95" s="821"/>
      <c r="P95" s="825"/>
      <c r="Q95" s="805" t="s">
        <v>94</v>
      </c>
      <c r="R95" s="109"/>
    </row>
    <row r="96" spans="1:18" ht="15.75" customHeight="1">
      <c r="A96" s="829"/>
      <c r="B96" s="811"/>
      <c r="C96" s="814"/>
      <c r="D96" s="815"/>
      <c r="E96" s="807"/>
      <c r="F96" s="808"/>
      <c r="G96" s="809"/>
      <c r="H96" s="822"/>
      <c r="I96" s="823"/>
      <c r="J96" s="823"/>
      <c r="K96" s="823"/>
      <c r="L96" s="823"/>
      <c r="M96" s="823"/>
      <c r="N96" s="823"/>
      <c r="O96" s="824"/>
      <c r="P96" s="826"/>
      <c r="Q96" s="806"/>
      <c r="R96" s="109"/>
    </row>
    <row r="97" spans="1:20" ht="15.75" customHeight="1">
      <c r="A97" s="827">
        <v>39</v>
      </c>
      <c r="B97" s="810" t="str">
        <f t="shared" ref="B97" si="34">B95</f>
        <v>R６</v>
      </c>
      <c r="C97" s="812"/>
      <c r="D97" s="813"/>
      <c r="E97" s="816"/>
      <c r="F97" s="817"/>
      <c r="G97" s="818"/>
      <c r="H97" s="819"/>
      <c r="I97" s="820"/>
      <c r="J97" s="820"/>
      <c r="K97" s="820"/>
      <c r="L97" s="820"/>
      <c r="M97" s="820"/>
      <c r="N97" s="820"/>
      <c r="O97" s="821"/>
      <c r="P97" s="825"/>
      <c r="Q97" s="805" t="s">
        <v>94</v>
      </c>
      <c r="R97" s="109"/>
    </row>
    <row r="98" spans="1:20" ht="15.75" customHeight="1">
      <c r="A98" s="828"/>
      <c r="B98" s="811"/>
      <c r="C98" s="814"/>
      <c r="D98" s="815"/>
      <c r="E98" s="807"/>
      <c r="F98" s="808"/>
      <c r="G98" s="809"/>
      <c r="H98" s="822"/>
      <c r="I98" s="823"/>
      <c r="J98" s="823"/>
      <c r="K98" s="823"/>
      <c r="L98" s="823"/>
      <c r="M98" s="823"/>
      <c r="N98" s="823"/>
      <c r="O98" s="824"/>
      <c r="P98" s="826"/>
      <c r="Q98" s="806"/>
      <c r="R98" s="109"/>
    </row>
    <row r="99" spans="1:20" ht="15.75" customHeight="1">
      <c r="A99" s="810">
        <v>40</v>
      </c>
      <c r="B99" s="810" t="str">
        <f t="shared" ref="B99" si="35">B97</f>
        <v>R６</v>
      </c>
      <c r="C99" s="812"/>
      <c r="D99" s="813"/>
      <c r="E99" s="816"/>
      <c r="F99" s="817"/>
      <c r="G99" s="818"/>
      <c r="H99" s="819"/>
      <c r="I99" s="820"/>
      <c r="J99" s="820"/>
      <c r="K99" s="820"/>
      <c r="L99" s="820"/>
      <c r="M99" s="820"/>
      <c r="N99" s="820"/>
      <c r="O99" s="821"/>
      <c r="P99" s="825"/>
      <c r="Q99" s="805" t="s">
        <v>94</v>
      </c>
      <c r="R99" s="109"/>
    </row>
    <row r="100" spans="1:20" ht="15.75" customHeight="1">
      <c r="A100" s="811"/>
      <c r="B100" s="811"/>
      <c r="C100" s="814"/>
      <c r="D100" s="815"/>
      <c r="E100" s="807"/>
      <c r="F100" s="808"/>
      <c r="G100" s="809"/>
      <c r="H100" s="822"/>
      <c r="I100" s="823"/>
      <c r="J100" s="823"/>
      <c r="K100" s="823"/>
      <c r="L100" s="823"/>
      <c r="M100" s="823"/>
      <c r="N100" s="823"/>
      <c r="O100" s="824"/>
      <c r="P100" s="826"/>
      <c r="Q100" s="806"/>
      <c r="R100" s="109"/>
    </row>
    <row r="101" spans="1:20" ht="15.75" customHeight="1">
      <c r="A101" s="165" t="s">
        <v>44</v>
      </c>
      <c r="B101" s="804" t="s">
        <v>333</v>
      </c>
      <c r="C101" s="804"/>
      <c r="D101" s="804"/>
      <c r="E101" s="804"/>
      <c r="F101" s="804"/>
      <c r="G101" s="804"/>
      <c r="H101" s="804"/>
      <c r="I101" s="804"/>
      <c r="J101" s="804"/>
      <c r="K101" s="804"/>
      <c r="L101" s="804"/>
      <c r="M101" s="804"/>
      <c r="N101" s="804"/>
      <c r="O101" s="804"/>
      <c r="P101" s="804"/>
      <c r="Q101" s="190"/>
      <c r="R101" s="109"/>
    </row>
    <row r="102" spans="1:20" ht="15.75" customHeight="1">
      <c r="A102" s="165" t="s">
        <v>45</v>
      </c>
      <c r="B102" s="839" t="s">
        <v>536</v>
      </c>
      <c r="C102" s="839"/>
      <c r="D102" s="839"/>
      <c r="E102" s="839"/>
      <c r="F102" s="839"/>
      <c r="G102" s="839"/>
      <c r="H102" s="839"/>
      <c r="I102" s="839"/>
      <c r="J102" s="839"/>
      <c r="K102" s="839"/>
      <c r="L102" s="839"/>
      <c r="M102" s="839"/>
      <c r="N102" s="839"/>
      <c r="O102" s="839"/>
      <c r="P102" s="839"/>
      <c r="Q102" s="839"/>
      <c r="R102" s="109"/>
    </row>
    <row r="103" spans="1:20">
      <c r="A103" s="195"/>
      <c r="B103" s="839"/>
      <c r="C103" s="839"/>
      <c r="D103" s="839"/>
      <c r="E103" s="839"/>
      <c r="F103" s="839"/>
      <c r="G103" s="839"/>
      <c r="H103" s="839"/>
      <c r="I103" s="839"/>
      <c r="J103" s="839"/>
      <c r="K103" s="839"/>
      <c r="L103" s="839"/>
      <c r="M103" s="839"/>
      <c r="N103" s="839"/>
      <c r="O103" s="839"/>
      <c r="P103" s="839"/>
      <c r="Q103" s="839"/>
      <c r="R103" s="164"/>
    </row>
    <row r="104" spans="1:20" ht="12" customHeight="1">
      <c r="A104" s="195"/>
      <c r="B104" s="379"/>
      <c r="C104" s="379"/>
      <c r="D104" s="379"/>
      <c r="E104" s="379"/>
      <c r="F104" s="379"/>
      <c r="G104" s="379"/>
      <c r="H104" s="379"/>
      <c r="I104" s="379"/>
      <c r="J104" s="379"/>
      <c r="K104" s="379"/>
      <c r="L104" s="379"/>
      <c r="M104" s="379"/>
      <c r="N104" s="379"/>
      <c r="O104" s="379"/>
      <c r="P104" s="379"/>
      <c r="Q104" s="379"/>
      <c r="R104" s="164"/>
    </row>
    <row r="105" spans="1:20" ht="15.75" customHeight="1">
      <c r="A105" s="740" t="str">
        <f>CONCATENATE("（様式-",INDEX(発注者入力シート!$B$20:$G$24,MATCH(発注者入力シート!L6,発注者入力シート!$C$20:$C$24,0),4),"-２）")</f>
        <v>（様式-２-２）</v>
      </c>
      <c r="B105" s="740"/>
      <c r="C105" s="740"/>
      <c r="D105" s="740"/>
      <c r="E105" s="740"/>
      <c r="F105" s="740"/>
      <c r="Q105" s="159" t="str">
        <f>Q1</f>
        <v>【令和６年度完成工事分】</v>
      </c>
      <c r="R105" s="164"/>
      <c r="S105" s="3" t="s">
        <v>251</v>
      </c>
    </row>
    <row r="106" spans="1:20" ht="15.75" customHeight="1">
      <c r="A106" s="740" t="str">
        <f>CONCATENATE("評価項目",INDEX(発注者入力シート!$B$20:$G$24,MATCH(発注者入力シート!L6,発注者入力シート!$C$20:$C$24,0),5),"-",INDEX(発注者入力シート!$B$20:$G$24,MATCH(発注者入力シート!L6,発注者入力シート!$C$20:$C$24,0),6))</f>
        <v>評価項目（１）-①</v>
      </c>
      <c r="B106" s="740"/>
      <c r="C106" s="740"/>
      <c r="D106" s="740"/>
      <c r="E106" s="740"/>
      <c r="S106" s="3" t="s">
        <v>252</v>
      </c>
    </row>
    <row r="107" spans="1:20" ht="15.75" customHeight="1">
      <c r="A107" s="753" t="s">
        <v>93</v>
      </c>
      <c r="B107" s="753"/>
      <c r="C107" s="753"/>
      <c r="D107" s="753"/>
      <c r="E107" s="753"/>
      <c r="F107" s="753"/>
      <c r="G107" s="753"/>
      <c r="H107" s="753"/>
      <c r="I107" s="753"/>
      <c r="J107" s="753"/>
      <c r="K107" s="753"/>
      <c r="L107" s="753"/>
      <c r="M107" s="753"/>
      <c r="N107" s="753"/>
      <c r="O107" s="753"/>
      <c r="P107" s="753"/>
      <c r="Q107" s="753"/>
      <c r="R107" s="159"/>
      <c r="S107" s="132"/>
      <c r="T107" s="3" t="s">
        <v>259</v>
      </c>
    </row>
    <row r="108" spans="1:20" ht="15.75" customHeight="1">
      <c r="H108" s="838" t="s">
        <v>180</v>
      </c>
      <c r="I108" s="838"/>
      <c r="J108" s="838"/>
      <c r="K108" s="754" t="str">
        <f>IF(企業入力シート!C7="","",企業入力シート!C7)</f>
        <v/>
      </c>
      <c r="L108" s="754"/>
      <c r="M108" s="754"/>
      <c r="N108" s="754"/>
      <c r="O108" s="754"/>
      <c r="P108" s="754"/>
      <c r="Q108" s="754"/>
      <c r="S108" s="126"/>
      <c r="T108" s="3" t="s">
        <v>254</v>
      </c>
    </row>
    <row r="109" spans="1:20" ht="12" customHeight="1">
      <c r="R109" s="167"/>
    </row>
    <row r="110" spans="1:20" ht="12" customHeight="1">
      <c r="R110" s="167"/>
      <c r="S110" s="3" t="s">
        <v>255</v>
      </c>
    </row>
    <row r="111" spans="1:20" ht="15.75" customHeight="1">
      <c r="A111" s="160" t="s">
        <v>12</v>
      </c>
      <c r="B111" s="161" t="s">
        <v>14</v>
      </c>
      <c r="C111" s="830" t="s">
        <v>16</v>
      </c>
      <c r="D111" s="830"/>
      <c r="E111" s="827" t="s">
        <v>17</v>
      </c>
      <c r="F111" s="830"/>
      <c r="G111" s="831"/>
      <c r="H111" s="827" t="s">
        <v>18</v>
      </c>
      <c r="I111" s="830"/>
      <c r="J111" s="830"/>
      <c r="K111" s="830"/>
      <c r="L111" s="830"/>
      <c r="M111" s="830"/>
      <c r="N111" s="830"/>
      <c r="O111" s="831"/>
      <c r="P111" s="827" t="s">
        <v>48</v>
      </c>
      <c r="Q111" s="831"/>
      <c r="R111" s="2"/>
      <c r="S111" s="128"/>
      <c r="T111" s="3" t="s">
        <v>256</v>
      </c>
    </row>
    <row r="112" spans="1:20" ht="15.75" customHeight="1">
      <c r="A112" s="162" t="s">
        <v>13</v>
      </c>
      <c r="B112" s="163" t="s">
        <v>15</v>
      </c>
      <c r="C112" s="744"/>
      <c r="D112" s="744"/>
      <c r="E112" s="834" t="s">
        <v>460</v>
      </c>
      <c r="F112" s="835"/>
      <c r="G112" s="836"/>
      <c r="H112" s="828"/>
      <c r="I112" s="832"/>
      <c r="J112" s="832"/>
      <c r="K112" s="832"/>
      <c r="L112" s="832"/>
      <c r="M112" s="832"/>
      <c r="N112" s="832"/>
      <c r="O112" s="833"/>
      <c r="P112" s="829" t="s">
        <v>47</v>
      </c>
      <c r="Q112" s="837"/>
      <c r="S112" s="129"/>
      <c r="T112" s="3" t="s">
        <v>254</v>
      </c>
    </row>
    <row r="113" spans="1:19" ht="15.75" customHeight="1">
      <c r="A113" s="827">
        <v>41</v>
      </c>
      <c r="B113" s="810" t="str">
        <f>B99</f>
        <v>R６</v>
      </c>
      <c r="C113" s="812"/>
      <c r="D113" s="813"/>
      <c r="E113" s="816"/>
      <c r="F113" s="817"/>
      <c r="G113" s="818"/>
      <c r="H113" s="819"/>
      <c r="I113" s="820"/>
      <c r="J113" s="820"/>
      <c r="K113" s="820"/>
      <c r="L113" s="820"/>
      <c r="M113" s="820"/>
      <c r="N113" s="820"/>
      <c r="O113" s="821"/>
      <c r="P113" s="825"/>
      <c r="Q113" s="805" t="s">
        <v>94</v>
      </c>
    </row>
    <row r="114" spans="1:19" ht="15.75" customHeight="1">
      <c r="A114" s="828"/>
      <c r="B114" s="811"/>
      <c r="C114" s="814"/>
      <c r="D114" s="815"/>
      <c r="E114" s="807"/>
      <c r="F114" s="808"/>
      <c r="G114" s="809"/>
      <c r="H114" s="822"/>
      <c r="I114" s="823"/>
      <c r="J114" s="823"/>
      <c r="K114" s="823"/>
      <c r="L114" s="823"/>
      <c r="M114" s="823"/>
      <c r="N114" s="823"/>
      <c r="O114" s="824"/>
      <c r="P114" s="826"/>
      <c r="Q114" s="806"/>
      <c r="R114" s="109"/>
      <c r="S114" s="134" t="s">
        <v>257</v>
      </c>
    </row>
    <row r="115" spans="1:19" ht="15.75" customHeight="1">
      <c r="A115" s="829">
        <v>42</v>
      </c>
      <c r="B115" s="810" t="str">
        <f>B113</f>
        <v>R６</v>
      </c>
      <c r="C115" s="812"/>
      <c r="D115" s="813"/>
      <c r="E115" s="816"/>
      <c r="F115" s="817"/>
      <c r="G115" s="818"/>
      <c r="H115" s="819"/>
      <c r="I115" s="820"/>
      <c r="J115" s="820"/>
      <c r="K115" s="820"/>
      <c r="L115" s="820"/>
      <c r="M115" s="820"/>
      <c r="N115" s="820"/>
      <c r="O115" s="821"/>
      <c r="P115" s="825"/>
      <c r="Q115" s="805" t="s">
        <v>94</v>
      </c>
      <c r="R115" s="109"/>
      <c r="S115" s="134" t="s">
        <v>258</v>
      </c>
    </row>
    <row r="116" spans="1:19" ht="15.75" customHeight="1">
      <c r="A116" s="829"/>
      <c r="B116" s="811"/>
      <c r="C116" s="814"/>
      <c r="D116" s="815"/>
      <c r="E116" s="807"/>
      <c r="F116" s="808"/>
      <c r="G116" s="809"/>
      <c r="H116" s="822"/>
      <c r="I116" s="823"/>
      <c r="J116" s="823"/>
      <c r="K116" s="823"/>
      <c r="L116" s="823"/>
      <c r="M116" s="823"/>
      <c r="N116" s="823"/>
      <c r="O116" s="824"/>
      <c r="P116" s="826"/>
      <c r="Q116" s="806"/>
      <c r="R116" s="109"/>
    </row>
    <row r="117" spans="1:19" ht="15.75" customHeight="1">
      <c r="A117" s="827">
        <v>43</v>
      </c>
      <c r="B117" s="810" t="str">
        <f t="shared" ref="B117" si="36">B115</f>
        <v>R６</v>
      </c>
      <c r="C117" s="812"/>
      <c r="D117" s="813"/>
      <c r="E117" s="816"/>
      <c r="F117" s="817"/>
      <c r="G117" s="818"/>
      <c r="H117" s="819"/>
      <c r="I117" s="820"/>
      <c r="J117" s="820"/>
      <c r="K117" s="820"/>
      <c r="L117" s="820"/>
      <c r="M117" s="820"/>
      <c r="N117" s="820"/>
      <c r="O117" s="821"/>
      <c r="P117" s="825"/>
      <c r="Q117" s="805" t="s">
        <v>94</v>
      </c>
      <c r="R117" s="109"/>
    </row>
    <row r="118" spans="1:19" ht="15.75" customHeight="1">
      <c r="A118" s="828"/>
      <c r="B118" s="811"/>
      <c r="C118" s="814"/>
      <c r="D118" s="815"/>
      <c r="E118" s="807"/>
      <c r="F118" s="808"/>
      <c r="G118" s="809"/>
      <c r="H118" s="822"/>
      <c r="I118" s="823"/>
      <c r="J118" s="823"/>
      <c r="K118" s="823"/>
      <c r="L118" s="823"/>
      <c r="M118" s="823"/>
      <c r="N118" s="823"/>
      <c r="O118" s="824"/>
      <c r="P118" s="826"/>
      <c r="Q118" s="806"/>
      <c r="R118" s="109"/>
    </row>
    <row r="119" spans="1:19" ht="15.75" customHeight="1">
      <c r="A119" s="829">
        <v>44</v>
      </c>
      <c r="B119" s="810" t="str">
        <f t="shared" ref="B119" si="37">B117</f>
        <v>R６</v>
      </c>
      <c r="C119" s="812"/>
      <c r="D119" s="813"/>
      <c r="E119" s="816"/>
      <c r="F119" s="817"/>
      <c r="G119" s="818"/>
      <c r="H119" s="819"/>
      <c r="I119" s="820"/>
      <c r="J119" s="820"/>
      <c r="K119" s="820"/>
      <c r="L119" s="820"/>
      <c r="M119" s="820"/>
      <c r="N119" s="820"/>
      <c r="O119" s="821"/>
      <c r="P119" s="825"/>
      <c r="Q119" s="805" t="s">
        <v>94</v>
      </c>
      <c r="R119" s="109"/>
    </row>
    <row r="120" spans="1:19" ht="15.75" customHeight="1">
      <c r="A120" s="829"/>
      <c r="B120" s="811"/>
      <c r="C120" s="814"/>
      <c r="D120" s="815"/>
      <c r="E120" s="807"/>
      <c r="F120" s="808"/>
      <c r="G120" s="809"/>
      <c r="H120" s="822"/>
      <c r="I120" s="823"/>
      <c r="J120" s="823"/>
      <c r="K120" s="823"/>
      <c r="L120" s="823"/>
      <c r="M120" s="823"/>
      <c r="N120" s="823"/>
      <c r="O120" s="824"/>
      <c r="P120" s="826"/>
      <c r="Q120" s="806"/>
      <c r="R120" s="109"/>
    </row>
    <row r="121" spans="1:19" ht="15.75" customHeight="1">
      <c r="A121" s="827">
        <v>45</v>
      </c>
      <c r="B121" s="810" t="str">
        <f t="shared" ref="B121" si="38">B119</f>
        <v>R６</v>
      </c>
      <c r="C121" s="812"/>
      <c r="D121" s="813"/>
      <c r="E121" s="816"/>
      <c r="F121" s="817"/>
      <c r="G121" s="818"/>
      <c r="H121" s="819"/>
      <c r="I121" s="820"/>
      <c r="J121" s="820"/>
      <c r="K121" s="820"/>
      <c r="L121" s="820"/>
      <c r="M121" s="820"/>
      <c r="N121" s="820"/>
      <c r="O121" s="821"/>
      <c r="P121" s="825"/>
      <c r="Q121" s="805" t="s">
        <v>94</v>
      </c>
      <c r="R121" s="109"/>
    </row>
    <row r="122" spans="1:19" ht="15.75" customHeight="1">
      <c r="A122" s="828"/>
      <c r="B122" s="811"/>
      <c r="C122" s="814"/>
      <c r="D122" s="815"/>
      <c r="E122" s="807"/>
      <c r="F122" s="808"/>
      <c r="G122" s="809"/>
      <c r="H122" s="822"/>
      <c r="I122" s="823"/>
      <c r="J122" s="823"/>
      <c r="K122" s="823"/>
      <c r="L122" s="823"/>
      <c r="M122" s="823"/>
      <c r="N122" s="823"/>
      <c r="O122" s="824"/>
      <c r="P122" s="826"/>
      <c r="Q122" s="806"/>
      <c r="R122" s="109"/>
    </row>
    <row r="123" spans="1:19" ht="15.75" customHeight="1">
      <c r="A123" s="829">
        <v>46</v>
      </c>
      <c r="B123" s="810" t="str">
        <f t="shared" ref="B123" si="39">B121</f>
        <v>R６</v>
      </c>
      <c r="C123" s="812"/>
      <c r="D123" s="813"/>
      <c r="E123" s="816"/>
      <c r="F123" s="817"/>
      <c r="G123" s="818"/>
      <c r="H123" s="819"/>
      <c r="I123" s="820"/>
      <c r="J123" s="820"/>
      <c r="K123" s="820"/>
      <c r="L123" s="820"/>
      <c r="M123" s="820"/>
      <c r="N123" s="820"/>
      <c r="O123" s="821"/>
      <c r="P123" s="825"/>
      <c r="Q123" s="805" t="s">
        <v>94</v>
      </c>
      <c r="R123" s="109"/>
    </row>
    <row r="124" spans="1:19" ht="15.75" customHeight="1">
      <c r="A124" s="829"/>
      <c r="B124" s="811"/>
      <c r="C124" s="814"/>
      <c r="D124" s="815"/>
      <c r="E124" s="807"/>
      <c r="F124" s="808"/>
      <c r="G124" s="809"/>
      <c r="H124" s="822"/>
      <c r="I124" s="823"/>
      <c r="J124" s="823"/>
      <c r="K124" s="823"/>
      <c r="L124" s="823"/>
      <c r="M124" s="823"/>
      <c r="N124" s="823"/>
      <c r="O124" s="824"/>
      <c r="P124" s="826"/>
      <c r="Q124" s="806"/>
      <c r="R124" s="109"/>
    </row>
    <row r="125" spans="1:19" ht="15.75" customHeight="1">
      <c r="A125" s="827">
        <v>47</v>
      </c>
      <c r="B125" s="810" t="str">
        <f t="shared" ref="B125" si="40">B123</f>
        <v>R６</v>
      </c>
      <c r="C125" s="812"/>
      <c r="D125" s="813"/>
      <c r="E125" s="816"/>
      <c r="F125" s="817"/>
      <c r="G125" s="818"/>
      <c r="H125" s="819"/>
      <c r="I125" s="820"/>
      <c r="J125" s="820"/>
      <c r="K125" s="820"/>
      <c r="L125" s="820"/>
      <c r="M125" s="820"/>
      <c r="N125" s="820"/>
      <c r="O125" s="821"/>
      <c r="P125" s="825"/>
      <c r="Q125" s="805" t="s">
        <v>94</v>
      </c>
      <c r="R125" s="109"/>
    </row>
    <row r="126" spans="1:19" ht="15.75" customHeight="1">
      <c r="A126" s="828"/>
      <c r="B126" s="811"/>
      <c r="C126" s="814"/>
      <c r="D126" s="815"/>
      <c r="E126" s="807"/>
      <c r="F126" s="808"/>
      <c r="G126" s="809"/>
      <c r="H126" s="822"/>
      <c r="I126" s="823"/>
      <c r="J126" s="823"/>
      <c r="K126" s="823"/>
      <c r="L126" s="823"/>
      <c r="M126" s="823"/>
      <c r="N126" s="823"/>
      <c r="O126" s="824"/>
      <c r="P126" s="826"/>
      <c r="Q126" s="806"/>
      <c r="R126" s="109"/>
    </row>
    <row r="127" spans="1:19" ht="15.75" customHeight="1">
      <c r="A127" s="829">
        <v>48</v>
      </c>
      <c r="B127" s="810" t="str">
        <f t="shared" ref="B127" si="41">B125</f>
        <v>R６</v>
      </c>
      <c r="C127" s="812"/>
      <c r="D127" s="813"/>
      <c r="E127" s="816"/>
      <c r="F127" s="817"/>
      <c r="G127" s="818"/>
      <c r="H127" s="819"/>
      <c r="I127" s="820"/>
      <c r="J127" s="820"/>
      <c r="K127" s="820"/>
      <c r="L127" s="820"/>
      <c r="M127" s="820"/>
      <c r="N127" s="820"/>
      <c r="O127" s="821"/>
      <c r="P127" s="825"/>
      <c r="Q127" s="805" t="s">
        <v>94</v>
      </c>
      <c r="R127" s="109"/>
    </row>
    <row r="128" spans="1:19" ht="15.75" customHeight="1">
      <c r="A128" s="829"/>
      <c r="B128" s="811"/>
      <c r="C128" s="814"/>
      <c r="D128" s="815"/>
      <c r="E128" s="807"/>
      <c r="F128" s="808"/>
      <c r="G128" s="809"/>
      <c r="H128" s="822"/>
      <c r="I128" s="823"/>
      <c r="J128" s="823"/>
      <c r="K128" s="823"/>
      <c r="L128" s="823"/>
      <c r="M128" s="823"/>
      <c r="N128" s="823"/>
      <c r="O128" s="824"/>
      <c r="P128" s="826"/>
      <c r="Q128" s="806"/>
      <c r="R128" s="109"/>
    </row>
    <row r="129" spans="1:18" ht="15.75" customHeight="1">
      <c r="A129" s="827">
        <v>49</v>
      </c>
      <c r="B129" s="810" t="str">
        <f t="shared" ref="B129" si="42">B127</f>
        <v>R６</v>
      </c>
      <c r="C129" s="812"/>
      <c r="D129" s="813"/>
      <c r="E129" s="816"/>
      <c r="F129" s="817"/>
      <c r="G129" s="818"/>
      <c r="H129" s="819"/>
      <c r="I129" s="820"/>
      <c r="J129" s="820"/>
      <c r="K129" s="820"/>
      <c r="L129" s="820"/>
      <c r="M129" s="820"/>
      <c r="N129" s="820"/>
      <c r="O129" s="821"/>
      <c r="P129" s="825"/>
      <c r="Q129" s="805" t="s">
        <v>94</v>
      </c>
      <c r="R129" s="109"/>
    </row>
    <row r="130" spans="1:18" ht="15.75" customHeight="1">
      <c r="A130" s="828"/>
      <c r="B130" s="811"/>
      <c r="C130" s="814"/>
      <c r="D130" s="815"/>
      <c r="E130" s="807"/>
      <c r="F130" s="808"/>
      <c r="G130" s="809"/>
      <c r="H130" s="822"/>
      <c r="I130" s="823"/>
      <c r="J130" s="823"/>
      <c r="K130" s="823"/>
      <c r="L130" s="823"/>
      <c r="M130" s="823"/>
      <c r="N130" s="823"/>
      <c r="O130" s="824"/>
      <c r="P130" s="826"/>
      <c r="Q130" s="806"/>
      <c r="R130" s="109"/>
    </row>
    <row r="131" spans="1:18" ht="15.75" customHeight="1">
      <c r="A131" s="829">
        <v>50</v>
      </c>
      <c r="B131" s="810" t="str">
        <f t="shared" ref="B131" si="43">B129</f>
        <v>R６</v>
      </c>
      <c r="C131" s="812"/>
      <c r="D131" s="813"/>
      <c r="E131" s="816"/>
      <c r="F131" s="817"/>
      <c r="G131" s="818"/>
      <c r="H131" s="819"/>
      <c r="I131" s="820"/>
      <c r="J131" s="820"/>
      <c r="K131" s="820"/>
      <c r="L131" s="820"/>
      <c r="M131" s="820"/>
      <c r="N131" s="820"/>
      <c r="O131" s="821"/>
      <c r="P131" s="825"/>
      <c r="Q131" s="805" t="s">
        <v>94</v>
      </c>
      <c r="R131" s="109"/>
    </row>
    <row r="132" spans="1:18" ht="15.75" customHeight="1">
      <c r="A132" s="829"/>
      <c r="B132" s="811"/>
      <c r="C132" s="814"/>
      <c r="D132" s="815"/>
      <c r="E132" s="807"/>
      <c r="F132" s="808"/>
      <c r="G132" s="809"/>
      <c r="H132" s="822"/>
      <c r="I132" s="823"/>
      <c r="J132" s="823"/>
      <c r="K132" s="823"/>
      <c r="L132" s="823"/>
      <c r="M132" s="823"/>
      <c r="N132" s="823"/>
      <c r="O132" s="824"/>
      <c r="P132" s="826"/>
      <c r="Q132" s="806"/>
      <c r="R132" s="109"/>
    </row>
    <row r="133" spans="1:18" ht="15.75" customHeight="1">
      <c r="A133" s="827">
        <v>51</v>
      </c>
      <c r="B133" s="810" t="str">
        <f t="shared" ref="B133" si="44">B131</f>
        <v>R６</v>
      </c>
      <c r="C133" s="812"/>
      <c r="D133" s="813"/>
      <c r="E133" s="816"/>
      <c r="F133" s="817"/>
      <c r="G133" s="818"/>
      <c r="H133" s="819"/>
      <c r="I133" s="820"/>
      <c r="J133" s="820"/>
      <c r="K133" s="820"/>
      <c r="L133" s="820"/>
      <c r="M133" s="820"/>
      <c r="N133" s="820"/>
      <c r="O133" s="821"/>
      <c r="P133" s="825"/>
      <c r="Q133" s="805" t="s">
        <v>94</v>
      </c>
      <c r="R133" s="109"/>
    </row>
    <row r="134" spans="1:18" ht="15.75" customHeight="1">
      <c r="A134" s="828"/>
      <c r="B134" s="811"/>
      <c r="C134" s="814"/>
      <c r="D134" s="815"/>
      <c r="E134" s="807"/>
      <c r="F134" s="808"/>
      <c r="G134" s="809"/>
      <c r="H134" s="822"/>
      <c r="I134" s="823"/>
      <c r="J134" s="823"/>
      <c r="K134" s="823"/>
      <c r="L134" s="823"/>
      <c r="M134" s="823"/>
      <c r="N134" s="823"/>
      <c r="O134" s="824"/>
      <c r="P134" s="826"/>
      <c r="Q134" s="806"/>
      <c r="R134" s="109"/>
    </row>
    <row r="135" spans="1:18" ht="15.75" customHeight="1">
      <c r="A135" s="829">
        <v>52</v>
      </c>
      <c r="B135" s="810" t="str">
        <f t="shared" ref="B135" si="45">B133</f>
        <v>R６</v>
      </c>
      <c r="C135" s="812"/>
      <c r="D135" s="813"/>
      <c r="E135" s="816"/>
      <c r="F135" s="817"/>
      <c r="G135" s="818"/>
      <c r="H135" s="819"/>
      <c r="I135" s="820"/>
      <c r="J135" s="820"/>
      <c r="K135" s="820"/>
      <c r="L135" s="820"/>
      <c r="M135" s="820"/>
      <c r="N135" s="820"/>
      <c r="O135" s="821"/>
      <c r="P135" s="825"/>
      <c r="Q135" s="805" t="s">
        <v>94</v>
      </c>
      <c r="R135" s="109"/>
    </row>
    <row r="136" spans="1:18" ht="15.75" customHeight="1">
      <c r="A136" s="829"/>
      <c r="B136" s="811"/>
      <c r="C136" s="814"/>
      <c r="D136" s="815"/>
      <c r="E136" s="807"/>
      <c r="F136" s="808"/>
      <c r="G136" s="809"/>
      <c r="H136" s="822"/>
      <c r="I136" s="823"/>
      <c r="J136" s="823"/>
      <c r="K136" s="823"/>
      <c r="L136" s="823"/>
      <c r="M136" s="823"/>
      <c r="N136" s="823"/>
      <c r="O136" s="824"/>
      <c r="P136" s="826"/>
      <c r="Q136" s="806"/>
      <c r="R136" s="109"/>
    </row>
    <row r="137" spans="1:18" ht="15.75" customHeight="1">
      <c r="A137" s="827">
        <v>53</v>
      </c>
      <c r="B137" s="810" t="str">
        <f t="shared" ref="B137" si="46">B135</f>
        <v>R６</v>
      </c>
      <c r="C137" s="812"/>
      <c r="D137" s="813"/>
      <c r="E137" s="816"/>
      <c r="F137" s="817"/>
      <c r="G137" s="818"/>
      <c r="H137" s="819"/>
      <c r="I137" s="820"/>
      <c r="J137" s="820"/>
      <c r="K137" s="820"/>
      <c r="L137" s="820"/>
      <c r="M137" s="820"/>
      <c r="N137" s="820"/>
      <c r="O137" s="821"/>
      <c r="P137" s="825"/>
      <c r="Q137" s="805" t="s">
        <v>94</v>
      </c>
      <c r="R137" s="109"/>
    </row>
    <row r="138" spans="1:18" ht="15.75" customHeight="1">
      <c r="A138" s="828"/>
      <c r="B138" s="811"/>
      <c r="C138" s="814"/>
      <c r="D138" s="815"/>
      <c r="E138" s="807"/>
      <c r="F138" s="808"/>
      <c r="G138" s="809"/>
      <c r="H138" s="822"/>
      <c r="I138" s="823"/>
      <c r="J138" s="823"/>
      <c r="K138" s="823"/>
      <c r="L138" s="823"/>
      <c r="M138" s="823"/>
      <c r="N138" s="823"/>
      <c r="O138" s="824"/>
      <c r="P138" s="826"/>
      <c r="Q138" s="806"/>
      <c r="R138" s="109"/>
    </row>
    <row r="139" spans="1:18" ht="15.75" customHeight="1">
      <c r="A139" s="829">
        <v>54</v>
      </c>
      <c r="B139" s="810" t="str">
        <f t="shared" ref="B139" si="47">B137</f>
        <v>R６</v>
      </c>
      <c r="C139" s="812"/>
      <c r="D139" s="813"/>
      <c r="E139" s="816"/>
      <c r="F139" s="817"/>
      <c r="G139" s="818"/>
      <c r="H139" s="819"/>
      <c r="I139" s="820"/>
      <c r="J139" s="820"/>
      <c r="K139" s="820"/>
      <c r="L139" s="820"/>
      <c r="M139" s="820"/>
      <c r="N139" s="820"/>
      <c r="O139" s="821"/>
      <c r="P139" s="825"/>
      <c r="Q139" s="805" t="s">
        <v>94</v>
      </c>
      <c r="R139" s="109"/>
    </row>
    <row r="140" spans="1:18" ht="15.75" customHeight="1">
      <c r="A140" s="829"/>
      <c r="B140" s="811"/>
      <c r="C140" s="814"/>
      <c r="D140" s="815"/>
      <c r="E140" s="807"/>
      <c r="F140" s="808"/>
      <c r="G140" s="809"/>
      <c r="H140" s="822"/>
      <c r="I140" s="823"/>
      <c r="J140" s="823"/>
      <c r="K140" s="823"/>
      <c r="L140" s="823"/>
      <c r="M140" s="823"/>
      <c r="N140" s="823"/>
      <c r="O140" s="824"/>
      <c r="P140" s="826"/>
      <c r="Q140" s="806"/>
      <c r="R140" s="109"/>
    </row>
    <row r="141" spans="1:18" ht="15.75" customHeight="1">
      <c r="A141" s="827">
        <v>55</v>
      </c>
      <c r="B141" s="810" t="str">
        <f t="shared" ref="B141" si="48">B139</f>
        <v>R６</v>
      </c>
      <c r="C141" s="812"/>
      <c r="D141" s="813"/>
      <c r="E141" s="816"/>
      <c r="F141" s="817"/>
      <c r="G141" s="818"/>
      <c r="H141" s="819"/>
      <c r="I141" s="820"/>
      <c r="J141" s="820"/>
      <c r="K141" s="820"/>
      <c r="L141" s="820"/>
      <c r="M141" s="820"/>
      <c r="N141" s="820"/>
      <c r="O141" s="821"/>
      <c r="P141" s="825"/>
      <c r="Q141" s="805" t="s">
        <v>94</v>
      </c>
      <c r="R141" s="109"/>
    </row>
    <row r="142" spans="1:18" ht="15.75" customHeight="1">
      <c r="A142" s="828"/>
      <c r="B142" s="811"/>
      <c r="C142" s="814"/>
      <c r="D142" s="815"/>
      <c r="E142" s="807"/>
      <c r="F142" s="808"/>
      <c r="G142" s="809"/>
      <c r="H142" s="822"/>
      <c r="I142" s="823"/>
      <c r="J142" s="823"/>
      <c r="K142" s="823"/>
      <c r="L142" s="823"/>
      <c r="M142" s="823"/>
      <c r="N142" s="823"/>
      <c r="O142" s="824"/>
      <c r="P142" s="826"/>
      <c r="Q142" s="806"/>
      <c r="R142" s="109"/>
    </row>
    <row r="143" spans="1:18" ht="15.75" customHeight="1">
      <c r="A143" s="829">
        <v>56</v>
      </c>
      <c r="B143" s="810" t="str">
        <f t="shared" ref="B143" si="49">B141</f>
        <v>R６</v>
      </c>
      <c r="C143" s="812"/>
      <c r="D143" s="813"/>
      <c r="E143" s="816"/>
      <c r="F143" s="817"/>
      <c r="G143" s="818"/>
      <c r="H143" s="819"/>
      <c r="I143" s="820"/>
      <c r="J143" s="820"/>
      <c r="K143" s="820"/>
      <c r="L143" s="820"/>
      <c r="M143" s="820"/>
      <c r="N143" s="820"/>
      <c r="O143" s="821"/>
      <c r="P143" s="825"/>
      <c r="Q143" s="805" t="s">
        <v>94</v>
      </c>
      <c r="R143" s="109"/>
    </row>
    <row r="144" spans="1:18" ht="15.75" customHeight="1">
      <c r="A144" s="829"/>
      <c r="B144" s="811"/>
      <c r="C144" s="814"/>
      <c r="D144" s="815"/>
      <c r="E144" s="807"/>
      <c r="F144" s="808"/>
      <c r="G144" s="809"/>
      <c r="H144" s="822"/>
      <c r="I144" s="823"/>
      <c r="J144" s="823"/>
      <c r="K144" s="823"/>
      <c r="L144" s="823"/>
      <c r="M144" s="823"/>
      <c r="N144" s="823"/>
      <c r="O144" s="824"/>
      <c r="P144" s="826"/>
      <c r="Q144" s="806"/>
      <c r="R144" s="109"/>
    </row>
    <row r="145" spans="1:18" ht="15.75" customHeight="1">
      <c r="A145" s="827">
        <v>57</v>
      </c>
      <c r="B145" s="810" t="str">
        <f t="shared" ref="B145" si="50">B143</f>
        <v>R６</v>
      </c>
      <c r="C145" s="812"/>
      <c r="D145" s="813"/>
      <c r="E145" s="816"/>
      <c r="F145" s="817"/>
      <c r="G145" s="818"/>
      <c r="H145" s="819"/>
      <c r="I145" s="820"/>
      <c r="J145" s="820"/>
      <c r="K145" s="820"/>
      <c r="L145" s="820"/>
      <c r="M145" s="820"/>
      <c r="N145" s="820"/>
      <c r="O145" s="821"/>
      <c r="P145" s="825"/>
      <c r="Q145" s="805" t="s">
        <v>94</v>
      </c>
      <c r="R145" s="109"/>
    </row>
    <row r="146" spans="1:18" ht="15.75" customHeight="1">
      <c r="A146" s="828"/>
      <c r="B146" s="811"/>
      <c r="C146" s="814"/>
      <c r="D146" s="815"/>
      <c r="E146" s="807"/>
      <c r="F146" s="808"/>
      <c r="G146" s="809"/>
      <c r="H146" s="822"/>
      <c r="I146" s="823"/>
      <c r="J146" s="823"/>
      <c r="K146" s="823"/>
      <c r="L146" s="823"/>
      <c r="M146" s="823"/>
      <c r="N146" s="823"/>
      <c r="O146" s="824"/>
      <c r="P146" s="826"/>
      <c r="Q146" s="806"/>
      <c r="R146" s="109"/>
    </row>
    <row r="147" spans="1:18" ht="15.75" customHeight="1">
      <c r="A147" s="829">
        <v>58</v>
      </c>
      <c r="B147" s="810" t="str">
        <f t="shared" ref="B147" si="51">B145</f>
        <v>R６</v>
      </c>
      <c r="C147" s="812"/>
      <c r="D147" s="813"/>
      <c r="E147" s="816"/>
      <c r="F147" s="817"/>
      <c r="G147" s="818"/>
      <c r="H147" s="819"/>
      <c r="I147" s="820"/>
      <c r="J147" s="820"/>
      <c r="K147" s="820"/>
      <c r="L147" s="820"/>
      <c r="M147" s="820"/>
      <c r="N147" s="820"/>
      <c r="O147" s="821"/>
      <c r="P147" s="825"/>
      <c r="Q147" s="805" t="s">
        <v>94</v>
      </c>
      <c r="R147" s="109"/>
    </row>
    <row r="148" spans="1:18" ht="15.75" customHeight="1">
      <c r="A148" s="829"/>
      <c r="B148" s="811"/>
      <c r="C148" s="814"/>
      <c r="D148" s="815"/>
      <c r="E148" s="807"/>
      <c r="F148" s="808"/>
      <c r="G148" s="809"/>
      <c r="H148" s="822"/>
      <c r="I148" s="823"/>
      <c r="J148" s="823"/>
      <c r="K148" s="823"/>
      <c r="L148" s="823"/>
      <c r="M148" s="823"/>
      <c r="N148" s="823"/>
      <c r="O148" s="824"/>
      <c r="P148" s="826"/>
      <c r="Q148" s="806"/>
      <c r="R148" s="109"/>
    </row>
    <row r="149" spans="1:18" ht="15.75" customHeight="1">
      <c r="A149" s="827">
        <v>59</v>
      </c>
      <c r="B149" s="810" t="str">
        <f t="shared" ref="B149" si="52">B147</f>
        <v>R６</v>
      </c>
      <c r="C149" s="812"/>
      <c r="D149" s="813"/>
      <c r="E149" s="816"/>
      <c r="F149" s="817"/>
      <c r="G149" s="818"/>
      <c r="H149" s="819"/>
      <c r="I149" s="820"/>
      <c r="J149" s="820"/>
      <c r="K149" s="820"/>
      <c r="L149" s="820"/>
      <c r="M149" s="820"/>
      <c r="N149" s="820"/>
      <c r="O149" s="821"/>
      <c r="P149" s="825"/>
      <c r="Q149" s="805" t="s">
        <v>94</v>
      </c>
      <c r="R149" s="109"/>
    </row>
    <row r="150" spans="1:18" ht="15.75" customHeight="1">
      <c r="A150" s="828"/>
      <c r="B150" s="811"/>
      <c r="C150" s="814"/>
      <c r="D150" s="815"/>
      <c r="E150" s="807"/>
      <c r="F150" s="808"/>
      <c r="G150" s="809"/>
      <c r="H150" s="822"/>
      <c r="I150" s="823"/>
      <c r="J150" s="823"/>
      <c r="K150" s="823"/>
      <c r="L150" s="823"/>
      <c r="M150" s="823"/>
      <c r="N150" s="823"/>
      <c r="O150" s="824"/>
      <c r="P150" s="826"/>
      <c r="Q150" s="806"/>
      <c r="R150" s="109"/>
    </row>
    <row r="151" spans="1:18" ht="15.75" customHeight="1">
      <c r="A151" s="810">
        <v>60</v>
      </c>
      <c r="B151" s="810" t="str">
        <f t="shared" ref="B151" si="53">B149</f>
        <v>R６</v>
      </c>
      <c r="C151" s="812"/>
      <c r="D151" s="813"/>
      <c r="E151" s="816"/>
      <c r="F151" s="817"/>
      <c r="G151" s="818"/>
      <c r="H151" s="819"/>
      <c r="I151" s="820"/>
      <c r="J151" s="820"/>
      <c r="K151" s="820"/>
      <c r="L151" s="820"/>
      <c r="M151" s="820"/>
      <c r="N151" s="820"/>
      <c r="O151" s="821"/>
      <c r="P151" s="825"/>
      <c r="Q151" s="805" t="s">
        <v>94</v>
      </c>
      <c r="R151" s="109"/>
    </row>
    <row r="152" spans="1:18" ht="15.75" customHeight="1">
      <c r="A152" s="811"/>
      <c r="B152" s="811"/>
      <c r="C152" s="814"/>
      <c r="D152" s="815"/>
      <c r="E152" s="807"/>
      <c r="F152" s="808"/>
      <c r="G152" s="809"/>
      <c r="H152" s="822"/>
      <c r="I152" s="823"/>
      <c r="J152" s="823"/>
      <c r="K152" s="823"/>
      <c r="L152" s="823"/>
      <c r="M152" s="823"/>
      <c r="N152" s="823"/>
      <c r="O152" s="824"/>
      <c r="P152" s="826"/>
      <c r="Q152" s="806"/>
      <c r="R152" s="109"/>
    </row>
    <row r="153" spans="1:18" ht="15.75" customHeight="1">
      <c r="A153" s="165" t="s">
        <v>44</v>
      </c>
      <c r="B153" s="804" t="s">
        <v>333</v>
      </c>
      <c r="C153" s="804"/>
      <c r="D153" s="804"/>
      <c r="E153" s="804"/>
      <c r="F153" s="804"/>
      <c r="G153" s="804"/>
      <c r="H153" s="804"/>
      <c r="I153" s="804"/>
      <c r="J153" s="804"/>
      <c r="K153" s="804"/>
      <c r="L153" s="804"/>
      <c r="M153" s="804"/>
      <c r="N153" s="804"/>
      <c r="O153" s="804"/>
      <c r="P153" s="804"/>
      <c r="Q153" s="190"/>
      <c r="R153" s="109"/>
    </row>
    <row r="154" spans="1:18" ht="15.75" customHeight="1">
      <c r="A154" s="165" t="s">
        <v>45</v>
      </c>
      <c r="B154" s="839" t="s">
        <v>536</v>
      </c>
      <c r="C154" s="839"/>
      <c r="D154" s="839"/>
      <c r="E154" s="839"/>
      <c r="F154" s="839"/>
      <c r="G154" s="839"/>
      <c r="H154" s="839"/>
      <c r="I154" s="839"/>
      <c r="J154" s="839"/>
      <c r="K154" s="839"/>
      <c r="L154" s="839"/>
      <c r="M154" s="839"/>
      <c r="N154" s="839"/>
      <c r="O154" s="839"/>
      <c r="P154" s="839"/>
      <c r="Q154" s="839"/>
      <c r="R154" s="109"/>
    </row>
    <row r="155" spans="1:18" ht="15.75" customHeight="1">
      <c r="B155" s="839"/>
      <c r="C155" s="839"/>
      <c r="D155" s="839"/>
      <c r="E155" s="839"/>
      <c r="F155" s="839"/>
      <c r="G155" s="839"/>
      <c r="H155" s="839"/>
      <c r="I155" s="839"/>
      <c r="J155" s="839"/>
      <c r="K155" s="839"/>
      <c r="L155" s="839"/>
      <c r="M155" s="839"/>
      <c r="N155" s="839"/>
      <c r="O155" s="839"/>
      <c r="P155" s="839"/>
      <c r="Q155" s="839"/>
      <c r="R155" s="109"/>
    </row>
    <row r="156" spans="1:18" s="195" customFormat="1">
      <c r="A156" s="3"/>
      <c r="B156" s="3"/>
      <c r="C156" s="3"/>
      <c r="D156" s="3"/>
      <c r="E156" s="3"/>
      <c r="F156" s="3"/>
      <c r="G156" s="3"/>
      <c r="H156" s="3"/>
      <c r="I156" s="3"/>
      <c r="J156" s="3"/>
      <c r="K156" s="3"/>
      <c r="L156" s="3"/>
      <c r="M156" s="3"/>
      <c r="N156" s="3"/>
      <c r="O156" s="3"/>
      <c r="P156" s="3"/>
      <c r="Q156" s="3"/>
      <c r="R156" s="190"/>
    </row>
    <row r="157" spans="1:18" s="195" customFormat="1">
      <c r="A157" s="3"/>
      <c r="B157" s="3"/>
      <c r="C157" s="3"/>
      <c r="D157" s="3"/>
      <c r="E157" s="3"/>
      <c r="F157" s="3"/>
      <c r="G157" s="3"/>
      <c r="H157" s="3"/>
      <c r="I157" s="3"/>
      <c r="J157" s="3"/>
      <c r="K157" s="3"/>
      <c r="L157" s="3"/>
      <c r="M157" s="3"/>
      <c r="N157" s="3"/>
      <c r="O157" s="3"/>
      <c r="P157" s="3"/>
      <c r="Q157" s="3"/>
      <c r="R157" s="190"/>
    </row>
    <row r="158" spans="1:18" ht="15.75" customHeight="1"/>
  </sheetData>
  <mergeCells count="519">
    <mergeCell ref="B153:P153"/>
    <mergeCell ref="B154:Q155"/>
    <mergeCell ref="Q149:Q150"/>
    <mergeCell ref="E150:G150"/>
    <mergeCell ref="A151:A152"/>
    <mergeCell ref="B151:B152"/>
    <mergeCell ref="C151:D152"/>
    <mergeCell ref="E151:G151"/>
    <mergeCell ref="H151:O152"/>
    <mergeCell ref="P151:P152"/>
    <mergeCell ref="Q151:Q152"/>
    <mergeCell ref="E152:G152"/>
    <mergeCell ref="A149:A150"/>
    <mergeCell ref="B149:B150"/>
    <mergeCell ref="C149:D150"/>
    <mergeCell ref="E149:G149"/>
    <mergeCell ref="H149:O150"/>
    <mergeCell ref="P149:P150"/>
    <mergeCell ref="Q145:Q146"/>
    <mergeCell ref="E146:G146"/>
    <mergeCell ref="A147:A148"/>
    <mergeCell ref="B147:B148"/>
    <mergeCell ref="C147:D148"/>
    <mergeCell ref="E147:G147"/>
    <mergeCell ref="H147:O148"/>
    <mergeCell ref="P147:P148"/>
    <mergeCell ref="Q147:Q148"/>
    <mergeCell ref="E148:G148"/>
    <mergeCell ref="A145:A146"/>
    <mergeCell ref="B145:B146"/>
    <mergeCell ref="C145:D146"/>
    <mergeCell ref="E145:G145"/>
    <mergeCell ref="H145:O146"/>
    <mergeCell ref="P145:P146"/>
    <mergeCell ref="Q141:Q142"/>
    <mergeCell ref="E142:G142"/>
    <mergeCell ref="A143:A144"/>
    <mergeCell ref="B143:B144"/>
    <mergeCell ref="C143:D144"/>
    <mergeCell ref="E143:G143"/>
    <mergeCell ref="H143:O144"/>
    <mergeCell ref="P143:P144"/>
    <mergeCell ref="Q143:Q144"/>
    <mergeCell ref="E144:G144"/>
    <mergeCell ref="A141:A142"/>
    <mergeCell ref="B141:B142"/>
    <mergeCell ref="C141:D142"/>
    <mergeCell ref="E141:G141"/>
    <mergeCell ref="H141:O142"/>
    <mergeCell ref="P141:P142"/>
    <mergeCell ref="Q137:Q138"/>
    <mergeCell ref="E138:G138"/>
    <mergeCell ref="A139:A140"/>
    <mergeCell ref="B139:B140"/>
    <mergeCell ref="C139:D140"/>
    <mergeCell ref="E139:G139"/>
    <mergeCell ref="H139:O140"/>
    <mergeCell ref="P139:P140"/>
    <mergeCell ref="Q139:Q140"/>
    <mergeCell ref="E140:G140"/>
    <mergeCell ref="A137:A138"/>
    <mergeCell ref="B137:B138"/>
    <mergeCell ref="C137:D138"/>
    <mergeCell ref="E137:G137"/>
    <mergeCell ref="H137:O138"/>
    <mergeCell ref="P137:P138"/>
    <mergeCell ref="Q133:Q134"/>
    <mergeCell ref="E134:G134"/>
    <mergeCell ref="A135:A136"/>
    <mergeCell ref="B135:B136"/>
    <mergeCell ref="C135:D136"/>
    <mergeCell ref="E135:G135"/>
    <mergeCell ref="H135:O136"/>
    <mergeCell ref="P135:P136"/>
    <mergeCell ref="Q135:Q136"/>
    <mergeCell ref="E136:G136"/>
    <mergeCell ref="A133:A134"/>
    <mergeCell ref="B133:B134"/>
    <mergeCell ref="C133:D134"/>
    <mergeCell ref="E133:G133"/>
    <mergeCell ref="H133:O134"/>
    <mergeCell ref="P133:P134"/>
    <mergeCell ref="Q129:Q130"/>
    <mergeCell ref="E130:G130"/>
    <mergeCell ref="A131:A132"/>
    <mergeCell ref="B131:B132"/>
    <mergeCell ref="C131:D132"/>
    <mergeCell ref="E131:G131"/>
    <mergeCell ref="H131:O132"/>
    <mergeCell ref="P131:P132"/>
    <mergeCell ref="Q131:Q132"/>
    <mergeCell ref="E132:G132"/>
    <mergeCell ref="A129:A130"/>
    <mergeCell ref="B129:B130"/>
    <mergeCell ref="C129:D130"/>
    <mergeCell ref="E129:G129"/>
    <mergeCell ref="H129:O130"/>
    <mergeCell ref="P129:P130"/>
    <mergeCell ref="Q125:Q126"/>
    <mergeCell ref="E126:G126"/>
    <mergeCell ref="A127:A128"/>
    <mergeCell ref="B127:B128"/>
    <mergeCell ref="C127:D128"/>
    <mergeCell ref="E127:G127"/>
    <mergeCell ref="H127:O128"/>
    <mergeCell ref="P127:P128"/>
    <mergeCell ref="Q127:Q128"/>
    <mergeCell ref="E128:G128"/>
    <mergeCell ref="A125:A126"/>
    <mergeCell ref="B125:B126"/>
    <mergeCell ref="C125:D126"/>
    <mergeCell ref="E125:G125"/>
    <mergeCell ref="H125:O126"/>
    <mergeCell ref="P125:P126"/>
    <mergeCell ref="Q121:Q122"/>
    <mergeCell ref="E122:G122"/>
    <mergeCell ref="A123:A124"/>
    <mergeCell ref="B123:B124"/>
    <mergeCell ref="C123:D124"/>
    <mergeCell ref="E123:G123"/>
    <mergeCell ref="H123:O124"/>
    <mergeCell ref="P123:P124"/>
    <mergeCell ref="Q123:Q124"/>
    <mergeCell ref="E124:G124"/>
    <mergeCell ref="A121:A122"/>
    <mergeCell ref="B121:B122"/>
    <mergeCell ref="C121:D122"/>
    <mergeCell ref="E121:G121"/>
    <mergeCell ref="H121:O122"/>
    <mergeCell ref="P121:P122"/>
    <mergeCell ref="Q117:Q118"/>
    <mergeCell ref="E118:G118"/>
    <mergeCell ref="A119:A120"/>
    <mergeCell ref="B119:B120"/>
    <mergeCell ref="C119:D120"/>
    <mergeCell ref="E119:G119"/>
    <mergeCell ref="H119:O120"/>
    <mergeCell ref="P119:P120"/>
    <mergeCell ref="Q119:Q120"/>
    <mergeCell ref="E120:G120"/>
    <mergeCell ref="A117:A118"/>
    <mergeCell ref="B117:B118"/>
    <mergeCell ref="C117:D118"/>
    <mergeCell ref="E117:G117"/>
    <mergeCell ref="H117:O118"/>
    <mergeCell ref="P117:P118"/>
    <mergeCell ref="Q113:Q114"/>
    <mergeCell ref="E114:G114"/>
    <mergeCell ref="A115:A116"/>
    <mergeCell ref="B115:B116"/>
    <mergeCell ref="C115:D116"/>
    <mergeCell ref="E115:G115"/>
    <mergeCell ref="H115:O116"/>
    <mergeCell ref="P115:P116"/>
    <mergeCell ref="Q115:Q116"/>
    <mergeCell ref="E116:G116"/>
    <mergeCell ref="A113:A114"/>
    <mergeCell ref="B113:B114"/>
    <mergeCell ref="C113:D114"/>
    <mergeCell ref="E113:G113"/>
    <mergeCell ref="H113:O114"/>
    <mergeCell ref="P113:P114"/>
    <mergeCell ref="C111:D112"/>
    <mergeCell ref="E111:G111"/>
    <mergeCell ref="H111:O112"/>
    <mergeCell ref="P111:Q111"/>
    <mergeCell ref="E112:G112"/>
    <mergeCell ref="P112:Q112"/>
    <mergeCell ref="B101:P101"/>
    <mergeCell ref="B102:Q103"/>
    <mergeCell ref="A105:F105"/>
    <mergeCell ref="A106:E106"/>
    <mergeCell ref="A107:Q107"/>
    <mergeCell ref="H108:J108"/>
    <mergeCell ref="K108:Q108"/>
    <mergeCell ref="Q97:Q98"/>
    <mergeCell ref="E98:G98"/>
    <mergeCell ref="A99:A100"/>
    <mergeCell ref="B99:B100"/>
    <mergeCell ref="C99:D100"/>
    <mergeCell ref="E99:G99"/>
    <mergeCell ref="H99:O100"/>
    <mergeCell ref="P99:P100"/>
    <mergeCell ref="Q99:Q100"/>
    <mergeCell ref="E100:G100"/>
    <mergeCell ref="A97:A98"/>
    <mergeCell ref="B97:B98"/>
    <mergeCell ref="C97:D98"/>
    <mergeCell ref="E97:G97"/>
    <mergeCell ref="H97:O98"/>
    <mergeCell ref="P97:P98"/>
    <mergeCell ref="Q93:Q94"/>
    <mergeCell ref="E94:G94"/>
    <mergeCell ref="A95:A96"/>
    <mergeCell ref="B95:B96"/>
    <mergeCell ref="C95:D96"/>
    <mergeCell ref="E95:G95"/>
    <mergeCell ref="H95:O96"/>
    <mergeCell ref="P95:P96"/>
    <mergeCell ref="Q95:Q96"/>
    <mergeCell ref="E96:G96"/>
    <mergeCell ref="A93:A94"/>
    <mergeCell ref="B93:B94"/>
    <mergeCell ref="C93:D94"/>
    <mergeCell ref="E93:G93"/>
    <mergeCell ref="H93:O94"/>
    <mergeCell ref="P93:P94"/>
    <mergeCell ref="Q89:Q90"/>
    <mergeCell ref="E90:G90"/>
    <mergeCell ref="A91:A92"/>
    <mergeCell ref="B91:B92"/>
    <mergeCell ref="C91:D92"/>
    <mergeCell ref="E91:G91"/>
    <mergeCell ref="H91:O92"/>
    <mergeCell ref="P91:P92"/>
    <mergeCell ref="Q91:Q92"/>
    <mergeCell ref="E92:G92"/>
    <mergeCell ref="A89:A90"/>
    <mergeCell ref="B89:B90"/>
    <mergeCell ref="C89:D90"/>
    <mergeCell ref="E89:G89"/>
    <mergeCell ref="H89:O90"/>
    <mergeCell ref="P89:P90"/>
    <mergeCell ref="Q85:Q86"/>
    <mergeCell ref="E86:G86"/>
    <mergeCell ref="A87:A88"/>
    <mergeCell ref="B87:B88"/>
    <mergeCell ref="C87:D88"/>
    <mergeCell ref="E87:G87"/>
    <mergeCell ref="H87:O88"/>
    <mergeCell ref="P87:P88"/>
    <mergeCell ref="Q87:Q88"/>
    <mergeCell ref="E88:G88"/>
    <mergeCell ref="A85:A86"/>
    <mergeCell ref="B85:B86"/>
    <mergeCell ref="C85:D86"/>
    <mergeCell ref="E85:G85"/>
    <mergeCell ref="H85:O86"/>
    <mergeCell ref="P85:P86"/>
    <mergeCell ref="Q81:Q82"/>
    <mergeCell ref="E82:G82"/>
    <mergeCell ref="A83:A84"/>
    <mergeCell ref="B83:B84"/>
    <mergeCell ref="C83:D84"/>
    <mergeCell ref="E83:G83"/>
    <mergeCell ref="H83:O84"/>
    <mergeCell ref="P83:P84"/>
    <mergeCell ref="Q83:Q84"/>
    <mergeCell ref="E84:G84"/>
    <mergeCell ref="A81:A82"/>
    <mergeCell ref="B81:B82"/>
    <mergeCell ref="C81:D82"/>
    <mergeCell ref="E81:G81"/>
    <mergeCell ref="H81:O82"/>
    <mergeCell ref="P81:P82"/>
    <mergeCell ref="Q77:Q78"/>
    <mergeCell ref="E78:G78"/>
    <mergeCell ref="A79:A80"/>
    <mergeCell ref="B79:B80"/>
    <mergeCell ref="C79:D80"/>
    <mergeCell ref="E79:G79"/>
    <mergeCell ref="H79:O80"/>
    <mergeCell ref="P79:P80"/>
    <mergeCell ref="Q79:Q80"/>
    <mergeCell ref="E80:G80"/>
    <mergeCell ref="A77:A78"/>
    <mergeCell ref="B77:B78"/>
    <mergeCell ref="C77:D78"/>
    <mergeCell ref="E77:G77"/>
    <mergeCell ref="H77:O78"/>
    <mergeCell ref="P77:P78"/>
    <mergeCell ref="Q73:Q74"/>
    <mergeCell ref="E74:G74"/>
    <mergeCell ref="A75:A76"/>
    <mergeCell ref="B75:B76"/>
    <mergeCell ref="C75:D76"/>
    <mergeCell ref="E75:G75"/>
    <mergeCell ref="H75:O76"/>
    <mergeCell ref="P75:P76"/>
    <mergeCell ref="Q75:Q76"/>
    <mergeCell ref="E76:G76"/>
    <mergeCell ref="A73:A74"/>
    <mergeCell ref="B73:B74"/>
    <mergeCell ref="C73:D74"/>
    <mergeCell ref="E73:G73"/>
    <mergeCell ref="H73:O74"/>
    <mergeCell ref="P73:P74"/>
    <mergeCell ref="Q69:Q70"/>
    <mergeCell ref="E70:G70"/>
    <mergeCell ref="A71:A72"/>
    <mergeCell ref="B71:B72"/>
    <mergeCell ref="C71:D72"/>
    <mergeCell ref="E71:G71"/>
    <mergeCell ref="H71:O72"/>
    <mergeCell ref="P71:P72"/>
    <mergeCell ref="Q71:Q72"/>
    <mergeCell ref="E72:G72"/>
    <mergeCell ref="A69:A70"/>
    <mergeCell ref="B69:B70"/>
    <mergeCell ref="C69:D70"/>
    <mergeCell ref="E69:G69"/>
    <mergeCell ref="H69:O70"/>
    <mergeCell ref="P69:P70"/>
    <mergeCell ref="Q65:Q66"/>
    <mergeCell ref="E66:G66"/>
    <mergeCell ref="A67:A68"/>
    <mergeCell ref="B67:B68"/>
    <mergeCell ref="C67:D68"/>
    <mergeCell ref="E67:G67"/>
    <mergeCell ref="H67:O68"/>
    <mergeCell ref="P67:P68"/>
    <mergeCell ref="Q67:Q68"/>
    <mergeCell ref="E68:G68"/>
    <mergeCell ref="A65:A66"/>
    <mergeCell ref="B65:B66"/>
    <mergeCell ref="C65:D66"/>
    <mergeCell ref="E65:G65"/>
    <mergeCell ref="H65:O66"/>
    <mergeCell ref="P65:P66"/>
    <mergeCell ref="Q61:Q62"/>
    <mergeCell ref="E62:G62"/>
    <mergeCell ref="A63:A64"/>
    <mergeCell ref="B63:B64"/>
    <mergeCell ref="C63:D64"/>
    <mergeCell ref="E63:G63"/>
    <mergeCell ref="H63:O64"/>
    <mergeCell ref="P63:P64"/>
    <mergeCell ref="Q63:Q64"/>
    <mergeCell ref="E64:G64"/>
    <mergeCell ref="A61:A62"/>
    <mergeCell ref="B61:B62"/>
    <mergeCell ref="C61:D62"/>
    <mergeCell ref="E61:G61"/>
    <mergeCell ref="H61:O62"/>
    <mergeCell ref="P61:P62"/>
    <mergeCell ref="A55:Q55"/>
    <mergeCell ref="H56:J56"/>
    <mergeCell ref="K56:Q56"/>
    <mergeCell ref="C59:D60"/>
    <mergeCell ref="E59:G59"/>
    <mergeCell ref="H59:O60"/>
    <mergeCell ref="P59:Q59"/>
    <mergeCell ref="E60:G60"/>
    <mergeCell ref="P60:Q60"/>
    <mergeCell ref="Q47:Q48"/>
    <mergeCell ref="E48:G48"/>
    <mergeCell ref="B49:P49"/>
    <mergeCell ref="B50:Q51"/>
    <mergeCell ref="A53:F53"/>
    <mergeCell ref="A54:E54"/>
    <mergeCell ref="A47:A48"/>
    <mergeCell ref="B47:B48"/>
    <mergeCell ref="C47:D48"/>
    <mergeCell ref="E47:G47"/>
    <mergeCell ref="H47:O48"/>
    <mergeCell ref="P47:P48"/>
    <mergeCell ref="Q43:Q44"/>
    <mergeCell ref="E44:G44"/>
    <mergeCell ref="A45:A46"/>
    <mergeCell ref="B45:B46"/>
    <mergeCell ref="C45:D46"/>
    <mergeCell ref="E45:G45"/>
    <mergeCell ref="H45:O46"/>
    <mergeCell ref="P45:P46"/>
    <mergeCell ref="Q45:Q46"/>
    <mergeCell ref="E46:G46"/>
    <mergeCell ref="A43:A44"/>
    <mergeCell ref="B43:B44"/>
    <mergeCell ref="C43:D44"/>
    <mergeCell ref="E43:G43"/>
    <mergeCell ref="H43:O44"/>
    <mergeCell ref="P43:P44"/>
    <mergeCell ref="Q39:Q40"/>
    <mergeCell ref="E40:G40"/>
    <mergeCell ref="A41:A42"/>
    <mergeCell ref="B41:B42"/>
    <mergeCell ref="C41:D42"/>
    <mergeCell ref="E41:G41"/>
    <mergeCell ref="H41:O42"/>
    <mergeCell ref="P41:P42"/>
    <mergeCell ref="Q41:Q42"/>
    <mergeCell ref="E42:G42"/>
    <mergeCell ref="A39:A40"/>
    <mergeCell ref="B39:B40"/>
    <mergeCell ref="C39:D40"/>
    <mergeCell ref="E39:G39"/>
    <mergeCell ref="H39:O40"/>
    <mergeCell ref="P39:P40"/>
    <mergeCell ref="Q35:Q36"/>
    <mergeCell ref="E36:G36"/>
    <mergeCell ref="A37:A38"/>
    <mergeCell ref="B37:B38"/>
    <mergeCell ref="C37:D38"/>
    <mergeCell ref="E37:G37"/>
    <mergeCell ref="H37:O38"/>
    <mergeCell ref="P37:P38"/>
    <mergeCell ref="Q37:Q38"/>
    <mergeCell ref="E38:G38"/>
    <mergeCell ref="A35:A36"/>
    <mergeCell ref="B35:B36"/>
    <mergeCell ref="C35:D36"/>
    <mergeCell ref="E35:G35"/>
    <mergeCell ref="H35:O36"/>
    <mergeCell ref="P35:P36"/>
    <mergeCell ref="Q31:Q32"/>
    <mergeCell ref="E32:G32"/>
    <mergeCell ref="A33:A34"/>
    <mergeCell ref="B33:B34"/>
    <mergeCell ref="C33:D34"/>
    <mergeCell ref="E33:G33"/>
    <mergeCell ref="H33:O34"/>
    <mergeCell ref="P33:P34"/>
    <mergeCell ref="Q33:Q34"/>
    <mergeCell ref="E34:G34"/>
    <mergeCell ref="A31:A32"/>
    <mergeCell ref="B31:B32"/>
    <mergeCell ref="C31:D32"/>
    <mergeCell ref="E31:G31"/>
    <mergeCell ref="H31:O32"/>
    <mergeCell ref="P31:P32"/>
    <mergeCell ref="Q27:Q28"/>
    <mergeCell ref="E28:G28"/>
    <mergeCell ref="A29:A30"/>
    <mergeCell ref="B29:B30"/>
    <mergeCell ref="C29:D30"/>
    <mergeCell ref="E29:G29"/>
    <mergeCell ref="H29:O30"/>
    <mergeCell ref="P29:P30"/>
    <mergeCell ref="Q29:Q30"/>
    <mergeCell ref="E30:G30"/>
    <mergeCell ref="A27:A28"/>
    <mergeCell ref="B27:B28"/>
    <mergeCell ref="C27:D28"/>
    <mergeCell ref="E27:G27"/>
    <mergeCell ref="H27:O28"/>
    <mergeCell ref="P27:P28"/>
    <mergeCell ref="Q23:Q24"/>
    <mergeCell ref="E24:G24"/>
    <mergeCell ref="A25:A26"/>
    <mergeCell ref="B25:B26"/>
    <mergeCell ref="C25:D26"/>
    <mergeCell ref="E25:G25"/>
    <mergeCell ref="H25:O26"/>
    <mergeCell ref="P25:P26"/>
    <mergeCell ref="Q25:Q26"/>
    <mergeCell ref="E26:G26"/>
    <mergeCell ref="A23:A24"/>
    <mergeCell ref="B23:B24"/>
    <mergeCell ref="C23:D24"/>
    <mergeCell ref="E23:G23"/>
    <mergeCell ref="H23:O24"/>
    <mergeCell ref="P23:P24"/>
    <mergeCell ref="Q19:Q20"/>
    <mergeCell ref="E20:G20"/>
    <mergeCell ref="A21:A22"/>
    <mergeCell ref="B21:B22"/>
    <mergeCell ref="C21:D22"/>
    <mergeCell ref="E21:G21"/>
    <mergeCell ref="H21:O22"/>
    <mergeCell ref="P21:P22"/>
    <mergeCell ref="Q21:Q22"/>
    <mergeCell ref="E22:G22"/>
    <mergeCell ref="A19:A20"/>
    <mergeCell ref="B19:B20"/>
    <mergeCell ref="C19:D20"/>
    <mergeCell ref="E19:G19"/>
    <mergeCell ref="H19:O20"/>
    <mergeCell ref="P19:P20"/>
    <mergeCell ref="Q15:Q16"/>
    <mergeCell ref="E16:G16"/>
    <mergeCell ref="A17:A18"/>
    <mergeCell ref="B17:B18"/>
    <mergeCell ref="C17:D18"/>
    <mergeCell ref="E17:G17"/>
    <mergeCell ref="H17:O18"/>
    <mergeCell ref="P17:P18"/>
    <mergeCell ref="Q17:Q18"/>
    <mergeCell ref="E18:G18"/>
    <mergeCell ref="A15:A16"/>
    <mergeCell ref="B15:B16"/>
    <mergeCell ref="C15:D16"/>
    <mergeCell ref="E15:G15"/>
    <mergeCell ref="H15:O16"/>
    <mergeCell ref="P15:P16"/>
    <mergeCell ref="A13:A14"/>
    <mergeCell ref="B13:B14"/>
    <mergeCell ref="C13:D14"/>
    <mergeCell ref="E13:G13"/>
    <mergeCell ref="H13:O14"/>
    <mergeCell ref="P13:P14"/>
    <mergeCell ref="Q13:Q14"/>
    <mergeCell ref="E14:G14"/>
    <mergeCell ref="A11:A12"/>
    <mergeCell ref="B11:B12"/>
    <mergeCell ref="C11:D12"/>
    <mergeCell ref="E11:G11"/>
    <mergeCell ref="H11:O12"/>
    <mergeCell ref="P11:P12"/>
    <mergeCell ref="A9:A10"/>
    <mergeCell ref="B9:B10"/>
    <mergeCell ref="C9:D10"/>
    <mergeCell ref="E9:G9"/>
    <mergeCell ref="H9:O10"/>
    <mergeCell ref="P9:P10"/>
    <mergeCell ref="Q9:Q10"/>
    <mergeCell ref="E10:G10"/>
    <mergeCell ref="Q11:Q12"/>
    <mergeCell ref="E12:G12"/>
    <mergeCell ref="A1:F1"/>
    <mergeCell ref="A2:E2"/>
    <mergeCell ref="A3:Q3"/>
    <mergeCell ref="H4:J4"/>
    <mergeCell ref="K4:Q4"/>
    <mergeCell ref="C7:D8"/>
    <mergeCell ref="E7:G7"/>
    <mergeCell ref="H7:O8"/>
    <mergeCell ref="P7:Q7"/>
    <mergeCell ref="E8:G8"/>
    <mergeCell ref="P8:Q8"/>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rowBreaks count="2" manualBreakCount="2">
    <brk id="52" max="16" man="1"/>
    <brk id="104" max="16"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66FF"/>
  </sheetPr>
  <dimension ref="A1:T158"/>
  <sheetViews>
    <sheetView view="pageBreakPreview" zoomScaleNormal="100" zoomScaleSheetLayoutView="100" workbookViewId="0">
      <selection sqref="A1:F1"/>
    </sheetView>
  </sheetViews>
  <sheetFormatPr defaultColWidth="9" defaultRowHeight="13.5"/>
  <cols>
    <col min="1" max="18" width="5.125" style="3" customWidth="1"/>
    <col min="19" max="16384" width="9" style="3"/>
  </cols>
  <sheetData>
    <row r="1" spans="1:20" ht="15.75" customHeight="1">
      <c r="A1" s="740" t="str">
        <f>CONCATENATE("（様式-",INDEX(発注者入力シート!$B$20:$G$24,MATCH(発注者入力シート!L6,発注者入力シート!$C$20:$C$24,0),4),"-２）")</f>
        <v>（様式-２-２）</v>
      </c>
      <c r="B1" s="740"/>
      <c r="C1" s="740"/>
      <c r="D1" s="740"/>
      <c r="E1" s="740"/>
      <c r="F1" s="740"/>
      <c r="Q1" s="159" t="s">
        <v>853</v>
      </c>
      <c r="R1" s="159"/>
      <c r="S1" s="3" t="s">
        <v>251</v>
      </c>
    </row>
    <row r="2" spans="1:20" ht="15.75" customHeight="1">
      <c r="A2" s="740" t="str">
        <f>CONCATENATE("評価項目",INDEX(発注者入力シート!$B$20:$G$24,MATCH(発注者入力シート!L6,発注者入力シート!$C$20:$C$24,0),5),"-",INDEX(発注者入力シート!$B$20:$G$24,MATCH(発注者入力シート!L6,発注者入力シート!$C$20:$C$24,0),6))</f>
        <v>評価項目（１）-①</v>
      </c>
      <c r="B2" s="740"/>
      <c r="C2" s="740"/>
      <c r="D2" s="740"/>
      <c r="E2" s="740"/>
      <c r="S2" s="3" t="s">
        <v>252</v>
      </c>
    </row>
    <row r="3" spans="1:20" ht="15.75" customHeight="1">
      <c r="A3" s="753" t="s">
        <v>91</v>
      </c>
      <c r="B3" s="753"/>
      <c r="C3" s="753"/>
      <c r="D3" s="753"/>
      <c r="E3" s="753"/>
      <c r="F3" s="753"/>
      <c r="G3" s="753"/>
      <c r="H3" s="753"/>
      <c r="I3" s="753"/>
      <c r="J3" s="753"/>
      <c r="K3" s="753"/>
      <c r="L3" s="753"/>
      <c r="M3" s="753"/>
      <c r="N3" s="753"/>
      <c r="O3" s="753"/>
      <c r="P3" s="753"/>
      <c r="Q3" s="753"/>
      <c r="R3" s="167"/>
      <c r="S3" s="132"/>
      <c r="T3" s="3" t="s">
        <v>259</v>
      </c>
    </row>
    <row r="4" spans="1:20" ht="15.75" customHeight="1">
      <c r="H4" s="838" t="s">
        <v>180</v>
      </c>
      <c r="I4" s="838"/>
      <c r="J4" s="838"/>
      <c r="K4" s="754" t="str">
        <f>IF(企業入力シート!C7="","",企業入力シート!C7)</f>
        <v/>
      </c>
      <c r="L4" s="754"/>
      <c r="M4" s="754"/>
      <c r="N4" s="754"/>
      <c r="O4" s="754"/>
      <c r="P4" s="754"/>
      <c r="Q4" s="754"/>
      <c r="R4" s="167"/>
      <c r="S4" s="126"/>
      <c r="T4" s="3" t="s">
        <v>254</v>
      </c>
    </row>
    <row r="5" spans="1:20" ht="15.75" customHeight="1">
      <c r="R5" s="2"/>
    </row>
    <row r="6" spans="1:20" ht="15.75" customHeight="1">
      <c r="S6" s="3" t="s">
        <v>255</v>
      </c>
    </row>
    <row r="7" spans="1:20" ht="15.75" customHeight="1">
      <c r="A7" s="160" t="s">
        <v>12</v>
      </c>
      <c r="B7" s="161" t="s">
        <v>14</v>
      </c>
      <c r="C7" s="830" t="s">
        <v>16</v>
      </c>
      <c r="D7" s="830"/>
      <c r="E7" s="827" t="s">
        <v>17</v>
      </c>
      <c r="F7" s="830"/>
      <c r="G7" s="831"/>
      <c r="H7" s="827" t="s">
        <v>18</v>
      </c>
      <c r="I7" s="830"/>
      <c r="J7" s="830"/>
      <c r="K7" s="830"/>
      <c r="L7" s="830"/>
      <c r="M7" s="830"/>
      <c r="N7" s="830"/>
      <c r="O7" s="831"/>
      <c r="P7" s="827" t="s">
        <v>48</v>
      </c>
      <c r="Q7" s="831"/>
      <c r="S7" s="128"/>
      <c r="T7" s="3" t="s">
        <v>256</v>
      </c>
    </row>
    <row r="8" spans="1:20" ht="15.75" customHeight="1">
      <c r="A8" s="162" t="s">
        <v>13</v>
      </c>
      <c r="B8" s="163" t="s">
        <v>15</v>
      </c>
      <c r="C8" s="744"/>
      <c r="D8" s="744"/>
      <c r="E8" s="834" t="s">
        <v>460</v>
      </c>
      <c r="F8" s="835"/>
      <c r="G8" s="836"/>
      <c r="H8" s="828"/>
      <c r="I8" s="832"/>
      <c r="J8" s="832"/>
      <c r="K8" s="832"/>
      <c r="L8" s="832"/>
      <c r="M8" s="832"/>
      <c r="N8" s="832"/>
      <c r="O8" s="833"/>
      <c r="P8" s="829" t="s">
        <v>47</v>
      </c>
      <c r="Q8" s="837"/>
      <c r="R8" s="109"/>
      <c r="S8" s="129"/>
      <c r="T8" s="3" t="s">
        <v>254</v>
      </c>
    </row>
    <row r="9" spans="1:20" ht="15.75" customHeight="1">
      <c r="A9" s="827">
        <v>1</v>
      </c>
      <c r="B9" s="840" t="s">
        <v>854</v>
      </c>
      <c r="C9" s="812"/>
      <c r="D9" s="813"/>
      <c r="E9" s="816"/>
      <c r="F9" s="817"/>
      <c r="G9" s="818"/>
      <c r="H9" s="819"/>
      <c r="I9" s="820"/>
      <c r="J9" s="820"/>
      <c r="K9" s="820"/>
      <c r="L9" s="820"/>
      <c r="M9" s="820"/>
      <c r="N9" s="820"/>
      <c r="O9" s="821"/>
      <c r="P9" s="825"/>
      <c r="Q9" s="805" t="s">
        <v>94</v>
      </c>
      <c r="R9" s="109"/>
    </row>
    <row r="10" spans="1:20" ht="15.75" customHeight="1">
      <c r="A10" s="828"/>
      <c r="B10" s="841"/>
      <c r="C10" s="814"/>
      <c r="D10" s="815"/>
      <c r="E10" s="807"/>
      <c r="F10" s="808"/>
      <c r="G10" s="809"/>
      <c r="H10" s="822"/>
      <c r="I10" s="823"/>
      <c r="J10" s="823"/>
      <c r="K10" s="823"/>
      <c r="L10" s="823"/>
      <c r="M10" s="823"/>
      <c r="N10" s="823"/>
      <c r="O10" s="824"/>
      <c r="P10" s="826"/>
      <c r="Q10" s="806"/>
      <c r="R10" s="109"/>
      <c r="S10" s="134" t="s">
        <v>257</v>
      </c>
    </row>
    <row r="11" spans="1:20" ht="15.75" customHeight="1">
      <c r="A11" s="829">
        <v>2</v>
      </c>
      <c r="B11" s="810" t="str">
        <f>B9</f>
        <v>R７</v>
      </c>
      <c r="C11" s="812"/>
      <c r="D11" s="813"/>
      <c r="E11" s="816"/>
      <c r="F11" s="817"/>
      <c r="G11" s="818"/>
      <c r="H11" s="819"/>
      <c r="I11" s="820"/>
      <c r="J11" s="820"/>
      <c r="K11" s="820"/>
      <c r="L11" s="820"/>
      <c r="M11" s="820"/>
      <c r="N11" s="820"/>
      <c r="O11" s="821"/>
      <c r="P11" s="825"/>
      <c r="Q11" s="805" t="s">
        <v>94</v>
      </c>
      <c r="R11" s="109"/>
      <c r="S11" s="134" t="s">
        <v>258</v>
      </c>
    </row>
    <row r="12" spans="1:20" ht="15.75" customHeight="1">
      <c r="A12" s="829"/>
      <c r="B12" s="811"/>
      <c r="C12" s="814"/>
      <c r="D12" s="815"/>
      <c r="E12" s="807"/>
      <c r="F12" s="808"/>
      <c r="G12" s="809"/>
      <c r="H12" s="822"/>
      <c r="I12" s="823"/>
      <c r="J12" s="823"/>
      <c r="K12" s="823"/>
      <c r="L12" s="823"/>
      <c r="M12" s="823"/>
      <c r="N12" s="823"/>
      <c r="O12" s="824"/>
      <c r="P12" s="826"/>
      <c r="Q12" s="806"/>
      <c r="R12" s="109"/>
      <c r="S12" s="134" t="s">
        <v>501</v>
      </c>
    </row>
    <row r="13" spans="1:20" ht="15.75" customHeight="1">
      <c r="A13" s="827">
        <v>3</v>
      </c>
      <c r="B13" s="810" t="str">
        <f t="shared" ref="B13" si="0">B11</f>
        <v>R７</v>
      </c>
      <c r="C13" s="812"/>
      <c r="D13" s="813"/>
      <c r="E13" s="816"/>
      <c r="F13" s="817"/>
      <c r="G13" s="818"/>
      <c r="H13" s="819"/>
      <c r="I13" s="820"/>
      <c r="J13" s="820"/>
      <c r="K13" s="820"/>
      <c r="L13" s="820"/>
      <c r="M13" s="820"/>
      <c r="N13" s="820"/>
      <c r="O13" s="821"/>
      <c r="P13" s="825"/>
      <c r="Q13" s="805" t="s">
        <v>94</v>
      </c>
      <c r="R13" s="109"/>
    </row>
    <row r="14" spans="1:20" ht="15.75" customHeight="1">
      <c r="A14" s="828"/>
      <c r="B14" s="811"/>
      <c r="C14" s="814"/>
      <c r="D14" s="815"/>
      <c r="E14" s="807"/>
      <c r="F14" s="808"/>
      <c r="G14" s="809"/>
      <c r="H14" s="822"/>
      <c r="I14" s="823"/>
      <c r="J14" s="823"/>
      <c r="K14" s="823"/>
      <c r="L14" s="823"/>
      <c r="M14" s="823"/>
      <c r="N14" s="823"/>
      <c r="O14" s="824"/>
      <c r="P14" s="826"/>
      <c r="Q14" s="806"/>
      <c r="R14" s="109"/>
    </row>
    <row r="15" spans="1:20" ht="15.75" customHeight="1">
      <c r="A15" s="829">
        <v>4</v>
      </c>
      <c r="B15" s="810" t="str">
        <f t="shared" ref="B15" si="1">B13</f>
        <v>R７</v>
      </c>
      <c r="C15" s="812"/>
      <c r="D15" s="813"/>
      <c r="E15" s="816"/>
      <c r="F15" s="817"/>
      <c r="G15" s="818"/>
      <c r="H15" s="819"/>
      <c r="I15" s="820"/>
      <c r="J15" s="820"/>
      <c r="K15" s="820"/>
      <c r="L15" s="820"/>
      <c r="M15" s="820"/>
      <c r="N15" s="820"/>
      <c r="O15" s="821"/>
      <c r="P15" s="825"/>
      <c r="Q15" s="805" t="s">
        <v>94</v>
      </c>
      <c r="R15" s="109"/>
    </row>
    <row r="16" spans="1:20" ht="15.75" customHeight="1">
      <c r="A16" s="829"/>
      <c r="B16" s="811"/>
      <c r="C16" s="814"/>
      <c r="D16" s="815"/>
      <c r="E16" s="807"/>
      <c r="F16" s="808"/>
      <c r="G16" s="809"/>
      <c r="H16" s="822"/>
      <c r="I16" s="823"/>
      <c r="J16" s="823"/>
      <c r="K16" s="823"/>
      <c r="L16" s="823"/>
      <c r="M16" s="823"/>
      <c r="N16" s="823"/>
      <c r="O16" s="824"/>
      <c r="P16" s="826"/>
      <c r="Q16" s="806"/>
      <c r="R16" s="109"/>
    </row>
    <row r="17" spans="1:18" ht="15.75" customHeight="1">
      <c r="A17" s="827">
        <v>5</v>
      </c>
      <c r="B17" s="810" t="str">
        <f t="shared" ref="B17" si="2">B15</f>
        <v>R７</v>
      </c>
      <c r="C17" s="812"/>
      <c r="D17" s="813"/>
      <c r="E17" s="816"/>
      <c r="F17" s="817"/>
      <c r="G17" s="818"/>
      <c r="H17" s="819"/>
      <c r="I17" s="820"/>
      <c r="J17" s="820"/>
      <c r="K17" s="820"/>
      <c r="L17" s="820"/>
      <c r="M17" s="820"/>
      <c r="N17" s="820"/>
      <c r="O17" s="821"/>
      <c r="P17" s="825"/>
      <c r="Q17" s="805" t="s">
        <v>94</v>
      </c>
      <c r="R17" s="109"/>
    </row>
    <row r="18" spans="1:18" ht="15.75" customHeight="1">
      <c r="A18" s="828"/>
      <c r="B18" s="811"/>
      <c r="C18" s="814"/>
      <c r="D18" s="815"/>
      <c r="E18" s="807"/>
      <c r="F18" s="808"/>
      <c r="G18" s="809"/>
      <c r="H18" s="822"/>
      <c r="I18" s="823"/>
      <c r="J18" s="823"/>
      <c r="K18" s="823"/>
      <c r="L18" s="823"/>
      <c r="M18" s="823"/>
      <c r="N18" s="823"/>
      <c r="O18" s="824"/>
      <c r="P18" s="826"/>
      <c r="Q18" s="806"/>
      <c r="R18" s="109"/>
    </row>
    <row r="19" spans="1:18" ht="15.75" customHeight="1">
      <c r="A19" s="829">
        <v>6</v>
      </c>
      <c r="B19" s="810" t="str">
        <f t="shared" ref="B19" si="3">B17</f>
        <v>R７</v>
      </c>
      <c r="C19" s="812"/>
      <c r="D19" s="813"/>
      <c r="E19" s="816"/>
      <c r="F19" s="817"/>
      <c r="G19" s="818"/>
      <c r="H19" s="819"/>
      <c r="I19" s="820"/>
      <c r="J19" s="820"/>
      <c r="K19" s="820"/>
      <c r="L19" s="820"/>
      <c r="M19" s="820"/>
      <c r="N19" s="820"/>
      <c r="O19" s="821"/>
      <c r="P19" s="825"/>
      <c r="Q19" s="805" t="s">
        <v>94</v>
      </c>
      <c r="R19" s="109"/>
    </row>
    <row r="20" spans="1:18" ht="15.75" customHeight="1">
      <c r="A20" s="829"/>
      <c r="B20" s="811"/>
      <c r="C20" s="814"/>
      <c r="D20" s="815"/>
      <c r="E20" s="807"/>
      <c r="F20" s="808"/>
      <c r="G20" s="809"/>
      <c r="H20" s="822"/>
      <c r="I20" s="823"/>
      <c r="J20" s="823"/>
      <c r="K20" s="823"/>
      <c r="L20" s="823"/>
      <c r="M20" s="823"/>
      <c r="N20" s="823"/>
      <c r="O20" s="824"/>
      <c r="P20" s="826"/>
      <c r="Q20" s="806"/>
      <c r="R20" s="109"/>
    </row>
    <row r="21" spans="1:18" ht="15.75" customHeight="1">
      <c r="A21" s="827">
        <v>7</v>
      </c>
      <c r="B21" s="810" t="str">
        <f t="shared" ref="B21" si="4">B19</f>
        <v>R７</v>
      </c>
      <c r="C21" s="812"/>
      <c r="D21" s="813"/>
      <c r="E21" s="816"/>
      <c r="F21" s="817"/>
      <c r="G21" s="818"/>
      <c r="H21" s="819"/>
      <c r="I21" s="820"/>
      <c r="J21" s="820"/>
      <c r="K21" s="820"/>
      <c r="L21" s="820"/>
      <c r="M21" s="820"/>
      <c r="N21" s="820"/>
      <c r="O21" s="821"/>
      <c r="P21" s="825"/>
      <c r="Q21" s="805" t="s">
        <v>94</v>
      </c>
      <c r="R21" s="109"/>
    </row>
    <row r="22" spans="1:18" ht="15.75" customHeight="1">
      <c r="A22" s="828"/>
      <c r="B22" s="811"/>
      <c r="C22" s="814"/>
      <c r="D22" s="815"/>
      <c r="E22" s="807"/>
      <c r="F22" s="808"/>
      <c r="G22" s="809"/>
      <c r="H22" s="822"/>
      <c r="I22" s="823"/>
      <c r="J22" s="823"/>
      <c r="K22" s="823"/>
      <c r="L22" s="823"/>
      <c r="M22" s="823"/>
      <c r="N22" s="823"/>
      <c r="O22" s="824"/>
      <c r="P22" s="826"/>
      <c r="Q22" s="806"/>
      <c r="R22" s="109"/>
    </row>
    <row r="23" spans="1:18" ht="15.75" customHeight="1">
      <c r="A23" s="829">
        <v>8</v>
      </c>
      <c r="B23" s="810" t="str">
        <f t="shared" ref="B23" si="5">B21</f>
        <v>R７</v>
      </c>
      <c r="C23" s="812"/>
      <c r="D23" s="813"/>
      <c r="E23" s="816"/>
      <c r="F23" s="817"/>
      <c r="G23" s="818"/>
      <c r="H23" s="819"/>
      <c r="I23" s="820"/>
      <c r="J23" s="820"/>
      <c r="K23" s="820"/>
      <c r="L23" s="820"/>
      <c r="M23" s="820"/>
      <c r="N23" s="820"/>
      <c r="O23" s="821"/>
      <c r="P23" s="825"/>
      <c r="Q23" s="805" t="s">
        <v>94</v>
      </c>
      <c r="R23" s="109"/>
    </row>
    <row r="24" spans="1:18" ht="15.75" customHeight="1">
      <c r="A24" s="829"/>
      <c r="B24" s="811"/>
      <c r="C24" s="814"/>
      <c r="D24" s="815"/>
      <c r="E24" s="807"/>
      <c r="F24" s="808"/>
      <c r="G24" s="809"/>
      <c r="H24" s="822"/>
      <c r="I24" s="823"/>
      <c r="J24" s="823"/>
      <c r="K24" s="823"/>
      <c r="L24" s="823"/>
      <c r="M24" s="823"/>
      <c r="N24" s="823"/>
      <c r="O24" s="824"/>
      <c r="P24" s="826"/>
      <c r="Q24" s="806"/>
      <c r="R24" s="109"/>
    </row>
    <row r="25" spans="1:18" ht="15.75" customHeight="1">
      <c r="A25" s="827">
        <v>9</v>
      </c>
      <c r="B25" s="810" t="str">
        <f t="shared" ref="B25" si="6">B23</f>
        <v>R７</v>
      </c>
      <c r="C25" s="812"/>
      <c r="D25" s="813"/>
      <c r="E25" s="816"/>
      <c r="F25" s="817"/>
      <c r="G25" s="818"/>
      <c r="H25" s="819"/>
      <c r="I25" s="820"/>
      <c r="J25" s="820"/>
      <c r="K25" s="820"/>
      <c r="L25" s="820"/>
      <c r="M25" s="820"/>
      <c r="N25" s="820"/>
      <c r="O25" s="821"/>
      <c r="P25" s="825"/>
      <c r="Q25" s="805" t="s">
        <v>94</v>
      </c>
      <c r="R25" s="109"/>
    </row>
    <row r="26" spans="1:18" ht="15.75" customHeight="1">
      <c r="A26" s="828"/>
      <c r="B26" s="811"/>
      <c r="C26" s="814"/>
      <c r="D26" s="815"/>
      <c r="E26" s="807"/>
      <c r="F26" s="808"/>
      <c r="G26" s="809"/>
      <c r="H26" s="822"/>
      <c r="I26" s="823"/>
      <c r="J26" s="823"/>
      <c r="K26" s="823"/>
      <c r="L26" s="823"/>
      <c r="M26" s="823"/>
      <c r="N26" s="823"/>
      <c r="O26" s="824"/>
      <c r="P26" s="826"/>
      <c r="Q26" s="806"/>
      <c r="R26" s="109"/>
    </row>
    <row r="27" spans="1:18" ht="15.75" customHeight="1">
      <c r="A27" s="829">
        <v>10</v>
      </c>
      <c r="B27" s="810" t="str">
        <f t="shared" ref="B27" si="7">B25</f>
        <v>R７</v>
      </c>
      <c r="C27" s="812"/>
      <c r="D27" s="813"/>
      <c r="E27" s="816"/>
      <c r="F27" s="817"/>
      <c r="G27" s="818"/>
      <c r="H27" s="819"/>
      <c r="I27" s="820"/>
      <c r="J27" s="820"/>
      <c r="K27" s="820"/>
      <c r="L27" s="820"/>
      <c r="M27" s="820"/>
      <c r="N27" s="820"/>
      <c r="O27" s="821"/>
      <c r="P27" s="825"/>
      <c r="Q27" s="805" t="s">
        <v>94</v>
      </c>
      <c r="R27" s="109"/>
    </row>
    <row r="28" spans="1:18" ht="15.75" customHeight="1">
      <c r="A28" s="829"/>
      <c r="B28" s="811"/>
      <c r="C28" s="814"/>
      <c r="D28" s="815"/>
      <c r="E28" s="807"/>
      <c r="F28" s="808"/>
      <c r="G28" s="809"/>
      <c r="H28" s="822"/>
      <c r="I28" s="823"/>
      <c r="J28" s="823"/>
      <c r="K28" s="823"/>
      <c r="L28" s="823"/>
      <c r="M28" s="823"/>
      <c r="N28" s="823"/>
      <c r="O28" s="824"/>
      <c r="P28" s="826"/>
      <c r="Q28" s="806"/>
      <c r="R28" s="109"/>
    </row>
    <row r="29" spans="1:18" ht="15.75" customHeight="1">
      <c r="A29" s="827">
        <v>11</v>
      </c>
      <c r="B29" s="810" t="str">
        <f t="shared" ref="B29" si="8">B27</f>
        <v>R７</v>
      </c>
      <c r="C29" s="812"/>
      <c r="D29" s="813"/>
      <c r="E29" s="816"/>
      <c r="F29" s="817"/>
      <c r="G29" s="818"/>
      <c r="H29" s="819"/>
      <c r="I29" s="820"/>
      <c r="J29" s="820"/>
      <c r="K29" s="820"/>
      <c r="L29" s="820"/>
      <c r="M29" s="820"/>
      <c r="N29" s="820"/>
      <c r="O29" s="821"/>
      <c r="P29" s="825"/>
      <c r="Q29" s="805" t="s">
        <v>94</v>
      </c>
      <c r="R29" s="109"/>
    </row>
    <row r="30" spans="1:18" ht="15.75" customHeight="1">
      <c r="A30" s="828"/>
      <c r="B30" s="811"/>
      <c r="C30" s="814"/>
      <c r="D30" s="815"/>
      <c r="E30" s="807"/>
      <c r="F30" s="808"/>
      <c r="G30" s="809"/>
      <c r="H30" s="822"/>
      <c r="I30" s="823"/>
      <c r="J30" s="823"/>
      <c r="K30" s="823"/>
      <c r="L30" s="823"/>
      <c r="M30" s="823"/>
      <c r="N30" s="823"/>
      <c r="O30" s="824"/>
      <c r="P30" s="826"/>
      <c r="Q30" s="806"/>
      <c r="R30" s="109"/>
    </row>
    <row r="31" spans="1:18" ht="15.75" customHeight="1">
      <c r="A31" s="829">
        <v>12</v>
      </c>
      <c r="B31" s="810" t="str">
        <f t="shared" ref="B31" si="9">B29</f>
        <v>R７</v>
      </c>
      <c r="C31" s="812"/>
      <c r="D31" s="813"/>
      <c r="E31" s="816"/>
      <c r="F31" s="817"/>
      <c r="G31" s="818"/>
      <c r="H31" s="819"/>
      <c r="I31" s="820"/>
      <c r="J31" s="820"/>
      <c r="K31" s="820"/>
      <c r="L31" s="820"/>
      <c r="M31" s="820"/>
      <c r="N31" s="820"/>
      <c r="O31" s="821"/>
      <c r="P31" s="825"/>
      <c r="Q31" s="805" t="s">
        <v>94</v>
      </c>
      <c r="R31" s="109"/>
    </row>
    <row r="32" spans="1:18" ht="15.75" customHeight="1">
      <c r="A32" s="829"/>
      <c r="B32" s="811"/>
      <c r="C32" s="814"/>
      <c r="D32" s="815"/>
      <c r="E32" s="807"/>
      <c r="F32" s="808"/>
      <c r="G32" s="809"/>
      <c r="H32" s="822"/>
      <c r="I32" s="823"/>
      <c r="J32" s="823"/>
      <c r="K32" s="823"/>
      <c r="L32" s="823"/>
      <c r="M32" s="823"/>
      <c r="N32" s="823"/>
      <c r="O32" s="824"/>
      <c r="P32" s="826"/>
      <c r="Q32" s="806"/>
      <c r="R32" s="109"/>
    </row>
    <row r="33" spans="1:18" ht="15.75" customHeight="1">
      <c r="A33" s="827">
        <v>13</v>
      </c>
      <c r="B33" s="810" t="str">
        <f t="shared" ref="B33" si="10">B31</f>
        <v>R７</v>
      </c>
      <c r="C33" s="812"/>
      <c r="D33" s="813"/>
      <c r="E33" s="816"/>
      <c r="F33" s="817"/>
      <c r="G33" s="818"/>
      <c r="H33" s="819"/>
      <c r="I33" s="820"/>
      <c r="J33" s="820"/>
      <c r="K33" s="820"/>
      <c r="L33" s="820"/>
      <c r="M33" s="820"/>
      <c r="N33" s="820"/>
      <c r="O33" s="821"/>
      <c r="P33" s="825"/>
      <c r="Q33" s="805" t="s">
        <v>94</v>
      </c>
      <c r="R33" s="109"/>
    </row>
    <row r="34" spans="1:18" ht="15.75" customHeight="1">
      <c r="A34" s="828"/>
      <c r="B34" s="811"/>
      <c r="C34" s="814"/>
      <c r="D34" s="815"/>
      <c r="E34" s="807"/>
      <c r="F34" s="808"/>
      <c r="G34" s="809"/>
      <c r="H34" s="822"/>
      <c r="I34" s="823"/>
      <c r="J34" s="823"/>
      <c r="K34" s="823"/>
      <c r="L34" s="823"/>
      <c r="M34" s="823"/>
      <c r="N34" s="823"/>
      <c r="O34" s="824"/>
      <c r="P34" s="826"/>
      <c r="Q34" s="806"/>
      <c r="R34" s="109"/>
    </row>
    <row r="35" spans="1:18" ht="15.75" customHeight="1">
      <c r="A35" s="829">
        <v>14</v>
      </c>
      <c r="B35" s="810" t="str">
        <f t="shared" ref="B35" si="11">B33</f>
        <v>R７</v>
      </c>
      <c r="C35" s="812"/>
      <c r="D35" s="813"/>
      <c r="E35" s="816"/>
      <c r="F35" s="817"/>
      <c r="G35" s="818"/>
      <c r="H35" s="819"/>
      <c r="I35" s="820"/>
      <c r="J35" s="820"/>
      <c r="K35" s="820"/>
      <c r="L35" s="820"/>
      <c r="M35" s="820"/>
      <c r="N35" s="820"/>
      <c r="O35" s="821"/>
      <c r="P35" s="825"/>
      <c r="Q35" s="805" t="s">
        <v>94</v>
      </c>
      <c r="R35" s="109"/>
    </row>
    <row r="36" spans="1:18" ht="15.75" customHeight="1">
      <c r="A36" s="829"/>
      <c r="B36" s="811"/>
      <c r="C36" s="814"/>
      <c r="D36" s="815"/>
      <c r="E36" s="807"/>
      <c r="F36" s="808"/>
      <c r="G36" s="809"/>
      <c r="H36" s="822"/>
      <c r="I36" s="823"/>
      <c r="J36" s="823"/>
      <c r="K36" s="823"/>
      <c r="L36" s="823"/>
      <c r="M36" s="823"/>
      <c r="N36" s="823"/>
      <c r="O36" s="824"/>
      <c r="P36" s="826"/>
      <c r="Q36" s="806"/>
      <c r="R36" s="109"/>
    </row>
    <row r="37" spans="1:18" ht="15.75" customHeight="1">
      <c r="A37" s="827">
        <v>15</v>
      </c>
      <c r="B37" s="810" t="str">
        <f t="shared" ref="B37" si="12">B35</f>
        <v>R７</v>
      </c>
      <c r="C37" s="812"/>
      <c r="D37" s="813"/>
      <c r="E37" s="816"/>
      <c r="F37" s="817"/>
      <c r="G37" s="818"/>
      <c r="H37" s="819"/>
      <c r="I37" s="820"/>
      <c r="J37" s="820"/>
      <c r="K37" s="820"/>
      <c r="L37" s="820"/>
      <c r="M37" s="820"/>
      <c r="N37" s="820"/>
      <c r="O37" s="821"/>
      <c r="P37" s="825"/>
      <c r="Q37" s="805" t="s">
        <v>94</v>
      </c>
      <c r="R37" s="109"/>
    </row>
    <row r="38" spans="1:18" ht="15.75" customHeight="1">
      <c r="A38" s="828"/>
      <c r="B38" s="811"/>
      <c r="C38" s="814"/>
      <c r="D38" s="815"/>
      <c r="E38" s="807"/>
      <c r="F38" s="808"/>
      <c r="G38" s="809"/>
      <c r="H38" s="822"/>
      <c r="I38" s="823"/>
      <c r="J38" s="823"/>
      <c r="K38" s="823"/>
      <c r="L38" s="823"/>
      <c r="M38" s="823"/>
      <c r="N38" s="823"/>
      <c r="O38" s="824"/>
      <c r="P38" s="826"/>
      <c r="Q38" s="806"/>
      <c r="R38" s="109"/>
    </row>
    <row r="39" spans="1:18" ht="15.75" customHeight="1">
      <c r="A39" s="829">
        <v>16</v>
      </c>
      <c r="B39" s="810" t="str">
        <f t="shared" ref="B39" si="13">B37</f>
        <v>R７</v>
      </c>
      <c r="C39" s="812"/>
      <c r="D39" s="813"/>
      <c r="E39" s="816"/>
      <c r="F39" s="817"/>
      <c r="G39" s="818"/>
      <c r="H39" s="819"/>
      <c r="I39" s="820"/>
      <c r="J39" s="820"/>
      <c r="K39" s="820"/>
      <c r="L39" s="820"/>
      <c r="M39" s="820"/>
      <c r="N39" s="820"/>
      <c r="O39" s="821"/>
      <c r="P39" s="825"/>
      <c r="Q39" s="805" t="s">
        <v>94</v>
      </c>
      <c r="R39" s="109"/>
    </row>
    <row r="40" spans="1:18" ht="15.75" customHeight="1">
      <c r="A40" s="829"/>
      <c r="B40" s="811"/>
      <c r="C40" s="814"/>
      <c r="D40" s="815"/>
      <c r="E40" s="807"/>
      <c r="F40" s="808"/>
      <c r="G40" s="809"/>
      <c r="H40" s="822"/>
      <c r="I40" s="823"/>
      <c r="J40" s="823"/>
      <c r="K40" s="823"/>
      <c r="L40" s="823"/>
      <c r="M40" s="823"/>
      <c r="N40" s="823"/>
      <c r="O40" s="824"/>
      <c r="P40" s="826"/>
      <c r="Q40" s="806"/>
      <c r="R40" s="109"/>
    </row>
    <row r="41" spans="1:18" ht="15.75" customHeight="1">
      <c r="A41" s="827">
        <v>17</v>
      </c>
      <c r="B41" s="810" t="str">
        <f t="shared" ref="B41" si="14">B39</f>
        <v>R７</v>
      </c>
      <c r="C41" s="812"/>
      <c r="D41" s="813"/>
      <c r="E41" s="816"/>
      <c r="F41" s="817"/>
      <c r="G41" s="818"/>
      <c r="H41" s="819"/>
      <c r="I41" s="820"/>
      <c r="J41" s="820"/>
      <c r="K41" s="820"/>
      <c r="L41" s="820"/>
      <c r="M41" s="820"/>
      <c r="N41" s="820"/>
      <c r="O41" s="821"/>
      <c r="P41" s="825"/>
      <c r="Q41" s="805" t="s">
        <v>94</v>
      </c>
      <c r="R41" s="109"/>
    </row>
    <row r="42" spans="1:18" ht="15.75" customHeight="1">
      <c r="A42" s="828"/>
      <c r="B42" s="811"/>
      <c r="C42" s="814"/>
      <c r="D42" s="815"/>
      <c r="E42" s="807"/>
      <c r="F42" s="808"/>
      <c r="G42" s="809"/>
      <c r="H42" s="822"/>
      <c r="I42" s="823"/>
      <c r="J42" s="823"/>
      <c r="K42" s="823"/>
      <c r="L42" s="823"/>
      <c r="M42" s="823"/>
      <c r="N42" s="823"/>
      <c r="O42" s="824"/>
      <c r="P42" s="826"/>
      <c r="Q42" s="806"/>
      <c r="R42" s="109"/>
    </row>
    <row r="43" spans="1:18" ht="15.75" customHeight="1">
      <c r="A43" s="829">
        <v>18</v>
      </c>
      <c r="B43" s="810" t="str">
        <f t="shared" ref="B43" si="15">B41</f>
        <v>R７</v>
      </c>
      <c r="C43" s="812"/>
      <c r="D43" s="813"/>
      <c r="E43" s="816"/>
      <c r="F43" s="817"/>
      <c r="G43" s="818"/>
      <c r="H43" s="819"/>
      <c r="I43" s="820"/>
      <c r="J43" s="820"/>
      <c r="K43" s="820"/>
      <c r="L43" s="820"/>
      <c r="M43" s="820"/>
      <c r="N43" s="820"/>
      <c r="O43" s="821"/>
      <c r="P43" s="825"/>
      <c r="Q43" s="805" t="s">
        <v>94</v>
      </c>
      <c r="R43" s="109"/>
    </row>
    <row r="44" spans="1:18" ht="15.75" customHeight="1">
      <c r="A44" s="829"/>
      <c r="B44" s="811"/>
      <c r="C44" s="814"/>
      <c r="D44" s="815"/>
      <c r="E44" s="807"/>
      <c r="F44" s="808"/>
      <c r="G44" s="809"/>
      <c r="H44" s="822"/>
      <c r="I44" s="823"/>
      <c r="J44" s="823"/>
      <c r="K44" s="823"/>
      <c r="L44" s="823"/>
      <c r="M44" s="823"/>
      <c r="N44" s="823"/>
      <c r="O44" s="824"/>
      <c r="P44" s="826"/>
      <c r="Q44" s="806"/>
      <c r="R44" s="109"/>
    </row>
    <row r="45" spans="1:18" ht="15.75" customHeight="1">
      <c r="A45" s="827">
        <v>19</v>
      </c>
      <c r="B45" s="810" t="str">
        <f t="shared" ref="B45" si="16">B43</f>
        <v>R７</v>
      </c>
      <c r="C45" s="812"/>
      <c r="D45" s="813"/>
      <c r="E45" s="816"/>
      <c r="F45" s="817"/>
      <c r="G45" s="818"/>
      <c r="H45" s="819"/>
      <c r="I45" s="820"/>
      <c r="J45" s="820"/>
      <c r="K45" s="820"/>
      <c r="L45" s="820"/>
      <c r="M45" s="820"/>
      <c r="N45" s="820"/>
      <c r="O45" s="821"/>
      <c r="P45" s="825"/>
      <c r="Q45" s="805" t="s">
        <v>94</v>
      </c>
      <c r="R45" s="109"/>
    </row>
    <row r="46" spans="1:18" ht="15.75" customHeight="1">
      <c r="A46" s="828"/>
      <c r="B46" s="811"/>
      <c r="C46" s="814"/>
      <c r="D46" s="815"/>
      <c r="E46" s="807"/>
      <c r="F46" s="808"/>
      <c r="G46" s="809"/>
      <c r="H46" s="822"/>
      <c r="I46" s="823"/>
      <c r="J46" s="823"/>
      <c r="K46" s="823"/>
      <c r="L46" s="823"/>
      <c r="M46" s="823"/>
      <c r="N46" s="823"/>
      <c r="O46" s="824"/>
      <c r="P46" s="826"/>
      <c r="Q46" s="806"/>
      <c r="R46" s="109"/>
    </row>
    <row r="47" spans="1:18" ht="15.75" customHeight="1">
      <c r="A47" s="829">
        <v>20</v>
      </c>
      <c r="B47" s="810" t="str">
        <f t="shared" ref="B47" si="17">B45</f>
        <v>R７</v>
      </c>
      <c r="C47" s="812"/>
      <c r="D47" s="813"/>
      <c r="E47" s="816"/>
      <c r="F47" s="817"/>
      <c r="G47" s="818"/>
      <c r="H47" s="819"/>
      <c r="I47" s="820"/>
      <c r="J47" s="820"/>
      <c r="K47" s="820"/>
      <c r="L47" s="820"/>
      <c r="M47" s="820"/>
      <c r="N47" s="820"/>
      <c r="O47" s="821"/>
      <c r="P47" s="825"/>
      <c r="Q47" s="805" t="s">
        <v>94</v>
      </c>
      <c r="R47" s="109"/>
    </row>
    <row r="48" spans="1:18" ht="15.75" customHeight="1">
      <c r="A48" s="828"/>
      <c r="B48" s="811"/>
      <c r="C48" s="814"/>
      <c r="D48" s="815"/>
      <c r="E48" s="807"/>
      <c r="F48" s="808"/>
      <c r="G48" s="809"/>
      <c r="H48" s="822"/>
      <c r="I48" s="823"/>
      <c r="J48" s="823"/>
      <c r="K48" s="823"/>
      <c r="L48" s="823"/>
      <c r="M48" s="823"/>
      <c r="N48" s="823"/>
      <c r="O48" s="824"/>
      <c r="P48" s="826"/>
      <c r="Q48" s="806"/>
      <c r="R48" s="109"/>
    </row>
    <row r="49" spans="1:20" ht="15.75" customHeight="1">
      <c r="A49" s="165" t="s">
        <v>44</v>
      </c>
      <c r="B49" s="804" t="s">
        <v>333</v>
      </c>
      <c r="C49" s="804"/>
      <c r="D49" s="804"/>
      <c r="E49" s="804"/>
      <c r="F49" s="804"/>
      <c r="G49" s="804"/>
      <c r="H49" s="804"/>
      <c r="I49" s="804"/>
      <c r="J49" s="804"/>
      <c r="K49" s="804"/>
      <c r="L49" s="804"/>
      <c r="M49" s="804"/>
      <c r="N49" s="804"/>
      <c r="O49" s="804"/>
      <c r="P49" s="804"/>
      <c r="Q49" s="190"/>
      <c r="R49" s="109"/>
    </row>
    <row r="50" spans="1:20">
      <c r="A50" s="165" t="s">
        <v>45</v>
      </c>
      <c r="B50" s="839" t="s">
        <v>536</v>
      </c>
      <c r="C50" s="839"/>
      <c r="D50" s="839"/>
      <c r="E50" s="839"/>
      <c r="F50" s="839"/>
      <c r="G50" s="839"/>
      <c r="H50" s="839"/>
      <c r="I50" s="839"/>
      <c r="J50" s="839"/>
      <c r="K50" s="839"/>
      <c r="L50" s="839"/>
      <c r="M50" s="839"/>
      <c r="N50" s="839"/>
      <c r="O50" s="839"/>
      <c r="P50" s="839"/>
      <c r="Q50" s="839"/>
      <c r="R50" s="164"/>
    </row>
    <row r="51" spans="1:20">
      <c r="B51" s="839"/>
      <c r="C51" s="839"/>
      <c r="D51" s="839"/>
      <c r="E51" s="839"/>
      <c r="F51" s="839"/>
      <c r="G51" s="839"/>
      <c r="H51" s="839"/>
      <c r="I51" s="839"/>
      <c r="J51" s="839"/>
      <c r="K51" s="839"/>
      <c r="L51" s="839"/>
      <c r="M51" s="839"/>
      <c r="N51" s="839"/>
      <c r="O51" s="839"/>
      <c r="P51" s="839"/>
      <c r="Q51" s="839"/>
      <c r="R51" s="164"/>
    </row>
    <row r="52" spans="1:20">
      <c r="B52" s="379"/>
      <c r="C52" s="379"/>
      <c r="D52" s="379"/>
      <c r="E52" s="379"/>
      <c r="F52" s="379"/>
      <c r="G52" s="379"/>
      <c r="H52" s="379"/>
      <c r="I52" s="379"/>
      <c r="J52" s="379"/>
      <c r="K52" s="379"/>
      <c r="L52" s="379"/>
      <c r="M52" s="379"/>
      <c r="N52" s="379"/>
      <c r="O52" s="379"/>
      <c r="P52" s="379"/>
      <c r="Q52" s="379"/>
      <c r="R52" s="164"/>
    </row>
    <row r="53" spans="1:20" ht="15.75" customHeight="1">
      <c r="A53" s="740" t="str">
        <f>CONCATENATE("（様式-",INDEX(発注者入力シート!$B$20:$G$24,MATCH(発注者入力シート!L6,発注者入力シート!$C$20:$C$24,0),4),"-２）")</f>
        <v>（様式-２-２）</v>
      </c>
      <c r="B53" s="740"/>
      <c r="C53" s="740"/>
      <c r="D53" s="740"/>
      <c r="E53" s="740"/>
      <c r="F53" s="740"/>
      <c r="Q53" s="159" t="str">
        <f>Q1</f>
        <v>【令和７年度完成工事分】</v>
      </c>
      <c r="S53" s="3" t="s">
        <v>251</v>
      </c>
    </row>
    <row r="54" spans="1:20" ht="15.75" customHeight="1">
      <c r="A54" s="740" t="str">
        <f>CONCATENATE("評価項目",INDEX(発注者入力シート!$B$20:$G$24,MATCH(発注者入力シート!L6,発注者入力シート!$C$20:$C$24,0),5),"-",INDEX(発注者入力シート!$B$20:$G$24,MATCH(発注者入力シート!L6,発注者入力シート!$C$20:$C$24,0),6))</f>
        <v>評価項目（１）-①</v>
      </c>
      <c r="B54" s="740"/>
      <c r="C54" s="740"/>
      <c r="D54" s="740"/>
      <c r="E54" s="740"/>
      <c r="R54" s="159"/>
      <c r="S54" s="3" t="s">
        <v>252</v>
      </c>
    </row>
    <row r="55" spans="1:20" ht="15.75" customHeight="1">
      <c r="A55" s="753" t="s">
        <v>92</v>
      </c>
      <c r="B55" s="753"/>
      <c r="C55" s="753"/>
      <c r="D55" s="753"/>
      <c r="E55" s="753"/>
      <c r="F55" s="753"/>
      <c r="G55" s="753"/>
      <c r="H55" s="753"/>
      <c r="I55" s="753"/>
      <c r="J55" s="753"/>
      <c r="K55" s="753"/>
      <c r="L55" s="753"/>
      <c r="M55" s="753"/>
      <c r="N55" s="753"/>
      <c r="O55" s="753"/>
      <c r="P55" s="753"/>
      <c r="Q55" s="753"/>
      <c r="S55" s="132"/>
      <c r="T55" s="3" t="s">
        <v>259</v>
      </c>
    </row>
    <row r="56" spans="1:20" ht="15.75" customHeight="1">
      <c r="H56" s="838" t="s">
        <v>180</v>
      </c>
      <c r="I56" s="838"/>
      <c r="J56" s="838"/>
      <c r="K56" s="754" t="str">
        <f>IF(企業入力シート!C7="","",企業入力シート!C7)</f>
        <v/>
      </c>
      <c r="L56" s="754"/>
      <c r="M56" s="754"/>
      <c r="N56" s="754"/>
      <c r="O56" s="754"/>
      <c r="P56" s="754"/>
      <c r="Q56" s="754"/>
      <c r="R56" s="167"/>
      <c r="S56" s="126"/>
      <c r="T56" s="3" t="s">
        <v>254</v>
      </c>
    </row>
    <row r="57" spans="1:20" ht="15.75" customHeight="1">
      <c r="R57" s="167"/>
    </row>
    <row r="58" spans="1:20" ht="15.75" customHeight="1">
      <c r="R58" s="2"/>
      <c r="S58" s="3" t="s">
        <v>255</v>
      </c>
    </row>
    <row r="59" spans="1:20" ht="15.75" customHeight="1">
      <c r="A59" s="160" t="s">
        <v>12</v>
      </c>
      <c r="B59" s="161" t="s">
        <v>14</v>
      </c>
      <c r="C59" s="830" t="s">
        <v>16</v>
      </c>
      <c r="D59" s="830"/>
      <c r="E59" s="827" t="s">
        <v>17</v>
      </c>
      <c r="F59" s="830"/>
      <c r="G59" s="831"/>
      <c r="H59" s="827" t="s">
        <v>18</v>
      </c>
      <c r="I59" s="830"/>
      <c r="J59" s="830"/>
      <c r="K59" s="830"/>
      <c r="L59" s="830"/>
      <c r="M59" s="830"/>
      <c r="N59" s="830"/>
      <c r="O59" s="831"/>
      <c r="P59" s="827" t="s">
        <v>48</v>
      </c>
      <c r="Q59" s="831"/>
      <c r="S59" s="128"/>
      <c r="T59" s="3" t="s">
        <v>256</v>
      </c>
    </row>
    <row r="60" spans="1:20" ht="15.75" customHeight="1">
      <c r="A60" s="162" t="s">
        <v>13</v>
      </c>
      <c r="B60" s="163" t="s">
        <v>15</v>
      </c>
      <c r="C60" s="744"/>
      <c r="D60" s="744"/>
      <c r="E60" s="834" t="s">
        <v>460</v>
      </c>
      <c r="F60" s="835"/>
      <c r="G60" s="836"/>
      <c r="H60" s="828"/>
      <c r="I60" s="832"/>
      <c r="J60" s="832"/>
      <c r="K60" s="832"/>
      <c r="L60" s="832"/>
      <c r="M60" s="832"/>
      <c r="N60" s="832"/>
      <c r="O60" s="833"/>
      <c r="P60" s="829" t="s">
        <v>47</v>
      </c>
      <c r="Q60" s="837"/>
      <c r="S60" s="129"/>
      <c r="T60" s="3" t="s">
        <v>254</v>
      </c>
    </row>
    <row r="61" spans="1:20" ht="15.75" customHeight="1">
      <c r="A61" s="827">
        <v>21</v>
      </c>
      <c r="B61" s="810" t="str">
        <f>B47</f>
        <v>R７</v>
      </c>
      <c r="C61" s="812"/>
      <c r="D61" s="813"/>
      <c r="E61" s="816"/>
      <c r="F61" s="817"/>
      <c r="G61" s="818"/>
      <c r="H61" s="819"/>
      <c r="I61" s="820"/>
      <c r="J61" s="820"/>
      <c r="K61" s="820"/>
      <c r="L61" s="820"/>
      <c r="M61" s="820"/>
      <c r="N61" s="820"/>
      <c r="O61" s="821"/>
      <c r="P61" s="825"/>
      <c r="Q61" s="805" t="s">
        <v>94</v>
      </c>
      <c r="R61" s="109"/>
    </row>
    <row r="62" spans="1:20" ht="15.75" customHeight="1">
      <c r="A62" s="828"/>
      <c r="B62" s="811"/>
      <c r="C62" s="814"/>
      <c r="D62" s="815"/>
      <c r="E62" s="807"/>
      <c r="F62" s="808"/>
      <c r="G62" s="809"/>
      <c r="H62" s="822"/>
      <c r="I62" s="823"/>
      <c r="J62" s="823"/>
      <c r="K62" s="823"/>
      <c r="L62" s="823"/>
      <c r="M62" s="823"/>
      <c r="N62" s="823"/>
      <c r="O62" s="824"/>
      <c r="P62" s="826"/>
      <c r="Q62" s="806"/>
      <c r="R62" s="109"/>
      <c r="S62" s="134" t="s">
        <v>257</v>
      </c>
    </row>
    <row r="63" spans="1:20" ht="15.75" customHeight="1">
      <c r="A63" s="829">
        <v>22</v>
      </c>
      <c r="B63" s="810" t="str">
        <f>B61</f>
        <v>R７</v>
      </c>
      <c r="C63" s="812"/>
      <c r="D63" s="813"/>
      <c r="E63" s="816"/>
      <c r="F63" s="817"/>
      <c r="G63" s="818"/>
      <c r="H63" s="819"/>
      <c r="I63" s="820"/>
      <c r="J63" s="820"/>
      <c r="K63" s="820"/>
      <c r="L63" s="820"/>
      <c r="M63" s="820"/>
      <c r="N63" s="820"/>
      <c r="O63" s="821"/>
      <c r="P63" s="825"/>
      <c r="Q63" s="805" t="s">
        <v>94</v>
      </c>
      <c r="R63" s="109"/>
      <c r="S63" s="134" t="s">
        <v>258</v>
      </c>
    </row>
    <row r="64" spans="1:20" ht="15.75" customHeight="1">
      <c r="A64" s="829"/>
      <c r="B64" s="811"/>
      <c r="C64" s="814"/>
      <c r="D64" s="815"/>
      <c r="E64" s="807"/>
      <c r="F64" s="808"/>
      <c r="G64" s="809"/>
      <c r="H64" s="822"/>
      <c r="I64" s="823"/>
      <c r="J64" s="823"/>
      <c r="K64" s="823"/>
      <c r="L64" s="823"/>
      <c r="M64" s="823"/>
      <c r="N64" s="823"/>
      <c r="O64" s="824"/>
      <c r="P64" s="826"/>
      <c r="Q64" s="806"/>
      <c r="R64" s="109"/>
    </row>
    <row r="65" spans="1:18" ht="15.75" customHeight="1">
      <c r="A65" s="827">
        <v>23</v>
      </c>
      <c r="B65" s="810" t="str">
        <f t="shared" ref="B65" si="18">B63</f>
        <v>R７</v>
      </c>
      <c r="C65" s="812"/>
      <c r="D65" s="813"/>
      <c r="E65" s="816"/>
      <c r="F65" s="817"/>
      <c r="G65" s="818"/>
      <c r="H65" s="819"/>
      <c r="I65" s="820"/>
      <c r="J65" s="820"/>
      <c r="K65" s="820"/>
      <c r="L65" s="820"/>
      <c r="M65" s="820"/>
      <c r="N65" s="820"/>
      <c r="O65" s="821"/>
      <c r="P65" s="825"/>
      <c r="Q65" s="805" t="s">
        <v>94</v>
      </c>
      <c r="R65" s="109"/>
    </row>
    <row r="66" spans="1:18" ht="15.75" customHeight="1">
      <c r="A66" s="828"/>
      <c r="B66" s="811"/>
      <c r="C66" s="814"/>
      <c r="D66" s="815"/>
      <c r="E66" s="807"/>
      <c r="F66" s="808"/>
      <c r="G66" s="809"/>
      <c r="H66" s="822"/>
      <c r="I66" s="823"/>
      <c r="J66" s="823"/>
      <c r="K66" s="823"/>
      <c r="L66" s="823"/>
      <c r="M66" s="823"/>
      <c r="N66" s="823"/>
      <c r="O66" s="824"/>
      <c r="P66" s="826"/>
      <c r="Q66" s="806"/>
      <c r="R66" s="109"/>
    </row>
    <row r="67" spans="1:18" ht="15.75" customHeight="1">
      <c r="A67" s="829">
        <v>24</v>
      </c>
      <c r="B67" s="810" t="str">
        <f t="shared" ref="B67" si="19">B65</f>
        <v>R７</v>
      </c>
      <c r="C67" s="812"/>
      <c r="D67" s="813"/>
      <c r="E67" s="816"/>
      <c r="F67" s="817"/>
      <c r="G67" s="818"/>
      <c r="H67" s="819"/>
      <c r="I67" s="820"/>
      <c r="J67" s="820"/>
      <c r="K67" s="820"/>
      <c r="L67" s="820"/>
      <c r="M67" s="820"/>
      <c r="N67" s="820"/>
      <c r="O67" s="821"/>
      <c r="P67" s="825"/>
      <c r="Q67" s="805" t="s">
        <v>94</v>
      </c>
      <c r="R67" s="109"/>
    </row>
    <row r="68" spans="1:18" ht="15.75" customHeight="1">
      <c r="A68" s="829"/>
      <c r="B68" s="811"/>
      <c r="C68" s="814"/>
      <c r="D68" s="815"/>
      <c r="E68" s="807"/>
      <c r="F68" s="808"/>
      <c r="G68" s="809"/>
      <c r="H68" s="822"/>
      <c r="I68" s="823"/>
      <c r="J68" s="823"/>
      <c r="K68" s="823"/>
      <c r="L68" s="823"/>
      <c r="M68" s="823"/>
      <c r="N68" s="823"/>
      <c r="O68" s="824"/>
      <c r="P68" s="826"/>
      <c r="Q68" s="806"/>
      <c r="R68" s="109"/>
    </row>
    <row r="69" spans="1:18" ht="15.75" customHeight="1">
      <c r="A69" s="827">
        <v>25</v>
      </c>
      <c r="B69" s="810" t="str">
        <f t="shared" ref="B69" si="20">B67</f>
        <v>R７</v>
      </c>
      <c r="C69" s="812"/>
      <c r="D69" s="813"/>
      <c r="E69" s="816"/>
      <c r="F69" s="817"/>
      <c r="G69" s="818"/>
      <c r="H69" s="819"/>
      <c r="I69" s="820"/>
      <c r="J69" s="820"/>
      <c r="K69" s="820"/>
      <c r="L69" s="820"/>
      <c r="M69" s="820"/>
      <c r="N69" s="820"/>
      <c r="O69" s="821"/>
      <c r="P69" s="825"/>
      <c r="Q69" s="805" t="s">
        <v>94</v>
      </c>
      <c r="R69" s="109"/>
    </row>
    <row r="70" spans="1:18" ht="15.75" customHeight="1">
      <c r="A70" s="828"/>
      <c r="B70" s="811"/>
      <c r="C70" s="814"/>
      <c r="D70" s="815"/>
      <c r="E70" s="807"/>
      <c r="F70" s="808"/>
      <c r="G70" s="809"/>
      <c r="H70" s="822"/>
      <c r="I70" s="823"/>
      <c r="J70" s="823"/>
      <c r="K70" s="823"/>
      <c r="L70" s="823"/>
      <c r="M70" s="823"/>
      <c r="N70" s="823"/>
      <c r="O70" s="824"/>
      <c r="P70" s="826"/>
      <c r="Q70" s="806"/>
      <c r="R70" s="109"/>
    </row>
    <row r="71" spans="1:18" ht="15.75" customHeight="1">
      <c r="A71" s="829">
        <v>26</v>
      </c>
      <c r="B71" s="810" t="str">
        <f t="shared" ref="B71" si="21">B69</f>
        <v>R７</v>
      </c>
      <c r="C71" s="812"/>
      <c r="D71" s="813"/>
      <c r="E71" s="816"/>
      <c r="F71" s="817"/>
      <c r="G71" s="818"/>
      <c r="H71" s="819"/>
      <c r="I71" s="820"/>
      <c r="J71" s="820"/>
      <c r="K71" s="820"/>
      <c r="L71" s="820"/>
      <c r="M71" s="820"/>
      <c r="N71" s="820"/>
      <c r="O71" s="821"/>
      <c r="P71" s="825"/>
      <c r="Q71" s="805" t="s">
        <v>94</v>
      </c>
      <c r="R71" s="109"/>
    </row>
    <row r="72" spans="1:18" ht="15.75" customHeight="1">
      <c r="A72" s="829"/>
      <c r="B72" s="811"/>
      <c r="C72" s="814"/>
      <c r="D72" s="815"/>
      <c r="E72" s="807"/>
      <c r="F72" s="808"/>
      <c r="G72" s="809"/>
      <c r="H72" s="822"/>
      <c r="I72" s="823"/>
      <c r="J72" s="823"/>
      <c r="K72" s="823"/>
      <c r="L72" s="823"/>
      <c r="M72" s="823"/>
      <c r="N72" s="823"/>
      <c r="O72" s="824"/>
      <c r="P72" s="826"/>
      <c r="Q72" s="806"/>
      <c r="R72" s="109"/>
    </row>
    <row r="73" spans="1:18" ht="15.75" customHeight="1">
      <c r="A73" s="827">
        <v>27</v>
      </c>
      <c r="B73" s="810" t="str">
        <f t="shared" ref="B73" si="22">B71</f>
        <v>R７</v>
      </c>
      <c r="C73" s="812"/>
      <c r="D73" s="813"/>
      <c r="E73" s="816"/>
      <c r="F73" s="817"/>
      <c r="G73" s="818"/>
      <c r="H73" s="819"/>
      <c r="I73" s="820"/>
      <c r="J73" s="820"/>
      <c r="K73" s="820"/>
      <c r="L73" s="820"/>
      <c r="M73" s="820"/>
      <c r="N73" s="820"/>
      <c r="O73" s="821"/>
      <c r="P73" s="825"/>
      <c r="Q73" s="805" t="s">
        <v>94</v>
      </c>
      <c r="R73" s="109"/>
    </row>
    <row r="74" spans="1:18" ht="15.75" customHeight="1">
      <c r="A74" s="828"/>
      <c r="B74" s="811"/>
      <c r="C74" s="814"/>
      <c r="D74" s="815"/>
      <c r="E74" s="807"/>
      <c r="F74" s="808"/>
      <c r="G74" s="809"/>
      <c r="H74" s="822"/>
      <c r="I74" s="823"/>
      <c r="J74" s="823"/>
      <c r="K74" s="823"/>
      <c r="L74" s="823"/>
      <c r="M74" s="823"/>
      <c r="N74" s="823"/>
      <c r="O74" s="824"/>
      <c r="P74" s="826"/>
      <c r="Q74" s="806"/>
      <c r="R74" s="109"/>
    </row>
    <row r="75" spans="1:18" ht="15.75" customHeight="1">
      <c r="A75" s="829">
        <v>28</v>
      </c>
      <c r="B75" s="810" t="str">
        <f t="shared" ref="B75" si="23">B73</f>
        <v>R７</v>
      </c>
      <c r="C75" s="812"/>
      <c r="D75" s="813"/>
      <c r="E75" s="816"/>
      <c r="F75" s="817"/>
      <c r="G75" s="818"/>
      <c r="H75" s="819"/>
      <c r="I75" s="820"/>
      <c r="J75" s="820"/>
      <c r="K75" s="820"/>
      <c r="L75" s="820"/>
      <c r="M75" s="820"/>
      <c r="N75" s="820"/>
      <c r="O75" s="821"/>
      <c r="P75" s="825"/>
      <c r="Q75" s="805" t="s">
        <v>94</v>
      </c>
      <c r="R75" s="109"/>
    </row>
    <row r="76" spans="1:18" ht="15.75" customHeight="1">
      <c r="A76" s="829"/>
      <c r="B76" s="811"/>
      <c r="C76" s="814"/>
      <c r="D76" s="815"/>
      <c r="E76" s="807"/>
      <c r="F76" s="808"/>
      <c r="G76" s="809"/>
      <c r="H76" s="822"/>
      <c r="I76" s="823"/>
      <c r="J76" s="823"/>
      <c r="K76" s="823"/>
      <c r="L76" s="823"/>
      <c r="M76" s="823"/>
      <c r="N76" s="823"/>
      <c r="O76" s="824"/>
      <c r="P76" s="826"/>
      <c r="Q76" s="806"/>
      <c r="R76" s="109"/>
    </row>
    <row r="77" spans="1:18" ht="15.75" customHeight="1">
      <c r="A77" s="827">
        <v>29</v>
      </c>
      <c r="B77" s="810" t="str">
        <f t="shared" ref="B77" si="24">B75</f>
        <v>R７</v>
      </c>
      <c r="C77" s="812"/>
      <c r="D77" s="813"/>
      <c r="E77" s="816"/>
      <c r="F77" s="817"/>
      <c r="G77" s="818"/>
      <c r="H77" s="819"/>
      <c r="I77" s="820"/>
      <c r="J77" s="820"/>
      <c r="K77" s="820"/>
      <c r="L77" s="820"/>
      <c r="M77" s="820"/>
      <c r="N77" s="820"/>
      <c r="O77" s="821"/>
      <c r="P77" s="825"/>
      <c r="Q77" s="805" t="s">
        <v>94</v>
      </c>
      <c r="R77" s="109"/>
    </row>
    <row r="78" spans="1:18" ht="15.75" customHeight="1">
      <c r="A78" s="828"/>
      <c r="B78" s="811"/>
      <c r="C78" s="814"/>
      <c r="D78" s="815"/>
      <c r="E78" s="807"/>
      <c r="F78" s="808"/>
      <c r="G78" s="809"/>
      <c r="H78" s="822"/>
      <c r="I78" s="823"/>
      <c r="J78" s="823"/>
      <c r="K78" s="823"/>
      <c r="L78" s="823"/>
      <c r="M78" s="823"/>
      <c r="N78" s="823"/>
      <c r="O78" s="824"/>
      <c r="P78" s="826"/>
      <c r="Q78" s="806"/>
      <c r="R78" s="109"/>
    </row>
    <row r="79" spans="1:18" ht="15.75" customHeight="1">
      <c r="A79" s="829">
        <v>30</v>
      </c>
      <c r="B79" s="810" t="str">
        <f t="shared" ref="B79" si="25">B77</f>
        <v>R７</v>
      </c>
      <c r="C79" s="812"/>
      <c r="D79" s="813"/>
      <c r="E79" s="816"/>
      <c r="F79" s="817"/>
      <c r="G79" s="818"/>
      <c r="H79" s="819"/>
      <c r="I79" s="820"/>
      <c r="J79" s="820"/>
      <c r="K79" s="820"/>
      <c r="L79" s="820"/>
      <c r="M79" s="820"/>
      <c r="N79" s="820"/>
      <c r="O79" s="821"/>
      <c r="P79" s="825"/>
      <c r="Q79" s="805" t="s">
        <v>94</v>
      </c>
      <c r="R79" s="109"/>
    </row>
    <row r="80" spans="1:18" ht="15.75" customHeight="1">
      <c r="A80" s="829"/>
      <c r="B80" s="811"/>
      <c r="C80" s="814"/>
      <c r="D80" s="815"/>
      <c r="E80" s="807"/>
      <c r="F80" s="808"/>
      <c r="G80" s="809"/>
      <c r="H80" s="822"/>
      <c r="I80" s="823"/>
      <c r="J80" s="823"/>
      <c r="K80" s="823"/>
      <c r="L80" s="823"/>
      <c r="M80" s="823"/>
      <c r="N80" s="823"/>
      <c r="O80" s="824"/>
      <c r="P80" s="826"/>
      <c r="Q80" s="806"/>
      <c r="R80" s="109"/>
    </row>
    <row r="81" spans="1:18" ht="15.75" customHeight="1">
      <c r="A81" s="827">
        <v>31</v>
      </c>
      <c r="B81" s="810" t="str">
        <f t="shared" ref="B81" si="26">B79</f>
        <v>R７</v>
      </c>
      <c r="C81" s="812"/>
      <c r="D81" s="813"/>
      <c r="E81" s="816"/>
      <c r="F81" s="817"/>
      <c r="G81" s="818"/>
      <c r="H81" s="819"/>
      <c r="I81" s="820"/>
      <c r="J81" s="820"/>
      <c r="K81" s="820"/>
      <c r="L81" s="820"/>
      <c r="M81" s="820"/>
      <c r="N81" s="820"/>
      <c r="O81" s="821"/>
      <c r="P81" s="825"/>
      <c r="Q81" s="805" t="s">
        <v>94</v>
      </c>
      <c r="R81" s="109"/>
    </row>
    <row r="82" spans="1:18" ht="15.75" customHeight="1">
      <c r="A82" s="828"/>
      <c r="B82" s="811"/>
      <c r="C82" s="814"/>
      <c r="D82" s="815"/>
      <c r="E82" s="807"/>
      <c r="F82" s="808"/>
      <c r="G82" s="809"/>
      <c r="H82" s="822"/>
      <c r="I82" s="823"/>
      <c r="J82" s="823"/>
      <c r="K82" s="823"/>
      <c r="L82" s="823"/>
      <c r="M82" s="823"/>
      <c r="N82" s="823"/>
      <c r="O82" s="824"/>
      <c r="P82" s="826"/>
      <c r="Q82" s="806"/>
      <c r="R82" s="109"/>
    </row>
    <row r="83" spans="1:18" ht="15.75" customHeight="1">
      <c r="A83" s="829">
        <v>32</v>
      </c>
      <c r="B83" s="810" t="str">
        <f t="shared" ref="B83" si="27">B81</f>
        <v>R７</v>
      </c>
      <c r="C83" s="812"/>
      <c r="D83" s="813"/>
      <c r="E83" s="816"/>
      <c r="F83" s="817"/>
      <c r="G83" s="818"/>
      <c r="H83" s="819"/>
      <c r="I83" s="820"/>
      <c r="J83" s="820"/>
      <c r="K83" s="820"/>
      <c r="L83" s="820"/>
      <c r="M83" s="820"/>
      <c r="N83" s="820"/>
      <c r="O83" s="821"/>
      <c r="P83" s="825"/>
      <c r="Q83" s="805" t="s">
        <v>94</v>
      </c>
      <c r="R83" s="109"/>
    </row>
    <row r="84" spans="1:18" ht="15.75" customHeight="1">
      <c r="A84" s="829"/>
      <c r="B84" s="811"/>
      <c r="C84" s="814"/>
      <c r="D84" s="815"/>
      <c r="E84" s="807"/>
      <c r="F84" s="808"/>
      <c r="G84" s="809"/>
      <c r="H84" s="822"/>
      <c r="I84" s="823"/>
      <c r="J84" s="823"/>
      <c r="K84" s="823"/>
      <c r="L84" s="823"/>
      <c r="M84" s="823"/>
      <c r="N84" s="823"/>
      <c r="O84" s="824"/>
      <c r="P84" s="826"/>
      <c r="Q84" s="806"/>
      <c r="R84" s="109"/>
    </row>
    <row r="85" spans="1:18" ht="15.75" customHeight="1">
      <c r="A85" s="827">
        <v>33</v>
      </c>
      <c r="B85" s="810" t="str">
        <f t="shared" ref="B85" si="28">B83</f>
        <v>R７</v>
      </c>
      <c r="C85" s="812"/>
      <c r="D85" s="813"/>
      <c r="E85" s="816"/>
      <c r="F85" s="817"/>
      <c r="G85" s="818"/>
      <c r="H85" s="819"/>
      <c r="I85" s="820"/>
      <c r="J85" s="820"/>
      <c r="K85" s="820"/>
      <c r="L85" s="820"/>
      <c r="M85" s="820"/>
      <c r="N85" s="820"/>
      <c r="O85" s="821"/>
      <c r="P85" s="825"/>
      <c r="Q85" s="805" t="s">
        <v>94</v>
      </c>
      <c r="R85" s="109"/>
    </row>
    <row r="86" spans="1:18" ht="15.75" customHeight="1">
      <c r="A86" s="828"/>
      <c r="B86" s="811"/>
      <c r="C86" s="814"/>
      <c r="D86" s="815"/>
      <c r="E86" s="807"/>
      <c r="F86" s="808"/>
      <c r="G86" s="809"/>
      <c r="H86" s="822"/>
      <c r="I86" s="823"/>
      <c r="J86" s="823"/>
      <c r="K86" s="823"/>
      <c r="L86" s="823"/>
      <c r="M86" s="823"/>
      <c r="N86" s="823"/>
      <c r="O86" s="824"/>
      <c r="P86" s="826"/>
      <c r="Q86" s="806"/>
      <c r="R86" s="109"/>
    </row>
    <row r="87" spans="1:18" ht="15.75" customHeight="1">
      <c r="A87" s="829">
        <v>34</v>
      </c>
      <c r="B87" s="810" t="str">
        <f t="shared" ref="B87" si="29">B85</f>
        <v>R７</v>
      </c>
      <c r="C87" s="812"/>
      <c r="D87" s="813"/>
      <c r="E87" s="816"/>
      <c r="F87" s="817"/>
      <c r="G87" s="818"/>
      <c r="H87" s="819"/>
      <c r="I87" s="820"/>
      <c r="J87" s="820"/>
      <c r="K87" s="820"/>
      <c r="L87" s="820"/>
      <c r="M87" s="820"/>
      <c r="N87" s="820"/>
      <c r="O87" s="821"/>
      <c r="P87" s="825"/>
      <c r="Q87" s="805" t="s">
        <v>94</v>
      </c>
      <c r="R87" s="109"/>
    </row>
    <row r="88" spans="1:18" ht="15.75" customHeight="1">
      <c r="A88" s="829"/>
      <c r="B88" s="811"/>
      <c r="C88" s="814"/>
      <c r="D88" s="815"/>
      <c r="E88" s="807"/>
      <c r="F88" s="808"/>
      <c r="G88" s="809"/>
      <c r="H88" s="822"/>
      <c r="I88" s="823"/>
      <c r="J88" s="823"/>
      <c r="K88" s="823"/>
      <c r="L88" s="823"/>
      <c r="M88" s="823"/>
      <c r="N88" s="823"/>
      <c r="O88" s="824"/>
      <c r="P88" s="826"/>
      <c r="Q88" s="806"/>
      <c r="R88" s="109"/>
    </row>
    <row r="89" spans="1:18" ht="15.75" customHeight="1">
      <c r="A89" s="827">
        <v>35</v>
      </c>
      <c r="B89" s="810" t="str">
        <f t="shared" ref="B89" si="30">B87</f>
        <v>R７</v>
      </c>
      <c r="C89" s="812"/>
      <c r="D89" s="813"/>
      <c r="E89" s="816"/>
      <c r="F89" s="817"/>
      <c r="G89" s="818"/>
      <c r="H89" s="819"/>
      <c r="I89" s="820"/>
      <c r="J89" s="820"/>
      <c r="K89" s="820"/>
      <c r="L89" s="820"/>
      <c r="M89" s="820"/>
      <c r="N89" s="820"/>
      <c r="O89" s="821"/>
      <c r="P89" s="825"/>
      <c r="Q89" s="805" t="s">
        <v>94</v>
      </c>
      <c r="R89" s="109"/>
    </row>
    <row r="90" spans="1:18" ht="15.75" customHeight="1">
      <c r="A90" s="828"/>
      <c r="B90" s="811"/>
      <c r="C90" s="814"/>
      <c r="D90" s="815"/>
      <c r="E90" s="807"/>
      <c r="F90" s="808"/>
      <c r="G90" s="809"/>
      <c r="H90" s="822"/>
      <c r="I90" s="823"/>
      <c r="J90" s="823"/>
      <c r="K90" s="823"/>
      <c r="L90" s="823"/>
      <c r="M90" s="823"/>
      <c r="N90" s="823"/>
      <c r="O90" s="824"/>
      <c r="P90" s="826"/>
      <c r="Q90" s="806"/>
      <c r="R90" s="109"/>
    </row>
    <row r="91" spans="1:18" ht="15.75" customHeight="1">
      <c r="A91" s="829">
        <v>36</v>
      </c>
      <c r="B91" s="810" t="str">
        <f t="shared" ref="B91" si="31">B89</f>
        <v>R７</v>
      </c>
      <c r="C91" s="812"/>
      <c r="D91" s="813"/>
      <c r="E91" s="816"/>
      <c r="F91" s="817"/>
      <c r="G91" s="818"/>
      <c r="H91" s="819"/>
      <c r="I91" s="820"/>
      <c r="J91" s="820"/>
      <c r="K91" s="820"/>
      <c r="L91" s="820"/>
      <c r="M91" s="820"/>
      <c r="N91" s="820"/>
      <c r="O91" s="821"/>
      <c r="P91" s="825"/>
      <c r="Q91" s="805" t="s">
        <v>94</v>
      </c>
      <c r="R91" s="109"/>
    </row>
    <row r="92" spans="1:18" ht="15.75" customHeight="1">
      <c r="A92" s="829"/>
      <c r="B92" s="811"/>
      <c r="C92" s="814"/>
      <c r="D92" s="815"/>
      <c r="E92" s="807"/>
      <c r="F92" s="808"/>
      <c r="G92" s="809"/>
      <c r="H92" s="822"/>
      <c r="I92" s="823"/>
      <c r="J92" s="823"/>
      <c r="K92" s="823"/>
      <c r="L92" s="823"/>
      <c r="M92" s="823"/>
      <c r="N92" s="823"/>
      <c r="O92" s="824"/>
      <c r="P92" s="826"/>
      <c r="Q92" s="806"/>
      <c r="R92" s="109"/>
    </row>
    <row r="93" spans="1:18" ht="15.75" customHeight="1">
      <c r="A93" s="827">
        <v>37</v>
      </c>
      <c r="B93" s="810" t="str">
        <f t="shared" ref="B93" si="32">B91</f>
        <v>R７</v>
      </c>
      <c r="C93" s="812"/>
      <c r="D93" s="813"/>
      <c r="E93" s="816"/>
      <c r="F93" s="817"/>
      <c r="G93" s="818"/>
      <c r="H93" s="819"/>
      <c r="I93" s="820"/>
      <c r="J93" s="820"/>
      <c r="K93" s="820"/>
      <c r="L93" s="820"/>
      <c r="M93" s="820"/>
      <c r="N93" s="820"/>
      <c r="O93" s="821"/>
      <c r="P93" s="825"/>
      <c r="Q93" s="805" t="s">
        <v>94</v>
      </c>
      <c r="R93" s="109"/>
    </row>
    <row r="94" spans="1:18" ht="15.75" customHeight="1">
      <c r="A94" s="828"/>
      <c r="B94" s="811"/>
      <c r="C94" s="814"/>
      <c r="D94" s="815"/>
      <c r="E94" s="807"/>
      <c r="F94" s="808"/>
      <c r="G94" s="809"/>
      <c r="H94" s="822"/>
      <c r="I94" s="823"/>
      <c r="J94" s="823"/>
      <c r="K94" s="823"/>
      <c r="L94" s="823"/>
      <c r="M94" s="823"/>
      <c r="N94" s="823"/>
      <c r="O94" s="824"/>
      <c r="P94" s="826"/>
      <c r="Q94" s="806"/>
      <c r="R94" s="109"/>
    </row>
    <row r="95" spans="1:18" ht="15.75" customHeight="1">
      <c r="A95" s="829">
        <v>38</v>
      </c>
      <c r="B95" s="810" t="str">
        <f t="shared" ref="B95" si="33">B93</f>
        <v>R７</v>
      </c>
      <c r="C95" s="812"/>
      <c r="D95" s="813"/>
      <c r="E95" s="816"/>
      <c r="F95" s="817"/>
      <c r="G95" s="818"/>
      <c r="H95" s="819"/>
      <c r="I95" s="820"/>
      <c r="J95" s="820"/>
      <c r="K95" s="820"/>
      <c r="L95" s="820"/>
      <c r="M95" s="820"/>
      <c r="N95" s="820"/>
      <c r="O95" s="821"/>
      <c r="P95" s="825"/>
      <c r="Q95" s="805" t="s">
        <v>94</v>
      </c>
      <c r="R95" s="109"/>
    </row>
    <row r="96" spans="1:18" ht="15.75" customHeight="1">
      <c r="A96" s="829"/>
      <c r="B96" s="811"/>
      <c r="C96" s="814"/>
      <c r="D96" s="815"/>
      <c r="E96" s="807"/>
      <c r="F96" s="808"/>
      <c r="G96" s="809"/>
      <c r="H96" s="822"/>
      <c r="I96" s="823"/>
      <c r="J96" s="823"/>
      <c r="K96" s="823"/>
      <c r="L96" s="823"/>
      <c r="M96" s="823"/>
      <c r="N96" s="823"/>
      <c r="O96" s="824"/>
      <c r="P96" s="826"/>
      <c r="Q96" s="806"/>
      <c r="R96" s="109"/>
    </row>
    <row r="97" spans="1:20" ht="15.75" customHeight="1">
      <c r="A97" s="827">
        <v>39</v>
      </c>
      <c r="B97" s="810" t="str">
        <f t="shared" ref="B97" si="34">B95</f>
        <v>R７</v>
      </c>
      <c r="C97" s="812"/>
      <c r="D97" s="813"/>
      <c r="E97" s="816"/>
      <c r="F97" s="817"/>
      <c r="G97" s="818"/>
      <c r="H97" s="819"/>
      <c r="I97" s="820"/>
      <c r="J97" s="820"/>
      <c r="K97" s="820"/>
      <c r="L97" s="820"/>
      <c r="M97" s="820"/>
      <c r="N97" s="820"/>
      <c r="O97" s="821"/>
      <c r="P97" s="825"/>
      <c r="Q97" s="805" t="s">
        <v>94</v>
      </c>
      <c r="R97" s="109"/>
    </row>
    <row r="98" spans="1:20" ht="15.75" customHeight="1">
      <c r="A98" s="828"/>
      <c r="B98" s="811"/>
      <c r="C98" s="814"/>
      <c r="D98" s="815"/>
      <c r="E98" s="807"/>
      <c r="F98" s="808"/>
      <c r="G98" s="809"/>
      <c r="H98" s="822"/>
      <c r="I98" s="823"/>
      <c r="J98" s="823"/>
      <c r="K98" s="823"/>
      <c r="L98" s="823"/>
      <c r="M98" s="823"/>
      <c r="N98" s="823"/>
      <c r="O98" s="824"/>
      <c r="P98" s="826"/>
      <c r="Q98" s="806"/>
      <c r="R98" s="109"/>
    </row>
    <row r="99" spans="1:20" ht="15.75" customHeight="1">
      <c r="A99" s="810">
        <v>40</v>
      </c>
      <c r="B99" s="810" t="str">
        <f t="shared" ref="B99" si="35">B97</f>
        <v>R７</v>
      </c>
      <c r="C99" s="812"/>
      <c r="D99" s="813"/>
      <c r="E99" s="816"/>
      <c r="F99" s="817"/>
      <c r="G99" s="818"/>
      <c r="H99" s="819"/>
      <c r="I99" s="820"/>
      <c r="J99" s="820"/>
      <c r="K99" s="820"/>
      <c r="L99" s="820"/>
      <c r="M99" s="820"/>
      <c r="N99" s="820"/>
      <c r="O99" s="821"/>
      <c r="P99" s="825"/>
      <c r="Q99" s="805" t="s">
        <v>94</v>
      </c>
      <c r="R99" s="109"/>
    </row>
    <row r="100" spans="1:20" ht="15.75" customHeight="1">
      <c r="A100" s="811"/>
      <c r="B100" s="811"/>
      <c r="C100" s="814"/>
      <c r="D100" s="815"/>
      <c r="E100" s="807"/>
      <c r="F100" s="808"/>
      <c r="G100" s="809"/>
      <c r="H100" s="822"/>
      <c r="I100" s="823"/>
      <c r="J100" s="823"/>
      <c r="K100" s="823"/>
      <c r="L100" s="823"/>
      <c r="M100" s="823"/>
      <c r="N100" s="823"/>
      <c r="O100" s="824"/>
      <c r="P100" s="826"/>
      <c r="Q100" s="806"/>
      <c r="R100" s="109"/>
    </row>
    <row r="101" spans="1:20" ht="15.75" customHeight="1">
      <c r="A101" s="165" t="s">
        <v>44</v>
      </c>
      <c r="B101" s="804" t="s">
        <v>333</v>
      </c>
      <c r="C101" s="804"/>
      <c r="D101" s="804"/>
      <c r="E101" s="804"/>
      <c r="F101" s="804"/>
      <c r="G101" s="804"/>
      <c r="H101" s="804"/>
      <c r="I101" s="804"/>
      <c r="J101" s="804"/>
      <c r="K101" s="804"/>
      <c r="L101" s="804"/>
      <c r="M101" s="804"/>
      <c r="N101" s="804"/>
      <c r="O101" s="804"/>
      <c r="P101" s="804"/>
      <c r="Q101" s="190"/>
      <c r="R101" s="109"/>
    </row>
    <row r="102" spans="1:20" ht="15.75" customHeight="1">
      <c r="A102" s="165" t="s">
        <v>45</v>
      </c>
      <c r="B102" s="839" t="s">
        <v>536</v>
      </c>
      <c r="C102" s="839"/>
      <c r="D102" s="839"/>
      <c r="E102" s="839"/>
      <c r="F102" s="839"/>
      <c r="G102" s="839"/>
      <c r="H102" s="839"/>
      <c r="I102" s="839"/>
      <c r="J102" s="839"/>
      <c r="K102" s="839"/>
      <c r="L102" s="839"/>
      <c r="M102" s="839"/>
      <c r="N102" s="839"/>
      <c r="O102" s="839"/>
      <c r="P102" s="839"/>
      <c r="Q102" s="839"/>
      <c r="R102" s="109"/>
    </row>
    <row r="103" spans="1:20">
      <c r="B103" s="839"/>
      <c r="C103" s="839"/>
      <c r="D103" s="839"/>
      <c r="E103" s="839"/>
      <c r="F103" s="839"/>
      <c r="G103" s="839"/>
      <c r="H103" s="839"/>
      <c r="I103" s="839"/>
      <c r="J103" s="839"/>
      <c r="K103" s="839"/>
      <c r="L103" s="839"/>
      <c r="M103" s="839"/>
      <c r="N103" s="839"/>
      <c r="O103" s="839"/>
      <c r="P103" s="839"/>
      <c r="Q103" s="839"/>
      <c r="R103" s="164"/>
    </row>
    <row r="104" spans="1:20">
      <c r="B104" s="379"/>
      <c r="C104" s="379"/>
      <c r="D104" s="379"/>
      <c r="E104" s="379"/>
      <c r="F104" s="379"/>
      <c r="G104" s="379"/>
      <c r="H104" s="379"/>
      <c r="I104" s="379"/>
      <c r="J104" s="379"/>
      <c r="K104" s="379"/>
      <c r="L104" s="379"/>
      <c r="M104" s="379"/>
      <c r="N104" s="379"/>
      <c r="O104" s="379"/>
      <c r="P104" s="379"/>
      <c r="Q104" s="379"/>
      <c r="R104" s="164"/>
    </row>
    <row r="105" spans="1:20">
      <c r="A105" s="740" t="str">
        <f>CONCATENATE("（様式-",INDEX(発注者入力シート!$B$20:$G$24,MATCH(発注者入力シート!L6,発注者入力シート!$C$20:$C$24,0),4),"-２）")</f>
        <v>（様式-２-２）</v>
      </c>
      <c r="B105" s="740"/>
      <c r="C105" s="740"/>
      <c r="D105" s="740"/>
      <c r="E105" s="740"/>
      <c r="F105" s="740"/>
      <c r="Q105" s="159" t="str">
        <f>Q1</f>
        <v>【令和７年度完成工事分】</v>
      </c>
      <c r="R105" s="164"/>
      <c r="S105" s="3" t="s">
        <v>251</v>
      </c>
    </row>
    <row r="106" spans="1:20" ht="15.75" customHeight="1">
      <c r="A106" s="740" t="str">
        <f>CONCATENATE("評価項目",INDEX(発注者入力シート!$B$20:$G$24,MATCH(発注者入力シート!L6,発注者入力シート!$C$20:$C$24,0),5),"-",INDEX(発注者入力シート!$B$20:$G$24,MATCH(発注者入力シート!L6,発注者入力シート!$C$20:$C$24,0),6))</f>
        <v>評価項目（１）-①</v>
      </c>
      <c r="B106" s="740"/>
      <c r="C106" s="740"/>
      <c r="D106" s="740"/>
      <c r="E106" s="740"/>
      <c r="S106" s="3" t="s">
        <v>252</v>
      </c>
    </row>
    <row r="107" spans="1:20" ht="15.75" customHeight="1">
      <c r="A107" s="753" t="s">
        <v>93</v>
      </c>
      <c r="B107" s="753"/>
      <c r="C107" s="753"/>
      <c r="D107" s="753"/>
      <c r="E107" s="753"/>
      <c r="F107" s="753"/>
      <c r="G107" s="753"/>
      <c r="H107" s="753"/>
      <c r="I107" s="753"/>
      <c r="J107" s="753"/>
      <c r="K107" s="753"/>
      <c r="L107" s="753"/>
      <c r="M107" s="753"/>
      <c r="N107" s="753"/>
      <c r="O107" s="753"/>
      <c r="P107" s="753"/>
      <c r="Q107" s="753"/>
      <c r="R107" s="159"/>
      <c r="S107" s="132"/>
      <c r="T107" s="3" t="s">
        <v>259</v>
      </c>
    </row>
    <row r="108" spans="1:20" ht="15.75" customHeight="1">
      <c r="H108" s="838" t="s">
        <v>180</v>
      </c>
      <c r="I108" s="838"/>
      <c r="J108" s="838"/>
      <c r="K108" s="754" t="str">
        <f>IF(企業入力シート!C7="","",企業入力シート!C7)</f>
        <v/>
      </c>
      <c r="L108" s="754"/>
      <c r="M108" s="754"/>
      <c r="N108" s="754"/>
      <c r="O108" s="754"/>
      <c r="P108" s="754"/>
      <c r="Q108" s="754"/>
      <c r="S108" s="126"/>
      <c r="T108" s="3" t="s">
        <v>254</v>
      </c>
    </row>
    <row r="109" spans="1:20" ht="15.75" customHeight="1">
      <c r="R109" s="167"/>
    </row>
    <row r="110" spans="1:20" ht="15.75" customHeight="1">
      <c r="R110" s="167"/>
      <c r="S110" s="3" t="s">
        <v>255</v>
      </c>
    </row>
    <row r="111" spans="1:20" ht="15.75" customHeight="1">
      <c r="A111" s="160" t="s">
        <v>12</v>
      </c>
      <c r="B111" s="161" t="s">
        <v>14</v>
      </c>
      <c r="C111" s="830" t="s">
        <v>16</v>
      </c>
      <c r="D111" s="830"/>
      <c r="E111" s="827" t="s">
        <v>17</v>
      </c>
      <c r="F111" s="830"/>
      <c r="G111" s="831"/>
      <c r="H111" s="827" t="s">
        <v>18</v>
      </c>
      <c r="I111" s="830"/>
      <c r="J111" s="830"/>
      <c r="K111" s="830"/>
      <c r="L111" s="830"/>
      <c r="M111" s="830"/>
      <c r="N111" s="830"/>
      <c r="O111" s="831"/>
      <c r="P111" s="827" t="s">
        <v>48</v>
      </c>
      <c r="Q111" s="831"/>
      <c r="R111" s="2"/>
      <c r="S111" s="128"/>
      <c r="T111" s="3" t="s">
        <v>256</v>
      </c>
    </row>
    <row r="112" spans="1:20" ht="15.75" customHeight="1">
      <c r="A112" s="162" t="s">
        <v>13</v>
      </c>
      <c r="B112" s="163" t="s">
        <v>15</v>
      </c>
      <c r="C112" s="744"/>
      <c r="D112" s="744"/>
      <c r="E112" s="834" t="s">
        <v>460</v>
      </c>
      <c r="F112" s="835"/>
      <c r="G112" s="836"/>
      <c r="H112" s="828"/>
      <c r="I112" s="832"/>
      <c r="J112" s="832"/>
      <c r="K112" s="832"/>
      <c r="L112" s="832"/>
      <c r="M112" s="832"/>
      <c r="N112" s="832"/>
      <c r="O112" s="833"/>
      <c r="P112" s="829" t="s">
        <v>47</v>
      </c>
      <c r="Q112" s="837"/>
      <c r="S112" s="129"/>
      <c r="T112" s="3" t="s">
        <v>254</v>
      </c>
    </row>
    <row r="113" spans="1:19" ht="15.75" customHeight="1">
      <c r="A113" s="827">
        <v>41</v>
      </c>
      <c r="B113" s="810" t="str">
        <f>B99</f>
        <v>R７</v>
      </c>
      <c r="C113" s="812"/>
      <c r="D113" s="813"/>
      <c r="E113" s="816"/>
      <c r="F113" s="817"/>
      <c r="G113" s="818"/>
      <c r="H113" s="819"/>
      <c r="I113" s="820"/>
      <c r="J113" s="820"/>
      <c r="K113" s="820"/>
      <c r="L113" s="820"/>
      <c r="M113" s="820"/>
      <c r="N113" s="820"/>
      <c r="O113" s="821"/>
      <c r="P113" s="825"/>
      <c r="Q113" s="805" t="s">
        <v>94</v>
      </c>
    </row>
    <row r="114" spans="1:19" ht="15.75" customHeight="1">
      <c r="A114" s="828"/>
      <c r="B114" s="811"/>
      <c r="C114" s="814"/>
      <c r="D114" s="815"/>
      <c r="E114" s="807"/>
      <c r="F114" s="808"/>
      <c r="G114" s="809"/>
      <c r="H114" s="822"/>
      <c r="I114" s="823"/>
      <c r="J114" s="823"/>
      <c r="K114" s="823"/>
      <c r="L114" s="823"/>
      <c r="M114" s="823"/>
      <c r="N114" s="823"/>
      <c r="O114" s="824"/>
      <c r="P114" s="826"/>
      <c r="Q114" s="806"/>
      <c r="R114" s="109"/>
      <c r="S114" s="134" t="s">
        <v>257</v>
      </c>
    </row>
    <row r="115" spans="1:19" ht="15.75" customHeight="1">
      <c r="A115" s="829">
        <v>42</v>
      </c>
      <c r="B115" s="810" t="str">
        <f>B113</f>
        <v>R７</v>
      </c>
      <c r="C115" s="812"/>
      <c r="D115" s="813"/>
      <c r="E115" s="816"/>
      <c r="F115" s="817"/>
      <c r="G115" s="818"/>
      <c r="H115" s="819"/>
      <c r="I115" s="820"/>
      <c r="J115" s="820"/>
      <c r="K115" s="820"/>
      <c r="L115" s="820"/>
      <c r="M115" s="820"/>
      <c r="N115" s="820"/>
      <c r="O115" s="821"/>
      <c r="P115" s="825"/>
      <c r="Q115" s="805" t="s">
        <v>94</v>
      </c>
      <c r="R115" s="109"/>
      <c r="S115" s="134" t="s">
        <v>258</v>
      </c>
    </row>
    <row r="116" spans="1:19" ht="15.75" customHeight="1">
      <c r="A116" s="829"/>
      <c r="B116" s="811"/>
      <c r="C116" s="814"/>
      <c r="D116" s="815"/>
      <c r="E116" s="807"/>
      <c r="F116" s="808"/>
      <c r="G116" s="809"/>
      <c r="H116" s="822"/>
      <c r="I116" s="823"/>
      <c r="J116" s="823"/>
      <c r="K116" s="823"/>
      <c r="L116" s="823"/>
      <c r="M116" s="823"/>
      <c r="N116" s="823"/>
      <c r="O116" s="824"/>
      <c r="P116" s="826"/>
      <c r="Q116" s="806"/>
      <c r="R116" s="109"/>
    </row>
    <row r="117" spans="1:19" ht="15.75" customHeight="1">
      <c r="A117" s="827">
        <v>43</v>
      </c>
      <c r="B117" s="810" t="str">
        <f t="shared" ref="B117" si="36">B115</f>
        <v>R７</v>
      </c>
      <c r="C117" s="812"/>
      <c r="D117" s="813"/>
      <c r="E117" s="816"/>
      <c r="F117" s="817"/>
      <c r="G117" s="818"/>
      <c r="H117" s="819"/>
      <c r="I117" s="820"/>
      <c r="J117" s="820"/>
      <c r="K117" s="820"/>
      <c r="L117" s="820"/>
      <c r="M117" s="820"/>
      <c r="N117" s="820"/>
      <c r="O117" s="821"/>
      <c r="P117" s="825"/>
      <c r="Q117" s="805" t="s">
        <v>94</v>
      </c>
      <c r="R117" s="109"/>
    </row>
    <row r="118" spans="1:19" ht="15.75" customHeight="1">
      <c r="A118" s="828"/>
      <c r="B118" s="811"/>
      <c r="C118" s="814"/>
      <c r="D118" s="815"/>
      <c r="E118" s="807"/>
      <c r="F118" s="808"/>
      <c r="G118" s="809"/>
      <c r="H118" s="822"/>
      <c r="I118" s="823"/>
      <c r="J118" s="823"/>
      <c r="K118" s="823"/>
      <c r="L118" s="823"/>
      <c r="M118" s="823"/>
      <c r="N118" s="823"/>
      <c r="O118" s="824"/>
      <c r="P118" s="826"/>
      <c r="Q118" s="806"/>
      <c r="R118" s="109"/>
    </row>
    <row r="119" spans="1:19" ht="15.75" customHeight="1">
      <c r="A119" s="829">
        <v>44</v>
      </c>
      <c r="B119" s="810" t="str">
        <f t="shared" ref="B119" si="37">B117</f>
        <v>R７</v>
      </c>
      <c r="C119" s="812"/>
      <c r="D119" s="813"/>
      <c r="E119" s="816"/>
      <c r="F119" s="817"/>
      <c r="G119" s="818"/>
      <c r="H119" s="819"/>
      <c r="I119" s="820"/>
      <c r="J119" s="820"/>
      <c r="K119" s="820"/>
      <c r="L119" s="820"/>
      <c r="M119" s="820"/>
      <c r="N119" s="820"/>
      <c r="O119" s="821"/>
      <c r="P119" s="825"/>
      <c r="Q119" s="805" t="s">
        <v>94</v>
      </c>
      <c r="R119" s="109"/>
    </row>
    <row r="120" spans="1:19" ht="15.75" customHeight="1">
      <c r="A120" s="829"/>
      <c r="B120" s="811"/>
      <c r="C120" s="814"/>
      <c r="D120" s="815"/>
      <c r="E120" s="807"/>
      <c r="F120" s="808"/>
      <c r="G120" s="809"/>
      <c r="H120" s="822"/>
      <c r="I120" s="823"/>
      <c r="J120" s="823"/>
      <c r="K120" s="823"/>
      <c r="L120" s="823"/>
      <c r="M120" s="823"/>
      <c r="N120" s="823"/>
      <c r="O120" s="824"/>
      <c r="P120" s="826"/>
      <c r="Q120" s="806"/>
      <c r="R120" s="109"/>
    </row>
    <row r="121" spans="1:19" ht="15.75" customHeight="1">
      <c r="A121" s="827">
        <v>45</v>
      </c>
      <c r="B121" s="810" t="str">
        <f t="shared" ref="B121" si="38">B119</f>
        <v>R７</v>
      </c>
      <c r="C121" s="812"/>
      <c r="D121" s="813"/>
      <c r="E121" s="816"/>
      <c r="F121" s="817"/>
      <c r="G121" s="818"/>
      <c r="H121" s="819"/>
      <c r="I121" s="820"/>
      <c r="J121" s="820"/>
      <c r="K121" s="820"/>
      <c r="L121" s="820"/>
      <c r="M121" s="820"/>
      <c r="N121" s="820"/>
      <c r="O121" s="821"/>
      <c r="P121" s="825"/>
      <c r="Q121" s="805" t="s">
        <v>94</v>
      </c>
      <c r="R121" s="109"/>
    </row>
    <row r="122" spans="1:19" ht="15.75" customHeight="1">
      <c r="A122" s="828"/>
      <c r="B122" s="811"/>
      <c r="C122" s="814"/>
      <c r="D122" s="815"/>
      <c r="E122" s="807"/>
      <c r="F122" s="808"/>
      <c r="G122" s="809"/>
      <c r="H122" s="822"/>
      <c r="I122" s="823"/>
      <c r="J122" s="823"/>
      <c r="K122" s="823"/>
      <c r="L122" s="823"/>
      <c r="M122" s="823"/>
      <c r="N122" s="823"/>
      <c r="O122" s="824"/>
      <c r="P122" s="826"/>
      <c r="Q122" s="806"/>
      <c r="R122" s="109"/>
    </row>
    <row r="123" spans="1:19" ht="15.75" customHeight="1">
      <c r="A123" s="829">
        <v>46</v>
      </c>
      <c r="B123" s="810" t="str">
        <f t="shared" ref="B123" si="39">B121</f>
        <v>R７</v>
      </c>
      <c r="C123" s="812"/>
      <c r="D123" s="813"/>
      <c r="E123" s="816"/>
      <c r="F123" s="817"/>
      <c r="G123" s="818"/>
      <c r="H123" s="819"/>
      <c r="I123" s="820"/>
      <c r="J123" s="820"/>
      <c r="K123" s="820"/>
      <c r="L123" s="820"/>
      <c r="M123" s="820"/>
      <c r="N123" s="820"/>
      <c r="O123" s="821"/>
      <c r="P123" s="825"/>
      <c r="Q123" s="805" t="s">
        <v>94</v>
      </c>
      <c r="R123" s="109"/>
    </row>
    <row r="124" spans="1:19" ht="15.75" customHeight="1">
      <c r="A124" s="829"/>
      <c r="B124" s="811"/>
      <c r="C124" s="814"/>
      <c r="D124" s="815"/>
      <c r="E124" s="807"/>
      <c r="F124" s="808"/>
      <c r="G124" s="809"/>
      <c r="H124" s="822"/>
      <c r="I124" s="823"/>
      <c r="J124" s="823"/>
      <c r="K124" s="823"/>
      <c r="L124" s="823"/>
      <c r="M124" s="823"/>
      <c r="N124" s="823"/>
      <c r="O124" s="824"/>
      <c r="P124" s="826"/>
      <c r="Q124" s="806"/>
      <c r="R124" s="109"/>
    </row>
    <row r="125" spans="1:19" ht="15.75" customHeight="1">
      <c r="A125" s="827">
        <v>47</v>
      </c>
      <c r="B125" s="810" t="str">
        <f t="shared" ref="B125" si="40">B123</f>
        <v>R７</v>
      </c>
      <c r="C125" s="812"/>
      <c r="D125" s="813"/>
      <c r="E125" s="816"/>
      <c r="F125" s="817"/>
      <c r="G125" s="818"/>
      <c r="H125" s="819"/>
      <c r="I125" s="820"/>
      <c r="J125" s="820"/>
      <c r="K125" s="820"/>
      <c r="L125" s="820"/>
      <c r="M125" s="820"/>
      <c r="N125" s="820"/>
      <c r="O125" s="821"/>
      <c r="P125" s="825"/>
      <c r="Q125" s="805" t="s">
        <v>94</v>
      </c>
      <c r="R125" s="109"/>
    </row>
    <row r="126" spans="1:19" ht="15.75" customHeight="1">
      <c r="A126" s="828"/>
      <c r="B126" s="811"/>
      <c r="C126" s="814"/>
      <c r="D126" s="815"/>
      <c r="E126" s="807"/>
      <c r="F126" s="808"/>
      <c r="G126" s="809"/>
      <c r="H126" s="822"/>
      <c r="I126" s="823"/>
      <c r="J126" s="823"/>
      <c r="K126" s="823"/>
      <c r="L126" s="823"/>
      <c r="M126" s="823"/>
      <c r="N126" s="823"/>
      <c r="O126" s="824"/>
      <c r="P126" s="826"/>
      <c r="Q126" s="806"/>
      <c r="R126" s="109"/>
    </row>
    <row r="127" spans="1:19" ht="15.75" customHeight="1">
      <c r="A127" s="829">
        <v>48</v>
      </c>
      <c r="B127" s="810" t="str">
        <f t="shared" ref="B127" si="41">B125</f>
        <v>R７</v>
      </c>
      <c r="C127" s="812"/>
      <c r="D127" s="813"/>
      <c r="E127" s="816"/>
      <c r="F127" s="817"/>
      <c r="G127" s="818"/>
      <c r="H127" s="819"/>
      <c r="I127" s="820"/>
      <c r="J127" s="820"/>
      <c r="K127" s="820"/>
      <c r="L127" s="820"/>
      <c r="M127" s="820"/>
      <c r="N127" s="820"/>
      <c r="O127" s="821"/>
      <c r="P127" s="825"/>
      <c r="Q127" s="805" t="s">
        <v>94</v>
      </c>
      <c r="R127" s="109"/>
    </row>
    <row r="128" spans="1:19" ht="15.75" customHeight="1">
      <c r="A128" s="829"/>
      <c r="B128" s="811"/>
      <c r="C128" s="814"/>
      <c r="D128" s="815"/>
      <c r="E128" s="807"/>
      <c r="F128" s="808"/>
      <c r="G128" s="809"/>
      <c r="H128" s="822"/>
      <c r="I128" s="823"/>
      <c r="J128" s="823"/>
      <c r="K128" s="823"/>
      <c r="L128" s="823"/>
      <c r="M128" s="823"/>
      <c r="N128" s="823"/>
      <c r="O128" s="824"/>
      <c r="P128" s="826"/>
      <c r="Q128" s="806"/>
      <c r="R128" s="109"/>
    </row>
    <row r="129" spans="1:18" ht="15.75" customHeight="1">
      <c r="A129" s="827">
        <v>49</v>
      </c>
      <c r="B129" s="810" t="str">
        <f t="shared" ref="B129" si="42">B127</f>
        <v>R７</v>
      </c>
      <c r="C129" s="812"/>
      <c r="D129" s="813"/>
      <c r="E129" s="816"/>
      <c r="F129" s="817"/>
      <c r="G129" s="818"/>
      <c r="H129" s="819"/>
      <c r="I129" s="820"/>
      <c r="J129" s="820"/>
      <c r="K129" s="820"/>
      <c r="L129" s="820"/>
      <c r="M129" s="820"/>
      <c r="N129" s="820"/>
      <c r="O129" s="821"/>
      <c r="P129" s="825"/>
      <c r="Q129" s="805" t="s">
        <v>94</v>
      </c>
      <c r="R129" s="109"/>
    </row>
    <row r="130" spans="1:18" ht="15.75" customHeight="1">
      <c r="A130" s="828"/>
      <c r="B130" s="811"/>
      <c r="C130" s="814"/>
      <c r="D130" s="815"/>
      <c r="E130" s="807"/>
      <c r="F130" s="808"/>
      <c r="G130" s="809"/>
      <c r="H130" s="822"/>
      <c r="I130" s="823"/>
      <c r="J130" s="823"/>
      <c r="K130" s="823"/>
      <c r="L130" s="823"/>
      <c r="M130" s="823"/>
      <c r="N130" s="823"/>
      <c r="O130" s="824"/>
      <c r="P130" s="826"/>
      <c r="Q130" s="806"/>
      <c r="R130" s="109"/>
    </row>
    <row r="131" spans="1:18" ht="15.75" customHeight="1">
      <c r="A131" s="829">
        <v>50</v>
      </c>
      <c r="B131" s="810" t="str">
        <f t="shared" ref="B131" si="43">B129</f>
        <v>R７</v>
      </c>
      <c r="C131" s="812"/>
      <c r="D131" s="813"/>
      <c r="E131" s="816"/>
      <c r="F131" s="817"/>
      <c r="G131" s="818"/>
      <c r="H131" s="819"/>
      <c r="I131" s="820"/>
      <c r="J131" s="820"/>
      <c r="K131" s="820"/>
      <c r="L131" s="820"/>
      <c r="M131" s="820"/>
      <c r="N131" s="820"/>
      <c r="O131" s="821"/>
      <c r="P131" s="825"/>
      <c r="Q131" s="805" t="s">
        <v>94</v>
      </c>
      <c r="R131" s="109"/>
    </row>
    <row r="132" spans="1:18" ht="15.75" customHeight="1">
      <c r="A132" s="829"/>
      <c r="B132" s="811"/>
      <c r="C132" s="814"/>
      <c r="D132" s="815"/>
      <c r="E132" s="807"/>
      <c r="F132" s="808"/>
      <c r="G132" s="809"/>
      <c r="H132" s="822"/>
      <c r="I132" s="823"/>
      <c r="J132" s="823"/>
      <c r="K132" s="823"/>
      <c r="L132" s="823"/>
      <c r="M132" s="823"/>
      <c r="N132" s="823"/>
      <c r="O132" s="824"/>
      <c r="P132" s="826"/>
      <c r="Q132" s="806"/>
      <c r="R132" s="109"/>
    </row>
    <row r="133" spans="1:18" ht="15.75" customHeight="1">
      <c r="A133" s="827">
        <v>51</v>
      </c>
      <c r="B133" s="810" t="str">
        <f t="shared" ref="B133" si="44">B131</f>
        <v>R７</v>
      </c>
      <c r="C133" s="812"/>
      <c r="D133" s="813"/>
      <c r="E133" s="816"/>
      <c r="F133" s="817"/>
      <c r="G133" s="818"/>
      <c r="H133" s="819"/>
      <c r="I133" s="820"/>
      <c r="J133" s="820"/>
      <c r="K133" s="820"/>
      <c r="L133" s="820"/>
      <c r="M133" s="820"/>
      <c r="N133" s="820"/>
      <c r="O133" s="821"/>
      <c r="P133" s="825"/>
      <c r="Q133" s="805" t="s">
        <v>94</v>
      </c>
      <c r="R133" s="109"/>
    </row>
    <row r="134" spans="1:18" ht="15.75" customHeight="1">
      <c r="A134" s="828"/>
      <c r="B134" s="811"/>
      <c r="C134" s="814"/>
      <c r="D134" s="815"/>
      <c r="E134" s="807"/>
      <c r="F134" s="808"/>
      <c r="G134" s="809"/>
      <c r="H134" s="822"/>
      <c r="I134" s="823"/>
      <c r="J134" s="823"/>
      <c r="K134" s="823"/>
      <c r="L134" s="823"/>
      <c r="M134" s="823"/>
      <c r="N134" s="823"/>
      <c r="O134" s="824"/>
      <c r="P134" s="826"/>
      <c r="Q134" s="806"/>
      <c r="R134" s="109"/>
    </row>
    <row r="135" spans="1:18" ht="15.75" customHeight="1">
      <c r="A135" s="829">
        <v>52</v>
      </c>
      <c r="B135" s="810" t="str">
        <f t="shared" ref="B135" si="45">B133</f>
        <v>R７</v>
      </c>
      <c r="C135" s="812"/>
      <c r="D135" s="813"/>
      <c r="E135" s="816"/>
      <c r="F135" s="817"/>
      <c r="G135" s="818"/>
      <c r="H135" s="819"/>
      <c r="I135" s="820"/>
      <c r="J135" s="820"/>
      <c r="K135" s="820"/>
      <c r="L135" s="820"/>
      <c r="M135" s="820"/>
      <c r="N135" s="820"/>
      <c r="O135" s="821"/>
      <c r="P135" s="825"/>
      <c r="Q135" s="805" t="s">
        <v>94</v>
      </c>
      <c r="R135" s="109"/>
    </row>
    <row r="136" spans="1:18" ht="15.75" customHeight="1">
      <c r="A136" s="829"/>
      <c r="B136" s="811"/>
      <c r="C136" s="814"/>
      <c r="D136" s="815"/>
      <c r="E136" s="807"/>
      <c r="F136" s="808"/>
      <c r="G136" s="809"/>
      <c r="H136" s="822"/>
      <c r="I136" s="823"/>
      <c r="J136" s="823"/>
      <c r="K136" s="823"/>
      <c r="L136" s="823"/>
      <c r="M136" s="823"/>
      <c r="N136" s="823"/>
      <c r="O136" s="824"/>
      <c r="P136" s="826"/>
      <c r="Q136" s="806"/>
      <c r="R136" s="109"/>
    </row>
    <row r="137" spans="1:18" ht="15.75" customHeight="1">
      <c r="A137" s="827">
        <v>53</v>
      </c>
      <c r="B137" s="810" t="str">
        <f t="shared" ref="B137" si="46">B135</f>
        <v>R７</v>
      </c>
      <c r="C137" s="812"/>
      <c r="D137" s="813"/>
      <c r="E137" s="816"/>
      <c r="F137" s="817"/>
      <c r="G137" s="818"/>
      <c r="H137" s="819"/>
      <c r="I137" s="820"/>
      <c r="J137" s="820"/>
      <c r="K137" s="820"/>
      <c r="L137" s="820"/>
      <c r="M137" s="820"/>
      <c r="N137" s="820"/>
      <c r="O137" s="821"/>
      <c r="P137" s="825"/>
      <c r="Q137" s="805" t="s">
        <v>94</v>
      </c>
      <c r="R137" s="109"/>
    </row>
    <row r="138" spans="1:18" ht="15.75" customHeight="1">
      <c r="A138" s="828"/>
      <c r="B138" s="811"/>
      <c r="C138" s="814"/>
      <c r="D138" s="815"/>
      <c r="E138" s="807"/>
      <c r="F138" s="808"/>
      <c r="G138" s="809"/>
      <c r="H138" s="822"/>
      <c r="I138" s="823"/>
      <c r="J138" s="823"/>
      <c r="K138" s="823"/>
      <c r="L138" s="823"/>
      <c r="M138" s="823"/>
      <c r="N138" s="823"/>
      <c r="O138" s="824"/>
      <c r="P138" s="826"/>
      <c r="Q138" s="806"/>
      <c r="R138" s="109"/>
    </row>
    <row r="139" spans="1:18" ht="15.75" customHeight="1">
      <c r="A139" s="829">
        <v>54</v>
      </c>
      <c r="B139" s="810" t="str">
        <f t="shared" ref="B139" si="47">B137</f>
        <v>R７</v>
      </c>
      <c r="C139" s="812"/>
      <c r="D139" s="813"/>
      <c r="E139" s="816"/>
      <c r="F139" s="817"/>
      <c r="G139" s="818"/>
      <c r="H139" s="819"/>
      <c r="I139" s="820"/>
      <c r="J139" s="820"/>
      <c r="K139" s="820"/>
      <c r="L139" s="820"/>
      <c r="M139" s="820"/>
      <c r="N139" s="820"/>
      <c r="O139" s="821"/>
      <c r="P139" s="825"/>
      <c r="Q139" s="805" t="s">
        <v>94</v>
      </c>
      <c r="R139" s="109"/>
    </row>
    <row r="140" spans="1:18" ht="15.75" customHeight="1">
      <c r="A140" s="829"/>
      <c r="B140" s="811"/>
      <c r="C140" s="814"/>
      <c r="D140" s="815"/>
      <c r="E140" s="807"/>
      <c r="F140" s="808"/>
      <c r="G140" s="809"/>
      <c r="H140" s="822"/>
      <c r="I140" s="823"/>
      <c r="J140" s="823"/>
      <c r="K140" s="823"/>
      <c r="L140" s="823"/>
      <c r="M140" s="823"/>
      <c r="N140" s="823"/>
      <c r="O140" s="824"/>
      <c r="P140" s="826"/>
      <c r="Q140" s="806"/>
      <c r="R140" s="109"/>
    </row>
    <row r="141" spans="1:18" ht="15.75" customHeight="1">
      <c r="A141" s="827">
        <v>55</v>
      </c>
      <c r="B141" s="810" t="str">
        <f t="shared" ref="B141" si="48">B139</f>
        <v>R７</v>
      </c>
      <c r="C141" s="812"/>
      <c r="D141" s="813"/>
      <c r="E141" s="816"/>
      <c r="F141" s="817"/>
      <c r="G141" s="818"/>
      <c r="H141" s="819"/>
      <c r="I141" s="820"/>
      <c r="J141" s="820"/>
      <c r="K141" s="820"/>
      <c r="L141" s="820"/>
      <c r="M141" s="820"/>
      <c r="N141" s="820"/>
      <c r="O141" s="821"/>
      <c r="P141" s="825"/>
      <c r="Q141" s="805" t="s">
        <v>94</v>
      </c>
      <c r="R141" s="109"/>
    </row>
    <row r="142" spans="1:18" ht="15.75" customHeight="1">
      <c r="A142" s="828"/>
      <c r="B142" s="811"/>
      <c r="C142" s="814"/>
      <c r="D142" s="815"/>
      <c r="E142" s="807"/>
      <c r="F142" s="808"/>
      <c r="G142" s="809"/>
      <c r="H142" s="822"/>
      <c r="I142" s="823"/>
      <c r="J142" s="823"/>
      <c r="K142" s="823"/>
      <c r="L142" s="823"/>
      <c r="M142" s="823"/>
      <c r="N142" s="823"/>
      <c r="O142" s="824"/>
      <c r="P142" s="826"/>
      <c r="Q142" s="806"/>
      <c r="R142" s="109"/>
    </row>
    <row r="143" spans="1:18" ht="15.75" customHeight="1">
      <c r="A143" s="829">
        <v>56</v>
      </c>
      <c r="B143" s="810" t="str">
        <f t="shared" ref="B143" si="49">B141</f>
        <v>R７</v>
      </c>
      <c r="C143" s="812"/>
      <c r="D143" s="813"/>
      <c r="E143" s="816"/>
      <c r="F143" s="817"/>
      <c r="G143" s="818"/>
      <c r="H143" s="819"/>
      <c r="I143" s="820"/>
      <c r="J143" s="820"/>
      <c r="K143" s="820"/>
      <c r="L143" s="820"/>
      <c r="M143" s="820"/>
      <c r="N143" s="820"/>
      <c r="O143" s="821"/>
      <c r="P143" s="825"/>
      <c r="Q143" s="805" t="s">
        <v>94</v>
      </c>
      <c r="R143" s="109"/>
    </row>
    <row r="144" spans="1:18" ht="15.75" customHeight="1">
      <c r="A144" s="829"/>
      <c r="B144" s="811"/>
      <c r="C144" s="814"/>
      <c r="D144" s="815"/>
      <c r="E144" s="807"/>
      <c r="F144" s="808"/>
      <c r="G144" s="809"/>
      <c r="H144" s="822"/>
      <c r="I144" s="823"/>
      <c r="J144" s="823"/>
      <c r="K144" s="823"/>
      <c r="L144" s="823"/>
      <c r="M144" s="823"/>
      <c r="N144" s="823"/>
      <c r="O144" s="824"/>
      <c r="P144" s="826"/>
      <c r="Q144" s="806"/>
      <c r="R144" s="109"/>
    </row>
    <row r="145" spans="1:18" ht="15.75" customHeight="1">
      <c r="A145" s="827">
        <v>57</v>
      </c>
      <c r="B145" s="810" t="str">
        <f t="shared" ref="B145" si="50">B143</f>
        <v>R７</v>
      </c>
      <c r="C145" s="812"/>
      <c r="D145" s="813"/>
      <c r="E145" s="816"/>
      <c r="F145" s="817"/>
      <c r="G145" s="818"/>
      <c r="H145" s="819"/>
      <c r="I145" s="820"/>
      <c r="J145" s="820"/>
      <c r="K145" s="820"/>
      <c r="L145" s="820"/>
      <c r="M145" s="820"/>
      <c r="N145" s="820"/>
      <c r="O145" s="821"/>
      <c r="P145" s="825"/>
      <c r="Q145" s="805" t="s">
        <v>94</v>
      </c>
      <c r="R145" s="109"/>
    </row>
    <row r="146" spans="1:18" ht="15.75" customHeight="1">
      <c r="A146" s="828"/>
      <c r="B146" s="811"/>
      <c r="C146" s="814"/>
      <c r="D146" s="815"/>
      <c r="E146" s="807"/>
      <c r="F146" s="808"/>
      <c r="G146" s="809"/>
      <c r="H146" s="822"/>
      <c r="I146" s="823"/>
      <c r="J146" s="823"/>
      <c r="K146" s="823"/>
      <c r="L146" s="823"/>
      <c r="M146" s="823"/>
      <c r="N146" s="823"/>
      <c r="O146" s="824"/>
      <c r="P146" s="826"/>
      <c r="Q146" s="806"/>
      <c r="R146" s="109"/>
    </row>
    <row r="147" spans="1:18" ht="15.75" customHeight="1">
      <c r="A147" s="829">
        <v>58</v>
      </c>
      <c r="B147" s="810" t="str">
        <f t="shared" ref="B147" si="51">B145</f>
        <v>R７</v>
      </c>
      <c r="C147" s="812"/>
      <c r="D147" s="813"/>
      <c r="E147" s="816"/>
      <c r="F147" s="817"/>
      <c r="G147" s="818"/>
      <c r="H147" s="819"/>
      <c r="I147" s="820"/>
      <c r="J147" s="820"/>
      <c r="K147" s="820"/>
      <c r="L147" s="820"/>
      <c r="M147" s="820"/>
      <c r="N147" s="820"/>
      <c r="O147" s="821"/>
      <c r="P147" s="825"/>
      <c r="Q147" s="805" t="s">
        <v>94</v>
      </c>
      <c r="R147" s="109"/>
    </row>
    <row r="148" spans="1:18" ht="15.75" customHeight="1">
      <c r="A148" s="829"/>
      <c r="B148" s="811"/>
      <c r="C148" s="814"/>
      <c r="D148" s="815"/>
      <c r="E148" s="807"/>
      <c r="F148" s="808"/>
      <c r="G148" s="809"/>
      <c r="H148" s="822"/>
      <c r="I148" s="823"/>
      <c r="J148" s="823"/>
      <c r="K148" s="823"/>
      <c r="L148" s="823"/>
      <c r="M148" s="823"/>
      <c r="N148" s="823"/>
      <c r="O148" s="824"/>
      <c r="P148" s="826"/>
      <c r="Q148" s="806"/>
      <c r="R148" s="109"/>
    </row>
    <row r="149" spans="1:18" ht="15.75" customHeight="1">
      <c r="A149" s="827">
        <v>59</v>
      </c>
      <c r="B149" s="810" t="str">
        <f t="shared" ref="B149" si="52">B147</f>
        <v>R７</v>
      </c>
      <c r="C149" s="812"/>
      <c r="D149" s="813"/>
      <c r="E149" s="816"/>
      <c r="F149" s="817"/>
      <c r="G149" s="818"/>
      <c r="H149" s="819"/>
      <c r="I149" s="820"/>
      <c r="J149" s="820"/>
      <c r="K149" s="820"/>
      <c r="L149" s="820"/>
      <c r="M149" s="820"/>
      <c r="N149" s="820"/>
      <c r="O149" s="821"/>
      <c r="P149" s="825"/>
      <c r="Q149" s="805" t="s">
        <v>94</v>
      </c>
      <c r="R149" s="109"/>
    </row>
    <row r="150" spans="1:18" ht="15.75" customHeight="1">
      <c r="A150" s="828"/>
      <c r="B150" s="811"/>
      <c r="C150" s="814"/>
      <c r="D150" s="815"/>
      <c r="E150" s="807"/>
      <c r="F150" s="808"/>
      <c r="G150" s="809"/>
      <c r="H150" s="822"/>
      <c r="I150" s="823"/>
      <c r="J150" s="823"/>
      <c r="K150" s="823"/>
      <c r="L150" s="823"/>
      <c r="M150" s="823"/>
      <c r="N150" s="823"/>
      <c r="O150" s="824"/>
      <c r="P150" s="826"/>
      <c r="Q150" s="806"/>
      <c r="R150" s="109"/>
    </row>
    <row r="151" spans="1:18" ht="15.75" customHeight="1">
      <c r="A151" s="810">
        <v>60</v>
      </c>
      <c r="B151" s="810" t="str">
        <f t="shared" ref="B151" si="53">B149</f>
        <v>R７</v>
      </c>
      <c r="C151" s="812"/>
      <c r="D151" s="813"/>
      <c r="E151" s="816"/>
      <c r="F151" s="817"/>
      <c r="G151" s="818"/>
      <c r="H151" s="819"/>
      <c r="I151" s="820"/>
      <c r="J151" s="820"/>
      <c r="K151" s="820"/>
      <c r="L151" s="820"/>
      <c r="M151" s="820"/>
      <c r="N151" s="820"/>
      <c r="O151" s="821"/>
      <c r="P151" s="825"/>
      <c r="Q151" s="805" t="s">
        <v>94</v>
      </c>
      <c r="R151" s="109"/>
    </row>
    <row r="152" spans="1:18" ht="15.75" customHeight="1">
      <c r="A152" s="811"/>
      <c r="B152" s="811"/>
      <c r="C152" s="814"/>
      <c r="D152" s="815"/>
      <c r="E152" s="807"/>
      <c r="F152" s="808"/>
      <c r="G152" s="809"/>
      <c r="H152" s="822"/>
      <c r="I152" s="823"/>
      <c r="J152" s="823"/>
      <c r="K152" s="823"/>
      <c r="L152" s="823"/>
      <c r="M152" s="823"/>
      <c r="N152" s="823"/>
      <c r="O152" s="824"/>
      <c r="P152" s="826"/>
      <c r="Q152" s="806"/>
      <c r="R152" s="109"/>
    </row>
    <row r="153" spans="1:18" ht="15.75" customHeight="1">
      <c r="A153" s="165" t="s">
        <v>44</v>
      </c>
      <c r="B153" s="804" t="s">
        <v>333</v>
      </c>
      <c r="C153" s="804"/>
      <c r="D153" s="804"/>
      <c r="E153" s="804"/>
      <c r="F153" s="804"/>
      <c r="G153" s="804"/>
      <c r="H153" s="804"/>
      <c r="I153" s="804"/>
      <c r="J153" s="804"/>
      <c r="K153" s="804"/>
      <c r="L153" s="804"/>
      <c r="M153" s="804"/>
      <c r="N153" s="804"/>
      <c r="O153" s="804"/>
      <c r="P153" s="804"/>
      <c r="Q153" s="190"/>
      <c r="R153" s="109"/>
    </row>
    <row r="154" spans="1:18" ht="15.75" customHeight="1">
      <c r="A154" s="165" t="s">
        <v>45</v>
      </c>
      <c r="B154" s="839" t="s">
        <v>536</v>
      </c>
      <c r="C154" s="839"/>
      <c r="D154" s="839"/>
      <c r="E154" s="839"/>
      <c r="F154" s="839"/>
      <c r="G154" s="839"/>
      <c r="H154" s="839"/>
      <c r="I154" s="839"/>
      <c r="J154" s="839"/>
      <c r="K154" s="839"/>
      <c r="L154" s="839"/>
      <c r="M154" s="839"/>
      <c r="N154" s="839"/>
      <c r="O154" s="839"/>
      <c r="P154" s="839"/>
      <c r="Q154" s="839"/>
      <c r="R154" s="109"/>
    </row>
    <row r="155" spans="1:18" ht="15.75" customHeight="1">
      <c r="B155" s="839"/>
      <c r="C155" s="839"/>
      <c r="D155" s="839"/>
      <c r="E155" s="839"/>
      <c r="F155" s="839"/>
      <c r="G155" s="839"/>
      <c r="H155" s="839"/>
      <c r="I155" s="839"/>
      <c r="J155" s="839"/>
      <c r="K155" s="839"/>
      <c r="L155" s="839"/>
      <c r="M155" s="839"/>
      <c r="N155" s="839"/>
      <c r="O155" s="839"/>
      <c r="P155" s="839"/>
      <c r="Q155" s="839"/>
      <c r="R155" s="109"/>
    </row>
    <row r="156" spans="1:18">
      <c r="R156" s="164"/>
    </row>
    <row r="157" spans="1:18">
      <c r="R157" s="164"/>
    </row>
    <row r="158" spans="1:18" ht="15.75" customHeight="1"/>
  </sheetData>
  <mergeCells count="519">
    <mergeCell ref="B154:Q155"/>
    <mergeCell ref="A1:F1"/>
    <mergeCell ref="A2:E2"/>
    <mergeCell ref="A53:F53"/>
    <mergeCell ref="A54:E54"/>
    <mergeCell ref="A105:F105"/>
    <mergeCell ref="A106:E106"/>
    <mergeCell ref="A21:A22"/>
    <mergeCell ref="C11:D12"/>
    <mergeCell ref="C13:D14"/>
    <mergeCell ref="A25:A26"/>
    <mergeCell ref="A27:A28"/>
    <mergeCell ref="A3:Q3"/>
    <mergeCell ref="Q15:Q16"/>
    <mergeCell ref="P17:P18"/>
    <mergeCell ref="Q17:Q18"/>
    <mergeCell ref="P19:P20"/>
    <mergeCell ref="Q19:Q20"/>
    <mergeCell ref="P21:P22"/>
    <mergeCell ref="Q21:Q22"/>
    <mergeCell ref="P23:P24"/>
    <mergeCell ref="E11:G11"/>
    <mergeCell ref="E12:G12"/>
    <mergeCell ref="E13:G13"/>
    <mergeCell ref="E14:G14"/>
    <mergeCell ref="A37:A38"/>
    <mergeCell ref="A39:A40"/>
    <mergeCell ref="A41:A42"/>
    <mergeCell ref="A43:A44"/>
    <mergeCell ref="A45:A46"/>
    <mergeCell ref="Q29:Q30"/>
    <mergeCell ref="A47:A48"/>
    <mergeCell ref="A29:A30"/>
    <mergeCell ref="A31:A32"/>
    <mergeCell ref="A33:A34"/>
    <mergeCell ref="A35:A36"/>
    <mergeCell ref="B47:B48"/>
    <mergeCell ref="B39:B40"/>
    <mergeCell ref="B41:B42"/>
    <mergeCell ref="H39:O40"/>
    <mergeCell ref="H41:O42"/>
    <mergeCell ref="Q39:Q40"/>
    <mergeCell ref="P41:P42"/>
    <mergeCell ref="Q41:Q42"/>
    <mergeCell ref="P31:P32"/>
    <mergeCell ref="Q31:Q32"/>
    <mergeCell ref="P33:P34"/>
    <mergeCell ref="Q33:Q34"/>
    <mergeCell ref="P35:P36"/>
    <mergeCell ref="C7:D8"/>
    <mergeCell ref="A23:A24"/>
    <mergeCell ref="A9:A10"/>
    <mergeCell ref="A11:A12"/>
    <mergeCell ref="A13:A14"/>
    <mergeCell ref="A15:A16"/>
    <mergeCell ref="A17:A18"/>
    <mergeCell ref="A19:A20"/>
    <mergeCell ref="P8:Q8"/>
    <mergeCell ref="Q9:Q10"/>
    <mergeCell ref="P11:P12"/>
    <mergeCell ref="Q11:Q12"/>
    <mergeCell ref="P13:P14"/>
    <mergeCell ref="Q13:Q14"/>
    <mergeCell ref="P15:P16"/>
    <mergeCell ref="H7:O8"/>
    <mergeCell ref="C9:D10"/>
    <mergeCell ref="E7:G7"/>
    <mergeCell ref="E8:G8"/>
    <mergeCell ref="E9:G9"/>
    <mergeCell ref="E10:G10"/>
    <mergeCell ref="Q23:Q24"/>
    <mergeCell ref="P7:Q7"/>
    <mergeCell ref="C15:D16"/>
    <mergeCell ref="C17:D18"/>
    <mergeCell ref="C19:D20"/>
    <mergeCell ref="C21:D22"/>
    <mergeCell ref="C23:D24"/>
    <mergeCell ref="E17:G17"/>
    <mergeCell ref="E18:G18"/>
    <mergeCell ref="E19:G19"/>
    <mergeCell ref="E20:G20"/>
    <mergeCell ref="E21:G21"/>
    <mergeCell ref="E22:G22"/>
    <mergeCell ref="E23:G23"/>
    <mergeCell ref="E24:G24"/>
    <mergeCell ref="E15:G15"/>
    <mergeCell ref="E16:G16"/>
    <mergeCell ref="C37:D38"/>
    <mergeCell ref="C39:D40"/>
    <mergeCell ref="C41:D42"/>
    <mergeCell ref="C43:D44"/>
    <mergeCell ref="Q35:Q36"/>
    <mergeCell ref="P29:P30"/>
    <mergeCell ref="H33:O34"/>
    <mergeCell ref="H35:O36"/>
    <mergeCell ref="P25:P26"/>
    <mergeCell ref="Q25:Q26"/>
    <mergeCell ref="P27:P28"/>
    <mergeCell ref="Q27:Q28"/>
    <mergeCell ref="C25:D26"/>
    <mergeCell ref="E35:G35"/>
    <mergeCell ref="E36:G36"/>
    <mergeCell ref="C35:D36"/>
    <mergeCell ref="E30:G30"/>
    <mergeCell ref="E31:G31"/>
    <mergeCell ref="E32:G32"/>
    <mergeCell ref="E33:G33"/>
    <mergeCell ref="E34:G34"/>
    <mergeCell ref="E25:G25"/>
    <mergeCell ref="E26:G26"/>
    <mergeCell ref="E27:G27"/>
    <mergeCell ref="E28:G28"/>
    <mergeCell ref="C29:D30"/>
    <mergeCell ref="C31:D32"/>
    <mergeCell ref="C33:D34"/>
    <mergeCell ref="E29:G29"/>
    <mergeCell ref="C27:D28"/>
    <mergeCell ref="B49:P49"/>
    <mergeCell ref="H43:O44"/>
    <mergeCell ref="H45:O46"/>
    <mergeCell ref="H47:O48"/>
    <mergeCell ref="H37:O38"/>
    <mergeCell ref="P39:P40"/>
    <mergeCell ref="B37:B38"/>
    <mergeCell ref="E47:G47"/>
    <mergeCell ref="E48:G48"/>
    <mergeCell ref="E42:G42"/>
    <mergeCell ref="E43:G43"/>
    <mergeCell ref="E44:G44"/>
    <mergeCell ref="E37:G37"/>
    <mergeCell ref="E38:G38"/>
    <mergeCell ref="E39:G39"/>
    <mergeCell ref="E45:G45"/>
    <mergeCell ref="E46:G46"/>
    <mergeCell ref="E40:G40"/>
    <mergeCell ref="E41:G41"/>
    <mergeCell ref="B43:B44"/>
    <mergeCell ref="B45:B46"/>
    <mergeCell ref="C45:D46"/>
    <mergeCell ref="C47:D48"/>
    <mergeCell ref="E61:G61"/>
    <mergeCell ref="B50:Q51"/>
    <mergeCell ref="E62:G62"/>
    <mergeCell ref="P61:P62"/>
    <mergeCell ref="Q61:Q62"/>
    <mergeCell ref="A55:Q55"/>
    <mergeCell ref="C59:D60"/>
    <mergeCell ref="E59:G59"/>
    <mergeCell ref="P59:Q59"/>
    <mergeCell ref="E60:G60"/>
    <mergeCell ref="P60:Q60"/>
    <mergeCell ref="B61:B62"/>
    <mergeCell ref="H61:O62"/>
    <mergeCell ref="H59:O60"/>
    <mergeCell ref="A61:A62"/>
    <mergeCell ref="C61:D62"/>
    <mergeCell ref="A63:A64"/>
    <mergeCell ref="A65:A66"/>
    <mergeCell ref="A67:A68"/>
    <mergeCell ref="H65:O66"/>
    <mergeCell ref="H67:O68"/>
    <mergeCell ref="P63:P64"/>
    <mergeCell ref="Q63:Q64"/>
    <mergeCell ref="P65:P66"/>
    <mergeCell ref="Q65:Q66"/>
    <mergeCell ref="P67:P68"/>
    <mergeCell ref="Q67:Q68"/>
    <mergeCell ref="C63:D64"/>
    <mergeCell ref="E63:G63"/>
    <mergeCell ref="E64:G64"/>
    <mergeCell ref="C65:D66"/>
    <mergeCell ref="E65:G65"/>
    <mergeCell ref="E66:G66"/>
    <mergeCell ref="C67:D68"/>
    <mergeCell ref="E67:G67"/>
    <mergeCell ref="E68:G68"/>
    <mergeCell ref="B63:B64"/>
    <mergeCell ref="B65:B66"/>
    <mergeCell ref="B67:B68"/>
    <mergeCell ref="H63:O64"/>
    <mergeCell ref="A69:A70"/>
    <mergeCell ref="A71:A72"/>
    <mergeCell ref="A73:A74"/>
    <mergeCell ref="H69:O70"/>
    <mergeCell ref="H71:O72"/>
    <mergeCell ref="H73:O74"/>
    <mergeCell ref="P69:P70"/>
    <mergeCell ref="Q69:Q70"/>
    <mergeCell ref="P71:P72"/>
    <mergeCell ref="Q71:Q72"/>
    <mergeCell ref="P73:P74"/>
    <mergeCell ref="Q73:Q74"/>
    <mergeCell ref="B69:B70"/>
    <mergeCell ref="C69:D70"/>
    <mergeCell ref="E69:G69"/>
    <mergeCell ref="E70:G70"/>
    <mergeCell ref="B71:B72"/>
    <mergeCell ref="C71:D72"/>
    <mergeCell ref="E71:G71"/>
    <mergeCell ref="E72:G72"/>
    <mergeCell ref="B73:B74"/>
    <mergeCell ref="C73:D74"/>
    <mergeCell ref="E73:G73"/>
    <mergeCell ref="E74:G74"/>
    <mergeCell ref="A75:A76"/>
    <mergeCell ref="A77:A78"/>
    <mergeCell ref="A79:A80"/>
    <mergeCell ref="H75:O76"/>
    <mergeCell ref="H77:O78"/>
    <mergeCell ref="H79:O80"/>
    <mergeCell ref="P75:P76"/>
    <mergeCell ref="Q75:Q76"/>
    <mergeCell ref="P77:P78"/>
    <mergeCell ref="Q77:Q78"/>
    <mergeCell ref="P79:P80"/>
    <mergeCell ref="Q79:Q80"/>
    <mergeCell ref="B77:B78"/>
    <mergeCell ref="C77:D78"/>
    <mergeCell ref="E77:G77"/>
    <mergeCell ref="E78:G78"/>
    <mergeCell ref="B79:B80"/>
    <mergeCell ref="C79:D80"/>
    <mergeCell ref="E79:G79"/>
    <mergeCell ref="E80:G80"/>
    <mergeCell ref="B75:B76"/>
    <mergeCell ref="C75:D76"/>
    <mergeCell ref="E75:G75"/>
    <mergeCell ref="E76:G76"/>
    <mergeCell ref="A81:A82"/>
    <mergeCell ref="A83:A84"/>
    <mergeCell ref="A85:A86"/>
    <mergeCell ref="H81:O82"/>
    <mergeCell ref="H83:O84"/>
    <mergeCell ref="H85:O86"/>
    <mergeCell ref="P81:P82"/>
    <mergeCell ref="Q81:Q82"/>
    <mergeCell ref="P83:P84"/>
    <mergeCell ref="Q83:Q84"/>
    <mergeCell ref="P85:P86"/>
    <mergeCell ref="Q85:Q86"/>
    <mergeCell ref="B81:B82"/>
    <mergeCell ref="B85:B86"/>
    <mergeCell ref="C85:D86"/>
    <mergeCell ref="E85:G85"/>
    <mergeCell ref="E86:G86"/>
    <mergeCell ref="C81:D82"/>
    <mergeCell ref="E81:G81"/>
    <mergeCell ref="E82:G82"/>
    <mergeCell ref="B83:B84"/>
    <mergeCell ref="C83:D84"/>
    <mergeCell ref="E83:G83"/>
    <mergeCell ref="E84:G84"/>
    <mergeCell ref="A87:A88"/>
    <mergeCell ref="A89:A90"/>
    <mergeCell ref="A91:A92"/>
    <mergeCell ref="H87:O88"/>
    <mergeCell ref="H89:O90"/>
    <mergeCell ref="H91:O92"/>
    <mergeCell ref="P87:P88"/>
    <mergeCell ref="Q87:Q88"/>
    <mergeCell ref="P89:P90"/>
    <mergeCell ref="Q89:Q90"/>
    <mergeCell ref="P91:P92"/>
    <mergeCell ref="Q91:Q92"/>
    <mergeCell ref="B89:B90"/>
    <mergeCell ref="B87:B88"/>
    <mergeCell ref="C87:D88"/>
    <mergeCell ref="E87:G87"/>
    <mergeCell ref="E88:G88"/>
    <mergeCell ref="B91:B92"/>
    <mergeCell ref="A99:A100"/>
    <mergeCell ref="B101:P101"/>
    <mergeCell ref="A107:Q107"/>
    <mergeCell ref="H99:O100"/>
    <mergeCell ref="P99:P100"/>
    <mergeCell ref="Q99:Q100"/>
    <mergeCell ref="A93:A94"/>
    <mergeCell ref="A95:A96"/>
    <mergeCell ref="A97:A98"/>
    <mergeCell ref="H93:O94"/>
    <mergeCell ref="H95:O96"/>
    <mergeCell ref="H97:O98"/>
    <mergeCell ref="P93:P94"/>
    <mergeCell ref="Q93:Q94"/>
    <mergeCell ref="P95:P96"/>
    <mergeCell ref="Q95:Q96"/>
    <mergeCell ref="P97:P98"/>
    <mergeCell ref="Q97:Q98"/>
    <mergeCell ref="B93:B94"/>
    <mergeCell ref="C93:D94"/>
    <mergeCell ref="E93:G93"/>
    <mergeCell ref="E94:G94"/>
    <mergeCell ref="B95:B96"/>
    <mergeCell ref="E95:G95"/>
    <mergeCell ref="A113:A114"/>
    <mergeCell ref="C113:D114"/>
    <mergeCell ref="E113:G113"/>
    <mergeCell ref="E114:G114"/>
    <mergeCell ref="H113:O114"/>
    <mergeCell ref="P113:P114"/>
    <mergeCell ref="Q113:Q114"/>
    <mergeCell ref="C111:D112"/>
    <mergeCell ref="E111:G111"/>
    <mergeCell ref="P111:Q111"/>
    <mergeCell ref="E112:G112"/>
    <mergeCell ref="P112:Q112"/>
    <mergeCell ref="H111:O112"/>
    <mergeCell ref="A115:A116"/>
    <mergeCell ref="A117:A118"/>
    <mergeCell ref="A119:A120"/>
    <mergeCell ref="H115:O116"/>
    <mergeCell ref="H117:O118"/>
    <mergeCell ref="H119:O120"/>
    <mergeCell ref="P115:P116"/>
    <mergeCell ref="Q115:Q116"/>
    <mergeCell ref="P117:P118"/>
    <mergeCell ref="Q117:Q118"/>
    <mergeCell ref="P119:P120"/>
    <mergeCell ref="Q119:Q120"/>
    <mergeCell ref="B115:B116"/>
    <mergeCell ref="C115:D116"/>
    <mergeCell ref="E115:G115"/>
    <mergeCell ref="E116:G116"/>
    <mergeCell ref="B117:B118"/>
    <mergeCell ref="C117:D118"/>
    <mergeCell ref="E117:G117"/>
    <mergeCell ref="E118:G118"/>
    <mergeCell ref="A121:A122"/>
    <mergeCell ref="A123:A124"/>
    <mergeCell ref="A125:A126"/>
    <mergeCell ref="H121:O122"/>
    <mergeCell ref="H123:O124"/>
    <mergeCell ref="H125:O126"/>
    <mergeCell ref="P121:P122"/>
    <mergeCell ref="Q121:Q122"/>
    <mergeCell ref="P123:P124"/>
    <mergeCell ref="Q123:Q124"/>
    <mergeCell ref="P125:P126"/>
    <mergeCell ref="Q125:Q126"/>
    <mergeCell ref="B123:B124"/>
    <mergeCell ref="B125:B126"/>
    <mergeCell ref="C125:D126"/>
    <mergeCell ref="E125:G125"/>
    <mergeCell ref="E126:G126"/>
    <mergeCell ref="C121:D122"/>
    <mergeCell ref="E121:G121"/>
    <mergeCell ref="E122:G122"/>
    <mergeCell ref="A127:A128"/>
    <mergeCell ref="A129:A130"/>
    <mergeCell ref="A131:A132"/>
    <mergeCell ref="H127:O128"/>
    <mergeCell ref="H129:O130"/>
    <mergeCell ref="H131:O132"/>
    <mergeCell ref="P127:P128"/>
    <mergeCell ref="Q127:Q128"/>
    <mergeCell ref="P129:P130"/>
    <mergeCell ref="Q129:Q130"/>
    <mergeCell ref="P131:P132"/>
    <mergeCell ref="Q131:Q132"/>
    <mergeCell ref="B127:B128"/>
    <mergeCell ref="B131:B132"/>
    <mergeCell ref="C131:D132"/>
    <mergeCell ref="E131:G131"/>
    <mergeCell ref="E132:G132"/>
    <mergeCell ref="C127:D128"/>
    <mergeCell ref="E127:G127"/>
    <mergeCell ref="E128:G128"/>
    <mergeCell ref="B129:B130"/>
    <mergeCell ref="C129:D130"/>
    <mergeCell ref="E129:G129"/>
    <mergeCell ref="E130:G130"/>
    <mergeCell ref="A133:A134"/>
    <mergeCell ref="A135:A136"/>
    <mergeCell ref="A137:A138"/>
    <mergeCell ref="H133:O134"/>
    <mergeCell ref="H135:O136"/>
    <mergeCell ref="H137:O138"/>
    <mergeCell ref="P133:P134"/>
    <mergeCell ref="Q133:Q134"/>
    <mergeCell ref="P135:P136"/>
    <mergeCell ref="Q135:Q136"/>
    <mergeCell ref="P137:P138"/>
    <mergeCell ref="Q137:Q138"/>
    <mergeCell ref="B135:B136"/>
    <mergeCell ref="B133:B134"/>
    <mergeCell ref="C133:D134"/>
    <mergeCell ref="E133:G133"/>
    <mergeCell ref="E134:G134"/>
    <mergeCell ref="C135:D136"/>
    <mergeCell ref="E135:G135"/>
    <mergeCell ref="E136:G136"/>
    <mergeCell ref="B137:B138"/>
    <mergeCell ref="C137:D138"/>
    <mergeCell ref="E137:G137"/>
    <mergeCell ref="E138:G138"/>
    <mergeCell ref="Q145:Q146"/>
    <mergeCell ref="P147:P148"/>
    <mergeCell ref="Q147:Q148"/>
    <mergeCell ref="P149:P150"/>
    <mergeCell ref="Q149:Q150"/>
    <mergeCell ref="B147:B148"/>
    <mergeCell ref="A139:A140"/>
    <mergeCell ref="A141:A142"/>
    <mergeCell ref="A143:A144"/>
    <mergeCell ref="H139:O140"/>
    <mergeCell ref="H141:O142"/>
    <mergeCell ref="H143:O144"/>
    <mergeCell ref="P139:P140"/>
    <mergeCell ref="Q139:Q140"/>
    <mergeCell ref="P141:P142"/>
    <mergeCell ref="Q141:Q142"/>
    <mergeCell ref="P143:P144"/>
    <mergeCell ref="Q143:Q144"/>
    <mergeCell ref="B139:B140"/>
    <mergeCell ref="C141:D142"/>
    <mergeCell ref="E141:G141"/>
    <mergeCell ref="E142:G142"/>
    <mergeCell ref="E139:G139"/>
    <mergeCell ref="E140:G140"/>
    <mergeCell ref="A151:A152"/>
    <mergeCell ref="B153:P153"/>
    <mergeCell ref="H9:O10"/>
    <mergeCell ref="H11:O12"/>
    <mergeCell ref="H13:O14"/>
    <mergeCell ref="H15:O16"/>
    <mergeCell ref="H17:O18"/>
    <mergeCell ref="H19:O20"/>
    <mergeCell ref="H21:O22"/>
    <mergeCell ref="H23:O24"/>
    <mergeCell ref="H25:O26"/>
    <mergeCell ref="H27:O28"/>
    <mergeCell ref="H29:O30"/>
    <mergeCell ref="H31:O32"/>
    <mergeCell ref="A145:A146"/>
    <mergeCell ref="A147:A148"/>
    <mergeCell ref="A149:A150"/>
    <mergeCell ref="H145:O146"/>
    <mergeCell ref="H147:O148"/>
    <mergeCell ref="H149:O150"/>
    <mergeCell ref="P145:P146"/>
    <mergeCell ref="H151:O152"/>
    <mergeCell ref="P9:P10"/>
    <mergeCell ref="P151:P152"/>
    <mergeCell ref="Q151:Q152"/>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P43:P44"/>
    <mergeCell ref="Q43:Q44"/>
    <mergeCell ref="P45:P46"/>
    <mergeCell ref="Q45:Q46"/>
    <mergeCell ref="P47:P48"/>
    <mergeCell ref="Q47:Q48"/>
    <mergeCell ref="P37:P38"/>
    <mergeCell ref="Q37:Q38"/>
    <mergeCell ref="C95:D96"/>
    <mergeCell ref="E96:G96"/>
    <mergeCell ref="C89:D90"/>
    <mergeCell ref="E89:G89"/>
    <mergeCell ref="E90:G90"/>
    <mergeCell ref="C91:D92"/>
    <mergeCell ref="E91:G91"/>
    <mergeCell ref="E92:G92"/>
    <mergeCell ref="E145:G145"/>
    <mergeCell ref="E146:G146"/>
    <mergeCell ref="C139:D140"/>
    <mergeCell ref="B141:B142"/>
    <mergeCell ref="B97:B98"/>
    <mergeCell ref="C97:D98"/>
    <mergeCell ref="E97:G97"/>
    <mergeCell ref="E98:G98"/>
    <mergeCell ref="B99:B100"/>
    <mergeCell ref="C99:D100"/>
    <mergeCell ref="E99:G99"/>
    <mergeCell ref="E100:G100"/>
    <mergeCell ref="C123:D124"/>
    <mergeCell ref="E123:G123"/>
    <mergeCell ref="E124:G124"/>
    <mergeCell ref="B119:B120"/>
    <mergeCell ref="C119:D120"/>
    <mergeCell ref="E119:G119"/>
    <mergeCell ref="E120:G120"/>
    <mergeCell ref="B121:B122"/>
    <mergeCell ref="B102:Q103"/>
    <mergeCell ref="K4:Q4"/>
    <mergeCell ref="K56:Q56"/>
    <mergeCell ref="K108:Q108"/>
    <mergeCell ref="H4:J4"/>
    <mergeCell ref="H56:J56"/>
    <mergeCell ref="H108:J108"/>
    <mergeCell ref="B151:B152"/>
    <mergeCell ref="C151:D152"/>
    <mergeCell ref="E151:G151"/>
    <mergeCell ref="E152:G152"/>
    <mergeCell ref="B113:B114"/>
    <mergeCell ref="C147:D148"/>
    <mergeCell ref="E147:G147"/>
    <mergeCell ref="E148:G148"/>
    <mergeCell ref="B149:B150"/>
    <mergeCell ref="C149:D150"/>
    <mergeCell ref="E149:G149"/>
    <mergeCell ref="E150:G150"/>
    <mergeCell ref="B143:B144"/>
    <mergeCell ref="C143:D144"/>
    <mergeCell ref="E143:G143"/>
    <mergeCell ref="E144:G144"/>
    <mergeCell ref="B145:B146"/>
    <mergeCell ref="C145:D146"/>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1" manualBreakCount="1">
    <brk id="52" max="1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pageSetUpPr fitToPage="1"/>
  </sheetPr>
  <dimension ref="A1:T59"/>
  <sheetViews>
    <sheetView view="pageBreakPreview" topLeftCell="A17" zoomScaleNormal="100" zoomScaleSheetLayoutView="100" workbookViewId="0">
      <selection sqref="A1:F1"/>
    </sheetView>
  </sheetViews>
  <sheetFormatPr defaultColWidth="9" defaultRowHeight="13.5"/>
  <cols>
    <col min="1" max="10" width="5.375" style="3" customWidth="1"/>
    <col min="11" max="11" width="5.25" style="3" customWidth="1"/>
    <col min="12" max="14" width="6.375" style="3" customWidth="1"/>
    <col min="15" max="17" width="5.625" style="3" customWidth="1"/>
    <col min="18" max="18" width="5.25" style="3" customWidth="1"/>
    <col min="19" max="16384" width="9" style="3"/>
  </cols>
  <sheetData>
    <row r="1" spans="1:20" ht="15.75" customHeight="1">
      <c r="A1" s="740" t="str">
        <f>CONCATENATE("（様式-",INDEX(発注者入力シート!$B$25:$G$28,MATCH(発注者入力シート!M6,発注者入力シート!$C$25:$C$28,0),4),"）")</f>
        <v>（様式-３）</v>
      </c>
      <c r="B1" s="740"/>
      <c r="C1" s="740"/>
      <c r="D1" s="740"/>
      <c r="E1" s="740"/>
      <c r="F1" s="740"/>
      <c r="Q1" s="507" t="s">
        <v>790</v>
      </c>
      <c r="R1" s="6"/>
      <c r="S1" s="3" t="s">
        <v>251</v>
      </c>
    </row>
    <row r="2" spans="1:20" ht="15.75" customHeight="1">
      <c r="A2" s="740" t="str">
        <f>CONCATENATE("評価項目",INDEX(発注者入力シート!$B$25:$G$28,MATCH(発注者入力シート!M6,発注者入力シート!$C$25:$C$28,0),5),"-",INDEX(発注者入力シート!$B$25:$G$28,MATCH(発注者入力シート!M6,発注者入力シート!$C$25:$C$28,0),6))</f>
        <v>評価項目（２）-①</v>
      </c>
      <c r="B2" s="740"/>
      <c r="C2" s="740"/>
      <c r="D2" s="740"/>
      <c r="E2" s="740"/>
      <c r="F2" s="2"/>
      <c r="G2" s="2"/>
      <c r="S2" s="3" t="s">
        <v>252</v>
      </c>
    </row>
    <row r="3" spans="1:20" ht="12" customHeight="1">
      <c r="S3" s="132"/>
      <c r="T3" s="3" t="s">
        <v>259</v>
      </c>
    </row>
    <row r="4" spans="1:20" ht="15.75" customHeight="1">
      <c r="A4" s="753" t="s">
        <v>20</v>
      </c>
      <c r="B4" s="753"/>
      <c r="C4" s="753"/>
      <c r="D4" s="753"/>
      <c r="E4" s="753"/>
      <c r="F4" s="753"/>
      <c r="G4" s="753"/>
      <c r="H4" s="753"/>
      <c r="I4" s="753"/>
      <c r="J4" s="753"/>
      <c r="K4" s="753"/>
      <c r="L4" s="753"/>
      <c r="M4" s="753"/>
      <c r="N4" s="753"/>
      <c r="O4" s="753"/>
      <c r="P4" s="753"/>
      <c r="Q4" s="753"/>
      <c r="R4" s="167"/>
      <c r="S4" s="126"/>
      <c r="T4" s="3" t="s">
        <v>332</v>
      </c>
    </row>
    <row r="5" spans="1:20" ht="12" customHeight="1">
      <c r="A5" s="167"/>
      <c r="B5" s="167"/>
      <c r="C5" s="167"/>
      <c r="D5" s="167"/>
      <c r="E5" s="167"/>
      <c r="F5" s="167"/>
      <c r="G5" s="167"/>
      <c r="H5" s="167"/>
      <c r="I5" s="167"/>
      <c r="J5" s="167"/>
      <c r="K5" s="167"/>
      <c r="L5" s="167"/>
      <c r="M5" s="167"/>
      <c r="N5" s="167"/>
      <c r="O5" s="167"/>
      <c r="P5" s="167"/>
      <c r="Q5" s="167"/>
      <c r="R5" s="167"/>
    </row>
    <row r="6" spans="1:20" ht="15.75" customHeight="1">
      <c r="H6" s="838" t="s">
        <v>180</v>
      </c>
      <c r="I6" s="838"/>
      <c r="J6" s="838"/>
      <c r="K6" s="754" t="str">
        <f>IF(企業入力シート!C7="","",企業入力シート!C7)</f>
        <v/>
      </c>
      <c r="L6" s="754"/>
      <c r="M6" s="754"/>
      <c r="N6" s="754"/>
      <c r="O6" s="754"/>
      <c r="P6" s="754"/>
      <c r="Q6" s="754"/>
      <c r="R6" s="2"/>
      <c r="S6" s="3" t="s">
        <v>255</v>
      </c>
    </row>
    <row r="7" spans="1:20" ht="12" customHeight="1">
      <c r="S7" s="128"/>
      <c r="T7" s="3" t="s">
        <v>256</v>
      </c>
    </row>
    <row r="8" spans="1:20" ht="15.75" customHeight="1">
      <c r="A8" s="194" t="s">
        <v>134</v>
      </c>
      <c r="B8" s="194"/>
      <c r="C8" s="194"/>
      <c r="D8" s="194"/>
      <c r="E8" s="194"/>
      <c r="F8" s="194"/>
      <c r="G8" s="194"/>
      <c r="H8" s="194"/>
      <c r="I8" s="194"/>
      <c r="J8" s="194"/>
      <c r="K8" s="194"/>
      <c r="L8" s="194"/>
      <c r="M8" s="194"/>
      <c r="N8" s="194"/>
      <c r="O8" s="194"/>
      <c r="P8" s="194"/>
      <c r="Q8" s="194"/>
      <c r="R8" s="2"/>
      <c r="S8" s="129"/>
      <c r="T8" s="3" t="s">
        <v>254</v>
      </c>
    </row>
    <row r="9" spans="1:20" ht="15.75" customHeight="1">
      <c r="A9" s="195"/>
      <c r="B9" s="874" t="s">
        <v>478</v>
      </c>
      <c r="C9" s="874"/>
      <c r="D9" s="874"/>
      <c r="E9" s="874"/>
      <c r="F9" s="874"/>
      <c r="G9" s="874"/>
      <c r="H9" s="874"/>
      <c r="I9" s="874"/>
      <c r="J9" s="874"/>
      <c r="K9" s="874"/>
      <c r="L9" s="874"/>
      <c r="M9" s="875"/>
      <c r="N9" s="875"/>
      <c r="O9" s="875"/>
      <c r="P9" s="875"/>
      <c r="Q9" s="875"/>
      <c r="R9" s="2"/>
    </row>
    <row r="10" spans="1:20" ht="20.45" customHeight="1">
      <c r="A10" s="755" t="s">
        <v>19</v>
      </c>
      <c r="B10" s="755"/>
      <c r="C10" s="755"/>
      <c r="D10" s="755"/>
      <c r="E10" s="755"/>
      <c r="F10" s="827" t="s">
        <v>369</v>
      </c>
      <c r="G10" s="830"/>
      <c r="H10" s="830"/>
      <c r="I10" s="831"/>
      <c r="J10" s="868" t="s">
        <v>803</v>
      </c>
      <c r="K10" s="869"/>
      <c r="L10" s="870"/>
      <c r="M10" s="137"/>
      <c r="P10" s="109"/>
    </row>
    <row r="11" spans="1:20" ht="20.100000000000001" customHeight="1">
      <c r="A11" s="755"/>
      <c r="B11" s="755"/>
      <c r="C11" s="755"/>
      <c r="D11" s="755"/>
      <c r="E11" s="755"/>
      <c r="F11" s="828"/>
      <c r="G11" s="832"/>
      <c r="H11" s="832"/>
      <c r="I11" s="833"/>
      <c r="J11" s="871"/>
      <c r="K11" s="872"/>
      <c r="L11" s="873"/>
      <c r="M11" s="137"/>
      <c r="P11" s="109"/>
      <c r="S11" s="134" t="s">
        <v>257</v>
      </c>
    </row>
    <row r="12" spans="1:20" ht="13.5" customHeight="1">
      <c r="A12" s="827" t="s">
        <v>3</v>
      </c>
      <c r="B12" s="854" t="str">
        <f>IF(企業入力シート!C18="","",企業入力シート!C18)</f>
        <v/>
      </c>
      <c r="C12" s="855"/>
      <c r="D12" s="855"/>
      <c r="E12" s="856"/>
      <c r="F12" s="848"/>
      <c r="G12" s="849"/>
      <c r="H12" s="849"/>
      <c r="I12" s="850"/>
      <c r="J12" s="860"/>
      <c r="K12" s="861"/>
      <c r="L12" s="862"/>
      <c r="M12" s="372"/>
      <c r="N12" s="164"/>
      <c r="O12" s="164"/>
      <c r="P12" s="193"/>
      <c r="S12" s="134" t="s">
        <v>258</v>
      </c>
    </row>
    <row r="13" spans="1:20" ht="13.5" customHeight="1">
      <c r="A13" s="828"/>
      <c r="B13" s="857"/>
      <c r="C13" s="858"/>
      <c r="D13" s="858"/>
      <c r="E13" s="859"/>
      <c r="F13" s="851"/>
      <c r="G13" s="852"/>
      <c r="H13" s="852"/>
      <c r="I13" s="853"/>
      <c r="J13" s="863"/>
      <c r="K13" s="864"/>
      <c r="L13" s="865"/>
      <c r="M13" s="372"/>
      <c r="N13" s="164"/>
      <c r="O13" s="164"/>
      <c r="P13" s="193"/>
      <c r="S13" s="134" t="s">
        <v>501</v>
      </c>
    </row>
    <row r="14" spans="1:20" ht="13.5" customHeight="1">
      <c r="A14" s="829" t="s">
        <v>4</v>
      </c>
      <c r="B14" s="854" t="str">
        <f>IF(企業入力シート!C19="","",企業入力シート!C19)</f>
        <v/>
      </c>
      <c r="C14" s="855"/>
      <c r="D14" s="855"/>
      <c r="E14" s="856"/>
      <c r="F14" s="848"/>
      <c r="G14" s="849"/>
      <c r="H14" s="849"/>
      <c r="I14" s="850"/>
      <c r="J14" s="860"/>
      <c r="K14" s="861"/>
      <c r="L14" s="862"/>
      <c r="M14" s="372"/>
      <c r="N14" s="164"/>
      <c r="O14" s="164"/>
      <c r="P14" s="193"/>
    </row>
    <row r="15" spans="1:20" ht="13.5" customHeight="1">
      <c r="A15" s="829"/>
      <c r="B15" s="857"/>
      <c r="C15" s="858"/>
      <c r="D15" s="858"/>
      <c r="E15" s="859"/>
      <c r="F15" s="851"/>
      <c r="G15" s="852"/>
      <c r="H15" s="852"/>
      <c r="I15" s="853"/>
      <c r="J15" s="863"/>
      <c r="K15" s="864"/>
      <c r="L15" s="865"/>
      <c r="M15" s="372"/>
      <c r="N15" s="164"/>
      <c r="O15" s="164"/>
      <c r="P15" s="193"/>
    </row>
    <row r="16" spans="1:20" ht="13.5" customHeight="1">
      <c r="A16" s="827" t="s">
        <v>5</v>
      </c>
      <c r="B16" s="854" t="str">
        <f>IF(企業入力シート!C20="","",企業入力シート!C20)</f>
        <v/>
      </c>
      <c r="C16" s="855"/>
      <c r="D16" s="855"/>
      <c r="E16" s="856"/>
      <c r="F16" s="848"/>
      <c r="G16" s="849"/>
      <c r="H16" s="849"/>
      <c r="I16" s="850"/>
      <c r="J16" s="860"/>
      <c r="K16" s="861"/>
      <c r="L16" s="862"/>
      <c r="M16" s="372"/>
      <c r="N16" s="164"/>
      <c r="O16" s="164"/>
      <c r="P16" s="193"/>
    </row>
    <row r="17" spans="1:18" ht="13.5" customHeight="1">
      <c r="A17" s="828"/>
      <c r="B17" s="857"/>
      <c r="C17" s="858"/>
      <c r="D17" s="858"/>
      <c r="E17" s="859"/>
      <c r="F17" s="851"/>
      <c r="G17" s="852"/>
      <c r="H17" s="852"/>
      <c r="I17" s="853"/>
      <c r="J17" s="863"/>
      <c r="K17" s="864"/>
      <c r="L17" s="865"/>
      <c r="M17" s="372"/>
      <c r="N17" s="164"/>
      <c r="O17" s="164"/>
      <c r="P17" s="193"/>
    </row>
    <row r="18" spans="1:18" s="195" customFormat="1">
      <c r="A18" s="165" t="s">
        <v>49</v>
      </c>
      <c r="B18" s="504" t="s">
        <v>830</v>
      </c>
      <c r="C18" s="504"/>
      <c r="D18" s="504"/>
      <c r="E18" s="504"/>
      <c r="F18" s="504"/>
      <c r="G18" s="504"/>
      <c r="H18" s="504"/>
      <c r="I18" s="504"/>
      <c r="J18" s="504"/>
      <c r="K18" s="504"/>
    </row>
    <row r="19" spans="1:18" s="195" customFormat="1">
      <c r="A19" s="165" t="s">
        <v>50</v>
      </c>
      <c r="B19" s="867" t="str">
        <f>CONCATENATE("資格は入札公告日前日時点（令和",(YEAR(発注者入力シート!H7)-2018),"年",MONTH(発注者入力シート!H7),"月",DAY(発注者入力シート!H7),"日時点）で保有する資格とする。")</f>
        <v>資格は入札公告日前日時点（令和8年10月1日時点）で保有する資格とする。</v>
      </c>
      <c r="C19" s="867"/>
      <c r="D19" s="867"/>
      <c r="E19" s="867"/>
      <c r="F19" s="867"/>
      <c r="G19" s="867"/>
      <c r="H19" s="867"/>
      <c r="I19" s="867"/>
      <c r="J19" s="867"/>
      <c r="K19" s="867"/>
      <c r="L19" s="867"/>
      <c r="M19" s="867"/>
      <c r="N19" s="867"/>
      <c r="O19" s="867"/>
      <c r="P19" s="867"/>
      <c r="Q19" s="867"/>
      <c r="R19" s="194"/>
    </row>
    <row r="20" spans="1:18" s="195" customFormat="1">
      <c r="A20" s="165" t="s">
        <v>51</v>
      </c>
      <c r="B20" s="785" t="s">
        <v>337</v>
      </c>
      <c r="C20" s="785"/>
      <c r="D20" s="785"/>
      <c r="E20" s="785"/>
      <c r="F20" s="785"/>
      <c r="G20" s="785"/>
      <c r="H20" s="785"/>
      <c r="I20" s="785"/>
      <c r="J20" s="785"/>
      <c r="K20" s="785"/>
      <c r="L20" s="785"/>
      <c r="M20" s="785"/>
      <c r="N20" s="785"/>
      <c r="O20" s="785"/>
      <c r="P20" s="785"/>
      <c r="Q20" s="785"/>
      <c r="R20" s="169"/>
    </row>
    <row r="21" spans="1:18" s="195" customFormat="1">
      <c r="A21" s="277"/>
      <c r="B21" s="785"/>
      <c r="C21" s="785"/>
      <c r="D21" s="785"/>
      <c r="E21" s="785"/>
      <c r="F21" s="785"/>
      <c r="G21" s="785"/>
      <c r="H21" s="785"/>
      <c r="I21" s="785"/>
      <c r="J21" s="785"/>
      <c r="K21" s="785"/>
      <c r="L21" s="785"/>
      <c r="M21" s="785"/>
      <c r="N21" s="785"/>
      <c r="O21" s="785"/>
      <c r="P21" s="785"/>
      <c r="Q21" s="785"/>
      <c r="R21" s="169"/>
    </row>
    <row r="22" spans="1:18" s="195" customFormat="1">
      <c r="A22" s="165" t="s">
        <v>52</v>
      </c>
      <c r="B22" s="195" t="s">
        <v>53</v>
      </c>
    </row>
    <row r="23" spans="1:18" ht="9.75" customHeight="1">
      <c r="A23" s="158"/>
    </row>
    <row r="24" spans="1:18" ht="9.75" customHeight="1">
      <c r="A24" s="131"/>
      <c r="B24" s="131"/>
      <c r="C24" s="131"/>
      <c r="D24" s="131"/>
      <c r="E24" s="131"/>
      <c r="F24" s="131"/>
      <c r="G24" s="131"/>
      <c r="H24" s="131"/>
      <c r="I24" s="131"/>
      <c r="J24" s="131"/>
      <c r="K24" s="131"/>
      <c r="L24" s="131"/>
      <c r="M24" s="131"/>
      <c r="N24" s="131"/>
      <c r="O24" s="131"/>
      <c r="P24" s="131"/>
      <c r="Q24" s="131"/>
    </row>
    <row r="25" spans="1:18" ht="9.75" customHeight="1"/>
    <row r="26" spans="1:18" ht="15.75" customHeight="1">
      <c r="A26" s="766" t="s">
        <v>88</v>
      </c>
      <c r="B26" s="766"/>
      <c r="C26" s="766"/>
      <c r="D26" s="766"/>
      <c r="E26" s="767" t="str">
        <f>IF(発注者入力シート!C10="","",発注者入力シート!C10)</f>
        <v>（一）跡市波子停車場線（跡市２工区）総合交付金（改築）工事　第６期</v>
      </c>
      <c r="F26" s="767"/>
      <c r="G26" s="767"/>
      <c r="H26" s="767"/>
      <c r="I26" s="767"/>
      <c r="J26" s="767"/>
      <c r="K26" s="767"/>
      <c r="L26" s="767"/>
      <c r="M26" s="767"/>
      <c r="N26" s="767"/>
      <c r="O26" s="767"/>
      <c r="P26" s="767"/>
      <c r="Q26" s="767"/>
    </row>
    <row r="27" spans="1:18" ht="12" customHeight="1"/>
    <row r="28" spans="1:18" ht="15.75" customHeight="1">
      <c r="A28" s="768" t="s">
        <v>89</v>
      </c>
      <c r="B28" s="766"/>
      <c r="C28" s="766"/>
      <c r="D28" s="766"/>
      <c r="E28" s="767" t="str">
        <f>IF(発注者入力シート!C6="","",発注者入力シート!C6)</f>
        <v>浜田県土整備事務所</v>
      </c>
      <c r="F28" s="767"/>
      <c r="G28" s="767"/>
      <c r="H28" s="767"/>
      <c r="I28" s="767"/>
      <c r="J28" s="767"/>
      <c r="K28" s="767"/>
      <c r="L28" s="767"/>
      <c r="M28" s="767"/>
      <c r="N28" s="767"/>
      <c r="O28" s="767"/>
      <c r="P28" s="767"/>
      <c r="Q28" s="767"/>
    </row>
    <row r="29" spans="1:18" ht="12" customHeight="1">
      <c r="R29" s="2"/>
    </row>
    <row r="30" spans="1:18" ht="15.75" customHeight="1">
      <c r="A30" s="766" t="s">
        <v>90</v>
      </c>
      <c r="B30" s="766"/>
      <c r="C30" s="766"/>
      <c r="D30" s="766"/>
      <c r="E30" s="769" t="str">
        <f>発注者入力シート!$C$11</f>
        <v>令和９年７月３１日までに入札公告された工事　　</v>
      </c>
      <c r="F30" s="769"/>
      <c r="G30" s="769"/>
      <c r="H30" s="769"/>
      <c r="I30" s="769"/>
      <c r="J30" s="769"/>
      <c r="K30" s="769"/>
      <c r="L30" s="769"/>
      <c r="M30" s="769"/>
      <c r="N30" s="769"/>
      <c r="O30" s="769"/>
      <c r="P30" s="769"/>
      <c r="Q30" s="769"/>
    </row>
    <row r="31" spans="1:18" ht="15" customHeight="1">
      <c r="E31" s="529" t="s">
        <v>855</v>
      </c>
      <c r="F31" s="530"/>
      <c r="G31" s="530"/>
      <c r="H31" s="530"/>
      <c r="I31" s="530"/>
      <c r="J31" s="530"/>
      <c r="K31" s="530"/>
      <c r="L31" s="530"/>
      <c r="M31" s="530"/>
      <c r="N31" s="530"/>
      <c r="O31" s="530"/>
      <c r="P31" s="530"/>
      <c r="Q31" s="449"/>
      <c r="R31" s="2"/>
    </row>
    <row r="32" spans="1:18" ht="15" customHeight="1">
      <c r="E32" s="451"/>
      <c r="F32" s="451"/>
      <c r="G32" s="451"/>
      <c r="H32" s="451"/>
      <c r="I32" s="451"/>
      <c r="J32" s="451"/>
      <c r="K32" s="451"/>
      <c r="L32" s="451"/>
      <c r="M32" s="451"/>
      <c r="N32" s="451"/>
      <c r="O32" s="451"/>
      <c r="P32" s="451"/>
      <c r="Q32" s="451"/>
      <c r="R32" s="2"/>
    </row>
    <row r="33" spans="1:18" ht="15.75" customHeight="1">
      <c r="A33" s="766" t="s">
        <v>95</v>
      </c>
      <c r="B33" s="766"/>
      <c r="C33" s="766"/>
      <c r="D33" s="766"/>
      <c r="E33" s="782" t="s">
        <v>96</v>
      </c>
      <c r="F33" s="782"/>
      <c r="G33" s="782"/>
      <c r="H33" s="782"/>
      <c r="I33" s="782"/>
      <c r="J33" s="782"/>
      <c r="K33" s="782"/>
      <c r="L33" s="782"/>
      <c r="M33" s="782"/>
      <c r="N33" s="782"/>
      <c r="O33" s="782"/>
      <c r="P33" s="782"/>
      <c r="Q33" s="782"/>
    </row>
    <row r="34" spans="1:18" ht="14.25" customHeight="1">
      <c r="R34" s="2"/>
    </row>
    <row r="35" spans="1:18" s="195" customFormat="1">
      <c r="A35" s="803" t="str">
        <f>CONCATENATE("　今後、",発注者入力シート!C6,"が発注する工事においては、本書の写し（※）をもって「配置予定技術者の資格」の 貴社技術資料とみなし、その他添付資料の提出は不要とする。
※本書の写しとは、収受印欄に収受の押印がある資料をいう。")</f>
        <v>　今後、浜田県土整備事務所が発注する工事においては、本書の写し（※）をもって「配置予定技術者の資格」の 貴社技術資料とみなし、その他添付資料の提出は不要とする。
※本書の写しとは、収受印欄に収受の押印がある資料をいう。</v>
      </c>
      <c r="B35" s="803"/>
      <c r="C35" s="803"/>
      <c r="D35" s="803"/>
      <c r="E35" s="803"/>
      <c r="F35" s="803"/>
      <c r="G35" s="803"/>
      <c r="H35" s="803"/>
      <c r="I35" s="803"/>
      <c r="J35" s="803"/>
      <c r="K35" s="803"/>
      <c r="L35" s="803"/>
      <c r="M35" s="803"/>
      <c r="N35" s="803"/>
      <c r="O35" s="803"/>
      <c r="P35" s="803"/>
      <c r="Q35" s="803"/>
    </row>
    <row r="36" spans="1:18" s="195" customFormat="1" ht="27.95" customHeight="1">
      <c r="A36" s="803"/>
      <c r="B36" s="803"/>
      <c r="C36" s="803"/>
      <c r="D36" s="803"/>
      <c r="E36" s="803"/>
      <c r="F36" s="803"/>
      <c r="G36" s="803"/>
      <c r="H36" s="803"/>
      <c r="I36" s="803"/>
      <c r="J36" s="803"/>
      <c r="K36" s="803"/>
      <c r="L36" s="803"/>
      <c r="M36" s="803"/>
      <c r="N36" s="803"/>
      <c r="O36" s="803"/>
      <c r="P36" s="803"/>
      <c r="Q36" s="803"/>
      <c r="R36" s="194"/>
    </row>
    <row r="37" spans="1:18" s="195" customFormat="1" ht="13.5" customHeight="1">
      <c r="A37" s="779" t="s">
        <v>458</v>
      </c>
      <c r="B37" s="779"/>
      <c r="C37" s="779"/>
      <c r="D37" s="779"/>
      <c r="E37" s="779"/>
      <c r="F37" s="779"/>
      <c r="G37" s="779"/>
      <c r="H37" s="779"/>
      <c r="I37" s="779"/>
      <c r="J37" s="779"/>
      <c r="K37" s="779"/>
      <c r="L37" s="779"/>
      <c r="M37" s="779"/>
      <c r="N37" s="779"/>
      <c r="O37" s="779"/>
      <c r="P37" s="779"/>
      <c r="Q37" s="779"/>
    </row>
    <row r="38" spans="1:18" s="195" customFormat="1" ht="13.5" customHeight="1">
      <c r="A38" s="779"/>
      <c r="B38" s="779"/>
      <c r="C38" s="779"/>
      <c r="D38" s="779"/>
      <c r="E38" s="779"/>
      <c r="F38" s="779"/>
      <c r="G38" s="779"/>
      <c r="H38" s="779"/>
      <c r="I38" s="779"/>
      <c r="J38" s="779"/>
      <c r="K38" s="779"/>
      <c r="L38" s="779"/>
      <c r="M38" s="779"/>
      <c r="N38" s="779"/>
      <c r="O38" s="779"/>
      <c r="P38" s="779"/>
      <c r="Q38" s="779"/>
      <c r="R38" s="169"/>
    </row>
    <row r="39" spans="1:18" ht="14.25" customHeight="1">
      <c r="N39" s="744" t="s">
        <v>69</v>
      </c>
      <c r="O39" s="744"/>
      <c r="R39" s="168"/>
    </row>
    <row r="40" spans="1:18" ht="15.75" customHeight="1">
      <c r="A40" s="866" t="str">
        <f>"①"&amp;"配置予定技術者："&amp;B12&amp;"　　技術資料の提出方法"</f>
        <v>①配置予定技術者：　　技術資料の提出方法</v>
      </c>
      <c r="B40" s="866"/>
      <c r="C40" s="866"/>
      <c r="D40" s="866"/>
      <c r="E40" s="866"/>
      <c r="F40" s="866"/>
      <c r="G40" s="866"/>
      <c r="H40" s="866"/>
      <c r="I40" s="866"/>
      <c r="J40" s="866"/>
      <c r="K40" s="866"/>
      <c r="L40" s="866"/>
      <c r="M40" s="136"/>
      <c r="N40" s="436"/>
      <c r="O40" s="436"/>
      <c r="P40" s="437"/>
      <c r="R40" s="168"/>
    </row>
    <row r="41" spans="1:18" ht="15.75" customHeight="1">
      <c r="A41" s="842" t="str">
        <f>IF(B12="",発注者入力シート!$AJ$11,IF(INDEX(発注者入力シート!$B$25:$J$28,MATCH(発注者入力シート!M6,発注者入力シート!$C$25:$C$28,0),7)="未記入",発注者入力シート!$AJ$8,IF(INDEX(発注者入力シート!$B$25:$J$28,MATCH(発注者入力シート!M6,発注者入力シート!$C$25:$C$28,0),7)="無",発注者入力シート!$AJ$9,IF(INDEX(発注者入力シート!$B$25:$J$28,MATCH(発注者入力シート!M6,発注者入力シート!$C$25:$C$28,0),7)="有",発注者入力シート!$AJ$10))))</f>
        <v>申請する場合は、「企業入力シート」の「押印済資料での提出」欄で「有」を選択してください</v>
      </c>
      <c r="B41" s="843"/>
      <c r="C41" s="843"/>
      <c r="D41" s="843"/>
      <c r="E41" s="843"/>
      <c r="F41" s="843"/>
      <c r="G41" s="843"/>
      <c r="H41" s="843"/>
      <c r="I41" s="843"/>
      <c r="J41" s="843"/>
      <c r="K41" s="844"/>
      <c r="M41" s="137"/>
      <c r="P41" s="438"/>
      <c r="R41" s="168"/>
    </row>
    <row r="42" spans="1:18" ht="15.75" customHeight="1">
      <c r="A42" s="845"/>
      <c r="B42" s="846"/>
      <c r="C42" s="846"/>
      <c r="D42" s="846"/>
      <c r="E42" s="846"/>
      <c r="F42" s="846"/>
      <c r="G42" s="846"/>
      <c r="H42" s="846"/>
      <c r="I42" s="846"/>
      <c r="J42" s="846"/>
      <c r="K42" s="847"/>
      <c r="M42" s="137"/>
      <c r="P42" s="438"/>
    </row>
    <row r="43" spans="1:18" ht="15.75" customHeight="1">
      <c r="A43" s="866" t="str">
        <f>"②"&amp;"配置予定技術者："&amp;B14&amp;"　　技術資料の提出方法"</f>
        <v>②配置予定技術者：　　技術資料の提出方法</v>
      </c>
      <c r="B43" s="866"/>
      <c r="C43" s="866"/>
      <c r="D43" s="866"/>
      <c r="E43" s="866"/>
      <c r="F43" s="866"/>
      <c r="G43" s="866"/>
      <c r="H43" s="866"/>
      <c r="I43" s="866"/>
      <c r="J43" s="866"/>
      <c r="K43" s="866"/>
      <c r="L43" s="866"/>
      <c r="M43" s="137"/>
      <c r="P43" s="438"/>
    </row>
    <row r="44" spans="1:18" ht="15.75" customHeight="1">
      <c r="A44" s="842" t="str">
        <f>IF(B14="",発注者入力シート!$AJ$11,IF(INDEX(発注者入力シート!$B$25:$J$28,MATCH(発注者入力シート!M6,発注者入力シート!$C$25:$C$28,0),8)="未記入",発注者入力シート!$AJ$8,IF(INDEX(発注者入力シート!$B$25:$J$28,MATCH(発注者入力シート!M6,発注者入力シート!$C$25:$C$28,0),8)="無",発注者入力シート!$AJ$9,IF(INDEX(発注者入力シート!$B$25:$J$28,MATCH(発注者入力シート!M6,発注者入力シート!$C$25:$C$28,0),8)="有",発注者入力シート!$AJ$10))))</f>
        <v>申請する場合は、「企業入力シート」の「押印済資料での提出」欄で「有」を選択してください</v>
      </c>
      <c r="B44" s="843"/>
      <c r="C44" s="843"/>
      <c r="D44" s="843"/>
      <c r="E44" s="843"/>
      <c r="F44" s="843"/>
      <c r="G44" s="843"/>
      <c r="H44" s="843"/>
      <c r="I44" s="843"/>
      <c r="J44" s="843"/>
      <c r="K44" s="844"/>
      <c r="M44" s="137"/>
      <c r="P44" s="438"/>
    </row>
    <row r="45" spans="1:18" ht="15.75" customHeight="1">
      <c r="A45" s="845"/>
      <c r="B45" s="846"/>
      <c r="C45" s="846"/>
      <c r="D45" s="846"/>
      <c r="E45" s="846"/>
      <c r="F45" s="846"/>
      <c r="G45" s="846"/>
      <c r="H45" s="846"/>
      <c r="I45" s="846"/>
      <c r="J45" s="846"/>
      <c r="K45" s="847"/>
      <c r="M45" s="137"/>
      <c r="P45" s="438"/>
    </row>
    <row r="46" spans="1:18" ht="15.75" customHeight="1">
      <c r="A46" s="866" t="str">
        <f>"③"&amp;"配置予定技術者："&amp;B16&amp;"　　技術資料の提出方法"</f>
        <v>③配置予定技術者：　　技術資料の提出方法</v>
      </c>
      <c r="B46" s="866"/>
      <c r="C46" s="866"/>
      <c r="D46" s="866"/>
      <c r="E46" s="866"/>
      <c r="F46" s="866"/>
      <c r="G46" s="866"/>
      <c r="H46" s="866"/>
      <c r="I46" s="866"/>
      <c r="J46" s="866"/>
      <c r="K46" s="866"/>
      <c r="L46" s="866"/>
      <c r="M46" s="137"/>
      <c r="P46" s="438"/>
    </row>
    <row r="47" spans="1:18" ht="15.75" customHeight="1">
      <c r="A47" s="842" t="str">
        <f>IF(B16="",発注者入力シート!$AJ$11,IF(INDEX(発注者入力シート!$B$25:$J$28,MATCH(発注者入力シート!M6,発注者入力シート!$C$25:$C$28,0),9)="未記入",発注者入力シート!$AJ$8,IF(INDEX(発注者入力シート!$B$25:$J$28,MATCH(発注者入力シート!M6,発注者入力シート!$C$25:$C$28,0),9)="無",発注者入力シート!$AJ$9,IF(INDEX(発注者入力シート!$B$25:$J$28,MATCH(発注者入力シート!M6,発注者入力シート!$C$25:$C$28,0),9)="有",発注者入力シート!$AJ$10))))</f>
        <v>申請する場合は、「企業入力シート」の「押印済資料での提出」欄で「有」を選択してください</v>
      </c>
      <c r="B47" s="843"/>
      <c r="C47" s="843"/>
      <c r="D47" s="843"/>
      <c r="E47" s="843"/>
      <c r="F47" s="843"/>
      <c r="G47" s="843"/>
      <c r="H47" s="843"/>
      <c r="I47" s="843"/>
      <c r="J47" s="843"/>
      <c r="K47" s="844"/>
      <c r="M47" s="137"/>
      <c r="P47" s="438"/>
    </row>
    <row r="48" spans="1:18" ht="15.75" customHeight="1">
      <c r="A48" s="845"/>
      <c r="B48" s="846"/>
      <c r="C48" s="846"/>
      <c r="D48" s="846"/>
      <c r="E48" s="846"/>
      <c r="F48" s="846"/>
      <c r="G48" s="846"/>
      <c r="H48" s="846"/>
      <c r="I48" s="846"/>
      <c r="J48" s="846"/>
      <c r="K48" s="847"/>
      <c r="M48" s="137"/>
      <c r="P48" s="438"/>
    </row>
    <row r="49" spans="1:17" ht="15.75" customHeight="1">
      <c r="A49" s="452"/>
      <c r="B49" s="452"/>
      <c r="C49" s="452"/>
      <c r="D49" s="452"/>
      <c r="E49" s="452"/>
      <c r="F49" s="452"/>
      <c r="G49" s="452"/>
      <c r="H49" s="452"/>
      <c r="I49" s="452"/>
      <c r="J49" s="452"/>
      <c r="K49" s="452"/>
      <c r="M49" s="138"/>
      <c r="N49" s="139"/>
      <c r="O49" s="139"/>
      <c r="P49" s="439"/>
    </row>
    <row r="50" spans="1:17" ht="16.5" customHeight="1">
      <c r="A50" s="6" t="s">
        <v>726</v>
      </c>
    </row>
    <row r="51" spans="1:17" ht="16.5" customHeight="1">
      <c r="B51" s="3" t="s">
        <v>729</v>
      </c>
    </row>
    <row r="52" spans="1:17" ht="16.5" customHeight="1">
      <c r="A52" s="168" t="s">
        <v>730</v>
      </c>
      <c r="B52" s="3" t="s">
        <v>728</v>
      </c>
    </row>
    <row r="53" spans="1:17" ht="16.5" customHeight="1">
      <c r="B53" s="77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浜田県土整備事務所が発注する工事と記載があっても、本書の写しをもって島根県総務部、防災部、農林水産部及び土木部の事業課、関係地方機関が発注する工事において、その他添付資料の提出は不要とする。</v>
      </c>
      <c r="C53" s="779"/>
      <c r="D53" s="779"/>
      <c r="E53" s="779"/>
      <c r="F53" s="779"/>
      <c r="G53" s="779"/>
      <c r="H53" s="779"/>
      <c r="I53" s="779"/>
      <c r="J53" s="779"/>
      <c r="K53" s="779"/>
      <c r="L53" s="779"/>
      <c r="M53" s="779"/>
      <c r="N53" s="779"/>
      <c r="O53" s="779"/>
      <c r="P53" s="779"/>
      <c r="Q53" s="779"/>
    </row>
    <row r="54" spans="1:17" ht="16.5" customHeight="1">
      <c r="A54" s="169"/>
      <c r="B54" s="779"/>
      <c r="C54" s="779"/>
      <c r="D54" s="779"/>
      <c r="E54" s="779"/>
      <c r="F54" s="779"/>
      <c r="G54" s="779"/>
      <c r="H54" s="779"/>
      <c r="I54" s="779"/>
      <c r="J54" s="779"/>
      <c r="K54" s="779"/>
      <c r="L54" s="779"/>
      <c r="M54" s="779"/>
      <c r="N54" s="779"/>
      <c r="O54" s="779"/>
      <c r="P54" s="779"/>
      <c r="Q54" s="779"/>
    </row>
    <row r="55" spans="1:17" ht="15" customHeight="1">
      <c r="A55" s="169"/>
      <c r="B55" s="779"/>
      <c r="C55" s="779"/>
      <c r="D55" s="779"/>
      <c r="E55" s="779"/>
      <c r="F55" s="779"/>
      <c r="G55" s="779"/>
      <c r="H55" s="779"/>
      <c r="I55" s="779"/>
      <c r="J55" s="779"/>
      <c r="K55" s="779"/>
      <c r="L55" s="779"/>
      <c r="M55" s="779"/>
      <c r="N55" s="779"/>
      <c r="O55" s="779"/>
      <c r="P55" s="779"/>
      <c r="Q55" s="779"/>
    </row>
    <row r="56" spans="1:17" ht="15" customHeight="1">
      <c r="A56" s="450"/>
      <c r="B56" s="450"/>
      <c r="C56" s="450"/>
      <c r="D56" s="450"/>
      <c r="E56" s="450"/>
      <c r="F56" s="450"/>
      <c r="G56" s="450"/>
      <c r="H56" s="450"/>
      <c r="I56" s="450"/>
      <c r="J56" s="450"/>
      <c r="K56" s="450"/>
      <c r="L56" s="450"/>
      <c r="M56" s="450"/>
      <c r="N56" s="450"/>
      <c r="O56" s="450"/>
      <c r="P56" s="450"/>
      <c r="Q56" s="450"/>
    </row>
    <row r="57" spans="1:17" ht="15.75" customHeight="1"/>
    <row r="58" spans="1:17" ht="15.75" customHeight="1"/>
    <row r="59" spans="1:17" ht="15.75" customHeight="1"/>
  </sheetData>
  <mergeCells count="41">
    <mergeCell ref="B9:Q9"/>
    <mergeCell ref="A30:D30"/>
    <mergeCell ref="E30:Q30"/>
    <mergeCell ref="A44:K45"/>
    <mergeCell ref="A43:L43"/>
    <mergeCell ref="E28:Q28"/>
    <mergeCell ref="E33:Q33"/>
    <mergeCell ref="A26:D26"/>
    <mergeCell ref="A28:D28"/>
    <mergeCell ref="A1:F1"/>
    <mergeCell ref="A2:E2"/>
    <mergeCell ref="B14:E15"/>
    <mergeCell ref="B16:E17"/>
    <mergeCell ref="A41:K42"/>
    <mergeCell ref="A40:L40"/>
    <mergeCell ref="A37:Q38"/>
    <mergeCell ref="K6:Q6"/>
    <mergeCell ref="A4:Q4"/>
    <mergeCell ref="A10:E11"/>
    <mergeCell ref="J10:L11"/>
    <mergeCell ref="A14:A15"/>
    <mergeCell ref="H6:J6"/>
    <mergeCell ref="F10:I11"/>
    <mergeCell ref="J16:L17"/>
    <mergeCell ref="A33:D33"/>
    <mergeCell ref="B53:Q55"/>
    <mergeCell ref="A47:K48"/>
    <mergeCell ref="F12:I13"/>
    <mergeCell ref="F14:I15"/>
    <mergeCell ref="F16:I17"/>
    <mergeCell ref="A12:A13"/>
    <mergeCell ref="B12:E13"/>
    <mergeCell ref="J12:L13"/>
    <mergeCell ref="J14:L15"/>
    <mergeCell ref="A46:L46"/>
    <mergeCell ref="A16:A17"/>
    <mergeCell ref="B20:Q21"/>
    <mergeCell ref="B19:Q19"/>
    <mergeCell ref="N39:O39"/>
    <mergeCell ref="A35:Q36"/>
    <mergeCell ref="E26:Q26"/>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pageSetUpPr fitToPage="1"/>
  </sheetPr>
  <dimension ref="A1:T20"/>
  <sheetViews>
    <sheetView view="pageBreakPreview" zoomScaleNormal="100" zoomScaleSheetLayoutView="100" workbookViewId="0">
      <selection activeCell="V10" sqref="V10"/>
    </sheetView>
  </sheetViews>
  <sheetFormatPr defaultColWidth="9" defaultRowHeight="13.5"/>
  <cols>
    <col min="1" max="1" width="5.625" style="3" customWidth="1"/>
    <col min="2" max="18" width="5.125" style="3" customWidth="1"/>
    <col min="19" max="16384" width="9" style="3"/>
  </cols>
  <sheetData>
    <row r="1" spans="1:20" ht="15.75" customHeight="1">
      <c r="A1" s="876" t="str">
        <f>IF(T15=1,CONCATENATE("（様式-",INDEX(発注者入力シート!$B$29:$G$38,MATCH(発注者入力シート!N6,発注者入力シート!$C$29:$C$38,0),4),"）"),CONCATENATE("（様式-",INDEX(発注者入力シート!$B$29:$G$38,MATCH(発注者入力シート!N7,発注者入力シート!$C$29:$C$38,0),4),"）"))</f>
        <v>（様式-４）</v>
      </c>
      <c r="B1" s="876"/>
      <c r="C1" s="876"/>
      <c r="D1" s="876"/>
      <c r="E1" s="876"/>
      <c r="F1" s="876"/>
      <c r="G1" s="876"/>
      <c r="H1" s="463"/>
      <c r="I1" s="463"/>
      <c r="J1" s="463"/>
      <c r="K1" s="463"/>
      <c r="L1" s="463"/>
      <c r="M1" s="463"/>
      <c r="N1" s="463"/>
      <c r="O1" s="463"/>
      <c r="P1" s="463"/>
      <c r="Q1" s="463"/>
      <c r="S1" s="3" t="s">
        <v>251</v>
      </c>
    </row>
    <row r="2" spans="1:20" ht="15.75" customHeight="1">
      <c r="A2" s="876" t="str">
        <f>IF(T15=1,CONCATENATE("評価項目",INDEX(発注者入力シート!$B$29:$G$38,MATCH(発注者入力シート!N6,発注者入力シート!$C$29:$C$38,0),5),"-",INDEX(発注者入力シート!$B$29:$G$38,MATCH(発注者入力シート!N6,発注者入力シート!$C$29:$C$38,0),6)),CONCATENATE("評価項目",INDEX(発注者入力シート!$B$29:$G$38,MATCH(発注者入力シート!N7,発注者入力シート!$C$29:$C$38,0),5),"-",INDEX(発注者入力シート!$B$29:$G$38,MATCH(発注者入力シート!N7,発注者入力シート!$C$29:$C$38,0),6)))</f>
        <v>評価項目（３）-①</v>
      </c>
      <c r="B2" s="876"/>
      <c r="C2" s="876"/>
      <c r="D2" s="876"/>
      <c r="E2" s="876"/>
      <c r="F2" s="876"/>
      <c r="G2" s="463"/>
      <c r="H2" s="463"/>
      <c r="I2" s="463"/>
      <c r="J2" s="463"/>
      <c r="K2" s="463"/>
      <c r="L2" s="463"/>
      <c r="M2" s="463"/>
      <c r="N2" s="463"/>
      <c r="O2" s="463"/>
      <c r="P2" s="463"/>
      <c r="Q2" s="463"/>
      <c r="S2" s="3" t="s">
        <v>252</v>
      </c>
    </row>
    <row r="3" spans="1:20" ht="15.75" customHeight="1">
      <c r="A3" s="463"/>
      <c r="B3" s="463"/>
      <c r="C3" s="463"/>
      <c r="D3" s="463"/>
      <c r="E3" s="463"/>
      <c r="F3" s="463"/>
      <c r="G3" s="463"/>
      <c r="H3" s="463"/>
      <c r="I3" s="463"/>
      <c r="J3" s="463"/>
      <c r="K3" s="463"/>
      <c r="L3" s="463"/>
      <c r="M3" s="463"/>
      <c r="N3" s="463"/>
      <c r="O3" s="463"/>
      <c r="P3" s="463"/>
      <c r="Q3" s="463"/>
      <c r="S3" s="132"/>
      <c r="T3" s="3" t="s">
        <v>261</v>
      </c>
    </row>
    <row r="4" spans="1:20" ht="15.75" customHeight="1">
      <c r="A4" s="877" t="str">
        <f>IF(T15=1,"防災",IF(T15=2,"家畜伝染病防疫","防災協定・家畜伝染病防疫"))&amp;"協定の締結実績"</f>
        <v>防災協定の締結実績</v>
      </c>
      <c r="B4" s="877"/>
      <c r="C4" s="877"/>
      <c r="D4" s="877"/>
      <c r="E4" s="877"/>
      <c r="F4" s="877"/>
      <c r="G4" s="877"/>
      <c r="H4" s="877"/>
      <c r="I4" s="877"/>
      <c r="J4" s="877"/>
      <c r="K4" s="877"/>
      <c r="L4" s="877"/>
      <c r="M4" s="877"/>
      <c r="N4" s="877"/>
      <c r="O4" s="877"/>
      <c r="P4" s="877"/>
      <c r="Q4" s="877"/>
      <c r="R4" s="167"/>
      <c r="S4" s="126"/>
      <c r="T4" s="3" t="s">
        <v>332</v>
      </c>
    </row>
    <row r="5" spans="1:20" ht="15.75" customHeight="1">
      <c r="A5" s="523"/>
      <c r="B5" s="523"/>
      <c r="C5" s="523"/>
      <c r="D5" s="463"/>
      <c r="E5" s="463"/>
      <c r="F5" s="463"/>
      <c r="G5" s="463"/>
      <c r="H5" s="523"/>
      <c r="I5" s="523"/>
      <c r="J5" s="523"/>
      <c r="K5" s="523"/>
      <c r="L5" s="523"/>
      <c r="M5" s="523"/>
      <c r="N5" s="523"/>
      <c r="O5" s="523"/>
      <c r="P5" s="523"/>
      <c r="Q5" s="523"/>
      <c r="R5" s="167"/>
    </row>
    <row r="6" spans="1:20" ht="15.75" customHeight="1">
      <c r="A6" s="463"/>
      <c r="B6" s="463"/>
      <c r="C6" s="463"/>
      <c r="D6" s="463"/>
      <c r="E6" s="463"/>
      <c r="F6" s="463"/>
      <c r="G6" s="878" t="s">
        <v>180</v>
      </c>
      <c r="H6" s="878"/>
      <c r="I6" s="878"/>
      <c r="J6" s="878"/>
      <c r="K6" s="880" t="str">
        <f>IF(企業入力シート!C7="","",企業入力シート!C7)</f>
        <v/>
      </c>
      <c r="L6" s="880"/>
      <c r="M6" s="880"/>
      <c r="N6" s="880"/>
      <c r="O6" s="880"/>
      <c r="P6" s="880"/>
      <c r="Q6" s="880"/>
      <c r="R6" s="2"/>
      <c r="S6" s="3" t="s">
        <v>255</v>
      </c>
    </row>
    <row r="7" spans="1:20" ht="15.75" customHeight="1">
      <c r="A7" s="463"/>
      <c r="B7" s="463"/>
      <c r="C7" s="463"/>
      <c r="D7" s="463"/>
      <c r="E7" s="463"/>
      <c r="F7" s="463"/>
      <c r="G7" s="463"/>
      <c r="H7" s="463"/>
      <c r="I7" s="463"/>
      <c r="J7" s="463"/>
      <c r="K7" s="463"/>
      <c r="L7" s="463"/>
      <c r="M7" s="463"/>
      <c r="N7" s="463"/>
      <c r="O7" s="463"/>
      <c r="P7" s="463"/>
      <c r="Q7" s="463"/>
      <c r="S7" s="128"/>
      <c r="T7" s="3" t="s">
        <v>256</v>
      </c>
    </row>
    <row r="8" spans="1:20" ht="15.75" customHeight="1">
      <c r="A8" s="524" t="s">
        <v>136</v>
      </c>
      <c r="B8" s="879" t="str">
        <f>発注者入力シート!H11&amp;"及び"&amp;発注者入力シート!G11&amp;"における島根県との"&amp;A4</f>
        <v>令和６年度及び令和７年度における島根県との防災協定の締結実績</v>
      </c>
      <c r="C8" s="879"/>
      <c r="D8" s="879"/>
      <c r="E8" s="879"/>
      <c r="F8" s="879"/>
      <c r="G8" s="879"/>
      <c r="H8" s="879"/>
      <c r="I8" s="879"/>
      <c r="J8" s="879"/>
      <c r="K8" s="879"/>
      <c r="L8" s="879"/>
      <c r="M8" s="879"/>
      <c r="N8" s="879"/>
      <c r="O8" s="879"/>
      <c r="P8" s="879"/>
      <c r="Q8" s="879"/>
      <c r="R8" s="2"/>
      <c r="S8" s="129"/>
      <c r="T8" s="3" t="s">
        <v>254</v>
      </c>
    </row>
    <row r="9" spans="1:20" ht="15.75" customHeight="1">
      <c r="A9" s="463"/>
      <c r="B9" s="525"/>
      <c r="C9" s="525"/>
      <c r="D9" s="525"/>
      <c r="E9" s="525"/>
      <c r="F9" s="525"/>
      <c r="G9" s="525"/>
      <c r="H9" s="525"/>
      <c r="I9" s="525"/>
      <c r="J9" s="525"/>
      <c r="K9" s="525"/>
      <c r="L9" s="525"/>
      <c r="M9" s="525"/>
      <c r="N9" s="525"/>
      <c r="O9" s="525"/>
      <c r="P9" s="525"/>
      <c r="Q9" s="525"/>
      <c r="R9" s="109"/>
    </row>
    <row r="10" spans="1:20" ht="15.75" customHeight="1">
      <c r="A10" s="886" t="str">
        <f>発注者入力シート!H11&amp;"の協定締結実績の有無"</f>
        <v>令和６年度の協定締結実績の有無</v>
      </c>
      <c r="B10" s="887"/>
      <c r="C10" s="887"/>
      <c r="D10" s="887"/>
      <c r="E10" s="887"/>
      <c r="F10" s="888"/>
      <c r="G10" s="889"/>
      <c r="H10" s="890"/>
      <c r="I10" s="890"/>
      <c r="J10" s="890"/>
      <c r="K10" s="890"/>
      <c r="L10" s="891"/>
      <c r="M10" s="525"/>
      <c r="N10" s="525"/>
      <c r="O10" s="525"/>
      <c r="P10" s="525"/>
      <c r="Q10" s="525"/>
      <c r="R10" s="109"/>
      <c r="S10" s="134" t="s">
        <v>257</v>
      </c>
    </row>
    <row r="11" spans="1:20" ht="15.75" customHeight="1">
      <c r="A11" s="886" t="str">
        <f>発注者入力シート!G11&amp;"の協定締結実績の有無"</f>
        <v>令和７年度の協定締結実績の有無</v>
      </c>
      <c r="B11" s="887"/>
      <c r="C11" s="887"/>
      <c r="D11" s="887"/>
      <c r="E11" s="887"/>
      <c r="F11" s="888"/>
      <c r="G11" s="889"/>
      <c r="H11" s="890"/>
      <c r="I11" s="890"/>
      <c r="J11" s="890"/>
      <c r="K11" s="890"/>
      <c r="L11" s="891"/>
      <c r="M11" s="525"/>
      <c r="N11" s="525"/>
      <c r="O11" s="525"/>
      <c r="P11" s="525"/>
      <c r="Q11" s="525"/>
      <c r="R11" s="191"/>
      <c r="S11" s="134" t="s">
        <v>258</v>
      </c>
    </row>
    <row r="12" spans="1:20" ht="15.75" customHeight="1">
      <c r="A12" s="526"/>
      <c r="B12" s="526"/>
      <c r="C12" s="526"/>
      <c r="D12" s="526"/>
      <c r="E12" s="526"/>
      <c r="F12" s="526"/>
      <c r="G12" s="527"/>
      <c r="H12" s="527"/>
      <c r="I12" s="527"/>
      <c r="J12" s="527"/>
      <c r="K12" s="527"/>
      <c r="L12" s="527"/>
      <c r="M12" s="525"/>
      <c r="N12" s="525"/>
      <c r="O12" s="525"/>
      <c r="P12" s="525"/>
      <c r="Q12" s="525"/>
      <c r="R12" s="191"/>
      <c r="S12" s="134" t="s">
        <v>501</v>
      </c>
    </row>
    <row r="13" spans="1:20" s="195" customFormat="1">
      <c r="A13" s="528" t="s">
        <v>68</v>
      </c>
      <c r="B13" s="885" t="str">
        <f>"対象年度において、島根県との"&amp;A4&amp;"の有無を記載すること。"</f>
        <v>対象年度において、島根県との防災協定の締結実績の有無を記載すること。</v>
      </c>
      <c r="C13" s="885"/>
      <c r="D13" s="885"/>
      <c r="E13" s="885"/>
      <c r="F13" s="885"/>
      <c r="G13" s="885"/>
      <c r="H13" s="885"/>
      <c r="I13" s="885"/>
      <c r="J13" s="885"/>
      <c r="K13" s="885"/>
      <c r="L13" s="885"/>
      <c r="M13" s="885"/>
      <c r="N13" s="885"/>
      <c r="O13" s="885"/>
      <c r="P13" s="885"/>
      <c r="Q13" s="885"/>
      <c r="R13" s="169"/>
    </row>
    <row r="14" spans="1:20" s="195" customFormat="1" ht="13.5" customHeight="1" thickBot="1">
      <c r="A14" s="528" t="s">
        <v>45</v>
      </c>
      <c r="B14" s="881" t="s">
        <v>786</v>
      </c>
      <c r="C14" s="882"/>
      <c r="D14" s="882"/>
      <c r="E14" s="882"/>
      <c r="F14" s="882"/>
      <c r="G14" s="882"/>
      <c r="H14" s="882"/>
      <c r="I14" s="882"/>
      <c r="J14" s="882"/>
      <c r="K14" s="882"/>
      <c r="L14" s="882"/>
      <c r="M14" s="882"/>
      <c r="N14" s="882"/>
      <c r="O14" s="882"/>
      <c r="P14" s="882"/>
      <c r="Q14" s="882"/>
      <c r="R14" s="169"/>
    </row>
    <row r="15" spans="1:20" s="195" customFormat="1" ht="13.5" customHeight="1" thickBot="1">
      <c r="A15" s="528"/>
      <c r="B15" s="881"/>
      <c r="C15" s="882"/>
      <c r="D15" s="882"/>
      <c r="E15" s="882"/>
      <c r="F15" s="882"/>
      <c r="G15" s="882"/>
      <c r="H15" s="882"/>
      <c r="I15" s="882"/>
      <c r="J15" s="882"/>
      <c r="K15" s="882"/>
      <c r="L15" s="882"/>
      <c r="M15" s="882"/>
      <c r="N15" s="882"/>
      <c r="O15" s="882"/>
      <c r="P15" s="882"/>
      <c r="Q15" s="882"/>
      <c r="R15" s="169"/>
      <c r="T15" s="513">
        <f>IF(COUNTIF(発注者入力シート!C20:C44,発注者入力シート!N6),1,IF(COUNTIF(発注者入力シート!C20:C44,発注者入力シート!N7),2,0))</f>
        <v>1</v>
      </c>
    </row>
    <row r="16" spans="1:20" s="195" customFormat="1" ht="13.5" customHeight="1">
      <c r="A16" s="528"/>
      <c r="B16" s="882"/>
      <c r="C16" s="882"/>
      <c r="D16" s="882"/>
      <c r="E16" s="882"/>
      <c r="F16" s="882"/>
      <c r="G16" s="882"/>
      <c r="H16" s="882"/>
      <c r="I16" s="882"/>
      <c r="J16" s="882"/>
      <c r="K16" s="882"/>
      <c r="L16" s="882"/>
      <c r="M16" s="882"/>
      <c r="N16" s="882"/>
      <c r="O16" s="882"/>
      <c r="P16" s="882"/>
      <c r="Q16" s="882"/>
      <c r="R16" s="169"/>
      <c r="T16" s="134" t="s">
        <v>814</v>
      </c>
    </row>
    <row r="17" spans="1:17" s="195" customFormat="1">
      <c r="A17" s="528"/>
      <c r="B17" s="883"/>
      <c r="C17" s="883"/>
      <c r="D17" s="883"/>
      <c r="E17" s="883"/>
      <c r="F17" s="883"/>
      <c r="G17" s="883"/>
      <c r="H17" s="883"/>
      <c r="I17" s="883"/>
      <c r="J17" s="883"/>
      <c r="K17" s="883"/>
      <c r="L17" s="883"/>
      <c r="M17" s="883"/>
      <c r="N17" s="883"/>
      <c r="O17" s="883"/>
      <c r="P17" s="883"/>
      <c r="Q17" s="883"/>
    </row>
    <row r="18" spans="1:17" ht="15.75" customHeight="1">
      <c r="A18" s="165" t="s">
        <v>751</v>
      </c>
      <c r="B18" s="785" t="s">
        <v>785</v>
      </c>
      <c r="C18" s="884"/>
      <c r="D18" s="884"/>
      <c r="E18" s="884"/>
      <c r="F18" s="884"/>
      <c r="G18" s="884"/>
      <c r="H18" s="884"/>
      <c r="I18" s="884"/>
      <c r="J18" s="884"/>
      <c r="K18" s="884"/>
      <c r="L18" s="884"/>
      <c r="M18" s="884"/>
      <c r="N18" s="884"/>
      <c r="O18" s="884"/>
      <c r="P18" s="884"/>
      <c r="Q18" s="884"/>
    </row>
    <row r="19" spans="1:17">
      <c r="B19" s="884"/>
      <c r="C19" s="884"/>
      <c r="D19" s="884"/>
      <c r="E19" s="884"/>
      <c r="F19" s="884"/>
      <c r="G19" s="884"/>
      <c r="H19" s="884"/>
      <c r="I19" s="884"/>
      <c r="J19" s="884"/>
      <c r="K19" s="884"/>
      <c r="L19" s="884"/>
      <c r="M19" s="884"/>
      <c r="N19" s="884"/>
      <c r="O19" s="884"/>
      <c r="P19" s="884"/>
      <c r="Q19" s="884"/>
    </row>
    <row r="20" spans="1:17">
      <c r="B20" s="169"/>
      <c r="C20" s="169"/>
      <c r="D20" s="169"/>
      <c r="E20" s="169"/>
      <c r="F20" s="169"/>
      <c r="G20" s="169"/>
      <c r="H20" s="169"/>
      <c r="I20" s="169"/>
      <c r="J20" s="169"/>
      <c r="K20" s="169"/>
      <c r="L20" s="169"/>
      <c r="M20" s="169"/>
      <c r="N20" s="169"/>
      <c r="O20" s="169"/>
      <c r="P20" s="169"/>
      <c r="Q20" s="169"/>
    </row>
  </sheetData>
  <mergeCells count="13">
    <mergeCell ref="B14:Q17"/>
    <mergeCell ref="B18:Q19"/>
    <mergeCell ref="B13:Q13"/>
    <mergeCell ref="A10:F10"/>
    <mergeCell ref="G10:L10"/>
    <mergeCell ref="A11:F11"/>
    <mergeCell ref="G11:L11"/>
    <mergeCell ref="A1:G1"/>
    <mergeCell ref="A2:F2"/>
    <mergeCell ref="A4:Q4"/>
    <mergeCell ref="G6:J6"/>
    <mergeCell ref="B8:Q8"/>
    <mergeCell ref="K6:Q6"/>
  </mergeCells>
  <phoneticPr fontId="2"/>
  <dataValidations disablePrompts="1" count="1">
    <dataValidation type="list" showInputMessage="1" showErrorMessage="1" sqref="G10:G11" xr:uid="{00000000-0002-0000-0C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pageSetUpPr fitToPage="1"/>
  </sheetPr>
  <dimension ref="A1:W62"/>
  <sheetViews>
    <sheetView view="pageBreakPreview" zoomScaleNormal="100" zoomScaleSheetLayoutView="100" workbookViewId="0">
      <selection activeCell="W15" sqref="W15"/>
    </sheetView>
  </sheetViews>
  <sheetFormatPr defaultColWidth="9" defaultRowHeight="13.5"/>
  <cols>
    <col min="1" max="3" width="5.625" style="3" customWidth="1"/>
    <col min="4" max="4" width="6.125" style="3" customWidth="1"/>
    <col min="5" max="5" width="6.625" style="3" customWidth="1"/>
    <col min="6" max="15" width="5" style="3" customWidth="1"/>
    <col min="16" max="19" width="5.125" style="3" customWidth="1"/>
    <col min="20" max="16384" width="9" style="3"/>
  </cols>
  <sheetData>
    <row r="1" spans="1:21" ht="15.75" customHeight="1">
      <c r="A1" s="740" t="str">
        <f>CONCATENATE("（様式-",INDEX(発注者入力シート!$B$29:$G$38,MATCH(発注者入力シート!N8,発注者入力シート!$C$29:$C$38,0),4),"）")</f>
        <v>（様式-５）</v>
      </c>
      <c r="B1" s="740"/>
      <c r="C1" s="740"/>
      <c r="D1" s="740"/>
      <c r="E1" s="740"/>
      <c r="F1" s="740"/>
      <c r="P1" s="932" t="str">
        <f>IF(INDEX(発注者入力シート!$B$20:$G$40,MATCH(発注者入力シート!N8,発注者入力シート!$C$20:$C$40,0),3)="","",INDEX(発注者入力シート!$B$20:$G$40,MATCH(発注者入力シート!N10,発注者入力シート!$C$20:$C$40,0),3))</f>
        <v>【地域設定】</v>
      </c>
      <c r="Q1" s="932"/>
      <c r="R1" s="932"/>
      <c r="S1" s="109"/>
      <c r="T1" s="3" t="s">
        <v>251</v>
      </c>
    </row>
    <row r="2" spans="1:21" ht="15.75" customHeight="1">
      <c r="A2" s="740" t="str">
        <f>CONCATENATE("評価項目",INDEX(発注者入力シート!$B$29:$G$38,MATCH(発注者入力シート!N8,発注者入力シート!$C$29:$C$38,0),5),"-",INDEX(発注者入力シート!$B$29:$G$38,MATCH(発注者入力シート!N8,発注者入力シート!$C$29:$C$38,0),6))</f>
        <v>評価項目（３）-②</v>
      </c>
      <c r="B2" s="740"/>
      <c r="C2" s="740"/>
      <c r="D2" s="740"/>
      <c r="E2" s="740"/>
      <c r="T2" s="3" t="s">
        <v>252</v>
      </c>
    </row>
    <row r="3" spans="1:21" ht="15.75" customHeight="1">
      <c r="A3" s="753" t="s">
        <v>864</v>
      </c>
      <c r="B3" s="753"/>
      <c r="C3" s="753"/>
      <c r="D3" s="753"/>
      <c r="E3" s="753"/>
      <c r="F3" s="753"/>
      <c r="G3" s="753"/>
      <c r="H3" s="753"/>
      <c r="I3" s="753"/>
      <c r="J3" s="753"/>
      <c r="K3" s="753"/>
      <c r="L3" s="753"/>
      <c r="M3" s="753"/>
      <c r="N3" s="753"/>
      <c r="O3" s="753"/>
      <c r="P3" s="753"/>
      <c r="Q3" s="753"/>
      <c r="T3" s="132"/>
      <c r="U3" s="3" t="s">
        <v>261</v>
      </c>
    </row>
    <row r="4" spans="1:21" ht="15.75" customHeight="1">
      <c r="G4" s="784" t="s">
        <v>180</v>
      </c>
      <c r="H4" s="784"/>
      <c r="I4" s="784"/>
      <c r="J4" s="784"/>
      <c r="K4" s="933" t="str">
        <f>IF(企業入力シート!C7="","",企業入力シート!C7)</f>
        <v/>
      </c>
      <c r="L4" s="933"/>
      <c r="M4" s="933"/>
      <c r="N4" s="933"/>
      <c r="O4" s="933"/>
      <c r="P4" s="933"/>
      <c r="Q4" s="933"/>
      <c r="R4" s="933"/>
      <c r="S4" s="167"/>
      <c r="T4" s="126"/>
      <c r="U4" s="3" t="s">
        <v>332</v>
      </c>
    </row>
    <row r="5" spans="1:21" ht="15.75" customHeight="1">
      <c r="R5" s="2"/>
      <c r="S5" s="2"/>
    </row>
    <row r="6" spans="1:21" ht="15.75" customHeight="1">
      <c r="A6" s="195" t="s">
        <v>59</v>
      </c>
      <c r="B6" s="927" t="s">
        <v>865</v>
      </c>
      <c r="C6" s="927"/>
      <c r="D6" s="927"/>
      <c r="E6" s="927"/>
      <c r="F6" s="927"/>
      <c r="G6" s="927"/>
      <c r="H6" s="927"/>
      <c r="I6" s="927"/>
      <c r="J6" s="927"/>
      <c r="K6" s="927"/>
      <c r="L6" s="927"/>
      <c r="M6" s="927"/>
      <c r="N6" s="927"/>
      <c r="O6" s="927"/>
      <c r="P6" s="927"/>
      <c r="Q6" s="927"/>
      <c r="R6" s="927"/>
    </row>
    <row r="7" spans="1:21" ht="15.75" customHeight="1">
      <c r="A7" s="195"/>
      <c r="B7" s="169"/>
      <c r="C7" s="169"/>
      <c r="D7" s="169"/>
      <c r="E7" s="169"/>
      <c r="F7" s="169"/>
      <c r="G7" s="169"/>
      <c r="H7" s="169"/>
      <c r="I7" s="169"/>
      <c r="J7" s="169"/>
      <c r="K7" s="169"/>
      <c r="L7" s="169"/>
      <c r="M7" s="169"/>
      <c r="N7" s="169"/>
      <c r="O7" s="169"/>
      <c r="P7" s="169"/>
      <c r="Q7" s="169"/>
      <c r="R7" s="169"/>
      <c r="S7" s="168"/>
    </row>
    <row r="8" spans="1:21" ht="20.100000000000001" customHeight="1">
      <c r="A8" s="928" t="s">
        <v>451</v>
      </c>
      <c r="B8" s="928"/>
      <c r="C8" s="928"/>
      <c r="D8" s="929" t="s">
        <v>883</v>
      </c>
      <c r="E8" s="930"/>
      <c r="F8" s="930"/>
      <c r="G8" s="930"/>
      <c r="H8" s="930"/>
      <c r="I8" s="930"/>
      <c r="J8" s="930"/>
      <c r="K8" s="930"/>
      <c r="L8" s="930"/>
      <c r="M8" s="931"/>
      <c r="N8" s="191"/>
      <c r="O8" s="191"/>
      <c r="P8" s="191"/>
      <c r="Q8" s="191"/>
      <c r="R8" s="191"/>
      <c r="S8" s="168"/>
    </row>
    <row r="9" spans="1:21" ht="15.75" customHeight="1">
      <c r="A9" s="195"/>
      <c r="B9" s="191"/>
      <c r="C9" s="191"/>
      <c r="D9" s="191"/>
      <c r="E9" s="191"/>
      <c r="F9" s="191"/>
      <c r="G9" s="191"/>
      <c r="H9" s="191"/>
      <c r="I9" s="191"/>
      <c r="J9" s="191"/>
      <c r="K9" s="191"/>
      <c r="L9" s="191"/>
      <c r="M9" s="191"/>
      <c r="N9" s="191"/>
      <c r="O9" s="191"/>
      <c r="P9" s="191"/>
      <c r="Q9" s="191"/>
      <c r="R9" s="191"/>
      <c r="S9" s="168"/>
    </row>
    <row r="10" spans="1:21" ht="15.75" customHeight="1">
      <c r="A10" s="139" t="s">
        <v>143</v>
      </c>
      <c r="B10" s="139"/>
      <c r="C10" s="139"/>
      <c r="D10" s="139"/>
      <c r="E10" s="139"/>
      <c r="F10" s="139"/>
      <c r="G10" s="139"/>
      <c r="H10" s="139"/>
      <c r="I10" s="139"/>
      <c r="J10" s="139"/>
      <c r="K10" s="139"/>
      <c r="L10" s="139"/>
      <c r="M10" s="139"/>
      <c r="N10" s="139"/>
      <c r="R10" s="168"/>
      <c r="S10" s="168"/>
    </row>
    <row r="11" spans="1:21" ht="24.6" customHeight="1">
      <c r="A11" s="920" t="s">
        <v>21</v>
      </c>
      <c r="B11" s="921"/>
      <c r="C11" s="922" t="s">
        <v>496</v>
      </c>
      <c r="D11" s="923"/>
      <c r="E11" s="924"/>
      <c r="F11" s="892" t="s">
        <v>22</v>
      </c>
      <c r="G11" s="900"/>
      <c r="H11" s="900"/>
      <c r="I11" s="900"/>
      <c r="J11" s="893"/>
      <c r="K11" s="925" t="s">
        <v>503</v>
      </c>
      <c r="L11" s="925"/>
      <c r="M11" s="925"/>
      <c r="N11" s="925"/>
      <c r="O11" s="926" t="s">
        <v>862</v>
      </c>
      <c r="P11" s="926"/>
      <c r="Q11" s="925" t="s">
        <v>454</v>
      </c>
      <c r="R11" s="925"/>
    </row>
    <row r="12" spans="1:21" ht="15.75" customHeight="1">
      <c r="A12" s="797" t="s">
        <v>804</v>
      </c>
      <c r="B12" s="799"/>
      <c r="C12" s="936"/>
      <c r="D12" s="936"/>
      <c r="E12" s="936"/>
      <c r="F12" s="848"/>
      <c r="G12" s="849"/>
      <c r="H12" s="849"/>
      <c r="I12" s="849"/>
      <c r="J12" s="850"/>
      <c r="K12" s="917"/>
      <c r="L12" s="917"/>
      <c r="M12" s="917"/>
      <c r="N12" s="917"/>
      <c r="O12" s="918"/>
      <c r="P12" s="918"/>
      <c r="Q12" s="918"/>
      <c r="R12" s="918"/>
      <c r="S12" s="109"/>
    </row>
    <row r="13" spans="1:21" ht="15.75" customHeight="1">
      <c r="A13" s="800"/>
      <c r="B13" s="802"/>
      <c r="C13" s="936"/>
      <c r="D13" s="936"/>
      <c r="E13" s="936"/>
      <c r="F13" s="937"/>
      <c r="G13" s="938"/>
      <c r="H13" s="938"/>
      <c r="I13" s="938"/>
      <c r="J13" s="939"/>
      <c r="K13" s="917"/>
      <c r="L13" s="917"/>
      <c r="M13" s="917"/>
      <c r="N13" s="917"/>
      <c r="O13" s="918"/>
      <c r="P13" s="918"/>
      <c r="Q13" s="918"/>
      <c r="R13" s="918"/>
      <c r="S13" s="109"/>
    </row>
    <row r="14" spans="1:21" ht="15.75" customHeight="1">
      <c r="A14" s="934"/>
      <c r="B14" s="935"/>
      <c r="C14" s="936"/>
      <c r="D14" s="936"/>
      <c r="E14" s="936"/>
      <c r="F14" s="851"/>
      <c r="G14" s="852"/>
      <c r="H14" s="852"/>
      <c r="I14" s="852"/>
      <c r="J14" s="853"/>
      <c r="K14" s="917"/>
      <c r="L14" s="917"/>
      <c r="M14" s="917"/>
      <c r="N14" s="917"/>
      <c r="O14" s="918"/>
      <c r="P14" s="918"/>
      <c r="Q14" s="918"/>
      <c r="R14" s="918"/>
      <c r="S14" s="109"/>
    </row>
    <row r="15" spans="1:21" ht="15.75" customHeight="1">
      <c r="A15" s="797" t="s">
        <v>856</v>
      </c>
      <c r="B15" s="799"/>
      <c r="C15" s="936"/>
      <c r="D15" s="936"/>
      <c r="E15" s="936"/>
      <c r="F15" s="848"/>
      <c r="G15" s="849"/>
      <c r="H15" s="849"/>
      <c r="I15" s="849"/>
      <c r="J15" s="850"/>
      <c r="K15" s="917"/>
      <c r="L15" s="917"/>
      <c r="M15" s="917"/>
      <c r="N15" s="917"/>
      <c r="O15" s="918"/>
      <c r="P15" s="918"/>
      <c r="Q15" s="918"/>
      <c r="R15" s="918"/>
      <c r="S15" s="109"/>
      <c r="T15" s="3" t="s">
        <v>255</v>
      </c>
    </row>
    <row r="16" spans="1:21" ht="15.75" customHeight="1">
      <c r="A16" s="800"/>
      <c r="B16" s="802"/>
      <c r="C16" s="936"/>
      <c r="D16" s="936"/>
      <c r="E16" s="936"/>
      <c r="F16" s="937"/>
      <c r="G16" s="938"/>
      <c r="H16" s="938"/>
      <c r="I16" s="938"/>
      <c r="J16" s="939"/>
      <c r="K16" s="917"/>
      <c r="L16" s="917"/>
      <c r="M16" s="917"/>
      <c r="N16" s="917"/>
      <c r="O16" s="918"/>
      <c r="P16" s="918"/>
      <c r="Q16" s="918"/>
      <c r="R16" s="918"/>
      <c r="S16" s="109"/>
      <c r="T16" s="128"/>
      <c r="U16" s="3" t="s">
        <v>256</v>
      </c>
    </row>
    <row r="17" spans="1:23" ht="15.75" customHeight="1">
      <c r="A17" s="934"/>
      <c r="B17" s="935"/>
      <c r="C17" s="936"/>
      <c r="D17" s="936"/>
      <c r="E17" s="936"/>
      <c r="F17" s="851"/>
      <c r="G17" s="852"/>
      <c r="H17" s="852"/>
      <c r="I17" s="852"/>
      <c r="J17" s="853"/>
      <c r="K17" s="917"/>
      <c r="L17" s="917"/>
      <c r="M17" s="917"/>
      <c r="N17" s="917"/>
      <c r="O17" s="918"/>
      <c r="P17" s="918"/>
      <c r="Q17" s="918"/>
      <c r="R17" s="918"/>
      <c r="S17" s="109"/>
      <c r="T17" s="129"/>
      <c r="U17" s="3" t="s">
        <v>254</v>
      </c>
    </row>
    <row r="18" spans="1:23" s="195" customFormat="1">
      <c r="A18" s="165" t="s">
        <v>44</v>
      </c>
      <c r="B18" s="875" t="s">
        <v>693</v>
      </c>
      <c r="C18" s="875"/>
      <c r="D18" s="875"/>
      <c r="E18" s="875"/>
      <c r="F18" s="875"/>
      <c r="G18" s="875"/>
      <c r="H18" s="875"/>
      <c r="I18" s="875"/>
      <c r="J18" s="875"/>
      <c r="K18" s="875"/>
      <c r="L18" s="875"/>
      <c r="M18" s="875"/>
      <c r="N18" s="875"/>
      <c r="O18" s="875"/>
      <c r="P18" s="875"/>
      <c r="Q18" s="875"/>
      <c r="R18" s="875"/>
      <c r="S18" s="278"/>
      <c r="T18" s="3"/>
      <c r="U18" s="3"/>
      <c r="V18" s="3"/>
    </row>
    <row r="19" spans="1:23" s="195" customFormat="1" ht="26.1" customHeight="1">
      <c r="A19" s="165" t="s">
        <v>45</v>
      </c>
      <c r="B19" s="779" t="s">
        <v>866</v>
      </c>
      <c r="C19" s="779"/>
      <c r="D19" s="779"/>
      <c r="E19" s="779"/>
      <c r="F19" s="779"/>
      <c r="G19" s="779"/>
      <c r="H19" s="779"/>
      <c r="I19" s="779"/>
      <c r="J19" s="779"/>
      <c r="K19" s="779"/>
      <c r="L19" s="779"/>
      <c r="M19" s="779"/>
      <c r="N19" s="779"/>
      <c r="O19" s="779"/>
      <c r="P19" s="779"/>
      <c r="Q19" s="779"/>
      <c r="R19" s="779"/>
      <c r="T19" s="134" t="s">
        <v>257</v>
      </c>
      <c r="U19" s="3"/>
      <c r="V19" s="3"/>
    </row>
    <row r="20" spans="1:23" s="195" customFormat="1">
      <c r="A20" s="165" t="s">
        <v>46</v>
      </c>
      <c r="B20" s="195" t="s">
        <v>60</v>
      </c>
      <c r="T20" s="134" t="s">
        <v>258</v>
      </c>
      <c r="U20" s="3"/>
      <c r="V20" s="3"/>
    </row>
    <row r="21" spans="1:23" s="195" customFormat="1">
      <c r="A21" s="165" t="s">
        <v>54</v>
      </c>
      <c r="B21" s="785" t="s">
        <v>848</v>
      </c>
      <c r="C21" s="785"/>
      <c r="D21" s="785"/>
      <c r="E21" s="785"/>
      <c r="F21" s="785"/>
      <c r="G21" s="785"/>
      <c r="H21" s="785"/>
      <c r="I21" s="785"/>
      <c r="J21" s="785"/>
      <c r="K21" s="785"/>
      <c r="L21" s="785"/>
      <c r="M21" s="785"/>
      <c r="N21" s="785"/>
      <c r="O21" s="785"/>
      <c r="P21" s="785"/>
      <c r="Q21" s="785"/>
      <c r="T21" s="134" t="s">
        <v>501</v>
      </c>
      <c r="U21" s="3"/>
      <c r="V21" s="3"/>
    </row>
    <row r="22" spans="1:23" s="195" customFormat="1" ht="12.95" customHeight="1">
      <c r="A22" s="165"/>
      <c r="B22" s="785"/>
      <c r="C22" s="785"/>
      <c r="D22" s="785"/>
      <c r="E22" s="785"/>
      <c r="F22" s="785"/>
      <c r="G22" s="785"/>
      <c r="H22" s="785"/>
      <c r="I22" s="785"/>
      <c r="J22" s="785"/>
      <c r="K22" s="785"/>
      <c r="L22" s="785"/>
      <c r="M22" s="785"/>
      <c r="N22" s="785"/>
      <c r="O22" s="785"/>
      <c r="P22" s="785"/>
      <c r="Q22" s="785"/>
      <c r="U22" s="3"/>
      <c r="V22" s="3"/>
    </row>
    <row r="23" spans="1:23" ht="15.75" customHeight="1"/>
    <row r="24" spans="1:23" ht="15.75" customHeight="1">
      <c r="A24" s="3" t="s">
        <v>682</v>
      </c>
    </row>
    <row r="25" spans="1:23" ht="15.75" customHeight="1">
      <c r="A25" s="892" t="s">
        <v>21</v>
      </c>
      <c r="B25" s="893"/>
      <c r="C25" s="894" t="s">
        <v>503</v>
      </c>
      <c r="D25" s="895"/>
      <c r="E25" s="895"/>
      <c r="F25" s="895"/>
      <c r="G25" s="895"/>
      <c r="H25" s="895"/>
      <c r="I25" s="896"/>
      <c r="J25" s="897" t="s">
        <v>795</v>
      </c>
      <c r="K25" s="898"/>
      <c r="L25" s="899"/>
      <c r="M25" s="892" t="s">
        <v>454</v>
      </c>
      <c r="N25" s="900"/>
      <c r="O25" s="893"/>
      <c r="P25" s="323"/>
      <c r="T25" s="905" t="s">
        <v>497</v>
      </c>
      <c r="U25" s="905"/>
      <c r="V25" s="905"/>
      <c r="W25" s="905"/>
    </row>
    <row r="26" spans="1:23" ht="31.5" customHeight="1">
      <c r="A26" s="906" t="str">
        <f>+A12</f>
        <v>令和６年度</v>
      </c>
      <c r="B26" s="907"/>
      <c r="C26" s="908"/>
      <c r="D26" s="909"/>
      <c r="E26" s="909"/>
      <c r="F26" s="909"/>
      <c r="G26" s="909"/>
      <c r="H26" s="909"/>
      <c r="I26" s="910"/>
      <c r="J26" s="911"/>
      <c r="K26" s="912"/>
      <c r="L26" s="913"/>
      <c r="M26" s="914"/>
      <c r="N26" s="915"/>
      <c r="O26" s="916"/>
      <c r="P26" s="324"/>
      <c r="T26" s="905"/>
      <c r="U26" s="905"/>
      <c r="V26" s="905"/>
      <c r="W26" s="905"/>
    </row>
    <row r="27" spans="1:23" ht="31.5" customHeight="1">
      <c r="A27" s="906" t="str">
        <f>+A15</f>
        <v>令和７年度</v>
      </c>
      <c r="B27" s="907"/>
      <c r="C27" s="917"/>
      <c r="D27" s="917"/>
      <c r="E27" s="917"/>
      <c r="F27" s="917"/>
      <c r="G27" s="917"/>
      <c r="H27" s="917"/>
      <c r="I27" s="917"/>
      <c r="J27" s="918"/>
      <c r="K27" s="918"/>
      <c r="L27" s="918"/>
      <c r="M27" s="919"/>
      <c r="N27" s="919"/>
      <c r="O27" s="919"/>
      <c r="P27" s="324"/>
      <c r="Q27" s="109"/>
      <c r="R27" s="109"/>
      <c r="S27" s="109"/>
      <c r="T27" s="905"/>
      <c r="U27" s="905"/>
      <c r="V27" s="905"/>
      <c r="W27" s="905"/>
    </row>
    <row r="28" spans="1:23" ht="31.5" customHeight="1">
      <c r="A28" s="901" t="s">
        <v>453</v>
      </c>
      <c r="B28" s="901"/>
      <c r="C28" s="903"/>
      <c r="D28" s="903"/>
      <c r="E28" s="903"/>
      <c r="F28" s="903"/>
      <c r="G28" s="903"/>
      <c r="H28" s="903"/>
      <c r="I28" s="903"/>
      <c r="J28" s="903"/>
      <c r="K28" s="903"/>
      <c r="L28" s="903"/>
      <c r="M28" s="903"/>
      <c r="N28" s="903"/>
      <c r="O28" s="903"/>
    </row>
    <row r="29" spans="1:23" ht="15.75" customHeight="1">
      <c r="A29" s="165" t="s">
        <v>44</v>
      </c>
      <c r="B29" s="325" t="s">
        <v>694</v>
      </c>
      <c r="C29" s="325"/>
      <c r="D29" s="325"/>
      <c r="E29" s="325"/>
      <c r="F29" s="325"/>
      <c r="G29" s="325"/>
      <c r="H29" s="325"/>
      <c r="I29" s="325"/>
      <c r="J29" s="325"/>
      <c r="K29" s="325"/>
      <c r="L29" s="325"/>
      <c r="M29" s="325"/>
      <c r="N29" s="325"/>
      <c r="O29" s="325"/>
      <c r="P29" s="326"/>
      <c r="Q29" s="326"/>
      <c r="R29" s="327"/>
      <c r="S29" s="109"/>
    </row>
    <row r="30" spans="1:23" ht="31.5" customHeight="1">
      <c r="A30" s="165" t="s">
        <v>45</v>
      </c>
      <c r="B30" s="779" t="s">
        <v>866</v>
      </c>
      <c r="C30" s="779"/>
      <c r="D30" s="779"/>
      <c r="E30" s="779"/>
      <c r="F30" s="779"/>
      <c r="G30" s="779"/>
      <c r="H30" s="779"/>
      <c r="I30" s="779"/>
      <c r="J30" s="779"/>
      <c r="K30" s="779"/>
      <c r="L30" s="779"/>
      <c r="M30" s="779"/>
      <c r="N30" s="779"/>
      <c r="O30" s="779"/>
      <c r="P30" s="779"/>
      <c r="Q30" s="779"/>
      <c r="R30" s="779"/>
      <c r="S30" s="109"/>
    </row>
    <row r="31" spans="1:23" ht="15.75" customHeight="1">
      <c r="A31" s="165" t="s">
        <v>46</v>
      </c>
      <c r="B31" s="195" t="s">
        <v>60</v>
      </c>
      <c r="R31" s="109"/>
      <c r="S31" s="109"/>
    </row>
    <row r="32" spans="1:23" ht="15.75" customHeight="1">
      <c r="A32" s="165" t="s">
        <v>54</v>
      </c>
      <c r="B32" s="195" t="s">
        <v>808</v>
      </c>
      <c r="R32" s="109"/>
      <c r="S32" s="109"/>
    </row>
    <row r="33" spans="1:19" ht="15.75" customHeight="1">
      <c r="R33" s="131"/>
    </row>
    <row r="34" spans="1:19" ht="15.75" customHeight="1">
      <c r="A34" s="130"/>
      <c r="B34" s="130"/>
      <c r="C34" s="130"/>
      <c r="D34" s="130"/>
      <c r="E34" s="130"/>
      <c r="F34" s="130"/>
      <c r="G34" s="130"/>
      <c r="H34" s="130"/>
      <c r="I34" s="130"/>
      <c r="J34" s="130"/>
      <c r="K34" s="130"/>
      <c r="L34" s="130"/>
      <c r="M34" s="130"/>
      <c r="N34" s="130"/>
      <c r="O34" s="130"/>
      <c r="P34" s="130"/>
      <c r="Q34" s="130"/>
    </row>
    <row r="35" spans="1:19" ht="15.75" customHeight="1">
      <c r="A35" s="766" t="s">
        <v>135</v>
      </c>
      <c r="B35" s="766"/>
      <c r="C35" s="766"/>
      <c r="D35" s="766"/>
      <c r="E35" s="767" t="str">
        <f>IF(発注者入力シート!C10="","",発注者入力シート!C10)</f>
        <v>（一）跡市波子停車場線（跡市２工区）総合交付金（改築）工事　第６期</v>
      </c>
      <c r="F35" s="767"/>
      <c r="G35" s="767"/>
      <c r="H35" s="767"/>
      <c r="I35" s="767"/>
      <c r="J35" s="767"/>
      <c r="K35" s="767"/>
      <c r="L35" s="767"/>
      <c r="M35" s="767"/>
      <c r="N35" s="767"/>
      <c r="O35" s="767"/>
      <c r="P35" s="767"/>
      <c r="Q35" s="767"/>
      <c r="R35" s="767"/>
    </row>
    <row r="36" spans="1:19" ht="15.75" customHeight="1">
      <c r="R36" s="2"/>
      <c r="S36" s="2"/>
    </row>
    <row r="37" spans="1:19" ht="15.75" customHeight="1">
      <c r="A37" s="766" t="s">
        <v>89</v>
      </c>
      <c r="B37" s="766"/>
      <c r="C37" s="766"/>
      <c r="D37" s="766"/>
      <c r="E37" s="767" t="str">
        <f>IF(発注者入力シート!C6="","",発注者入力シート!C6)</f>
        <v>浜田県土整備事務所</v>
      </c>
      <c r="F37" s="767"/>
      <c r="G37" s="767"/>
      <c r="H37" s="767"/>
      <c r="I37" s="767"/>
      <c r="J37" s="767"/>
      <c r="K37" s="767"/>
      <c r="L37" s="767"/>
      <c r="M37" s="767"/>
      <c r="N37" s="767"/>
      <c r="O37" s="767"/>
      <c r="P37" s="767"/>
      <c r="Q37" s="767"/>
      <c r="R37" s="767"/>
    </row>
    <row r="38" spans="1:19" ht="15.75" customHeight="1">
      <c r="R38" s="2"/>
      <c r="S38" s="2"/>
    </row>
    <row r="39" spans="1:19" ht="15.75" customHeight="1">
      <c r="A39" s="766" t="s">
        <v>90</v>
      </c>
      <c r="B39" s="766"/>
      <c r="C39" s="766"/>
      <c r="D39" s="766"/>
      <c r="E39" s="769" t="str">
        <f>発注者入力シート!$C$11</f>
        <v>令和９年７月３１日までに入札公告された工事　　</v>
      </c>
      <c r="F39" s="769"/>
      <c r="G39" s="769"/>
      <c r="H39" s="769"/>
      <c r="I39" s="769"/>
      <c r="J39" s="769"/>
      <c r="K39" s="769"/>
      <c r="L39" s="769"/>
      <c r="M39" s="769"/>
      <c r="N39" s="769"/>
      <c r="O39" s="769"/>
      <c r="P39" s="769"/>
      <c r="Q39" s="769"/>
      <c r="R39" s="769"/>
    </row>
    <row r="40" spans="1:19" ht="15" customHeight="1">
      <c r="E40" s="904"/>
      <c r="F40" s="904"/>
      <c r="G40" s="904"/>
      <c r="H40" s="904"/>
      <c r="I40" s="904"/>
      <c r="J40" s="904"/>
      <c r="K40" s="904"/>
      <c r="L40" s="904"/>
      <c r="M40" s="904"/>
      <c r="N40" s="904"/>
      <c r="O40" s="904"/>
      <c r="P40" s="904"/>
      <c r="Q40" s="904"/>
      <c r="R40" s="904"/>
      <c r="S40" s="2"/>
    </row>
    <row r="41" spans="1:19" s="195" customFormat="1" ht="13.5" customHeight="1">
      <c r="A41" s="902" t="str">
        <f>CONCATENATE(" 今後、",発注者入力シート!C6,"が発注する工事においては、本書の写し（※）をもって「ボランティア活動等への参加実績」の貴社技術資料とみなし、その他添付資料の提出は不要とする。
※本書の写しとは、収受印欄に収受の押印がある資料をいう。")</f>
        <v xml:space="preserve"> 今後、浜田県土整備事務所が発注する工事においては、本書の写し（※）をもって「ボランティア活動等への参加実績」の貴社技術資料とみなし、その他添付資料の提出は不要とする。
※本書の写しとは、収受印欄に収受の押印がある資料をいう。</v>
      </c>
      <c r="B41" s="902"/>
      <c r="C41" s="902"/>
      <c r="D41" s="902"/>
      <c r="E41" s="902"/>
      <c r="F41" s="902"/>
      <c r="G41" s="902"/>
      <c r="H41" s="902"/>
      <c r="I41" s="902"/>
      <c r="J41" s="902"/>
      <c r="K41" s="902"/>
      <c r="L41" s="902"/>
      <c r="M41" s="902"/>
      <c r="N41" s="902"/>
      <c r="O41" s="902"/>
      <c r="P41" s="902"/>
      <c r="Q41" s="902"/>
      <c r="R41" s="902"/>
    </row>
    <row r="42" spans="1:19" s="195" customFormat="1" ht="27" customHeight="1">
      <c r="A42" s="902"/>
      <c r="B42" s="902"/>
      <c r="C42" s="902"/>
      <c r="D42" s="902"/>
      <c r="E42" s="902"/>
      <c r="F42" s="902"/>
      <c r="G42" s="902"/>
      <c r="H42" s="902"/>
      <c r="I42" s="902"/>
      <c r="J42" s="902"/>
      <c r="K42" s="902"/>
      <c r="L42" s="902"/>
      <c r="M42" s="902"/>
      <c r="N42" s="902"/>
      <c r="O42" s="902"/>
      <c r="P42" s="902"/>
      <c r="Q42" s="902"/>
      <c r="R42" s="902"/>
      <c r="S42" s="169"/>
    </row>
    <row r="43" spans="1:19" s="195" customFormat="1" ht="13.5" customHeight="1">
      <c r="A43" s="779" t="s">
        <v>455</v>
      </c>
      <c r="B43" s="779"/>
      <c r="C43" s="779"/>
      <c r="D43" s="779"/>
      <c r="E43" s="779"/>
      <c r="F43" s="779"/>
      <c r="G43" s="779"/>
      <c r="H43" s="779"/>
      <c r="I43" s="779"/>
      <c r="J43" s="779"/>
      <c r="K43" s="779"/>
      <c r="L43" s="779"/>
      <c r="M43" s="779"/>
      <c r="N43" s="779"/>
      <c r="O43" s="779"/>
      <c r="P43" s="779"/>
      <c r="Q43" s="779"/>
      <c r="R43" s="779"/>
      <c r="S43" s="169"/>
    </row>
    <row r="44" spans="1:19" s="195" customFormat="1">
      <c r="A44" s="779"/>
      <c r="B44" s="779"/>
      <c r="C44" s="779"/>
      <c r="D44" s="779"/>
      <c r="E44" s="779"/>
      <c r="F44" s="779"/>
      <c r="G44" s="779"/>
      <c r="H44" s="779"/>
      <c r="I44" s="779"/>
      <c r="J44" s="779"/>
      <c r="K44" s="779"/>
      <c r="L44" s="779"/>
      <c r="M44" s="779"/>
      <c r="N44" s="779"/>
      <c r="O44" s="779"/>
      <c r="P44" s="779"/>
      <c r="Q44" s="779"/>
      <c r="R44" s="779"/>
    </row>
    <row r="45" spans="1:19" ht="15.75" customHeight="1">
      <c r="N45" s="744" t="s">
        <v>57</v>
      </c>
      <c r="O45" s="744"/>
    </row>
    <row r="46" spans="1:19" ht="15.75" customHeight="1">
      <c r="B46" s="3" t="s">
        <v>520</v>
      </c>
      <c r="M46" s="136"/>
      <c r="N46" s="436"/>
      <c r="O46" s="436"/>
      <c r="P46" s="437"/>
    </row>
    <row r="47" spans="1:19" ht="15.75" customHeight="1">
      <c r="B47" s="770" t="str">
        <f>IF(COUNTIF(企業入力シート!B32,"○")&gt;0,発注者入力シート!AJ10,IF(INDEX(発注者入力シート!$B$29:$J$38,MATCH(発注者入力シート!N10,発注者入力シート!$C$29:$C$38,0),7)="未記入",発注者入力シート!$AJ$8,IF(INDEX(発注者入力シート!$B$29:$J$38,MATCH(発注者入力シート!N10,発注者入力シート!$C$29:$C$38,0),7)="無",発注者入力シート!$AJ$9,IF(INDEX(発注者入力シート!$B$29:$J$38,MATCH(発注者入力シート!N10,発注者入力シート!$C$29:$C$38,0),7)="有",発注者入力シート!$AJ$10))))</f>
        <v>「企業入力シート」の「押印済資料での提出」欄が未記入ですので、リストから「有」、「無」どちらかを選択してください</v>
      </c>
      <c r="C47" s="771"/>
      <c r="D47" s="771"/>
      <c r="E47" s="771"/>
      <c r="F47" s="771"/>
      <c r="G47" s="771"/>
      <c r="H47" s="771"/>
      <c r="I47" s="772"/>
      <c r="M47" s="137"/>
      <c r="P47" s="438"/>
    </row>
    <row r="48" spans="1:19" ht="15.75" customHeight="1">
      <c r="A48" s="3" t="s">
        <v>11</v>
      </c>
      <c r="B48" s="773"/>
      <c r="C48" s="774"/>
      <c r="D48" s="774"/>
      <c r="E48" s="774"/>
      <c r="F48" s="774"/>
      <c r="G48" s="774"/>
      <c r="H48" s="774"/>
      <c r="I48" s="775"/>
      <c r="M48" s="137"/>
      <c r="P48" s="438"/>
    </row>
    <row r="49" spans="1:18" ht="15.75" customHeight="1">
      <c r="B49" s="773"/>
      <c r="C49" s="774"/>
      <c r="D49" s="774"/>
      <c r="E49" s="774"/>
      <c r="F49" s="774"/>
      <c r="G49" s="774"/>
      <c r="H49" s="774"/>
      <c r="I49" s="775"/>
      <c r="M49" s="137"/>
      <c r="P49" s="438"/>
    </row>
    <row r="50" spans="1:18" ht="15.75" customHeight="1">
      <c r="B50" s="773"/>
      <c r="C50" s="774"/>
      <c r="D50" s="774"/>
      <c r="E50" s="774"/>
      <c r="F50" s="774"/>
      <c r="G50" s="774"/>
      <c r="H50" s="774"/>
      <c r="I50" s="775"/>
      <c r="M50" s="137"/>
      <c r="P50" s="438"/>
    </row>
    <row r="51" spans="1:18" ht="15.75" customHeight="1">
      <c r="B51" s="776"/>
      <c r="C51" s="777"/>
      <c r="D51" s="777"/>
      <c r="E51" s="777"/>
      <c r="F51" s="777"/>
      <c r="G51" s="777"/>
      <c r="H51" s="777"/>
      <c r="I51" s="778"/>
      <c r="M51" s="137"/>
      <c r="P51" s="438"/>
    </row>
    <row r="52" spans="1:18" ht="15.75" customHeight="1">
      <c r="A52" s="277"/>
      <c r="B52" s="169"/>
      <c r="C52" s="169"/>
      <c r="D52" s="169"/>
      <c r="E52" s="169"/>
      <c r="F52" s="169"/>
      <c r="G52" s="169"/>
      <c r="H52" s="169"/>
      <c r="I52" s="169"/>
      <c r="M52" s="137"/>
      <c r="P52" s="438"/>
    </row>
    <row r="53" spans="1:18" ht="15.75" customHeight="1">
      <c r="B53" s="169"/>
      <c r="C53" s="169"/>
      <c r="D53" s="169"/>
      <c r="E53" s="169"/>
      <c r="F53" s="169"/>
      <c r="G53" s="169"/>
      <c r="H53" s="169"/>
      <c r="I53" s="169"/>
      <c r="M53" s="138"/>
      <c r="N53" s="139"/>
      <c r="O53" s="139"/>
      <c r="P53" s="439"/>
    </row>
    <row r="54" spans="1:18" ht="15.75" customHeight="1">
      <c r="A54" s="464" t="s">
        <v>726</v>
      </c>
      <c r="B54" s="168"/>
      <c r="C54" s="168"/>
      <c r="D54" s="168"/>
      <c r="E54" s="168"/>
      <c r="F54" s="168"/>
      <c r="G54" s="168"/>
      <c r="H54" s="168"/>
      <c r="I54" s="168"/>
      <c r="J54" s="168"/>
      <c r="K54" s="168"/>
      <c r="L54" s="168"/>
      <c r="M54" s="168"/>
      <c r="N54" s="168"/>
      <c r="O54" s="168"/>
      <c r="P54" s="168"/>
      <c r="Q54" s="168"/>
      <c r="R54" s="168"/>
    </row>
    <row r="55" spans="1:18" ht="16.5" customHeight="1">
      <c r="B55" s="3" t="s">
        <v>727</v>
      </c>
    </row>
    <row r="56" spans="1:18" ht="16.5" customHeight="1">
      <c r="B56" s="77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浜田県土整備事務所が発注する工事と記載があっても、本書の写しをもって島根県総務部、防災部、農林水産部及び土木部の事業課、関係地方機関が発注する工事において、その他添付資料の提出は不要とする。</v>
      </c>
      <c r="C56" s="779"/>
      <c r="D56" s="779"/>
      <c r="E56" s="779"/>
      <c r="F56" s="779"/>
      <c r="G56" s="779"/>
      <c r="H56" s="779"/>
      <c r="I56" s="779"/>
      <c r="J56" s="779"/>
      <c r="K56" s="779"/>
      <c r="L56" s="779"/>
      <c r="M56" s="779"/>
      <c r="N56" s="779"/>
      <c r="O56" s="779"/>
      <c r="P56" s="779"/>
      <c r="Q56" s="779"/>
      <c r="R56" s="169"/>
    </row>
    <row r="57" spans="1:18" ht="16.5" customHeight="1">
      <c r="A57" s="169"/>
      <c r="B57" s="779"/>
      <c r="C57" s="779"/>
      <c r="D57" s="779"/>
      <c r="E57" s="779"/>
      <c r="F57" s="779"/>
      <c r="G57" s="779"/>
      <c r="H57" s="779"/>
      <c r="I57" s="779"/>
      <c r="J57" s="779"/>
      <c r="K57" s="779"/>
      <c r="L57" s="779"/>
      <c r="M57" s="779"/>
      <c r="N57" s="779"/>
      <c r="O57" s="779"/>
      <c r="P57" s="779"/>
      <c r="Q57" s="779"/>
      <c r="R57" s="169"/>
    </row>
    <row r="58" spans="1:18" ht="16.5" customHeight="1">
      <c r="A58" s="169"/>
      <c r="B58" s="779"/>
      <c r="C58" s="779"/>
      <c r="D58" s="779"/>
      <c r="E58" s="779"/>
      <c r="F58" s="779"/>
      <c r="G58" s="779"/>
      <c r="H58" s="779"/>
      <c r="I58" s="779"/>
      <c r="J58" s="779"/>
      <c r="K58" s="779"/>
      <c r="L58" s="779"/>
      <c r="M58" s="779"/>
      <c r="N58" s="779"/>
      <c r="O58" s="779"/>
      <c r="P58" s="779"/>
      <c r="Q58" s="779"/>
      <c r="R58" s="169"/>
    </row>
    <row r="59" spans="1:18" ht="15.75" customHeight="1">
      <c r="A59" s="169"/>
      <c r="B59" s="169"/>
      <c r="C59" s="169"/>
      <c r="D59" s="169"/>
      <c r="E59" s="169"/>
      <c r="F59" s="169"/>
      <c r="G59" s="169"/>
      <c r="H59" s="169"/>
      <c r="I59" s="169"/>
      <c r="J59" s="169"/>
      <c r="K59" s="169"/>
      <c r="L59" s="169"/>
      <c r="M59" s="169"/>
      <c r="N59" s="169"/>
      <c r="O59" s="169"/>
      <c r="P59" s="169"/>
      <c r="Q59" s="169"/>
      <c r="R59" s="169"/>
    </row>
    <row r="60" spans="1:18" ht="15.75" customHeight="1">
      <c r="A60" s="169"/>
      <c r="B60" s="169"/>
      <c r="C60" s="169"/>
      <c r="D60" s="169"/>
      <c r="E60" s="169"/>
      <c r="F60" s="169"/>
      <c r="G60" s="169"/>
      <c r="H60" s="169"/>
      <c r="I60" s="169"/>
      <c r="J60" s="169"/>
      <c r="K60" s="169"/>
      <c r="L60" s="169"/>
      <c r="M60" s="169"/>
      <c r="N60" s="169"/>
      <c r="O60" s="169"/>
      <c r="P60" s="169"/>
      <c r="Q60" s="169"/>
      <c r="R60" s="169"/>
    </row>
    <row r="61" spans="1:18" ht="15.75" customHeight="1"/>
    <row r="62" spans="1:18" ht="13.5" customHeight="1"/>
  </sheetData>
  <mergeCells count="58">
    <mergeCell ref="Q15:R17"/>
    <mergeCell ref="A12:B14"/>
    <mergeCell ref="C12:E14"/>
    <mergeCell ref="K12:N14"/>
    <mergeCell ref="O12:P14"/>
    <mergeCell ref="C15:E17"/>
    <mergeCell ref="K15:N17"/>
    <mergeCell ref="O15:P17"/>
    <mergeCell ref="Q12:R14"/>
    <mergeCell ref="A15:B17"/>
    <mergeCell ref="F12:J14"/>
    <mergeCell ref="F15:J17"/>
    <mergeCell ref="B6:R6"/>
    <mergeCell ref="A8:C8"/>
    <mergeCell ref="D8:M8"/>
    <mergeCell ref="A1:F1"/>
    <mergeCell ref="P1:R1"/>
    <mergeCell ref="A2:E2"/>
    <mergeCell ref="A3:Q3"/>
    <mergeCell ref="G4:J4"/>
    <mergeCell ref="K4:R4"/>
    <mergeCell ref="A11:B11"/>
    <mergeCell ref="C11:E11"/>
    <mergeCell ref="K11:N11"/>
    <mergeCell ref="O11:P11"/>
    <mergeCell ref="Q11:R11"/>
    <mergeCell ref="F11:J11"/>
    <mergeCell ref="T25:W27"/>
    <mergeCell ref="A26:B26"/>
    <mergeCell ref="C26:I26"/>
    <mergeCell ref="J26:L26"/>
    <mergeCell ref="M26:O26"/>
    <mergeCell ref="A27:B27"/>
    <mergeCell ref="C27:I27"/>
    <mergeCell ref="J27:L27"/>
    <mergeCell ref="M27:O27"/>
    <mergeCell ref="B56:Q58"/>
    <mergeCell ref="M25:O25"/>
    <mergeCell ref="B47:I51"/>
    <mergeCell ref="A28:B28"/>
    <mergeCell ref="A41:R42"/>
    <mergeCell ref="A43:R44"/>
    <mergeCell ref="N45:O45"/>
    <mergeCell ref="A35:D35"/>
    <mergeCell ref="E35:R35"/>
    <mergeCell ref="A37:D37"/>
    <mergeCell ref="E37:R37"/>
    <mergeCell ref="A39:D39"/>
    <mergeCell ref="C28:O28"/>
    <mergeCell ref="E40:R40"/>
    <mergeCell ref="E39:R39"/>
    <mergeCell ref="B30:R30"/>
    <mergeCell ref="B21:Q22"/>
    <mergeCell ref="B18:R18"/>
    <mergeCell ref="A25:B25"/>
    <mergeCell ref="C25:I25"/>
    <mergeCell ref="J25:L25"/>
    <mergeCell ref="B19:R19"/>
  </mergeCells>
  <phoneticPr fontId="2"/>
  <printOptions horizontalCentered="1"/>
  <pageMargins left="0.70866141732283472" right="0.70866141732283472" top="0.74803149606299213" bottom="0.55118110236220474" header="0.31496062992125984" footer="0.31496062992125984"/>
  <pageSetup paperSize="9" scale="83" orientation="portrait" blackAndWhite="1"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pageSetUpPr fitToPage="1"/>
  </sheetPr>
  <dimension ref="A1:U58"/>
  <sheetViews>
    <sheetView view="pageBreakPreview" zoomScaleNormal="100" zoomScaleSheetLayoutView="100" workbookViewId="0">
      <selection activeCell="U29" sqref="U29"/>
    </sheetView>
  </sheetViews>
  <sheetFormatPr defaultColWidth="9" defaultRowHeight="13.5" customHeight="1"/>
  <cols>
    <col min="1" max="1" width="5.625" style="3" customWidth="1"/>
    <col min="2" max="2" width="5.125" style="3" customWidth="1"/>
    <col min="3" max="5" width="5" style="3" customWidth="1"/>
    <col min="6" max="8" width="6.375" style="3" customWidth="1"/>
    <col min="9" max="13" width="5" style="3" customWidth="1"/>
    <col min="14" max="18" width="4.875" style="3" customWidth="1"/>
    <col min="19" max="16384" width="9" style="3"/>
  </cols>
  <sheetData>
    <row r="1" spans="1:21" ht="13.5" customHeight="1">
      <c r="A1" s="740" t="str">
        <f>CONCATENATE("（様式-",INDEX(発注者入力シート!$B$29:$G$38,MATCH(発注者入力シート!N9,発注者入力シート!$C$29:$C$38,0),4),"）")</f>
        <v>（様式-６）</v>
      </c>
      <c r="B1" s="740"/>
      <c r="C1" s="740"/>
      <c r="D1" s="740"/>
      <c r="E1" s="740"/>
      <c r="F1" s="740"/>
      <c r="O1" s="932" t="str">
        <f>IF(INDEX(発注者入力シート!$B$20:$G$40,MATCH(発注者入力シート!N9,発注者入力シート!$C$20:$C$40,0),3)="","",INDEX(発注者入力シート!$B$20:$G$40,MATCH(発注者入力シート!N9,発注者入力シート!$C$20:$C$40,0),3))</f>
        <v>【地域設定】</v>
      </c>
      <c r="P1" s="932"/>
      <c r="Q1" s="932"/>
      <c r="R1" s="109"/>
      <c r="S1" s="3" t="s">
        <v>251</v>
      </c>
    </row>
    <row r="2" spans="1:21" ht="13.5" customHeight="1">
      <c r="A2" s="740" t="str">
        <f>CONCATENATE("評価項目",INDEX(発注者入力シート!$B$29:$G$38,MATCH(発注者入力シート!N9,発注者入力シート!$C$29:$C$38,0),5),"-",INDEX(発注者入力シート!$B$29:$G$38,MATCH(発注者入力シート!N9,発注者入力シート!$C$29:$C$38,0),6))</f>
        <v>評価項目（３）-③</v>
      </c>
      <c r="B2" s="740"/>
      <c r="C2" s="740"/>
      <c r="D2" s="740"/>
      <c r="E2" s="740"/>
      <c r="S2" s="3" t="s">
        <v>252</v>
      </c>
    </row>
    <row r="3" spans="1:21" ht="12" customHeight="1">
      <c r="A3" s="2"/>
      <c r="B3" s="2"/>
      <c r="C3" s="2"/>
      <c r="D3" s="2"/>
      <c r="E3" s="2"/>
      <c r="S3" s="132"/>
      <c r="T3" s="3" t="s">
        <v>261</v>
      </c>
    </row>
    <row r="4" spans="1:21" ht="13.5" customHeight="1">
      <c r="A4" s="753" t="s">
        <v>459</v>
      </c>
      <c r="B4" s="753"/>
      <c r="C4" s="753"/>
      <c r="D4" s="753"/>
      <c r="E4" s="753"/>
      <c r="F4" s="753"/>
      <c r="G4" s="753"/>
      <c r="H4" s="753"/>
      <c r="I4" s="753"/>
      <c r="J4" s="753"/>
      <c r="K4" s="753"/>
      <c r="L4" s="753"/>
      <c r="M4" s="753"/>
      <c r="N4" s="753"/>
      <c r="O4" s="753"/>
      <c r="P4" s="753"/>
      <c r="Q4" s="753"/>
      <c r="R4" s="167"/>
      <c r="S4" s="126"/>
      <c r="T4" s="3" t="s">
        <v>332</v>
      </c>
    </row>
    <row r="5" spans="1:21" ht="13.5" customHeight="1">
      <c r="H5" s="838" t="s">
        <v>180</v>
      </c>
      <c r="I5" s="838"/>
      <c r="J5" s="838"/>
      <c r="K5" s="754" t="str">
        <f>IF(企業入力シート!C7="","",企業入力シート!C7)</f>
        <v/>
      </c>
      <c r="L5" s="754"/>
      <c r="M5" s="754"/>
      <c r="N5" s="754"/>
      <c r="O5" s="754"/>
      <c r="P5" s="754"/>
      <c r="Q5" s="754"/>
      <c r="R5" s="167"/>
    </row>
    <row r="6" spans="1:21" ht="11.25" customHeight="1">
      <c r="R6" s="2"/>
      <c r="S6" s="3" t="s">
        <v>255</v>
      </c>
    </row>
    <row r="7" spans="1:21" ht="13.5" customHeight="1">
      <c r="A7" s="465" t="s">
        <v>137</v>
      </c>
      <c r="B7" s="971" t="s">
        <v>857</v>
      </c>
      <c r="C7" s="971"/>
      <c r="D7" s="971"/>
      <c r="E7" s="971"/>
      <c r="F7" s="971"/>
      <c r="G7" s="971"/>
      <c r="H7" s="971"/>
      <c r="I7" s="971"/>
      <c r="J7" s="971"/>
      <c r="K7" s="971"/>
      <c r="L7" s="971"/>
      <c r="M7" s="971"/>
      <c r="N7" s="971"/>
      <c r="O7" s="971"/>
      <c r="P7" s="971"/>
      <c r="Q7" s="971"/>
      <c r="S7" s="128"/>
      <c r="T7" s="3" t="s">
        <v>256</v>
      </c>
    </row>
    <row r="8" spans="1:21" ht="13.5" customHeight="1">
      <c r="A8" s="190"/>
      <c r="B8" s="971"/>
      <c r="C8" s="971"/>
      <c r="D8" s="971"/>
      <c r="E8" s="971"/>
      <c r="F8" s="971"/>
      <c r="G8" s="971"/>
      <c r="H8" s="971"/>
      <c r="I8" s="971"/>
      <c r="J8" s="971"/>
      <c r="K8" s="971"/>
      <c r="L8" s="971"/>
      <c r="M8" s="971"/>
      <c r="N8" s="971"/>
      <c r="O8" s="971"/>
      <c r="P8" s="971"/>
      <c r="Q8" s="971"/>
      <c r="R8" s="196"/>
      <c r="S8" s="129"/>
      <c r="T8" s="3" t="s">
        <v>254</v>
      </c>
    </row>
    <row r="9" spans="1:21" ht="11.25" customHeight="1">
      <c r="A9" s="190"/>
      <c r="B9" s="379"/>
      <c r="C9" s="379"/>
      <c r="D9" s="379"/>
      <c r="E9" s="379"/>
      <c r="F9" s="379"/>
      <c r="G9" s="379"/>
      <c r="H9" s="379"/>
      <c r="I9" s="379"/>
      <c r="J9" s="379"/>
      <c r="K9" s="379"/>
      <c r="L9" s="379"/>
      <c r="M9" s="379"/>
      <c r="N9" s="379"/>
      <c r="O9" s="379"/>
      <c r="P9" s="379"/>
      <c r="Q9" s="379"/>
      <c r="R9" s="196"/>
    </row>
    <row r="10" spans="1:21" ht="13.5" customHeight="1">
      <c r="A10" s="928" t="s">
        <v>451</v>
      </c>
      <c r="B10" s="928"/>
      <c r="C10" s="928"/>
      <c r="D10" s="929" t="s">
        <v>884</v>
      </c>
      <c r="E10" s="930"/>
      <c r="F10" s="930"/>
      <c r="G10" s="930"/>
      <c r="H10" s="930"/>
      <c r="I10" s="930"/>
      <c r="J10" s="930"/>
      <c r="K10" s="930"/>
      <c r="L10" s="930"/>
      <c r="M10" s="931"/>
      <c r="S10" s="134" t="s">
        <v>257</v>
      </c>
    </row>
    <row r="11" spans="1:21" ht="11.25" customHeight="1">
      <c r="A11" s="267"/>
      <c r="B11" s="267"/>
      <c r="C11" s="267"/>
      <c r="D11" s="196"/>
      <c r="E11" s="196"/>
      <c r="F11" s="196"/>
      <c r="G11" s="196"/>
      <c r="H11" s="196"/>
      <c r="I11" s="196"/>
      <c r="J11" s="196"/>
      <c r="K11" s="196"/>
      <c r="L11" s="196"/>
      <c r="M11" s="196"/>
      <c r="S11" s="134" t="s">
        <v>258</v>
      </c>
    </row>
    <row r="12" spans="1:21" ht="13.5" customHeight="1">
      <c r="A12" s="2" t="s">
        <v>858</v>
      </c>
      <c r="B12" s="196"/>
      <c r="C12" s="196"/>
      <c r="D12" s="196"/>
      <c r="E12" s="196"/>
      <c r="F12" s="196"/>
      <c r="G12" s="196"/>
      <c r="H12" s="196"/>
      <c r="I12" s="196"/>
      <c r="J12" s="196"/>
      <c r="K12" s="196"/>
      <c r="L12" s="196"/>
      <c r="M12" s="196"/>
      <c r="N12" s="196"/>
      <c r="O12" s="196"/>
      <c r="P12" s="196"/>
      <c r="Q12" s="196"/>
      <c r="S12" s="134" t="s">
        <v>501</v>
      </c>
    </row>
    <row r="13" spans="1:21" ht="13.5" customHeight="1">
      <c r="A13" s="827" t="s">
        <v>502</v>
      </c>
      <c r="B13" s="830"/>
      <c r="C13" s="831"/>
      <c r="D13" s="957" t="s">
        <v>826</v>
      </c>
      <c r="E13" s="958"/>
      <c r="F13" s="961" t="s">
        <v>702</v>
      </c>
      <c r="G13" s="962"/>
      <c r="H13" s="963"/>
      <c r="I13" s="827" t="s">
        <v>372</v>
      </c>
      <c r="J13" s="830"/>
      <c r="K13" s="830"/>
      <c r="L13" s="830"/>
      <c r="M13" s="831"/>
      <c r="N13" s="965" t="s">
        <v>831</v>
      </c>
      <c r="O13" s="965"/>
      <c r="P13" s="965"/>
      <c r="Q13" s="966"/>
      <c r="R13" s="191"/>
    </row>
    <row r="14" spans="1:21" ht="13.5" customHeight="1">
      <c r="A14" s="828"/>
      <c r="B14" s="832"/>
      <c r="C14" s="833"/>
      <c r="D14" s="959"/>
      <c r="E14" s="960"/>
      <c r="F14" s="443" t="s">
        <v>704</v>
      </c>
      <c r="G14" s="444"/>
      <c r="H14" s="445"/>
      <c r="I14" s="828"/>
      <c r="J14" s="832"/>
      <c r="K14" s="832"/>
      <c r="L14" s="832"/>
      <c r="M14" s="833"/>
      <c r="N14" s="967"/>
      <c r="O14" s="967"/>
      <c r="P14" s="967"/>
      <c r="Q14" s="968"/>
      <c r="R14" s="191"/>
    </row>
    <row r="15" spans="1:21" ht="21" customHeight="1">
      <c r="A15" s="848"/>
      <c r="B15" s="849"/>
      <c r="C15" s="850"/>
      <c r="D15" s="947">
        <f>(DATEDIF(F15,F16+1,"m")+ROUNDDOWN(DATEDIF(F15,F16+1,"md")/TEXT(EOMONTH(F16,0),"d"),1))</f>
        <v>0</v>
      </c>
      <c r="E15" s="948"/>
      <c r="F15" s="951"/>
      <c r="G15" s="952"/>
      <c r="H15" s="953"/>
      <c r="I15" s="941"/>
      <c r="J15" s="942"/>
      <c r="K15" s="942"/>
      <c r="L15" s="942"/>
      <c r="M15" s="943"/>
      <c r="N15" s="941"/>
      <c r="O15" s="942"/>
      <c r="P15" s="942"/>
      <c r="Q15" s="943"/>
      <c r="R15" s="191"/>
      <c r="S15" s="433" t="s">
        <v>678</v>
      </c>
    </row>
    <row r="16" spans="1:21" ht="21" customHeight="1">
      <c r="A16" s="851"/>
      <c r="B16" s="852"/>
      <c r="C16" s="853"/>
      <c r="D16" s="949"/>
      <c r="E16" s="950"/>
      <c r="F16" s="954"/>
      <c r="G16" s="955"/>
      <c r="H16" s="956"/>
      <c r="I16" s="944"/>
      <c r="J16" s="945"/>
      <c r="K16" s="945"/>
      <c r="L16" s="945"/>
      <c r="M16" s="946"/>
      <c r="N16" s="944"/>
      <c r="O16" s="945"/>
      <c r="P16" s="945"/>
      <c r="Q16" s="946"/>
      <c r="R16" s="191"/>
      <c r="S16" s="940" t="s">
        <v>679</v>
      </c>
      <c r="T16" s="940"/>
      <c r="U16" s="940"/>
    </row>
    <row r="17" spans="1:21" ht="13.5" customHeight="1">
      <c r="A17" s="2" t="s">
        <v>859</v>
      </c>
      <c r="B17" s="407"/>
      <c r="C17" s="407"/>
      <c r="D17" s="405"/>
      <c r="E17" s="405"/>
      <c r="F17" s="406"/>
      <c r="G17" s="406"/>
      <c r="H17" s="406"/>
      <c r="I17" s="408"/>
      <c r="J17" s="408"/>
      <c r="K17" s="408"/>
      <c r="L17" s="408"/>
      <c r="M17" s="408"/>
      <c r="N17" s="408"/>
      <c r="O17" s="408"/>
      <c r="P17" s="408"/>
      <c r="Q17" s="408"/>
      <c r="R17" s="191"/>
      <c r="S17" s="940"/>
      <c r="T17" s="940"/>
      <c r="U17" s="940"/>
    </row>
    <row r="18" spans="1:21" ht="13.5" customHeight="1">
      <c r="A18" s="827" t="s">
        <v>502</v>
      </c>
      <c r="B18" s="830"/>
      <c r="C18" s="831"/>
      <c r="D18" s="957" t="s">
        <v>827</v>
      </c>
      <c r="E18" s="958"/>
      <c r="F18" s="961" t="s">
        <v>702</v>
      </c>
      <c r="G18" s="962"/>
      <c r="H18" s="963"/>
      <c r="I18" s="827" t="s">
        <v>372</v>
      </c>
      <c r="J18" s="830"/>
      <c r="K18" s="830"/>
      <c r="L18" s="830"/>
      <c r="M18" s="831"/>
      <c r="N18" s="965" t="s">
        <v>831</v>
      </c>
      <c r="O18" s="965"/>
      <c r="P18" s="965"/>
      <c r="Q18" s="966"/>
      <c r="R18" s="191"/>
      <c r="S18" s="940"/>
      <c r="T18" s="940"/>
      <c r="U18" s="940"/>
    </row>
    <row r="19" spans="1:21" ht="13.5" customHeight="1">
      <c r="A19" s="828"/>
      <c r="B19" s="832"/>
      <c r="C19" s="833"/>
      <c r="D19" s="959"/>
      <c r="E19" s="960"/>
      <c r="F19" s="443" t="s">
        <v>704</v>
      </c>
      <c r="G19" s="444"/>
      <c r="H19" s="445"/>
      <c r="I19" s="828"/>
      <c r="J19" s="832"/>
      <c r="K19" s="832"/>
      <c r="L19" s="832"/>
      <c r="M19" s="833"/>
      <c r="N19" s="967"/>
      <c r="O19" s="967"/>
      <c r="P19" s="967"/>
      <c r="Q19" s="968"/>
      <c r="R19" s="191"/>
      <c r="S19" s="940"/>
      <c r="T19" s="940"/>
      <c r="U19" s="940"/>
    </row>
    <row r="20" spans="1:21" ht="21" customHeight="1">
      <c r="A20" s="848"/>
      <c r="B20" s="849"/>
      <c r="C20" s="850"/>
      <c r="D20" s="947">
        <f>(DATEDIF(F20,F21+1,"m")+ROUNDDOWN(DATEDIF(F20,F21+1,"md")/TEXT(EOMONTH(F21,0),"d"),1))</f>
        <v>0</v>
      </c>
      <c r="E20" s="948"/>
      <c r="F20" s="951"/>
      <c r="G20" s="952"/>
      <c r="H20" s="953"/>
      <c r="I20" s="941"/>
      <c r="J20" s="942"/>
      <c r="K20" s="942"/>
      <c r="L20" s="942"/>
      <c r="M20" s="943"/>
      <c r="N20" s="941"/>
      <c r="O20" s="942"/>
      <c r="P20" s="942"/>
      <c r="Q20" s="943"/>
      <c r="R20" s="168"/>
    </row>
    <row r="21" spans="1:21" ht="21" customHeight="1">
      <c r="A21" s="851"/>
      <c r="B21" s="852"/>
      <c r="C21" s="853"/>
      <c r="D21" s="949"/>
      <c r="E21" s="950"/>
      <c r="F21" s="954"/>
      <c r="G21" s="955"/>
      <c r="H21" s="956"/>
      <c r="I21" s="944"/>
      <c r="J21" s="945"/>
      <c r="K21" s="945"/>
      <c r="L21" s="945"/>
      <c r="M21" s="946"/>
      <c r="N21" s="944"/>
      <c r="O21" s="945"/>
      <c r="P21" s="945"/>
      <c r="Q21" s="946"/>
      <c r="R21" s="168"/>
    </row>
    <row r="22" spans="1:21">
      <c r="A22" s="165" t="s">
        <v>44</v>
      </c>
      <c r="B22" s="969" t="s">
        <v>479</v>
      </c>
      <c r="C22" s="969"/>
      <c r="D22" s="969"/>
      <c r="E22" s="969"/>
      <c r="F22" s="969"/>
      <c r="G22" s="969"/>
      <c r="H22" s="969"/>
      <c r="I22" s="969"/>
      <c r="J22" s="969"/>
      <c r="K22" s="969"/>
      <c r="L22" s="969"/>
      <c r="M22" s="969"/>
      <c r="N22" s="969"/>
      <c r="O22" s="969"/>
      <c r="P22" s="969"/>
      <c r="Q22" s="969"/>
      <c r="R22" s="168"/>
    </row>
    <row r="23" spans="1:21">
      <c r="A23" s="165" t="s">
        <v>45</v>
      </c>
      <c r="B23" s="964" t="s">
        <v>879</v>
      </c>
      <c r="C23" s="964"/>
      <c r="D23" s="964"/>
      <c r="E23" s="964"/>
      <c r="F23" s="964"/>
      <c r="G23" s="964"/>
      <c r="H23" s="964"/>
      <c r="I23" s="964"/>
      <c r="J23" s="964"/>
      <c r="K23" s="964"/>
      <c r="L23" s="964"/>
      <c r="M23" s="964"/>
      <c r="N23" s="964"/>
      <c r="O23" s="964"/>
      <c r="P23" s="964"/>
      <c r="Q23" s="964"/>
      <c r="R23" s="168"/>
    </row>
    <row r="24" spans="1:21">
      <c r="A24" s="165"/>
      <c r="B24" s="964"/>
      <c r="C24" s="964"/>
      <c r="D24" s="964"/>
      <c r="E24" s="964"/>
      <c r="F24" s="964"/>
      <c r="G24" s="964"/>
      <c r="H24" s="964"/>
      <c r="I24" s="964"/>
      <c r="J24" s="964"/>
      <c r="K24" s="964"/>
      <c r="L24" s="964"/>
      <c r="M24" s="964"/>
      <c r="N24" s="964"/>
      <c r="O24" s="964"/>
      <c r="P24" s="964"/>
      <c r="Q24" s="964"/>
      <c r="R24" s="164"/>
    </row>
    <row r="25" spans="1:21">
      <c r="A25" s="165"/>
      <c r="B25" s="964"/>
      <c r="C25" s="964"/>
      <c r="D25" s="964"/>
      <c r="E25" s="964"/>
      <c r="F25" s="964"/>
      <c r="G25" s="964"/>
      <c r="H25" s="964"/>
      <c r="I25" s="964"/>
      <c r="J25" s="964"/>
      <c r="K25" s="964"/>
      <c r="L25" s="964"/>
      <c r="M25" s="964"/>
      <c r="N25" s="964"/>
      <c r="O25" s="964"/>
      <c r="P25" s="964"/>
      <c r="Q25" s="964"/>
      <c r="R25" s="164"/>
    </row>
    <row r="26" spans="1:21" s="195" customFormat="1">
      <c r="A26" s="165"/>
      <c r="B26" s="964"/>
      <c r="C26" s="964"/>
      <c r="D26" s="964"/>
      <c r="E26" s="964"/>
      <c r="F26" s="964"/>
      <c r="G26" s="964"/>
      <c r="H26" s="964"/>
      <c r="I26" s="964"/>
      <c r="J26" s="964"/>
      <c r="K26" s="964"/>
      <c r="L26" s="964"/>
      <c r="M26" s="964"/>
      <c r="N26" s="964"/>
      <c r="O26" s="964"/>
      <c r="P26" s="964"/>
      <c r="Q26" s="964"/>
    </row>
    <row r="27" spans="1:21" s="195" customFormat="1">
      <c r="A27" s="165" t="s">
        <v>46</v>
      </c>
      <c r="B27" s="964" t="s">
        <v>489</v>
      </c>
      <c r="C27" s="964"/>
      <c r="D27" s="964"/>
      <c r="E27" s="964"/>
      <c r="F27" s="964"/>
      <c r="G27" s="964"/>
      <c r="H27" s="964"/>
      <c r="I27" s="964"/>
      <c r="J27" s="964"/>
      <c r="K27" s="964"/>
      <c r="L27" s="964"/>
      <c r="M27" s="964"/>
      <c r="N27" s="964"/>
      <c r="O27" s="964"/>
      <c r="P27" s="964"/>
      <c r="Q27" s="964"/>
      <c r="R27" s="169"/>
    </row>
    <row r="28" spans="1:21" s="195" customFormat="1">
      <c r="A28" s="165" t="s">
        <v>54</v>
      </c>
      <c r="B28" s="964" t="s">
        <v>876</v>
      </c>
      <c r="C28" s="964"/>
      <c r="D28" s="964"/>
      <c r="E28" s="964"/>
      <c r="F28" s="964"/>
      <c r="G28" s="964"/>
      <c r="H28" s="964"/>
      <c r="I28" s="964"/>
      <c r="J28" s="964"/>
      <c r="K28" s="964"/>
      <c r="L28" s="964"/>
      <c r="M28" s="964"/>
      <c r="N28" s="964"/>
      <c r="O28" s="964"/>
      <c r="P28" s="964"/>
      <c r="Q28" s="964"/>
      <c r="R28" s="169"/>
    </row>
    <row r="29" spans="1:21" s="195" customFormat="1">
      <c r="A29" s="165" t="s">
        <v>533</v>
      </c>
      <c r="B29" s="970" t="s">
        <v>698</v>
      </c>
      <c r="C29" s="970"/>
      <c r="D29" s="970"/>
      <c r="E29" s="970"/>
      <c r="F29" s="970"/>
      <c r="G29" s="970"/>
      <c r="H29" s="970"/>
      <c r="I29" s="970"/>
      <c r="J29" s="970"/>
      <c r="K29" s="970"/>
      <c r="L29" s="970"/>
      <c r="M29" s="970"/>
      <c r="N29" s="970"/>
      <c r="O29" s="970"/>
      <c r="P29" s="970"/>
      <c r="Q29" s="970"/>
      <c r="R29" s="169"/>
    </row>
    <row r="30" spans="1:21" s="195" customFormat="1">
      <c r="A30" s="165"/>
      <c r="B30" s="970"/>
      <c r="C30" s="970"/>
      <c r="D30" s="970"/>
      <c r="E30" s="970"/>
      <c r="F30" s="970"/>
      <c r="G30" s="970"/>
      <c r="H30" s="970"/>
      <c r="I30" s="970"/>
      <c r="J30" s="970"/>
      <c r="K30" s="970"/>
      <c r="L30" s="970"/>
      <c r="M30" s="970"/>
      <c r="N30" s="970"/>
      <c r="O30" s="970"/>
      <c r="P30" s="970"/>
      <c r="Q30" s="970"/>
      <c r="R30" s="169"/>
    </row>
    <row r="31" spans="1:21" s="195" customFormat="1">
      <c r="A31" s="165" t="s">
        <v>55</v>
      </c>
      <c r="B31" s="779" t="s">
        <v>532</v>
      </c>
      <c r="C31" s="779"/>
      <c r="D31" s="779"/>
      <c r="E31" s="779"/>
      <c r="F31" s="779"/>
      <c r="G31" s="779"/>
      <c r="H31" s="779"/>
      <c r="I31" s="779"/>
      <c r="J31" s="779"/>
      <c r="K31" s="779"/>
      <c r="L31" s="779"/>
      <c r="M31" s="779"/>
      <c r="N31" s="779"/>
      <c r="O31" s="779"/>
      <c r="P31" s="779"/>
      <c r="Q31" s="779"/>
      <c r="R31" s="169"/>
    </row>
    <row r="32" spans="1:21" s="195" customFormat="1">
      <c r="A32" s="165"/>
      <c r="B32" s="779"/>
      <c r="C32" s="779"/>
      <c r="D32" s="779"/>
      <c r="E32" s="779"/>
      <c r="F32" s="779"/>
      <c r="G32" s="779"/>
      <c r="H32" s="779"/>
      <c r="I32" s="779"/>
      <c r="J32" s="779"/>
      <c r="K32" s="779"/>
      <c r="L32" s="779"/>
      <c r="M32" s="779"/>
      <c r="N32" s="779"/>
      <c r="O32" s="779"/>
      <c r="P32" s="779"/>
      <c r="Q32" s="779"/>
      <c r="R32" s="169"/>
    </row>
    <row r="33" spans="1:18" s="195" customFormat="1">
      <c r="A33" s="165" t="s">
        <v>61</v>
      </c>
      <c r="B33" s="804" t="s">
        <v>53</v>
      </c>
      <c r="C33" s="804"/>
      <c r="D33" s="804"/>
      <c r="E33" s="804"/>
      <c r="F33" s="804"/>
      <c r="G33" s="804"/>
      <c r="H33" s="804"/>
      <c r="I33" s="804"/>
      <c r="J33" s="804"/>
      <c r="K33" s="804"/>
      <c r="L33" s="804"/>
      <c r="M33" s="804"/>
      <c r="N33" s="804"/>
      <c r="O33" s="804"/>
      <c r="P33" s="804"/>
      <c r="Q33" s="804"/>
      <c r="R33" s="169"/>
    </row>
    <row r="34" spans="1:18" s="195" customFormat="1" ht="9.75" customHeight="1">
      <c r="A34" s="131"/>
      <c r="B34" s="131"/>
      <c r="C34" s="131"/>
      <c r="D34" s="131"/>
      <c r="E34" s="131"/>
      <c r="F34" s="131"/>
      <c r="G34" s="131"/>
      <c r="H34" s="131"/>
      <c r="I34" s="131"/>
      <c r="J34" s="131"/>
      <c r="K34" s="131"/>
      <c r="L34" s="131"/>
      <c r="M34" s="131"/>
      <c r="N34" s="131"/>
      <c r="O34" s="131"/>
      <c r="P34" s="131"/>
      <c r="Q34" s="131"/>
      <c r="R34" s="169"/>
    </row>
    <row r="35" spans="1:18" s="195" customFormat="1" ht="9.75" customHeight="1">
      <c r="A35" s="3"/>
      <c r="B35" s="3"/>
      <c r="C35" s="3"/>
      <c r="D35" s="3"/>
      <c r="E35" s="3"/>
      <c r="F35" s="3"/>
      <c r="G35" s="3"/>
      <c r="H35" s="3"/>
      <c r="I35" s="3"/>
      <c r="J35" s="3"/>
      <c r="K35" s="3"/>
      <c r="L35" s="3"/>
      <c r="M35" s="3"/>
      <c r="N35" s="3"/>
      <c r="O35" s="3"/>
      <c r="P35" s="3"/>
      <c r="Q35" s="3"/>
      <c r="R35" s="194"/>
    </row>
    <row r="36" spans="1:18" s="195" customFormat="1" ht="12.75" customHeight="1">
      <c r="A36" s="766" t="s">
        <v>140</v>
      </c>
      <c r="B36" s="766"/>
      <c r="C36" s="766"/>
      <c r="D36" s="766"/>
      <c r="E36" s="767" t="str">
        <f>IF(発注者入力シート!C10="","",発注者入力シート!C10)</f>
        <v>（一）跡市波子停車場線（跡市２工区）総合交付金（改築）工事　第６期</v>
      </c>
      <c r="F36" s="767"/>
      <c r="G36" s="767"/>
      <c r="H36" s="767"/>
      <c r="I36" s="767"/>
      <c r="J36" s="767"/>
      <c r="K36" s="767"/>
      <c r="L36" s="767"/>
      <c r="M36" s="767"/>
      <c r="N36" s="767"/>
      <c r="O36" s="767"/>
      <c r="P36" s="767"/>
      <c r="Q36" s="767"/>
      <c r="R36" s="194"/>
    </row>
    <row r="37" spans="1:18" ht="12.75" customHeight="1"/>
    <row r="38" spans="1:18" ht="12.75" customHeight="1">
      <c r="A38" s="766" t="s">
        <v>138</v>
      </c>
      <c r="B38" s="766"/>
      <c r="C38" s="766"/>
      <c r="D38" s="766"/>
      <c r="E38" s="767" t="str">
        <f>IF(発注者入力シート!C6="","",発注者入力シート!C6)</f>
        <v>浜田県土整備事務所</v>
      </c>
      <c r="F38" s="767"/>
      <c r="G38" s="767"/>
      <c r="H38" s="767"/>
      <c r="I38" s="767"/>
      <c r="J38" s="767"/>
      <c r="K38" s="767"/>
      <c r="L38" s="767"/>
      <c r="M38" s="767"/>
      <c r="N38" s="767"/>
      <c r="O38" s="767"/>
      <c r="P38" s="767"/>
      <c r="Q38" s="767"/>
      <c r="R38" s="2"/>
    </row>
    <row r="39" spans="1:18" ht="12.75" customHeight="1"/>
    <row r="40" spans="1:18" ht="12.75" customHeight="1">
      <c r="A40" s="766" t="s">
        <v>141</v>
      </c>
      <c r="B40" s="766"/>
      <c r="C40" s="766"/>
      <c r="D40" s="766"/>
      <c r="E40" s="769" t="str">
        <f>発注者入力シート!$C$11</f>
        <v>令和９年７月３１日までに入札公告された工事　　</v>
      </c>
      <c r="F40" s="769"/>
      <c r="G40" s="769"/>
      <c r="H40" s="769"/>
      <c r="I40" s="769"/>
      <c r="J40" s="769"/>
      <c r="K40" s="769"/>
      <c r="L40" s="769"/>
      <c r="M40" s="769"/>
      <c r="N40" s="769"/>
      <c r="O40" s="769"/>
      <c r="P40" s="769"/>
      <c r="Q40" s="769"/>
    </row>
    <row r="41" spans="1:18" ht="15" customHeight="1">
      <c r="E41" s="449"/>
      <c r="F41" s="449"/>
      <c r="G41" s="449"/>
      <c r="H41" s="449"/>
      <c r="I41" s="449"/>
      <c r="J41" s="449"/>
      <c r="K41" s="449"/>
      <c r="L41" s="449"/>
      <c r="M41" s="449"/>
      <c r="N41" s="449"/>
      <c r="O41" s="449"/>
      <c r="P41" s="449"/>
      <c r="Q41" s="449"/>
      <c r="R41" s="168"/>
    </row>
    <row r="42" spans="1:18" ht="13.5" customHeight="1">
      <c r="A42" s="803" t="str">
        <f>CONCATENATE("　今後、",発注者入力シート!C6,"が発注する工事においては、本書の写し（※）をもって「県管理公共土木施設に関する維持管理業務または海岸漂着物の回収業務の契約実績」の貴社技術資料とみなし、その他添付資料の提出は不要とする。
※本書の写しとは、収受印欄に収受の押印がある資料をいう。")</f>
        <v>　今後、浜田県土整備事務所が発注する工事においては、本書の写し（※）をもって「県管理公共土木施設に関する維持管理業務または海岸漂着物の回収業務の契約実績」の貴社技術資料とみなし、その他添付資料の提出は不要とする。
※本書の写しとは、収受印欄に収受の押印がある資料をいう。</v>
      </c>
      <c r="B42" s="803"/>
      <c r="C42" s="803"/>
      <c r="D42" s="803"/>
      <c r="E42" s="803"/>
      <c r="F42" s="803"/>
      <c r="G42" s="803"/>
      <c r="H42" s="803"/>
      <c r="I42" s="803"/>
      <c r="J42" s="803"/>
      <c r="K42" s="803"/>
      <c r="L42" s="803"/>
      <c r="M42" s="803"/>
      <c r="N42" s="803"/>
      <c r="O42" s="803"/>
      <c r="P42" s="803"/>
      <c r="Q42" s="803"/>
      <c r="R42" s="168"/>
    </row>
    <row r="43" spans="1:18" ht="13.5" customHeight="1">
      <c r="A43" s="803"/>
      <c r="B43" s="803"/>
      <c r="C43" s="803"/>
      <c r="D43" s="803"/>
      <c r="E43" s="803"/>
      <c r="F43" s="803"/>
      <c r="G43" s="803"/>
      <c r="H43" s="803"/>
      <c r="I43" s="803"/>
      <c r="J43" s="803"/>
      <c r="K43" s="803"/>
      <c r="L43" s="803"/>
      <c r="M43" s="803"/>
      <c r="N43" s="803"/>
      <c r="O43" s="803"/>
      <c r="P43" s="803"/>
      <c r="Q43" s="803"/>
      <c r="R43" s="168"/>
    </row>
    <row r="44" spans="1:18" ht="27" customHeight="1">
      <c r="A44" s="803"/>
      <c r="B44" s="803"/>
      <c r="C44" s="803"/>
      <c r="D44" s="803"/>
      <c r="E44" s="803"/>
      <c r="F44" s="803"/>
      <c r="G44" s="803"/>
      <c r="H44" s="803"/>
      <c r="I44" s="803"/>
      <c r="J44" s="803"/>
      <c r="K44" s="803"/>
      <c r="L44" s="803"/>
      <c r="M44" s="803"/>
      <c r="N44" s="803"/>
      <c r="O44" s="803"/>
      <c r="P44" s="803"/>
      <c r="Q44" s="803"/>
      <c r="R44" s="191"/>
    </row>
    <row r="45" spans="1:18" s="195" customFormat="1" ht="13.5" customHeight="1">
      <c r="A45" s="779" t="s">
        <v>452</v>
      </c>
      <c r="B45" s="779"/>
      <c r="C45" s="779"/>
      <c r="D45" s="779"/>
      <c r="E45" s="779"/>
      <c r="F45" s="779"/>
      <c r="G45" s="779"/>
      <c r="H45" s="779"/>
      <c r="I45" s="779"/>
      <c r="J45" s="779"/>
      <c r="K45" s="779"/>
      <c r="L45" s="779"/>
      <c r="M45" s="779"/>
      <c r="N45" s="779"/>
      <c r="O45" s="779"/>
      <c r="P45" s="779"/>
      <c r="Q45" s="779"/>
      <c r="R45" s="169"/>
    </row>
    <row r="46" spans="1:18" s="195" customFormat="1" ht="13.5" customHeight="1">
      <c r="A46" s="779"/>
      <c r="B46" s="779"/>
      <c r="C46" s="779"/>
      <c r="D46" s="779"/>
      <c r="E46" s="779"/>
      <c r="F46" s="779"/>
      <c r="G46" s="779"/>
      <c r="H46" s="779"/>
      <c r="I46" s="779"/>
      <c r="J46" s="779"/>
      <c r="K46" s="779"/>
      <c r="L46" s="779"/>
      <c r="M46" s="779"/>
      <c r="N46" s="779"/>
      <c r="O46" s="779"/>
      <c r="P46" s="779"/>
      <c r="Q46" s="779"/>
    </row>
    <row r="47" spans="1:18" s="195" customFormat="1" ht="13.5" customHeight="1">
      <c r="A47" s="169"/>
      <c r="B47" s="169"/>
      <c r="C47" s="169"/>
      <c r="D47" s="169"/>
      <c r="E47" s="169"/>
      <c r="F47" s="169"/>
      <c r="G47" s="169"/>
      <c r="H47" s="169"/>
      <c r="I47" s="169"/>
      <c r="J47" s="169"/>
      <c r="K47" s="169"/>
      <c r="L47" s="169"/>
      <c r="M47" s="169"/>
      <c r="N47" s="744" t="s">
        <v>56</v>
      </c>
      <c r="O47" s="744"/>
      <c r="P47" s="169"/>
      <c r="Q47" s="169"/>
    </row>
    <row r="48" spans="1:18" s="195" customFormat="1" ht="13.5" customHeight="1">
      <c r="A48" s="3" t="s">
        <v>58</v>
      </c>
      <c r="B48" s="3" t="s">
        <v>520</v>
      </c>
      <c r="C48" s="3"/>
      <c r="D48" s="3"/>
      <c r="E48" s="3"/>
      <c r="F48" s="3"/>
      <c r="G48" s="3"/>
      <c r="H48" s="3"/>
      <c r="I48" s="3"/>
      <c r="J48" s="3"/>
      <c r="K48" s="3"/>
      <c r="L48" s="3"/>
      <c r="M48" s="136"/>
      <c r="N48" s="436"/>
      <c r="O48" s="436"/>
      <c r="P48" s="437"/>
      <c r="Q48" s="3"/>
    </row>
    <row r="49" spans="1:17" s="195" customFormat="1" ht="12.75" customHeight="1">
      <c r="A49" s="3"/>
      <c r="B49" s="770" t="str">
        <f>IF(COUNTIF(企業入力シート!B33,"○")&gt;0,発注者入力シート!AJ10,IF(INDEX(発注者入力シート!$B$29:$J$38,MATCH(発注者入力シート!N8,発注者入力シート!$C$29:$C$38,0),7)="未記入",発注者入力シート!$AJ$8,IF(INDEX(発注者入力シート!$B$29:$J$38,MATCH(発注者入力シート!N8,発注者入力シート!$C$29:$C$38,0),7)="無",発注者入力シート!$AJ$9,IF(INDEX(発注者入力シート!$B$29:$J$38,MATCH(発注者入力シート!N8,発注者入力シート!$C$29:$C$38,0),7)="有",発注者入力シート!$AJ$10))))</f>
        <v>「企業入力シート」の「押印済資料での提出」欄が未記入ですので、リストから「有」、「無」どちらかを選択してください</v>
      </c>
      <c r="C49" s="771"/>
      <c r="D49" s="771"/>
      <c r="E49" s="771"/>
      <c r="F49" s="771"/>
      <c r="G49" s="771"/>
      <c r="H49" s="771"/>
      <c r="I49" s="772"/>
      <c r="J49" s="3"/>
      <c r="K49" s="3"/>
      <c r="L49" s="3"/>
      <c r="M49" s="137"/>
      <c r="N49" s="3"/>
      <c r="O49" s="3"/>
      <c r="P49" s="438"/>
      <c r="Q49" s="3"/>
    </row>
    <row r="50" spans="1:17" ht="12" customHeight="1">
      <c r="B50" s="773"/>
      <c r="C50" s="774"/>
      <c r="D50" s="774"/>
      <c r="E50" s="774"/>
      <c r="F50" s="774"/>
      <c r="G50" s="774"/>
      <c r="H50" s="774"/>
      <c r="I50" s="775"/>
      <c r="M50" s="137"/>
      <c r="P50" s="438"/>
    </row>
    <row r="51" spans="1:17" ht="12" customHeight="1">
      <c r="A51" s="3" t="s">
        <v>11</v>
      </c>
      <c r="B51" s="773"/>
      <c r="C51" s="774"/>
      <c r="D51" s="774"/>
      <c r="E51" s="774"/>
      <c r="F51" s="774"/>
      <c r="G51" s="774"/>
      <c r="H51" s="774"/>
      <c r="I51" s="775"/>
      <c r="M51" s="137"/>
      <c r="P51" s="438"/>
    </row>
    <row r="52" spans="1:17" ht="12" customHeight="1">
      <c r="B52" s="773"/>
      <c r="C52" s="774"/>
      <c r="D52" s="774"/>
      <c r="E52" s="774"/>
      <c r="F52" s="774"/>
      <c r="G52" s="774"/>
      <c r="H52" s="774"/>
      <c r="I52" s="775"/>
      <c r="M52" s="137"/>
      <c r="P52" s="438"/>
    </row>
    <row r="53" spans="1:17" ht="12" customHeight="1">
      <c r="B53" s="776"/>
      <c r="C53" s="777"/>
      <c r="D53" s="777"/>
      <c r="E53" s="777"/>
      <c r="F53" s="777"/>
      <c r="G53" s="777"/>
      <c r="H53" s="777"/>
      <c r="I53" s="778"/>
      <c r="M53" s="137"/>
      <c r="P53" s="438"/>
    </row>
    <row r="54" spans="1:17" ht="13.5" customHeight="1">
      <c r="A54" s="277"/>
      <c r="B54" s="169"/>
      <c r="C54" s="169"/>
      <c r="D54" s="169"/>
      <c r="E54" s="169"/>
      <c r="F54" s="169"/>
      <c r="G54" s="169"/>
      <c r="H54" s="169"/>
      <c r="I54" s="169"/>
      <c r="M54" s="137"/>
      <c r="P54" s="438"/>
    </row>
    <row r="55" spans="1:17" ht="13.5" customHeight="1">
      <c r="A55" s="461" t="s">
        <v>726</v>
      </c>
      <c r="B55" s="462"/>
      <c r="C55" s="462"/>
      <c r="D55" s="462"/>
      <c r="E55" s="462"/>
      <c r="F55" s="462"/>
      <c r="G55" s="462"/>
      <c r="H55" s="462"/>
      <c r="I55" s="462"/>
      <c r="J55" s="462"/>
      <c r="K55" s="462"/>
      <c r="M55" s="138"/>
      <c r="N55" s="139"/>
      <c r="O55" s="139"/>
      <c r="P55" s="439"/>
    </row>
    <row r="56" spans="1:17" ht="15.75" customHeight="1">
      <c r="B56" s="463" t="s">
        <v>732</v>
      </c>
      <c r="C56" s="463"/>
      <c r="D56" s="463"/>
      <c r="E56" s="463"/>
      <c r="F56" s="463"/>
      <c r="G56" s="463"/>
      <c r="H56" s="463"/>
      <c r="I56" s="463"/>
      <c r="J56" s="463"/>
      <c r="K56" s="463"/>
      <c r="L56" s="454"/>
      <c r="M56" s="448"/>
      <c r="N56" s="448"/>
      <c r="O56" s="448"/>
      <c r="P56" s="448"/>
      <c r="Q56" s="448"/>
    </row>
    <row r="57" spans="1:17" ht="15" customHeight="1">
      <c r="M57" s="450"/>
      <c r="N57" s="450"/>
      <c r="O57" s="450"/>
      <c r="P57" s="450"/>
      <c r="Q57" s="450"/>
    </row>
    <row r="58" spans="1:17" ht="15" customHeight="1">
      <c r="A58" s="450"/>
      <c r="B58" s="450"/>
      <c r="C58" s="450"/>
      <c r="D58" s="450"/>
      <c r="E58" s="450"/>
      <c r="F58" s="450"/>
      <c r="G58" s="450"/>
      <c r="H58" s="450"/>
      <c r="I58" s="450"/>
      <c r="J58" s="450"/>
      <c r="K58" s="450"/>
      <c r="L58" s="450"/>
      <c r="M58" s="450"/>
      <c r="N58" s="450"/>
      <c r="O58" s="450"/>
      <c r="P58" s="450"/>
      <c r="Q58" s="450"/>
    </row>
  </sheetData>
  <mergeCells count="49">
    <mergeCell ref="F13:H13"/>
    <mergeCell ref="E36:Q36"/>
    <mergeCell ref="O1:Q1"/>
    <mergeCell ref="A1:F1"/>
    <mergeCell ref="A2:E2"/>
    <mergeCell ref="A4:Q4"/>
    <mergeCell ref="N15:Q16"/>
    <mergeCell ref="H5:J5"/>
    <mergeCell ref="K5:Q5"/>
    <mergeCell ref="B7:Q8"/>
    <mergeCell ref="N13:Q14"/>
    <mergeCell ref="I13:M14"/>
    <mergeCell ref="I15:M16"/>
    <mergeCell ref="A13:C14"/>
    <mergeCell ref="A10:C10"/>
    <mergeCell ref="D10:M10"/>
    <mergeCell ref="D13:E14"/>
    <mergeCell ref="N47:O47"/>
    <mergeCell ref="N20:Q21"/>
    <mergeCell ref="F20:H20"/>
    <mergeCell ref="N18:Q19"/>
    <mergeCell ref="F21:H21"/>
    <mergeCell ref="A45:Q46"/>
    <mergeCell ref="A36:D36"/>
    <mergeCell ref="B31:Q32"/>
    <mergeCell ref="B27:Q27"/>
    <mergeCell ref="B22:Q22"/>
    <mergeCell ref="B23:Q26"/>
    <mergeCell ref="B29:Q30"/>
    <mergeCell ref="B33:Q33"/>
    <mergeCell ref="E38:Q38"/>
    <mergeCell ref="A38:D38"/>
    <mergeCell ref="A40:D40"/>
    <mergeCell ref="A42:Q44"/>
    <mergeCell ref="E40:Q40"/>
    <mergeCell ref="B49:I53"/>
    <mergeCell ref="B28:Q28"/>
    <mergeCell ref="S16:U19"/>
    <mergeCell ref="A20:C21"/>
    <mergeCell ref="I20:M21"/>
    <mergeCell ref="D15:E16"/>
    <mergeCell ref="D20:E21"/>
    <mergeCell ref="F15:H15"/>
    <mergeCell ref="F16:H16"/>
    <mergeCell ref="A15:C16"/>
    <mergeCell ref="A18:C19"/>
    <mergeCell ref="D18:E19"/>
    <mergeCell ref="I18:M19"/>
    <mergeCell ref="F18:H18"/>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pageSetUpPr fitToPage="1"/>
  </sheetPr>
  <dimension ref="A1:U55"/>
  <sheetViews>
    <sheetView view="pageBreakPreview" zoomScaleNormal="100" zoomScaleSheetLayoutView="100" workbookViewId="0">
      <selection activeCell="V23" sqref="V23"/>
    </sheetView>
  </sheetViews>
  <sheetFormatPr defaultColWidth="9" defaultRowHeight="13.5" customHeight="1"/>
  <cols>
    <col min="1" max="1" width="5.625" style="3" customWidth="1"/>
    <col min="2" max="2" width="5.125" style="3" customWidth="1"/>
    <col min="3" max="5" width="5" style="3" customWidth="1"/>
    <col min="6" max="8" width="6.625" style="3" customWidth="1"/>
    <col min="9" max="18" width="4.875" style="3" customWidth="1"/>
    <col min="19" max="16384" width="9" style="3"/>
  </cols>
  <sheetData>
    <row r="1" spans="1:21" ht="13.5" customHeight="1">
      <c r="A1" s="740" t="str">
        <f>CONCATENATE("（様式-",INDEX(発注者入力シート!$B$29:$G$38,MATCH(発注者入力シート!N10,発注者入力シート!$C$29:$C$38,0),4),"）")</f>
        <v>（様式-７）</v>
      </c>
      <c r="B1" s="740"/>
      <c r="C1" s="740"/>
      <c r="D1" s="740"/>
      <c r="E1" s="740"/>
      <c r="F1" s="740"/>
      <c r="O1" s="932" t="str">
        <f>IF(INDEX(発注者入力シート!$B$20:$G$40,MATCH(発注者入力シート!N10,発注者入力シート!$C$20:$C$40,0),3)="","",INDEX(発注者入力シート!$B$20:$G$40,MATCH(発注者入力シート!N10,発注者入力シート!$C$20:$C$40,0),3))</f>
        <v>【地域設定】</v>
      </c>
      <c r="P1" s="932"/>
      <c r="Q1" s="932"/>
      <c r="R1" s="109"/>
      <c r="S1" s="3" t="s">
        <v>251</v>
      </c>
    </row>
    <row r="2" spans="1:21" ht="13.5" customHeight="1">
      <c r="A2" s="740" t="str">
        <f>CONCATENATE("評価項目",INDEX(発注者入力シート!$B$29:$G$38,MATCH(発注者入力シート!N10,発注者入力シート!$C$29:$C$38,0),5),"-",INDEX(発注者入力シート!$B$29:$G$38,MATCH(発注者入力シート!N10,発注者入力シート!$C$29:$C$38,0),6))</f>
        <v>評価項目（３）-④</v>
      </c>
      <c r="B2" s="740"/>
      <c r="C2" s="740"/>
      <c r="D2" s="740"/>
      <c r="E2" s="740"/>
      <c r="S2" s="3" t="s">
        <v>252</v>
      </c>
    </row>
    <row r="3" spans="1:21" ht="13.5" customHeight="1">
      <c r="S3" s="132"/>
      <c r="T3" s="3" t="s">
        <v>261</v>
      </c>
    </row>
    <row r="4" spans="1:21" ht="13.5" customHeight="1">
      <c r="A4" s="753" t="s">
        <v>880</v>
      </c>
      <c r="B4" s="753"/>
      <c r="C4" s="753"/>
      <c r="D4" s="753"/>
      <c r="E4" s="753"/>
      <c r="F4" s="753"/>
      <c r="G4" s="753"/>
      <c r="H4" s="753"/>
      <c r="I4" s="753"/>
      <c r="J4" s="753"/>
      <c r="K4" s="753"/>
      <c r="L4" s="753"/>
      <c r="M4" s="753"/>
      <c r="N4" s="753"/>
      <c r="O4" s="753"/>
      <c r="P4" s="753"/>
      <c r="Q4" s="753"/>
      <c r="R4" s="167"/>
      <c r="S4" s="126"/>
      <c r="T4" s="3" t="s">
        <v>332</v>
      </c>
    </row>
    <row r="5" spans="1:21" ht="13.5" customHeight="1">
      <c r="A5" s="167"/>
      <c r="B5" s="167"/>
      <c r="C5" s="167"/>
      <c r="D5" s="167"/>
      <c r="E5" s="167"/>
      <c r="F5" s="167"/>
      <c r="G5" s="167"/>
      <c r="H5" s="167"/>
      <c r="I5" s="167"/>
      <c r="J5" s="167"/>
      <c r="K5" s="167"/>
      <c r="L5" s="167"/>
      <c r="M5" s="167"/>
      <c r="N5" s="167"/>
      <c r="O5" s="167"/>
      <c r="P5" s="167"/>
      <c r="Q5" s="167"/>
      <c r="R5" s="167"/>
    </row>
    <row r="6" spans="1:21" ht="13.5" customHeight="1">
      <c r="H6" s="838" t="s">
        <v>180</v>
      </c>
      <c r="I6" s="838"/>
      <c r="J6" s="838"/>
      <c r="K6" s="754" t="str">
        <f>IF(企業入力シート!C7="","",企業入力シート!C7)</f>
        <v/>
      </c>
      <c r="L6" s="754"/>
      <c r="M6" s="754"/>
      <c r="N6" s="754"/>
      <c r="O6" s="754"/>
      <c r="P6" s="754"/>
      <c r="Q6" s="754"/>
      <c r="R6" s="2"/>
      <c r="S6" s="3" t="s">
        <v>255</v>
      </c>
    </row>
    <row r="7" spans="1:21" ht="13.5" customHeight="1">
      <c r="S7" s="128"/>
      <c r="T7" s="3" t="s">
        <v>256</v>
      </c>
    </row>
    <row r="8" spans="1:21" ht="13.5" customHeight="1">
      <c r="A8" s="277" t="s">
        <v>137</v>
      </c>
      <c r="B8" s="964" t="s">
        <v>877</v>
      </c>
      <c r="C8" s="964"/>
      <c r="D8" s="964"/>
      <c r="E8" s="964"/>
      <c r="F8" s="964"/>
      <c r="G8" s="964"/>
      <c r="H8" s="964"/>
      <c r="I8" s="964"/>
      <c r="J8" s="964"/>
      <c r="K8" s="964"/>
      <c r="L8" s="964"/>
      <c r="M8" s="964"/>
      <c r="N8" s="964"/>
      <c r="O8" s="964"/>
      <c r="P8" s="964"/>
      <c r="Q8" s="964"/>
      <c r="R8" s="191"/>
      <c r="S8" s="129"/>
      <c r="T8" s="3" t="s">
        <v>254</v>
      </c>
    </row>
    <row r="9" spans="1:21" ht="13.5" customHeight="1">
      <c r="B9" s="964"/>
      <c r="C9" s="964"/>
      <c r="D9" s="964"/>
      <c r="E9" s="964"/>
      <c r="F9" s="964"/>
      <c r="G9" s="964"/>
      <c r="H9" s="964"/>
      <c r="I9" s="964"/>
      <c r="J9" s="964"/>
      <c r="K9" s="964"/>
      <c r="L9" s="964"/>
      <c r="M9" s="964"/>
      <c r="N9" s="964"/>
      <c r="O9" s="964"/>
      <c r="P9" s="964"/>
      <c r="Q9" s="964"/>
      <c r="R9" s="191"/>
    </row>
    <row r="10" spans="1:21" ht="13.5" customHeight="1">
      <c r="B10" s="191"/>
      <c r="C10" s="191"/>
      <c r="D10" s="191"/>
      <c r="E10" s="191"/>
      <c r="F10" s="191"/>
      <c r="G10" s="191"/>
      <c r="H10" s="191"/>
      <c r="I10" s="191"/>
      <c r="J10" s="191"/>
      <c r="K10" s="191"/>
      <c r="L10" s="191"/>
      <c r="M10" s="191"/>
      <c r="N10" s="191"/>
      <c r="O10" s="191"/>
      <c r="P10" s="191"/>
      <c r="Q10" s="191"/>
      <c r="R10" s="191"/>
      <c r="S10" s="134" t="s">
        <v>257</v>
      </c>
    </row>
    <row r="11" spans="1:21" ht="13.5" customHeight="1">
      <c r="A11" s="928" t="s">
        <v>451</v>
      </c>
      <c r="B11" s="928"/>
      <c r="C11" s="928"/>
      <c r="D11" s="929" t="s">
        <v>884</v>
      </c>
      <c r="E11" s="930"/>
      <c r="F11" s="930"/>
      <c r="G11" s="930"/>
      <c r="H11" s="930"/>
      <c r="I11" s="930"/>
      <c r="J11" s="930"/>
      <c r="K11" s="930"/>
      <c r="L11" s="930"/>
      <c r="M11" s="931"/>
      <c r="S11" s="134" t="s">
        <v>258</v>
      </c>
    </row>
    <row r="12" spans="1:21" ht="13.5" customHeight="1">
      <c r="A12" s="193"/>
      <c r="B12" s="193"/>
      <c r="C12" s="193"/>
      <c r="D12" s="193"/>
      <c r="E12" s="193"/>
      <c r="F12" s="267"/>
      <c r="G12" s="267"/>
      <c r="H12" s="267"/>
      <c r="I12" s="191"/>
      <c r="J12" s="191"/>
      <c r="K12" s="191"/>
      <c r="L12" s="191"/>
      <c r="M12" s="191"/>
      <c r="N12" s="191"/>
      <c r="O12" s="191"/>
      <c r="P12" s="191"/>
      <c r="Q12" s="191"/>
      <c r="S12" s="134" t="s">
        <v>501</v>
      </c>
    </row>
    <row r="13" spans="1:21" ht="13.5" customHeight="1">
      <c r="A13" s="2" t="s">
        <v>858</v>
      </c>
      <c r="B13" s="191"/>
      <c r="C13" s="191"/>
      <c r="D13" s="191"/>
      <c r="E13" s="191"/>
      <c r="F13" s="191"/>
      <c r="G13" s="191"/>
      <c r="H13" s="191"/>
      <c r="I13" s="191"/>
      <c r="J13" s="191"/>
      <c r="K13" s="191"/>
      <c r="L13" s="191"/>
      <c r="M13" s="191"/>
      <c r="N13" s="191"/>
      <c r="O13" s="191"/>
      <c r="P13" s="191"/>
      <c r="Q13" s="191"/>
    </row>
    <row r="14" spans="1:21" ht="13.5" customHeight="1">
      <c r="A14" s="827" t="s">
        <v>502</v>
      </c>
      <c r="B14" s="830"/>
      <c r="C14" s="831"/>
      <c r="D14" s="976" t="s">
        <v>534</v>
      </c>
      <c r="E14" s="977"/>
      <c r="F14" s="961" t="s">
        <v>702</v>
      </c>
      <c r="G14" s="962"/>
      <c r="H14" s="963"/>
      <c r="I14" s="755" t="s">
        <v>806</v>
      </c>
      <c r="J14" s="755"/>
      <c r="K14" s="755"/>
      <c r="L14" s="755"/>
      <c r="M14" s="755"/>
      <c r="N14" s="830" t="s">
        <v>805</v>
      </c>
      <c r="O14" s="830"/>
      <c r="P14" s="830"/>
      <c r="Q14" s="831"/>
      <c r="R14" s="191"/>
    </row>
    <row r="15" spans="1:21" ht="13.5" customHeight="1">
      <c r="A15" s="828"/>
      <c r="B15" s="832"/>
      <c r="C15" s="833"/>
      <c r="D15" s="978"/>
      <c r="E15" s="979"/>
      <c r="F15" s="443" t="s">
        <v>703</v>
      </c>
      <c r="G15" s="444"/>
      <c r="H15" s="445"/>
      <c r="I15" s="755"/>
      <c r="J15" s="755"/>
      <c r="K15" s="755"/>
      <c r="L15" s="755"/>
      <c r="M15" s="755"/>
      <c r="N15" s="832"/>
      <c r="O15" s="832"/>
      <c r="P15" s="832"/>
      <c r="Q15" s="833"/>
      <c r="R15" s="191"/>
      <c r="S15" s="433" t="s">
        <v>678</v>
      </c>
    </row>
    <row r="16" spans="1:21" ht="22.5" customHeight="1">
      <c r="A16" s="848"/>
      <c r="B16" s="849"/>
      <c r="C16" s="850"/>
      <c r="D16" s="972"/>
      <c r="E16" s="973"/>
      <c r="F16" s="951"/>
      <c r="G16" s="952"/>
      <c r="H16" s="953"/>
      <c r="I16" s="941"/>
      <c r="J16" s="942"/>
      <c r="K16" s="942"/>
      <c r="L16" s="942"/>
      <c r="M16" s="943"/>
      <c r="N16" s="941"/>
      <c r="O16" s="942"/>
      <c r="P16" s="942"/>
      <c r="Q16" s="943"/>
      <c r="R16" s="191"/>
      <c r="S16" s="940" t="s">
        <v>679</v>
      </c>
      <c r="T16" s="940"/>
      <c r="U16" s="940"/>
    </row>
    <row r="17" spans="1:21" ht="22.5" customHeight="1">
      <c r="A17" s="851"/>
      <c r="B17" s="852"/>
      <c r="C17" s="853"/>
      <c r="D17" s="974"/>
      <c r="E17" s="975"/>
      <c r="F17" s="954"/>
      <c r="G17" s="955"/>
      <c r="H17" s="956"/>
      <c r="I17" s="944"/>
      <c r="J17" s="945"/>
      <c r="K17" s="945"/>
      <c r="L17" s="945"/>
      <c r="M17" s="946"/>
      <c r="N17" s="944"/>
      <c r="O17" s="945"/>
      <c r="P17" s="945"/>
      <c r="Q17" s="946"/>
      <c r="R17" s="168"/>
      <c r="S17" s="940"/>
      <c r="T17" s="940"/>
      <c r="U17" s="940"/>
    </row>
    <row r="18" spans="1:21" ht="13.5" customHeight="1">
      <c r="A18" s="2" t="s">
        <v>859</v>
      </c>
      <c r="B18" s="407"/>
      <c r="C18" s="407"/>
      <c r="D18" s="405"/>
      <c r="E18" s="405"/>
      <c r="F18" s="406"/>
      <c r="G18" s="406"/>
      <c r="H18" s="406"/>
      <c r="I18" s="408"/>
      <c r="J18" s="408"/>
      <c r="K18" s="408"/>
      <c r="L18" s="408"/>
      <c r="M18" s="408"/>
      <c r="N18" s="408"/>
      <c r="O18" s="408"/>
      <c r="P18" s="408"/>
      <c r="Q18" s="408"/>
      <c r="R18" s="168"/>
      <c r="S18" s="940"/>
      <c r="T18" s="940"/>
      <c r="U18" s="940"/>
    </row>
    <row r="19" spans="1:21" ht="13.5" customHeight="1">
      <c r="A19" s="827" t="s">
        <v>502</v>
      </c>
      <c r="B19" s="830"/>
      <c r="C19" s="831"/>
      <c r="D19" s="976" t="s">
        <v>534</v>
      </c>
      <c r="E19" s="977"/>
      <c r="F19" s="961" t="s">
        <v>702</v>
      </c>
      <c r="G19" s="962"/>
      <c r="H19" s="963"/>
      <c r="I19" s="755" t="s">
        <v>806</v>
      </c>
      <c r="J19" s="755"/>
      <c r="K19" s="755"/>
      <c r="L19" s="755"/>
      <c r="M19" s="755"/>
      <c r="N19" s="830" t="s">
        <v>805</v>
      </c>
      <c r="O19" s="830"/>
      <c r="P19" s="830"/>
      <c r="Q19" s="831"/>
      <c r="R19" s="191"/>
      <c r="S19" s="940"/>
      <c r="T19" s="940"/>
      <c r="U19" s="940"/>
    </row>
    <row r="20" spans="1:21" ht="13.5" customHeight="1">
      <c r="A20" s="828"/>
      <c r="B20" s="832"/>
      <c r="C20" s="833"/>
      <c r="D20" s="978"/>
      <c r="E20" s="979"/>
      <c r="F20" s="443" t="s">
        <v>703</v>
      </c>
      <c r="G20" s="444"/>
      <c r="H20" s="445"/>
      <c r="I20" s="755"/>
      <c r="J20" s="755"/>
      <c r="K20" s="755"/>
      <c r="L20" s="755"/>
      <c r="M20" s="755"/>
      <c r="N20" s="832"/>
      <c r="O20" s="832"/>
      <c r="P20" s="832"/>
      <c r="Q20" s="833"/>
      <c r="R20" s="191"/>
    </row>
    <row r="21" spans="1:21" ht="22.5" customHeight="1">
      <c r="A21" s="848"/>
      <c r="B21" s="849"/>
      <c r="C21" s="850"/>
      <c r="D21" s="972"/>
      <c r="E21" s="973"/>
      <c r="F21" s="951"/>
      <c r="G21" s="952"/>
      <c r="H21" s="953"/>
      <c r="I21" s="941"/>
      <c r="J21" s="942"/>
      <c r="K21" s="942"/>
      <c r="L21" s="942"/>
      <c r="M21" s="943"/>
      <c r="N21" s="941"/>
      <c r="O21" s="942"/>
      <c r="P21" s="942"/>
      <c r="Q21" s="943"/>
      <c r="R21" s="168"/>
    </row>
    <row r="22" spans="1:21" ht="22.5" customHeight="1">
      <c r="A22" s="851"/>
      <c r="B22" s="852"/>
      <c r="C22" s="853"/>
      <c r="D22" s="974"/>
      <c r="E22" s="975"/>
      <c r="F22" s="954"/>
      <c r="G22" s="955"/>
      <c r="H22" s="956"/>
      <c r="I22" s="944"/>
      <c r="J22" s="945"/>
      <c r="K22" s="945"/>
      <c r="L22" s="945"/>
      <c r="M22" s="946"/>
      <c r="N22" s="944"/>
      <c r="O22" s="945"/>
      <c r="P22" s="945"/>
      <c r="Q22" s="946"/>
      <c r="R22" s="168"/>
    </row>
    <row r="23" spans="1:21" ht="13.5" customHeight="1">
      <c r="A23" s="165" t="s">
        <v>44</v>
      </c>
      <c r="B23" s="980" t="s">
        <v>878</v>
      </c>
      <c r="C23" s="980"/>
      <c r="D23" s="980"/>
      <c r="E23" s="980"/>
      <c r="F23" s="980"/>
      <c r="G23" s="980"/>
      <c r="H23" s="980"/>
      <c r="I23" s="980"/>
      <c r="J23" s="980"/>
      <c r="K23" s="980"/>
      <c r="L23" s="980"/>
      <c r="M23" s="980"/>
      <c r="N23" s="980"/>
      <c r="O23" s="980"/>
      <c r="P23" s="980"/>
      <c r="Q23" s="980"/>
      <c r="R23" s="168"/>
    </row>
    <row r="24" spans="1:21" ht="28.5" customHeight="1">
      <c r="A24" s="165"/>
      <c r="B24" s="981"/>
      <c r="C24" s="981"/>
      <c r="D24" s="981"/>
      <c r="E24" s="981"/>
      <c r="F24" s="981"/>
      <c r="G24" s="981"/>
      <c r="H24" s="981"/>
      <c r="I24" s="981"/>
      <c r="J24" s="981"/>
      <c r="K24" s="981"/>
      <c r="L24" s="981"/>
      <c r="M24" s="981"/>
      <c r="N24" s="981"/>
      <c r="O24" s="981"/>
      <c r="P24" s="981"/>
      <c r="Q24" s="981"/>
    </row>
    <row r="25" spans="1:21" ht="13.5" customHeight="1">
      <c r="A25" s="165" t="s">
        <v>45</v>
      </c>
      <c r="B25" s="881" t="s">
        <v>698</v>
      </c>
      <c r="C25" s="881"/>
      <c r="D25" s="881"/>
      <c r="E25" s="881"/>
      <c r="F25" s="881"/>
      <c r="G25" s="881"/>
      <c r="H25" s="881"/>
      <c r="I25" s="881"/>
      <c r="J25" s="881"/>
      <c r="K25" s="881"/>
      <c r="L25" s="881"/>
      <c r="M25" s="881"/>
      <c r="N25" s="881"/>
      <c r="O25" s="881"/>
      <c r="P25" s="881"/>
      <c r="Q25" s="881"/>
    </row>
    <row r="26" spans="1:21" s="195" customFormat="1" ht="13.5" customHeight="1">
      <c r="A26" s="165"/>
      <c r="B26" s="881"/>
      <c r="C26" s="881"/>
      <c r="D26" s="881"/>
      <c r="E26" s="881"/>
      <c r="F26" s="881"/>
      <c r="G26" s="881"/>
      <c r="H26" s="881"/>
      <c r="I26" s="881"/>
      <c r="J26" s="881"/>
      <c r="K26" s="881"/>
      <c r="L26" s="881"/>
      <c r="M26" s="881"/>
      <c r="N26" s="881"/>
      <c r="O26" s="881"/>
      <c r="P26" s="881"/>
      <c r="Q26" s="881"/>
    </row>
    <row r="27" spans="1:21" s="195" customFormat="1" ht="13.5" customHeight="1">
      <c r="A27" s="165" t="s">
        <v>46</v>
      </c>
      <c r="B27" s="779" t="s">
        <v>807</v>
      </c>
      <c r="C27" s="779"/>
      <c r="D27" s="779"/>
      <c r="E27" s="779"/>
      <c r="F27" s="779"/>
      <c r="G27" s="779"/>
      <c r="H27" s="779"/>
      <c r="I27" s="779"/>
      <c r="J27" s="779"/>
      <c r="K27" s="779"/>
      <c r="L27" s="779"/>
      <c r="M27" s="779"/>
      <c r="N27" s="779"/>
      <c r="O27" s="779"/>
      <c r="P27" s="779"/>
      <c r="Q27" s="779"/>
    </row>
    <row r="28" spans="1:21" s="195" customFormat="1" ht="13.5" customHeight="1">
      <c r="B28" s="779"/>
      <c r="C28" s="779"/>
      <c r="D28" s="779"/>
      <c r="E28" s="779"/>
      <c r="F28" s="779"/>
      <c r="G28" s="779"/>
      <c r="H28" s="779"/>
      <c r="I28" s="779"/>
      <c r="J28" s="779"/>
      <c r="K28" s="779"/>
      <c r="L28" s="779"/>
      <c r="M28" s="779"/>
      <c r="N28" s="779"/>
      <c r="O28" s="779"/>
      <c r="P28" s="779"/>
      <c r="Q28" s="779"/>
    </row>
    <row r="29" spans="1:21" s="195" customFormat="1" ht="13.5" customHeight="1">
      <c r="A29" s="3"/>
      <c r="B29" s="169"/>
      <c r="C29" s="169"/>
      <c r="D29" s="169"/>
      <c r="E29" s="169"/>
      <c r="F29" s="169"/>
      <c r="G29" s="169"/>
      <c r="H29" s="169"/>
      <c r="I29" s="169"/>
      <c r="J29" s="169"/>
      <c r="K29" s="169"/>
      <c r="L29" s="169"/>
      <c r="M29" s="169"/>
      <c r="N29" s="169"/>
      <c r="O29" s="169"/>
      <c r="P29" s="169"/>
      <c r="Q29" s="169"/>
    </row>
    <row r="30" spans="1:21" s="195" customFormat="1" ht="13.5" customHeight="1">
      <c r="A30" s="131"/>
      <c r="B30" s="131"/>
      <c r="C30" s="131"/>
      <c r="D30" s="131"/>
      <c r="E30" s="131"/>
      <c r="F30" s="131"/>
      <c r="G30" s="131"/>
      <c r="H30" s="131"/>
      <c r="I30" s="131"/>
      <c r="J30" s="131"/>
      <c r="K30" s="131"/>
      <c r="L30" s="131"/>
      <c r="M30" s="131"/>
      <c r="N30" s="131"/>
      <c r="O30" s="131"/>
      <c r="P30" s="131"/>
      <c r="Q30" s="131"/>
    </row>
    <row r="32" spans="1:21" ht="13.5" customHeight="1">
      <c r="A32" s="766" t="s">
        <v>142</v>
      </c>
      <c r="B32" s="766"/>
      <c r="C32" s="766"/>
      <c r="D32" s="766"/>
      <c r="E32" s="767" t="str">
        <f>IF(発注者入力シート!C10="","",発注者入力シート!C10)</f>
        <v>（一）跡市波子停車場線（跡市２工区）総合交付金（改築）工事　第６期</v>
      </c>
      <c r="F32" s="767"/>
      <c r="G32" s="767"/>
      <c r="H32" s="767"/>
      <c r="I32" s="767"/>
      <c r="J32" s="767"/>
      <c r="K32" s="767"/>
      <c r="L32" s="767"/>
      <c r="M32" s="767"/>
      <c r="N32" s="767"/>
      <c r="O32" s="767"/>
      <c r="P32" s="767"/>
      <c r="Q32" s="767"/>
      <c r="R32" s="2"/>
    </row>
    <row r="34" spans="1:20" ht="13.5" customHeight="1">
      <c r="A34" s="766" t="s">
        <v>138</v>
      </c>
      <c r="B34" s="766"/>
      <c r="C34" s="766"/>
      <c r="D34" s="766"/>
      <c r="E34" s="767" t="str">
        <f>IF(発注者入力シート!C6="","",発注者入力シート!C6)</f>
        <v>浜田県土整備事務所</v>
      </c>
      <c r="F34" s="767"/>
      <c r="G34" s="767"/>
      <c r="H34" s="767"/>
      <c r="I34" s="767"/>
      <c r="J34" s="767"/>
      <c r="K34" s="767"/>
      <c r="L34" s="767"/>
      <c r="M34" s="767"/>
      <c r="N34" s="767"/>
      <c r="O34" s="767"/>
      <c r="P34" s="767"/>
      <c r="Q34" s="767"/>
    </row>
    <row r="36" spans="1:20" ht="13.5" customHeight="1">
      <c r="A36" s="766" t="s">
        <v>139</v>
      </c>
      <c r="B36" s="766"/>
      <c r="C36" s="766"/>
      <c r="D36" s="766"/>
      <c r="E36" s="769" t="str">
        <f>発注者入力シート!$C$11</f>
        <v>令和９年７月３１日までに入札公告された工事　　</v>
      </c>
      <c r="F36" s="769"/>
      <c r="G36" s="769"/>
      <c r="H36" s="769"/>
      <c r="I36" s="769"/>
      <c r="J36" s="769"/>
      <c r="K36" s="769"/>
      <c r="L36" s="769"/>
      <c r="M36" s="769"/>
      <c r="N36" s="769"/>
      <c r="O36" s="769"/>
      <c r="P36" s="769"/>
      <c r="Q36" s="769"/>
      <c r="R36" s="168"/>
      <c r="T36" s="129"/>
    </row>
    <row r="37" spans="1:20" ht="10.5" customHeight="1">
      <c r="E37" s="449"/>
      <c r="F37" s="449"/>
      <c r="G37" s="449"/>
      <c r="H37" s="449"/>
      <c r="I37" s="449"/>
      <c r="J37" s="449"/>
      <c r="K37" s="449"/>
      <c r="L37" s="449"/>
      <c r="M37" s="449"/>
      <c r="N37" s="449"/>
      <c r="O37" s="449"/>
      <c r="P37" s="449"/>
      <c r="Q37" s="449"/>
      <c r="R37" s="168"/>
    </row>
    <row r="38" spans="1:20" ht="10.5" customHeight="1">
      <c r="E38" s="451"/>
      <c r="F38" s="451"/>
      <c r="G38" s="451"/>
      <c r="H38" s="451"/>
      <c r="I38" s="451"/>
      <c r="J38" s="451"/>
      <c r="K38" s="451"/>
      <c r="L38" s="451"/>
      <c r="M38" s="451"/>
      <c r="N38" s="451"/>
      <c r="O38" s="451"/>
      <c r="P38" s="451"/>
      <c r="Q38" s="451"/>
      <c r="R38" s="191"/>
    </row>
    <row r="39" spans="1:20" ht="13.5" customHeight="1">
      <c r="A39" s="803" t="str">
        <f>CONCATENATE("　今後、",発注者入力シート!C6,"が発注する工事においては、本書の写し（※）をもって「県管理道路・空港を含む除雪業務の契約実績」の貴社技術資料とみなし、その他添付資料の提出は不要とする。
※本書の写しとは、収受印欄に収受の押印がある資料をいう。")</f>
        <v>　今後、浜田県土整備事務所が発注する工事においては、本書の写し（※）をもって「県管理道路・空港を含む除雪業務の契約実績」の貴社技術資料とみなし、その他添付資料の提出は不要とする。
※本書の写しとは、収受印欄に収受の押印がある資料をいう。</v>
      </c>
      <c r="B39" s="803"/>
      <c r="C39" s="803"/>
      <c r="D39" s="803"/>
      <c r="E39" s="803"/>
      <c r="F39" s="803"/>
      <c r="G39" s="803"/>
      <c r="H39" s="803"/>
      <c r="I39" s="803"/>
      <c r="J39" s="803"/>
      <c r="K39" s="803"/>
      <c r="L39" s="803"/>
      <c r="M39" s="803"/>
      <c r="N39" s="803"/>
      <c r="O39" s="803"/>
      <c r="P39" s="803"/>
      <c r="Q39" s="803"/>
      <c r="R39" s="191"/>
    </row>
    <row r="40" spans="1:20" ht="27" customHeight="1">
      <c r="A40" s="803"/>
      <c r="B40" s="803"/>
      <c r="C40" s="803"/>
      <c r="D40" s="803"/>
      <c r="E40" s="803"/>
      <c r="F40" s="803"/>
      <c r="G40" s="803"/>
      <c r="H40" s="803"/>
      <c r="I40" s="803"/>
      <c r="J40" s="803"/>
      <c r="K40" s="803"/>
      <c r="L40" s="803"/>
      <c r="M40" s="803"/>
      <c r="N40" s="803"/>
      <c r="O40" s="803"/>
      <c r="P40" s="803"/>
      <c r="Q40" s="803"/>
    </row>
    <row r="41" spans="1:20" s="195" customFormat="1" ht="13.5" customHeight="1">
      <c r="A41" s="779" t="s">
        <v>452</v>
      </c>
      <c r="B41" s="779"/>
      <c r="C41" s="779"/>
      <c r="D41" s="779"/>
      <c r="E41" s="779"/>
      <c r="F41" s="779"/>
      <c r="G41" s="779"/>
      <c r="H41" s="779"/>
      <c r="I41" s="779"/>
      <c r="J41" s="779"/>
      <c r="K41" s="779"/>
      <c r="L41" s="779"/>
      <c r="M41" s="779"/>
      <c r="N41" s="779"/>
      <c r="O41" s="779"/>
      <c r="P41" s="779"/>
      <c r="Q41" s="779"/>
      <c r="T41" s="195" t="s">
        <v>450</v>
      </c>
    </row>
    <row r="42" spans="1:20" s="195" customFormat="1" ht="13.5" customHeight="1">
      <c r="A42" s="779"/>
      <c r="B42" s="779"/>
      <c r="C42" s="779"/>
      <c r="D42" s="779"/>
      <c r="E42" s="779"/>
      <c r="F42" s="779"/>
      <c r="G42" s="779"/>
      <c r="H42" s="779"/>
      <c r="I42" s="779"/>
      <c r="J42" s="779"/>
      <c r="K42" s="779"/>
      <c r="L42" s="779"/>
      <c r="M42" s="779"/>
      <c r="N42" s="779"/>
      <c r="O42" s="779"/>
      <c r="P42" s="779"/>
      <c r="Q42" s="779"/>
    </row>
    <row r="43" spans="1:20" s="195" customFormat="1" ht="13.5" customHeight="1">
      <c r="A43" s="3"/>
      <c r="B43" s="3"/>
      <c r="C43" s="3"/>
      <c r="D43" s="3"/>
      <c r="E43" s="3"/>
      <c r="F43" s="3"/>
      <c r="G43" s="3"/>
      <c r="H43" s="3"/>
      <c r="I43" s="3"/>
      <c r="J43" s="3"/>
      <c r="K43" s="3"/>
      <c r="L43" s="3"/>
      <c r="M43" s="3"/>
      <c r="N43" s="3"/>
      <c r="O43" s="3"/>
      <c r="P43" s="3"/>
      <c r="Q43" s="3"/>
    </row>
    <row r="44" spans="1:20" s="195" customFormat="1" ht="13.5" customHeight="1">
      <c r="A44" s="3"/>
      <c r="B44" s="3"/>
      <c r="C44" s="3"/>
      <c r="D44" s="3"/>
      <c r="E44" s="3"/>
      <c r="F44" s="3"/>
      <c r="G44" s="3"/>
      <c r="H44" s="3"/>
      <c r="I44" s="3"/>
      <c r="J44" s="3"/>
      <c r="K44" s="3"/>
      <c r="L44" s="3"/>
      <c r="M44" s="3"/>
      <c r="N44" s="744" t="s">
        <v>57</v>
      </c>
      <c r="O44" s="744"/>
      <c r="P44" s="3"/>
      <c r="Q44" s="3"/>
    </row>
    <row r="45" spans="1:20" ht="13.5" customHeight="1">
      <c r="B45" s="3" t="s">
        <v>520</v>
      </c>
      <c r="M45" s="136"/>
      <c r="N45" s="436"/>
      <c r="O45" s="436"/>
      <c r="P45" s="437"/>
    </row>
    <row r="46" spans="1:20" ht="13.5" customHeight="1">
      <c r="B46" s="770" t="str">
        <f>IF(COUNTIF(企業入力シート!B34,"○")&gt;0,発注者入力シート!AJ10,IF(INDEX(発注者入力シート!$B$29:$J$38,MATCH(発注者入力シート!N9,発注者入力シート!$C$29:$C$38,0),7)="未記入",発注者入力シート!$AJ$8,IF(INDEX(発注者入力シート!$B$29:$J$38,MATCH(発注者入力シート!N9,発注者入力シート!$C$29:$C$38,0),7)="無",発注者入力シート!$AJ$9,IF(INDEX(発注者入力シート!$B$29:$J$38,MATCH(発注者入力シート!N9,発注者入力シート!$C$29:$C$38,0),7)="有",発注者入力シート!$AJ$10))))</f>
        <v>「企業入力シート」の「押印済資料での提出」欄が未記入ですので、リストから「有」、「無」どちらかを選択してください</v>
      </c>
      <c r="C46" s="771"/>
      <c r="D46" s="771"/>
      <c r="E46" s="771"/>
      <c r="F46" s="771"/>
      <c r="G46" s="771"/>
      <c r="H46" s="771"/>
      <c r="I46" s="772"/>
      <c r="M46" s="137"/>
      <c r="P46" s="438"/>
    </row>
    <row r="47" spans="1:20" ht="13.5" customHeight="1">
      <c r="A47" s="3" t="s">
        <v>11</v>
      </c>
      <c r="B47" s="773"/>
      <c r="C47" s="774"/>
      <c r="D47" s="774"/>
      <c r="E47" s="774"/>
      <c r="F47" s="774"/>
      <c r="G47" s="774"/>
      <c r="H47" s="774"/>
      <c r="I47" s="775"/>
      <c r="M47" s="137"/>
      <c r="P47" s="438"/>
    </row>
    <row r="48" spans="1:20" ht="13.5" customHeight="1">
      <c r="B48" s="773"/>
      <c r="C48" s="774"/>
      <c r="D48" s="774"/>
      <c r="E48" s="774"/>
      <c r="F48" s="774"/>
      <c r="G48" s="774"/>
      <c r="H48" s="774"/>
      <c r="I48" s="775"/>
      <c r="M48" s="137"/>
      <c r="P48" s="438"/>
    </row>
    <row r="49" spans="1:17" ht="13.5" customHeight="1">
      <c r="B49" s="773"/>
      <c r="C49" s="774"/>
      <c r="D49" s="774"/>
      <c r="E49" s="774"/>
      <c r="F49" s="774"/>
      <c r="G49" s="774"/>
      <c r="H49" s="774"/>
      <c r="I49" s="775"/>
      <c r="M49" s="137"/>
      <c r="P49" s="438"/>
    </row>
    <row r="50" spans="1:17" ht="13.5" customHeight="1">
      <c r="B50" s="776"/>
      <c r="C50" s="777"/>
      <c r="D50" s="777"/>
      <c r="E50" s="777"/>
      <c r="F50" s="777"/>
      <c r="G50" s="777"/>
      <c r="H50" s="777"/>
      <c r="I50" s="778"/>
      <c r="M50" s="137"/>
      <c r="P50" s="438"/>
    </row>
    <row r="51" spans="1:17" ht="13.5" customHeight="1">
      <c r="A51" s="277"/>
      <c r="B51" s="169"/>
      <c r="C51" s="169"/>
      <c r="D51" s="169"/>
      <c r="E51" s="169"/>
      <c r="F51" s="169"/>
      <c r="G51" s="169"/>
      <c r="H51" s="169"/>
      <c r="I51" s="169"/>
      <c r="M51" s="137"/>
      <c r="P51" s="438"/>
    </row>
    <row r="52" spans="1:17" ht="13.5" customHeight="1">
      <c r="A52" s="6" t="s">
        <v>726</v>
      </c>
      <c r="B52" s="169"/>
      <c r="C52" s="169"/>
      <c r="D52" s="169"/>
      <c r="E52" s="169"/>
      <c r="F52" s="169"/>
      <c r="G52" s="169"/>
      <c r="H52" s="169"/>
      <c r="I52" s="169"/>
      <c r="M52" s="138"/>
      <c r="N52" s="139"/>
      <c r="O52" s="139"/>
      <c r="P52" s="439"/>
    </row>
    <row r="53" spans="1:17" ht="13.5" customHeight="1">
      <c r="B53" s="463" t="s">
        <v>731</v>
      </c>
      <c r="C53" s="454"/>
      <c r="D53" s="454"/>
      <c r="E53" s="454"/>
      <c r="F53" s="454"/>
      <c r="G53" s="454"/>
      <c r="H53" s="454"/>
      <c r="I53" s="454"/>
      <c r="J53" s="454"/>
      <c r="K53" s="454"/>
      <c r="L53" s="454"/>
    </row>
    <row r="54" spans="1:17" ht="13.5" customHeight="1">
      <c r="A54" s="450"/>
      <c r="B54" s="450"/>
      <c r="C54" s="450"/>
      <c r="D54" s="450"/>
      <c r="E54" s="450"/>
      <c r="F54" s="450"/>
      <c r="G54" s="450"/>
      <c r="H54" s="450"/>
      <c r="I54" s="450"/>
      <c r="J54" s="450"/>
      <c r="K54" s="450"/>
      <c r="L54" s="450"/>
      <c r="M54" s="450"/>
      <c r="N54" s="450"/>
      <c r="O54" s="450"/>
      <c r="P54" s="450"/>
      <c r="Q54" s="450"/>
    </row>
    <row r="55" spans="1:17" ht="13.5" customHeight="1">
      <c r="A55" s="450"/>
      <c r="B55" s="450"/>
      <c r="C55" s="450"/>
      <c r="D55" s="450"/>
      <c r="E55" s="450"/>
      <c r="F55" s="450"/>
      <c r="G55" s="450"/>
      <c r="H55" s="450"/>
      <c r="I55" s="450"/>
      <c r="J55" s="450"/>
      <c r="K55" s="450"/>
      <c r="L55" s="450"/>
      <c r="M55" s="450"/>
      <c r="N55" s="450"/>
      <c r="O55" s="450"/>
      <c r="P55" s="450"/>
      <c r="Q55" s="450"/>
    </row>
  </sheetData>
  <mergeCells count="45">
    <mergeCell ref="B46:I50"/>
    <mergeCell ref="A36:D36"/>
    <mergeCell ref="N44:O44"/>
    <mergeCell ref="A41:Q42"/>
    <mergeCell ref="A39:Q40"/>
    <mergeCell ref="E36:Q36"/>
    <mergeCell ref="A32:D32"/>
    <mergeCell ref="E34:Q34"/>
    <mergeCell ref="B23:Q24"/>
    <mergeCell ref="B25:Q26"/>
    <mergeCell ref="B27:Q28"/>
    <mergeCell ref="A34:D34"/>
    <mergeCell ref="E32:Q32"/>
    <mergeCell ref="A1:F1"/>
    <mergeCell ref="A2:E2"/>
    <mergeCell ref="A4:Q4"/>
    <mergeCell ref="O1:Q1"/>
    <mergeCell ref="K6:Q6"/>
    <mergeCell ref="H6:J6"/>
    <mergeCell ref="A14:C15"/>
    <mergeCell ref="I14:M15"/>
    <mergeCell ref="N14:Q15"/>
    <mergeCell ref="B8:Q9"/>
    <mergeCell ref="D14:E15"/>
    <mergeCell ref="A11:C11"/>
    <mergeCell ref="D11:M11"/>
    <mergeCell ref="F14:H14"/>
    <mergeCell ref="S16:U19"/>
    <mergeCell ref="I16:M17"/>
    <mergeCell ref="N21:Q22"/>
    <mergeCell ref="N19:Q20"/>
    <mergeCell ref="N16:Q17"/>
    <mergeCell ref="A16:C17"/>
    <mergeCell ref="F16:H16"/>
    <mergeCell ref="I21:M22"/>
    <mergeCell ref="D16:E17"/>
    <mergeCell ref="A19:C20"/>
    <mergeCell ref="D19:E20"/>
    <mergeCell ref="I19:M20"/>
    <mergeCell ref="F19:H19"/>
    <mergeCell ref="F17:H17"/>
    <mergeCell ref="D21:E22"/>
    <mergeCell ref="F21:H21"/>
    <mergeCell ref="F22:H22"/>
    <mergeCell ref="A21:C22"/>
  </mergeCells>
  <phoneticPr fontId="2"/>
  <dataValidations count="2">
    <dataValidation type="list" showInputMessage="1" showErrorMessage="1" sqref="D18:E18" xr:uid="{00000000-0002-0000-0E00-000000000000}">
      <formula1>企業回答11</formula1>
    </dataValidation>
    <dataValidation type="list" allowBlank="1" showInputMessage="1" showErrorMessage="1" sqref="I16:M17 I21:M22" xr:uid="{00000000-0002-0000-0E00-000001000000}">
      <formula1>企業回答12</formula1>
    </dataValidation>
  </dataValidations>
  <printOptions horizontalCentered="1"/>
  <pageMargins left="0.70866141732283472" right="0.70866141732283472" top="0.74803149606299213" bottom="0.55118110236220474" header="0.31496062992125984" footer="0.31496062992125984"/>
  <pageSetup paperSize="9" scale="98" orientation="portrait" blackAndWhite="1"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pageSetUpPr fitToPage="1"/>
  </sheetPr>
  <dimension ref="A1:T74"/>
  <sheetViews>
    <sheetView view="pageBreakPreview" zoomScaleNormal="100" zoomScaleSheetLayoutView="100" workbookViewId="0">
      <selection sqref="A1:F1"/>
    </sheetView>
  </sheetViews>
  <sheetFormatPr defaultColWidth="9" defaultRowHeight="13.5"/>
  <cols>
    <col min="1" max="1" width="5.625" style="3" customWidth="1"/>
    <col min="2" max="15" width="5.125" style="3" customWidth="1"/>
    <col min="16" max="17" width="4.625" style="3" customWidth="1"/>
    <col min="18" max="18" width="5.125" style="3" customWidth="1"/>
    <col min="19" max="16384" width="9" style="3"/>
  </cols>
  <sheetData>
    <row r="1" spans="1:20" ht="15.75" customHeight="1">
      <c r="A1" s="740" t="e">
        <f>CONCATENATE("（様式-",INDEX(発注者入力シート!$B$29:$G$38,MATCH(発注者入力シート!N16,発注者入力シート!$C$29:$C$38,0),4),"）")</f>
        <v>#N/A</v>
      </c>
      <c r="B1" s="740"/>
      <c r="C1" s="740"/>
      <c r="D1" s="740"/>
      <c r="E1" s="740"/>
      <c r="F1" s="740"/>
      <c r="S1" s="3" t="s">
        <v>251</v>
      </c>
    </row>
    <row r="2" spans="1:20" ht="15.75" customHeight="1">
      <c r="A2" s="740" t="e">
        <f>CONCATENATE("評価項目",INDEX(発注者入力シート!$B$29:$G$38,MATCH(発注者入力シート!N16,発注者入力シート!$C$29:$C$38,0),5),"-",INDEX(発注者入力シート!$B$29:$G$38,MATCH(発注者入力シート!N16,発注者入力シート!$C$29:$C$38,0),6))</f>
        <v>#N/A</v>
      </c>
      <c r="B2" s="740"/>
      <c r="C2" s="740"/>
      <c r="D2" s="740"/>
      <c r="E2" s="740"/>
      <c r="S2" s="3" t="s">
        <v>252</v>
      </c>
    </row>
    <row r="3" spans="1:20" ht="15.75" customHeight="1">
      <c r="S3" s="132"/>
      <c r="T3" s="3" t="s">
        <v>261</v>
      </c>
    </row>
    <row r="4" spans="1:20" ht="15.75" customHeight="1">
      <c r="A4" s="753" t="s">
        <v>474</v>
      </c>
      <c r="B4" s="753"/>
      <c r="C4" s="753"/>
      <c r="D4" s="753"/>
      <c r="E4" s="753"/>
      <c r="F4" s="753"/>
      <c r="G4" s="753"/>
      <c r="H4" s="753"/>
      <c r="I4" s="753"/>
      <c r="J4" s="753"/>
      <c r="K4" s="753"/>
      <c r="L4" s="753"/>
      <c r="M4" s="753"/>
      <c r="N4" s="753"/>
      <c r="O4" s="753"/>
      <c r="P4" s="753"/>
      <c r="Q4" s="753"/>
      <c r="R4" s="167"/>
      <c r="S4" s="126"/>
      <c r="T4" s="3" t="s">
        <v>254</v>
      </c>
    </row>
    <row r="5" spans="1:20" ht="15.75" customHeight="1"/>
    <row r="6" spans="1:20" ht="15.75" customHeight="1">
      <c r="H6" s="838" t="s">
        <v>180</v>
      </c>
      <c r="I6" s="838"/>
      <c r="J6" s="838"/>
      <c r="K6" s="754" t="str">
        <f>IF(企業入力シート!C7="","",企業入力シート!C7)</f>
        <v/>
      </c>
      <c r="L6" s="754"/>
      <c r="M6" s="754"/>
      <c r="N6" s="754"/>
      <c r="O6" s="754"/>
      <c r="P6" s="754"/>
      <c r="Q6" s="754"/>
      <c r="R6" s="2"/>
      <c r="S6" s="3" t="s">
        <v>255</v>
      </c>
    </row>
    <row r="7" spans="1:20" ht="15.75" customHeight="1">
      <c r="S7" s="128"/>
      <c r="T7" s="3" t="s">
        <v>256</v>
      </c>
    </row>
    <row r="8" spans="1:20" ht="15.75" customHeight="1">
      <c r="S8" s="129"/>
      <c r="T8" s="3" t="s">
        <v>254</v>
      </c>
    </row>
    <row r="9" spans="1:20" ht="15.75" customHeight="1">
      <c r="A9" s="277" t="s">
        <v>59</v>
      </c>
      <c r="B9" s="195" t="s">
        <v>815</v>
      </c>
    </row>
    <row r="10" spans="1:20" ht="15.75" customHeight="1">
      <c r="A10" s="755" t="s">
        <v>19</v>
      </c>
      <c r="B10" s="755"/>
      <c r="C10" s="755"/>
      <c r="D10" s="755"/>
      <c r="E10" s="755"/>
      <c r="F10" s="827" t="s">
        <v>335</v>
      </c>
      <c r="G10" s="830"/>
      <c r="H10" s="830"/>
      <c r="I10" s="830"/>
      <c r="J10" s="830"/>
      <c r="K10" s="830"/>
      <c r="L10" s="831"/>
      <c r="M10" s="976" t="s">
        <v>336</v>
      </c>
      <c r="N10" s="989"/>
      <c r="O10" s="989"/>
      <c r="P10" s="989"/>
      <c r="Q10" s="977"/>
      <c r="R10" s="192"/>
      <c r="S10" s="134" t="s">
        <v>257</v>
      </c>
    </row>
    <row r="11" spans="1:20" ht="15.75" customHeight="1">
      <c r="A11" s="755"/>
      <c r="B11" s="755"/>
      <c r="C11" s="755"/>
      <c r="D11" s="755"/>
      <c r="E11" s="755"/>
      <c r="F11" s="828"/>
      <c r="G11" s="832"/>
      <c r="H11" s="832"/>
      <c r="I11" s="832"/>
      <c r="J11" s="832"/>
      <c r="K11" s="832"/>
      <c r="L11" s="833"/>
      <c r="M11" s="978"/>
      <c r="N11" s="990"/>
      <c r="O11" s="990"/>
      <c r="P11" s="990"/>
      <c r="Q11" s="979"/>
      <c r="R11" s="192"/>
      <c r="S11" s="134" t="s">
        <v>258</v>
      </c>
    </row>
    <row r="12" spans="1:20" ht="31.5" customHeight="1">
      <c r="A12" s="166" t="s">
        <v>3</v>
      </c>
      <c r="B12" s="985" t="str">
        <f>IF(企業入力シート!C18="","",企業入力シート!C18)</f>
        <v/>
      </c>
      <c r="C12" s="986"/>
      <c r="D12" s="986"/>
      <c r="E12" s="987"/>
      <c r="F12" s="982" t="str">
        <f>IF(企業入力シート!D18="","",企業入力シート!D18)</f>
        <v/>
      </c>
      <c r="G12" s="983"/>
      <c r="H12" s="983"/>
      <c r="I12" s="983"/>
      <c r="J12" s="983"/>
      <c r="K12" s="983"/>
      <c r="L12" s="984"/>
      <c r="M12" s="993" t="str">
        <f>IF(企業入力シート!$C$18="","",DATEDIF(F12,発注者入力シート!$H$7,"Y"))</f>
        <v/>
      </c>
      <c r="N12" s="994"/>
      <c r="O12" s="994"/>
      <c r="P12" s="991" t="str">
        <f>IF(企業入力シート!C18="","",IF(M12&lt;40,"(OK)","(NO)"))</f>
        <v/>
      </c>
      <c r="Q12" s="992"/>
      <c r="R12" s="109"/>
    </row>
    <row r="13" spans="1:20" ht="31.5" customHeight="1">
      <c r="A13" s="166" t="s">
        <v>4</v>
      </c>
      <c r="B13" s="985" t="str">
        <f>IF(企業入力シート!C19="","",企業入力シート!C19)</f>
        <v/>
      </c>
      <c r="C13" s="986"/>
      <c r="D13" s="986"/>
      <c r="E13" s="987"/>
      <c r="F13" s="982" t="str">
        <f>IF(企業入力シート!D19="","",企業入力シート!D19)</f>
        <v/>
      </c>
      <c r="G13" s="983"/>
      <c r="H13" s="983"/>
      <c r="I13" s="983"/>
      <c r="J13" s="983"/>
      <c r="K13" s="983"/>
      <c r="L13" s="984"/>
      <c r="M13" s="993" t="str">
        <f>IF(企業入力シート!$C$19="","",DATEDIF(F13,発注者入力シート!$H$7,"Y"))</f>
        <v/>
      </c>
      <c r="N13" s="994"/>
      <c r="O13" s="994"/>
      <c r="P13" s="991" t="str">
        <f>IF(企業入力シート!C19="","",IF(M13&lt;40,"(OK)","(NO)"))</f>
        <v/>
      </c>
      <c r="Q13" s="992"/>
      <c r="R13" s="109"/>
    </row>
    <row r="14" spans="1:20" ht="31.5" customHeight="1">
      <c r="A14" s="166" t="s">
        <v>5</v>
      </c>
      <c r="B14" s="988" t="str">
        <f>IF(企業入力シート!C20="","",企業入力シート!C20)</f>
        <v/>
      </c>
      <c r="C14" s="988"/>
      <c r="D14" s="988"/>
      <c r="E14" s="988"/>
      <c r="F14" s="982" t="str">
        <f>IF(企業入力シート!D20="","",企業入力シート!D20)</f>
        <v/>
      </c>
      <c r="G14" s="983"/>
      <c r="H14" s="983"/>
      <c r="I14" s="983"/>
      <c r="J14" s="983"/>
      <c r="K14" s="983"/>
      <c r="L14" s="984"/>
      <c r="M14" s="993" t="str">
        <f>IF(企業入力シート!$C$20="","",DATEDIF(F14,発注者入力シート!$H$7,"Y"))</f>
        <v/>
      </c>
      <c r="N14" s="994"/>
      <c r="O14" s="994"/>
      <c r="P14" s="991" t="str">
        <f>IF(企業入力シート!C20="","",IF(M14&lt;40,"(OK)","(NO)"))</f>
        <v/>
      </c>
      <c r="Q14" s="992"/>
      <c r="R14" s="109"/>
    </row>
    <row r="15" spans="1:20">
      <c r="A15" s="165" t="s">
        <v>44</v>
      </c>
      <c r="B15" s="995" t="str">
        <f>CONCATENATE("年齢は、入札公告日前日時点（令和",(YEAR(発注者入力シート!H7)-2018),"年",MONTH(発注者入力シート!H7),"月",DAY(発注者入力シート!H7),"日時点）で記入すること。")</f>
        <v>年齢は、入札公告日前日時点（令和8年10月1日時点）で記入すること。</v>
      </c>
      <c r="C15" s="995"/>
      <c r="D15" s="995"/>
      <c r="E15" s="995"/>
      <c r="F15" s="995"/>
      <c r="G15" s="995"/>
      <c r="H15" s="995"/>
      <c r="I15" s="995"/>
      <c r="J15" s="995"/>
      <c r="K15" s="995"/>
      <c r="L15" s="995"/>
      <c r="M15" s="995"/>
      <c r="N15" s="995"/>
      <c r="O15" s="995"/>
      <c r="P15" s="995"/>
      <c r="Q15" s="995"/>
      <c r="R15" s="194"/>
    </row>
    <row r="16" spans="1:20">
      <c r="A16" s="165" t="s">
        <v>45</v>
      </c>
      <c r="B16" s="779" t="s">
        <v>812</v>
      </c>
      <c r="C16" s="779"/>
      <c r="D16" s="779"/>
      <c r="E16" s="779"/>
      <c r="F16" s="779"/>
      <c r="G16" s="779"/>
      <c r="H16" s="779"/>
      <c r="I16" s="779"/>
      <c r="J16" s="779"/>
      <c r="K16" s="779"/>
      <c r="L16" s="779"/>
      <c r="M16" s="779"/>
      <c r="N16" s="779"/>
      <c r="O16" s="779"/>
      <c r="P16" s="779"/>
      <c r="Q16" s="779"/>
      <c r="R16" s="191"/>
    </row>
    <row r="17" spans="1:18">
      <c r="B17" s="779"/>
      <c r="C17" s="779"/>
      <c r="D17" s="779"/>
      <c r="E17" s="779"/>
      <c r="F17" s="779"/>
      <c r="G17" s="779"/>
      <c r="H17" s="779"/>
      <c r="I17" s="779"/>
      <c r="J17" s="779"/>
      <c r="K17" s="779"/>
      <c r="L17" s="779"/>
      <c r="M17" s="779"/>
      <c r="N17" s="779"/>
      <c r="O17" s="779"/>
      <c r="P17" s="779"/>
      <c r="Q17" s="779"/>
      <c r="R17" s="191"/>
    </row>
    <row r="18" spans="1:18">
      <c r="A18" s="158" t="s">
        <v>51</v>
      </c>
      <c r="B18" s="779" t="s">
        <v>340</v>
      </c>
      <c r="C18" s="779"/>
      <c r="D18" s="779"/>
      <c r="E18" s="779"/>
      <c r="F18" s="779"/>
      <c r="G18" s="779"/>
      <c r="H18" s="779"/>
      <c r="I18" s="779"/>
      <c r="J18" s="779"/>
      <c r="K18" s="779"/>
      <c r="L18" s="779"/>
      <c r="M18" s="779"/>
      <c r="N18" s="779"/>
      <c r="O18" s="779"/>
      <c r="P18" s="779"/>
      <c r="Q18" s="779"/>
      <c r="R18" s="191"/>
    </row>
    <row r="19" spans="1:18">
      <c r="A19" s="158" t="s">
        <v>52</v>
      </c>
      <c r="B19" s="3" t="s">
        <v>53</v>
      </c>
      <c r="F19" s="169"/>
      <c r="G19" s="169"/>
      <c r="H19" s="169"/>
      <c r="I19" s="169"/>
      <c r="J19" s="169"/>
      <c r="K19" s="169"/>
      <c r="L19" s="169"/>
      <c r="M19" s="169"/>
      <c r="N19" s="169"/>
      <c r="O19" s="169"/>
      <c r="P19" s="169"/>
      <c r="Q19" s="169"/>
      <c r="R19" s="169"/>
    </row>
    <row r="20" spans="1:18" ht="15.75" customHeight="1">
      <c r="A20" s="158"/>
      <c r="B20" s="169"/>
      <c r="C20" s="169"/>
      <c r="D20" s="169"/>
      <c r="E20" s="169"/>
      <c r="F20" s="169"/>
      <c r="G20" s="169"/>
      <c r="H20" s="169"/>
      <c r="I20" s="169"/>
      <c r="J20" s="169"/>
      <c r="K20" s="169"/>
      <c r="L20" s="169"/>
      <c r="M20" s="169"/>
      <c r="N20" s="169"/>
      <c r="O20" s="169"/>
      <c r="P20" s="169"/>
      <c r="Q20" s="169"/>
      <c r="R20" s="169"/>
    </row>
    <row r="21" spans="1:18" ht="15.75" customHeight="1">
      <c r="A21" s="158"/>
    </row>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spans="1:18" ht="15.75" customHeight="1"/>
    <row r="34" spans="1:18" ht="15.75" customHeight="1"/>
    <row r="35" spans="1:18" ht="15.75" customHeight="1"/>
    <row r="36" spans="1:18" ht="15.75" customHeight="1"/>
    <row r="37" spans="1:18" ht="15.75" customHeight="1"/>
    <row r="38" spans="1:18" ht="15.75" customHeight="1"/>
    <row r="39" spans="1:18" ht="15.75" customHeight="1">
      <c r="A39" s="158"/>
    </row>
    <row r="40" spans="1:18" ht="15.75" customHeight="1">
      <c r="A40" s="158"/>
      <c r="R40" s="168"/>
    </row>
    <row r="41" spans="1:18" ht="15.75" customHeight="1">
      <c r="A41" s="158"/>
      <c r="B41" s="168"/>
      <c r="C41" s="168"/>
      <c r="D41" s="168"/>
      <c r="E41" s="168"/>
      <c r="F41" s="168"/>
      <c r="G41" s="168"/>
      <c r="H41" s="168"/>
      <c r="I41" s="168"/>
      <c r="J41" s="168"/>
      <c r="K41" s="168"/>
      <c r="L41" s="168"/>
      <c r="M41" s="168"/>
      <c r="N41" s="168"/>
      <c r="O41" s="168"/>
      <c r="P41" s="168"/>
      <c r="Q41" s="168"/>
      <c r="R41" s="168"/>
    </row>
    <row r="42" spans="1:18" ht="15.75" customHeight="1">
      <c r="A42" s="158"/>
      <c r="B42" s="168"/>
      <c r="C42" s="168"/>
      <c r="D42" s="168"/>
      <c r="E42" s="168"/>
      <c r="F42" s="168"/>
      <c r="G42" s="168"/>
      <c r="H42" s="168"/>
      <c r="I42" s="168"/>
      <c r="J42" s="168"/>
      <c r="K42" s="168"/>
      <c r="L42" s="168"/>
      <c r="M42" s="168"/>
      <c r="N42" s="168"/>
      <c r="O42" s="168"/>
      <c r="P42" s="168"/>
      <c r="Q42" s="168"/>
      <c r="R42" s="164"/>
    </row>
    <row r="43" spans="1:18" ht="15.75" customHeight="1">
      <c r="A43" s="158"/>
      <c r="B43" s="164"/>
      <c r="C43" s="164"/>
      <c r="D43" s="164"/>
      <c r="E43" s="164"/>
      <c r="F43" s="164"/>
      <c r="G43" s="164"/>
      <c r="H43" s="164"/>
      <c r="I43" s="164"/>
      <c r="J43" s="164"/>
      <c r="K43" s="164"/>
      <c r="L43" s="164"/>
      <c r="M43" s="164"/>
      <c r="N43" s="164"/>
      <c r="O43" s="164"/>
      <c r="P43" s="164"/>
      <c r="Q43" s="164"/>
    </row>
    <row r="44" spans="1:18" ht="15.75" customHeight="1">
      <c r="A44" s="158"/>
    </row>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3.5" customHeight="1"/>
    <row r="68" ht="15.75" customHeight="1"/>
    <row r="69" ht="15.75" customHeight="1"/>
    <row r="70" ht="13.5" customHeight="1"/>
    <row r="71" ht="13.5" customHeight="1"/>
    <row r="72" ht="13.5" customHeight="1"/>
    <row r="73" ht="13.5" customHeight="1"/>
    <row r="74" ht="13.5" customHeight="1"/>
  </sheetData>
  <mergeCells count="23">
    <mergeCell ref="B18:Q18"/>
    <mergeCell ref="A10:E11"/>
    <mergeCell ref="B12:E12"/>
    <mergeCell ref="B13:E13"/>
    <mergeCell ref="B14:E14"/>
    <mergeCell ref="B16:Q17"/>
    <mergeCell ref="F10:L11"/>
    <mergeCell ref="M10:Q11"/>
    <mergeCell ref="P12:Q12"/>
    <mergeCell ref="P13:Q13"/>
    <mergeCell ref="P14:Q14"/>
    <mergeCell ref="M12:O12"/>
    <mergeCell ref="M13:O13"/>
    <mergeCell ref="M14:O14"/>
    <mergeCell ref="B15:Q15"/>
    <mergeCell ref="F12:L12"/>
    <mergeCell ref="F14:L14"/>
    <mergeCell ref="F13:L13"/>
    <mergeCell ref="A1:F1"/>
    <mergeCell ref="A2:E2"/>
    <mergeCell ref="A4:Q4"/>
    <mergeCell ref="H6:J6"/>
    <mergeCell ref="K6:Q6"/>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pageSetUpPr fitToPage="1"/>
  </sheetPr>
  <dimension ref="A1:T60"/>
  <sheetViews>
    <sheetView view="pageBreakPreview" topLeftCell="A3" zoomScaleNormal="100" zoomScaleSheetLayoutView="100" workbookViewId="0">
      <selection activeCell="C51" sqref="C51:Q52"/>
    </sheetView>
  </sheetViews>
  <sheetFormatPr defaultColWidth="9" defaultRowHeight="13.5"/>
  <cols>
    <col min="1" max="18" width="5.125" style="3" customWidth="1"/>
    <col min="19" max="16384" width="9" style="3"/>
  </cols>
  <sheetData>
    <row r="1" spans="1:20" ht="15.75" customHeight="1">
      <c r="A1" s="740" t="str">
        <f>CONCATENATE("（様式-",INDEX(発注者入力シート!$B$29:$G$38,MATCH(発注者入力シート!N17,発注者入力シート!$C$29:$C$38,0),4),"）")</f>
        <v>（様式-８）</v>
      </c>
      <c r="B1" s="740"/>
      <c r="C1" s="740"/>
      <c r="D1" s="740"/>
      <c r="E1" s="740"/>
      <c r="F1" s="740"/>
      <c r="S1" s="3" t="s">
        <v>251</v>
      </c>
    </row>
    <row r="2" spans="1:20" ht="15.75" customHeight="1">
      <c r="A2" s="740" t="str">
        <f>CONCATENATE("評価項目",INDEX(発注者入力シート!$B$29:$G$38,MATCH(発注者入力シート!N17,発注者入力シート!$C$29:$C$38,0),5),"-",INDEX(発注者入力シート!$B$29:$G$38,MATCH(発注者入力シート!N17,発注者入力シート!$C$29:$C$38,0),6))</f>
        <v>評価項目（３）-⑤</v>
      </c>
      <c r="B2" s="740"/>
      <c r="C2" s="740"/>
      <c r="D2" s="740"/>
      <c r="E2" s="740"/>
      <c r="S2" s="3" t="s">
        <v>252</v>
      </c>
    </row>
    <row r="3" spans="1:20" ht="15.75" customHeight="1">
      <c r="S3" s="132"/>
      <c r="T3" s="3" t="s">
        <v>261</v>
      </c>
    </row>
    <row r="4" spans="1:20" ht="15.75" customHeight="1">
      <c r="A4" s="753" t="s">
        <v>736</v>
      </c>
      <c r="B4" s="753"/>
      <c r="C4" s="753"/>
      <c r="D4" s="753"/>
      <c r="E4" s="753"/>
      <c r="F4" s="753"/>
      <c r="G4" s="753"/>
      <c r="H4" s="753"/>
      <c r="I4" s="753"/>
      <c r="J4" s="753"/>
      <c r="K4" s="753"/>
      <c r="L4" s="753"/>
      <c r="M4" s="753"/>
      <c r="N4" s="753"/>
      <c r="O4" s="753"/>
      <c r="P4" s="753"/>
      <c r="Q4" s="753"/>
      <c r="R4" s="167"/>
      <c r="S4" s="126"/>
      <c r="T4" s="3" t="s">
        <v>332</v>
      </c>
    </row>
    <row r="5" spans="1:20" ht="15.75" customHeight="1"/>
    <row r="6" spans="1:20" ht="15.75" customHeight="1">
      <c r="H6" s="784" t="s">
        <v>180</v>
      </c>
      <c r="I6" s="784"/>
      <c r="J6" s="784"/>
      <c r="K6" s="754" t="str">
        <f>IF(企業入力シート!C7="","",企業入力シート!C7)</f>
        <v/>
      </c>
      <c r="L6" s="754"/>
      <c r="M6" s="754"/>
      <c r="N6" s="754"/>
      <c r="O6" s="754"/>
      <c r="P6" s="754"/>
      <c r="Q6" s="754"/>
      <c r="R6" s="2"/>
      <c r="S6" s="3" t="s">
        <v>255</v>
      </c>
    </row>
    <row r="7" spans="1:20" ht="15.75" customHeight="1">
      <c r="S7" s="128"/>
      <c r="T7" s="3" t="s">
        <v>256</v>
      </c>
    </row>
    <row r="8" spans="1:20" ht="15.75" customHeight="1">
      <c r="A8" s="195" t="s">
        <v>737</v>
      </c>
      <c r="B8" s="927" t="s">
        <v>860</v>
      </c>
      <c r="C8" s="927"/>
      <c r="D8" s="927"/>
      <c r="E8" s="927"/>
      <c r="F8" s="927"/>
      <c r="G8" s="927"/>
      <c r="H8" s="927"/>
      <c r="I8" s="927"/>
      <c r="J8" s="927"/>
      <c r="K8" s="927"/>
      <c r="L8" s="927"/>
      <c r="M8" s="927"/>
      <c r="N8" s="927"/>
      <c r="O8" s="927"/>
      <c r="P8" s="927"/>
      <c r="Q8" s="927"/>
      <c r="S8" s="129"/>
      <c r="T8" s="3" t="s">
        <v>254</v>
      </c>
    </row>
    <row r="9" spans="1:20" ht="15.75" customHeight="1">
      <c r="A9" s="169"/>
      <c r="B9" s="927"/>
      <c r="C9" s="927"/>
      <c r="D9" s="927"/>
      <c r="E9" s="927"/>
      <c r="F9" s="927"/>
      <c r="G9" s="927"/>
      <c r="H9" s="927"/>
      <c r="I9" s="927"/>
      <c r="J9" s="927"/>
      <c r="K9" s="927"/>
      <c r="L9" s="927"/>
      <c r="M9" s="927"/>
      <c r="N9" s="927"/>
      <c r="O9" s="927"/>
      <c r="P9" s="927"/>
      <c r="Q9" s="927"/>
    </row>
    <row r="10" spans="1:20" ht="15.75" customHeight="1">
      <c r="B10" s="326" t="s">
        <v>738</v>
      </c>
      <c r="C10" s="326"/>
      <c r="D10" s="326"/>
      <c r="E10" s="326"/>
      <c r="F10" s="326"/>
      <c r="G10" s="326"/>
      <c r="H10" s="326"/>
      <c r="I10" s="326"/>
      <c r="J10" s="326"/>
      <c r="K10" s="326"/>
      <c r="L10" s="326"/>
      <c r="M10" s="326"/>
      <c r="N10" s="326"/>
      <c r="O10" s="326"/>
      <c r="P10" s="326"/>
      <c r="Q10" s="326"/>
    </row>
    <row r="11" spans="1:20" ht="15.75" customHeight="1">
      <c r="A11" s="2"/>
      <c r="B11" s="133"/>
      <c r="C11" s="133"/>
      <c r="D11" s="133"/>
      <c r="E11" s="133"/>
      <c r="F11" s="133"/>
      <c r="G11" s="133"/>
      <c r="H11" s="133"/>
      <c r="I11" s="133"/>
      <c r="J11" s="133"/>
      <c r="K11" s="133"/>
      <c r="L11" s="133"/>
      <c r="M11" s="133"/>
      <c r="N11" s="133"/>
      <c r="O11" s="133"/>
      <c r="P11" s="133"/>
      <c r="Q11" s="133"/>
    </row>
    <row r="12" spans="1:20" ht="15.75" customHeight="1">
      <c r="A12" s="3" t="s">
        <v>739</v>
      </c>
      <c r="B12" s="139"/>
      <c r="C12" s="139"/>
      <c r="D12" s="139"/>
      <c r="E12" s="139"/>
      <c r="F12" s="139"/>
      <c r="G12" s="139"/>
      <c r="H12" s="139"/>
      <c r="I12" s="139"/>
      <c r="J12" s="139"/>
      <c r="K12" s="139"/>
      <c r="L12" s="139"/>
      <c r="M12" s="139"/>
      <c r="N12" s="139"/>
      <c r="O12" s="139"/>
      <c r="P12" s="139"/>
      <c r="Q12" s="139"/>
    </row>
    <row r="13" spans="1:20" ht="15.75" customHeight="1">
      <c r="A13" s="901" t="s">
        <v>740</v>
      </c>
      <c r="B13" s="901"/>
      <c r="C13" s="901"/>
      <c r="D13" s="901"/>
      <c r="E13" s="901"/>
      <c r="F13" s="901"/>
      <c r="G13" s="901"/>
      <c r="H13" s="755" t="s">
        <v>741</v>
      </c>
      <c r="I13" s="755"/>
      <c r="J13" s="755"/>
      <c r="K13" s="755"/>
      <c r="L13" s="755"/>
      <c r="M13" s="755" t="s">
        <v>742</v>
      </c>
      <c r="N13" s="755"/>
      <c r="O13" s="755"/>
      <c r="P13" s="755"/>
      <c r="Q13" s="755"/>
    </row>
    <row r="14" spans="1:20" ht="15.75" customHeight="1">
      <c r="A14" s="901" t="s">
        <v>743</v>
      </c>
      <c r="B14" s="901"/>
      <c r="C14" s="901"/>
      <c r="D14" s="901"/>
      <c r="E14" s="901"/>
      <c r="F14" s="901"/>
      <c r="G14" s="901"/>
      <c r="H14" s="997"/>
      <c r="I14" s="997"/>
      <c r="J14" s="997"/>
      <c r="K14" s="997"/>
      <c r="L14" s="997"/>
      <c r="M14" s="997"/>
      <c r="N14" s="997"/>
      <c r="O14" s="997"/>
      <c r="P14" s="997"/>
      <c r="Q14" s="997"/>
    </row>
    <row r="15" spans="1:20" ht="15.75" customHeight="1">
      <c r="A15" s="901" t="s">
        <v>335</v>
      </c>
      <c r="B15" s="901"/>
      <c r="C15" s="901"/>
      <c r="D15" s="901"/>
      <c r="E15" s="901"/>
      <c r="F15" s="901"/>
      <c r="G15" s="901"/>
      <c r="H15" s="998"/>
      <c r="I15" s="998"/>
      <c r="J15" s="998"/>
      <c r="K15" s="998"/>
      <c r="L15" s="998"/>
      <c r="M15" s="998"/>
      <c r="N15" s="998"/>
      <c r="O15" s="998"/>
      <c r="P15" s="998"/>
      <c r="Q15" s="998"/>
    </row>
    <row r="16" spans="1:20" ht="15.75" customHeight="1">
      <c r="A16" s="901" t="s">
        <v>744</v>
      </c>
      <c r="B16" s="901"/>
      <c r="C16" s="901"/>
      <c r="D16" s="901"/>
      <c r="E16" s="901"/>
      <c r="F16" s="901"/>
      <c r="G16" s="901"/>
      <c r="H16" s="936"/>
      <c r="I16" s="936"/>
      <c r="J16" s="936"/>
      <c r="K16" s="936"/>
      <c r="L16" s="936"/>
      <c r="M16" s="936"/>
      <c r="N16" s="936"/>
      <c r="O16" s="936"/>
      <c r="P16" s="936"/>
      <c r="Q16" s="936"/>
    </row>
    <row r="17" spans="1:17" ht="15.75" customHeight="1">
      <c r="A17" s="1000" t="s">
        <v>828</v>
      </c>
      <c r="B17" s="1000"/>
      <c r="C17" s="1000"/>
      <c r="D17" s="1000"/>
      <c r="E17" s="1000"/>
      <c r="F17" s="1000"/>
      <c r="G17" s="1000"/>
      <c r="H17" s="999" t="str">
        <f>IF(OR(H15="",H16=""),"-",DATEDIF(H15,H16,"Y"))</f>
        <v>-</v>
      </c>
      <c r="I17" s="999"/>
      <c r="J17" s="999"/>
      <c r="K17" s="999"/>
      <c r="L17" s="999"/>
      <c r="M17" s="999" t="str">
        <f>IF(OR(M15="",M16=""),"-",DATEDIF(M15,M16,"Y"))</f>
        <v>-</v>
      </c>
      <c r="N17" s="999"/>
      <c r="O17" s="999"/>
      <c r="P17" s="999"/>
      <c r="Q17" s="999"/>
    </row>
    <row r="18" spans="1:17" ht="15.75" customHeight="1">
      <c r="A18" s="1001" t="s">
        <v>817</v>
      </c>
      <c r="B18" s="1001"/>
      <c r="C18" s="1001"/>
      <c r="D18" s="1001"/>
      <c r="E18" s="1001"/>
      <c r="F18" s="1001"/>
      <c r="G18" s="1001"/>
      <c r="H18" s="1002"/>
      <c r="I18" s="1002"/>
      <c r="J18" s="1002"/>
      <c r="K18" s="1002"/>
      <c r="L18" s="1002"/>
      <c r="M18" s="1002"/>
      <c r="N18" s="1002"/>
      <c r="O18" s="1002"/>
      <c r="P18" s="1002"/>
      <c r="Q18" s="1002"/>
    </row>
    <row r="19" spans="1:17" ht="15.75" customHeight="1">
      <c r="A19" s="1001"/>
      <c r="B19" s="1001"/>
      <c r="C19" s="1001"/>
      <c r="D19" s="1001"/>
      <c r="E19" s="1001"/>
      <c r="F19" s="1001"/>
      <c r="G19" s="1001"/>
      <c r="H19" s="1002"/>
      <c r="I19" s="1002"/>
      <c r="J19" s="1002"/>
      <c r="K19" s="1002"/>
      <c r="L19" s="1002"/>
      <c r="M19" s="1002"/>
      <c r="N19" s="1002"/>
      <c r="O19" s="1002"/>
      <c r="P19" s="1002"/>
      <c r="Q19" s="1002"/>
    </row>
    <row r="20" spans="1:17" ht="15.75" customHeight="1">
      <c r="A20" s="1001"/>
      <c r="B20" s="1001"/>
      <c r="C20" s="1001"/>
      <c r="D20" s="1001"/>
      <c r="E20" s="1001"/>
      <c r="F20" s="1001"/>
      <c r="G20" s="1001"/>
      <c r="H20" s="1002"/>
      <c r="I20" s="1002"/>
      <c r="J20" s="1002"/>
      <c r="K20" s="1002"/>
      <c r="L20" s="1002"/>
      <c r="M20" s="1002"/>
      <c r="N20" s="1002"/>
      <c r="O20" s="1002"/>
      <c r="P20" s="1002"/>
      <c r="Q20" s="1002"/>
    </row>
    <row r="21" spans="1:17" ht="15.75" customHeight="1">
      <c r="A21" s="1001"/>
      <c r="B21" s="1001"/>
      <c r="C21" s="1001"/>
      <c r="D21" s="1001"/>
      <c r="E21" s="1001"/>
      <c r="F21" s="1001"/>
      <c r="G21" s="1001"/>
      <c r="H21" s="1002"/>
      <c r="I21" s="1002"/>
      <c r="J21" s="1002"/>
      <c r="K21" s="1002"/>
      <c r="L21" s="1002"/>
      <c r="M21" s="1002"/>
      <c r="N21" s="1002"/>
      <c r="O21" s="1002"/>
      <c r="P21" s="1002"/>
      <c r="Q21" s="1002"/>
    </row>
    <row r="22" spans="1:17" ht="15.75" customHeight="1">
      <c r="A22" s="1001"/>
      <c r="B22" s="1001"/>
      <c r="C22" s="1001"/>
      <c r="D22" s="1001"/>
      <c r="E22" s="1001"/>
      <c r="F22" s="1001"/>
      <c r="G22" s="1001"/>
      <c r="H22" s="1002"/>
      <c r="I22" s="1002"/>
      <c r="J22" s="1002"/>
      <c r="K22" s="1002"/>
      <c r="L22" s="1002"/>
      <c r="M22" s="1002"/>
      <c r="N22" s="1002"/>
      <c r="O22" s="1002"/>
      <c r="P22" s="1002"/>
      <c r="Q22" s="1002"/>
    </row>
    <row r="23" spans="1:17" ht="15.75" customHeight="1">
      <c r="A23" s="1001"/>
      <c r="B23" s="1001"/>
      <c r="C23" s="1001"/>
      <c r="D23" s="1001"/>
      <c r="E23" s="1001"/>
      <c r="F23" s="1001"/>
      <c r="G23" s="1001"/>
      <c r="H23" s="1002"/>
      <c r="I23" s="1002"/>
      <c r="J23" s="1002"/>
      <c r="K23" s="1002"/>
      <c r="L23" s="1002"/>
      <c r="M23" s="1002"/>
      <c r="N23" s="1002"/>
      <c r="O23" s="1002"/>
      <c r="P23" s="1002"/>
      <c r="Q23" s="1002"/>
    </row>
    <row r="24" spans="1:17" ht="15.75" customHeight="1">
      <c r="A24" s="1001"/>
      <c r="B24" s="1001"/>
      <c r="C24" s="1001"/>
      <c r="D24" s="1001"/>
      <c r="E24" s="1001"/>
      <c r="F24" s="1001"/>
      <c r="G24" s="1001"/>
      <c r="H24" s="1002"/>
      <c r="I24" s="1002"/>
      <c r="J24" s="1002"/>
      <c r="K24" s="1002"/>
      <c r="L24" s="1002"/>
      <c r="M24" s="1002"/>
      <c r="N24" s="1002"/>
      <c r="O24" s="1002"/>
      <c r="P24" s="1002"/>
      <c r="Q24" s="1002"/>
    </row>
    <row r="25" spans="1:17" ht="15.75" customHeight="1">
      <c r="A25" s="1001"/>
      <c r="B25" s="1001"/>
      <c r="C25" s="1001"/>
      <c r="D25" s="1001"/>
      <c r="E25" s="1001"/>
      <c r="F25" s="1001"/>
      <c r="G25" s="1001"/>
      <c r="H25" s="1002"/>
      <c r="I25" s="1002"/>
      <c r="J25" s="1002"/>
      <c r="K25" s="1002"/>
      <c r="L25" s="1002"/>
      <c r="M25" s="1002"/>
      <c r="N25" s="1002"/>
      <c r="O25" s="1002"/>
      <c r="P25" s="1002"/>
      <c r="Q25" s="1002"/>
    </row>
    <row r="26" spans="1:17" ht="15.75" customHeight="1">
      <c r="A26" s="1001"/>
      <c r="B26" s="1001"/>
      <c r="C26" s="1001"/>
      <c r="D26" s="1001"/>
      <c r="E26" s="1001"/>
      <c r="F26" s="1001"/>
      <c r="G26" s="1001"/>
      <c r="H26" s="1002"/>
      <c r="I26" s="1002"/>
      <c r="J26" s="1002"/>
      <c r="K26" s="1002"/>
      <c r="L26" s="1002"/>
      <c r="M26" s="1002"/>
      <c r="N26" s="1002"/>
      <c r="O26" s="1002"/>
      <c r="P26" s="1002"/>
      <c r="Q26" s="1002"/>
    </row>
    <row r="27" spans="1:17" ht="15.75" customHeight="1">
      <c r="A27" s="1001"/>
      <c r="B27" s="1001"/>
      <c r="C27" s="1001"/>
      <c r="D27" s="1001"/>
      <c r="E27" s="1001"/>
      <c r="F27" s="1001"/>
      <c r="G27" s="1001"/>
      <c r="H27" s="1002"/>
      <c r="I27" s="1002"/>
      <c r="J27" s="1002"/>
      <c r="K27" s="1002"/>
      <c r="L27" s="1002"/>
      <c r="M27" s="1002"/>
      <c r="N27" s="1002"/>
      <c r="O27" s="1002"/>
      <c r="P27" s="1002"/>
      <c r="Q27" s="1002"/>
    </row>
    <row r="28" spans="1:17" ht="15.75" customHeight="1">
      <c r="A28" s="1003" t="s">
        <v>789</v>
      </c>
      <c r="B28" s="1003"/>
      <c r="C28" s="1003"/>
      <c r="D28" s="1003"/>
      <c r="E28" s="1003"/>
      <c r="F28" s="1003"/>
      <c r="G28" s="1003"/>
      <c r="H28" s="1002"/>
      <c r="I28" s="1002"/>
      <c r="J28" s="1002"/>
      <c r="K28" s="1002"/>
      <c r="L28" s="1002"/>
      <c r="M28" s="1002"/>
      <c r="N28" s="1002"/>
      <c r="O28" s="1002"/>
      <c r="P28" s="1002"/>
      <c r="Q28" s="1002"/>
    </row>
    <row r="29" spans="1:17" ht="15.75" customHeight="1">
      <c r="A29" s="1003"/>
      <c r="B29" s="1003"/>
      <c r="C29" s="1003"/>
      <c r="D29" s="1003"/>
      <c r="E29" s="1003"/>
      <c r="F29" s="1003"/>
      <c r="G29" s="1003"/>
      <c r="H29" s="1002"/>
      <c r="I29" s="1002"/>
      <c r="J29" s="1002"/>
      <c r="K29" s="1002"/>
      <c r="L29" s="1002"/>
      <c r="M29" s="1002"/>
      <c r="N29" s="1002"/>
      <c r="O29" s="1002"/>
      <c r="P29" s="1002"/>
      <c r="Q29" s="1002"/>
    </row>
    <row r="30" spans="1:17" ht="15.75" customHeight="1">
      <c r="A30" s="1003"/>
      <c r="B30" s="1003"/>
      <c r="C30" s="1003"/>
      <c r="D30" s="1003"/>
      <c r="E30" s="1003"/>
      <c r="F30" s="1003"/>
      <c r="G30" s="1003"/>
      <c r="H30" s="1002"/>
      <c r="I30" s="1002"/>
      <c r="J30" s="1002"/>
      <c r="K30" s="1002"/>
      <c r="L30" s="1002"/>
      <c r="M30" s="1002"/>
      <c r="N30" s="1002"/>
      <c r="O30" s="1002"/>
      <c r="P30" s="1002"/>
      <c r="Q30" s="1002"/>
    </row>
    <row r="31" spans="1:17" ht="15.75" customHeight="1">
      <c r="A31" s="1003"/>
      <c r="B31" s="1003"/>
      <c r="C31" s="1003"/>
      <c r="D31" s="1003"/>
      <c r="E31" s="1003"/>
      <c r="F31" s="1003"/>
      <c r="G31" s="1003"/>
      <c r="H31" s="1002"/>
      <c r="I31" s="1002"/>
      <c r="J31" s="1002"/>
      <c r="K31" s="1002"/>
      <c r="L31" s="1002"/>
      <c r="M31" s="1002"/>
      <c r="N31" s="1002"/>
      <c r="O31" s="1002"/>
      <c r="P31" s="1002"/>
      <c r="Q31" s="1002"/>
    </row>
    <row r="32" spans="1:17" ht="15.75" customHeight="1">
      <c r="A32" s="1003"/>
      <c r="B32" s="1003"/>
      <c r="C32" s="1003"/>
      <c r="D32" s="1003"/>
      <c r="E32" s="1003"/>
      <c r="F32" s="1003"/>
      <c r="G32" s="1003"/>
      <c r="H32" s="1002"/>
      <c r="I32" s="1002"/>
      <c r="J32" s="1002"/>
      <c r="K32" s="1002"/>
      <c r="L32" s="1002"/>
      <c r="M32" s="1002"/>
      <c r="N32" s="1002"/>
      <c r="O32" s="1002"/>
      <c r="P32" s="1002"/>
      <c r="Q32" s="1002"/>
    </row>
    <row r="33" spans="1:18" ht="15.75" customHeight="1">
      <c r="A33" s="1001" t="s">
        <v>745</v>
      </c>
      <c r="B33" s="1001"/>
      <c r="C33" s="1001"/>
      <c r="D33" s="1001"/>
      <c r="E33" s="1001"/>
      <c r="F33" s="1001"/>
      <c r="G33" s="1001"/>
      <c r="H33" s="1002"/>
      <c r="I33" s="1002"/>
      <c r="J33" s="1002"/>
      <c r="K33" s="1002"/>
      <c r="L33" s="1002"/>
      <c r="M33" s="1002"/>
      <c r="N33" s="1002"/>
      <c r="O33" s="1002"/>
      <c r="P33" s="1002"/>
      <c r="Q33" s="1002"/>
    </row>
    <row r="34" spans="1:18" ht="15.75" customHeight="1">
      <c r="A34" s="1001"/>
      <c r="B34" s="1001"/>
      <c r="C34" s="1001"/>
      <c r="D34" s="1001"/>
      <c r="E34" s="1001"/>
      <c r="F34" s="1001"/>
      <c r="G34" s="1001"/>
      <c r="H34" s="1002"/>
      <c r="I34" s="1002"/>
      <c r="J34" s="1002"/>
      <c r="K34" s="1002"/>
      <c r="L34" s="1002"/>
      <c r="M34" s="1002"/>
      <c r="N34" s="1002"/>
      <c r="O34" s="1002"/>
      <c r="P34" s="1002"/>
      <c r="Q34" s="1002"/>
    </row>
    <row r="35" spans="1:18" ht="15.75" customHeight="1">
      <c r="A35" s="1001"/>
      <c r="B35" s="1001"/>
      <c r="C35" s="1001"/>
      <c r="D35" s="1001"/>
      <c r="E35" s="1001"/>
      <c r="F35" s="1001"/>
      <c r="G35" s="1001"/>
      <c r="H35" s="1002"/>
      <c r="I35" s="1002"/>
      <c r="J35" s="1002"/>
      <c r="K35" s="1002"/>
      <c r="L35" s="1002"/>
      <c r="M35" s="1002"/>
      <c r="N35" s="1002"/>
      <c r="O35" s="1002"/>
      <c r="P35" s="1002"/>
      <c r="Q35" s="1002"/>
    </row>
    <row r="36" spans="1:18" ht="15.75" customHeight="1">
      <c r="A36" s="1001"/>
      <c r="B36" s="1001"/>
      <c r="C36" s="1001"/>
      <c r="D36" s="1001"/>
      <c r="E36" s="1001"/>
      <c r="F36" s="1001"/>
      <c r="G36" s="1001"/>
      <c r="H36" s="1002"/>
      <c r="I36" s="1002"/>
      <c r="J36" s="1002"/>
      <c r="K36" s="1002"/>
      <c r="L36" s="1002"/>
      <c r="M36" s="1002"/>
      <c r="N36" s="1002"/>
      <c r="O36" s="1002"/>
      <c r="P36" s="1002"/>
      <c r="Q36" s="1002"/>
    </row>
    <row r="37" spans="1:18" ht="15.75" customHeight="1">
      <c r="A37" s="1001"/>
      <c r="B37" s="1001"/>
      <c r="C37" s="1001"/>
      <c r="D37" s="1001"/>
      <c r="E37" s="1001"/>
      <c r="F37" s="1001"/>
      <c r="G37" s="1001"/>
      <c r="H37" s="1002"/>
      <c r="I37" s="1002"/>
      <c r="J37" s="1002"/>
      <c r="K37" s="1002"/>
      <c r="L37" s="1002"/>
      <c r="M37" s="1002"/>
      <c r="N37" s="1002"/>
      <c r="O37" s="1002"/>
      <c r="P37" s="1002"/>
      <c r="Q37" s="1002"/>
    </row>
    <row r="38" spans="1:18" ht="15.75" customHeight="1">
      <c r="A38" s="165" t="s">
        <v>44</v>
      </c>
      <c r="B38" s="195" t="s">
        <v>809</v>
      </c>
      <c r="C38" s="195"/>
      <c r="D38" s="195"/>
      <c r="E38" s="195"/>
      <c r="F38" s="195"/>
      <c r="G38" s="195"/>
      <c r="H38" s="195"/>
      <c r="I38" s="195"/>
      <c r="J38" s="195"/>
      <c r="K38" s="195"/>
      <c r="L38" s="195"/>
      <c r="M38" s="195"/>
      <c r="N38" s="195"/>
      <c r="O38" s="195"/>
      <c r="P38" s="195"/>
      <c r="Q38" s="195"/>
    </row>
    <row r="39" spans="1:18" s="195" customFormat="1" ht="12.95" customHeight="1">
      <c r="A39" s="165" t="s">
        <v>45</v>
      </c>
      <c r="B39" s="195" t="s">
        <v>810</v>
      </c>
      <c r="C39" s="169"/>
      <c r="D39" s="169"/>
      <c r="E39" s="169"/>
      <c r="F39" s="169"/>
      <c r="G39" s="169"/>
      <c r="H39" s="169"/>
      <c r="I39" s="169"/>
      <c r="J39" s="169"/>
      <c r="K39" s="169"/>
      <c r="L39" s="169"/>
      <c r="M39" s="169"/>
      <c r="N39" s="169"/>
      <c r="O39" s="169"/>
      <c r="P39" s="169"/>
      <c r="Q39" s="169"/>
    </row>
    <row r="40" spans="1:18" s="195" customFormat="1">
      <c r="A40" s="165" t="s">
        <v>46</v>
      </c>
      <c r="B40" s="1004" t="s">
        <v>787</v>
      </c>
      <c r="C40" s="1004"/>
      <c r="D40" s="1004"/>
      <c r="E40" s="1004"/>
      <c r="F40" s="1004"/>
      <c r="G40" s="1004"/>
      <c r="H40" s="1004"/>
      <c r="I40" s="1004"/>
      <c r="J40" s="1004"/>
      <c r="K40" s="1004"/>
      <c r="L40" s="1004"/>
      <c r="M40" s="1004"/>
      <c r="N40" s="1004"/>
      <c r="O40" s="1004"/>
      <c r="P40" s="1004"/>
      <c r="Q40" s="1004"/>
      <c r="R40" s="169"/>
    </row>
    <row r="41" spans="1:18" s="195" customFormat="1">
      <c r="A41" s="165"/>
      <c r="B41" s="504" t="s">
        <v>788</v>
      </c>
      <c r="C41" s="505"/>
      <c r="D41" s="505"/>
      <c r="E41" s="505"/>
      <c r="F41" s="505"/>
      <c r="G41" s="505"/>
      <c r="H41" s="505"/>
      <c r="I41" s="505"/>
      <c r="J41" s="505"/>
      <c r="K41" s="505"/>
      <c r="L41" s="505"/>
      <c r="M41" s="505"/>
      <c r="N41" s="505"/>
      <c r="O41" s="505"/>
      <c r="P41" s="505"/>
      <c r="Q41" s="505"/>
      <c r="R41" s="169"/>
    </row>
    <row r="42" spans="1:18" s="195" customFormat="1">
      <c r="A42" s="165" t="s">
        <v>54</v>
      </c>
      <c r="B42" s="195" t="s">
        <v>746</v>
      </c>
      <c r="R42" s="190"/>
    </row>
    <row r="43" spans="1:18" s="195" customFormat="1">
      <c r="A43" s="165" t="s">
        <v>747</v>
      </c>
      <c r="B43" s="867"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43" s="867"/>
      <c r="D43" s="867"/>
      <c r="E43" s="867"/>
      <c r="F43" s="867"/>
      <c r="G43" s="867"/>
      <c r="H43" s="867"/>
      <c r="I43" s="867"/>
      <c r="J43" s="867"/>
      <c r="K43" s="867"/>
      <c r="L43" s="867"/>
      <c r="M43" s="867"/>
      <c r="N43" s="867"/>
      <c r="O43" s="867"/>
      <c r="P43" s="867"/>
      <c r="Q43" s="867"/>
    </row>
    <row r="44" spans="1:18" s="195" customFormat="1">
      <c r="A44" s="3"/>
      <c r="B44" s="3"/>
      <c r="C44" s="3"/>
      <c r="D44" s="3"/>
      <c r="E44" s="3"/>
      <c r="F44" s="3"/>
      <c r="G44" s="3"/>
      <c r="H44" s="3"/>
      <c r="I44" s="3"/>
      <c r="J44" s="3"/>
      <c r="K44" s="3"/>
      <c r="L44" s="3"/>
      <c r="M44" s="3"/>
      <c r="N44" s="3"/>
      <c r="O44" s="3"/>
      <c r="P44" s="3"/>
      <c r="Q44" s="3"/>
    </row>
    <row r="45" spans="1:18" ht="15.75" customHeight="1">
      <c r="A45" s="521" t="s">
        <v>811</v>
      </c>
      <c r="B45" s="522" t="s">
        <v>818</v>
      </c>
      <c r="C45" s="463"/>
      <c r="D45" s="463"/>
      <c r="E45" s="463"/>
      <c r="F45" s="463"/>
      <c r="G45" s="463"/>
      <c r="H45" s="463"/>
      <c r="I45" s="463"/>
      <c r="J45" s="463"/>
      <c r="K45" s="463"/>
      <c r="L45" s="463"/>
      <c r="M45" s="463"/>
      <c r="N45" s="463"/>
      <c r="O45" s="463"/>
      <c r="P45" s="463"/>
      <c r="Q45" s="463"/>
    </row>
    <row r="46" spans="1:18" ht="15.75" customHeight="1">
      <c r="A46" s="463"/>
      <c r="B46" s="463" t="s">
        <v>825</v>
      </c>
      <c r="C46" s="463"/>
      <c r="D46" s="463"/>
      <c r="E46" s="463"/>
      <c r="F46" s="463"/>
      <c r="G46" s="463"/>
      <c r="H46" s="463"/>
      <c r="I46" s="463"/>
      <c r="J46" s="463"/>
      <c r="K46" s="463"/>
      <c r="L46" s="463"/>
      <c r="M46" s="463"/>
      <c r="N46" s="463"/>
      <c r="O46" s="463"/>
      <c r="P46" s="463"/>
      <c r="Q46" s="463"/>
    </row>
    <row r="47" spans="1:18" ht="15.75" customHeight="1">
      <c r="A47" s="463"/>
      <c r="B47" s="463" t="s">
        <v>819</v>
      </c>
      <c r="C47" s="463"/>
      <c r="D47" s="463"/>
      <c r="E47" s="463"/>
      <c r="F47" s="463"/>
      <c r="G47" s="463"/>
      <c r="H47" s="463"/>
      <c r="I47" s="463"/>
      <c r="J47" s="463"/>
      <c r="K47" s="463"/>
      <c r="L47" s="463"/>
      <c r="M47" s="463"/>
      <c r="N47" s="463"/>
      <c r="O47" s="463"/>
      <c r="P47" s="463"/>
      <c r="Q47" s="463"/>
    </row>
    <row r="48" spans="1:18" ht="15.75" customHeight="1">
      <c r="A48" s="463"/>
      <c r="B48" s="463" t="s">
        <v>820</v>
      </c>
      <c r="C48" s="463"/>
      <c r="D48" s="463"/>
      <c r="E48" s="463"/>
      <c r="F48" s="463"/>
      <c r="G48" s="463"/>
      <c r="H48" s="463"/>
      <c r="I48" s="463"/>
      <c r="J48" s="463"/>
      <c r="K48" s="463"/>
      <c r="L48" s="463"/>
      <c r="M48" s="463"/>
      <c r="N48" s="463"/>
      <c r="O48" s="463"/>
      <c r="P48" s="463"/>
      <c r="Q48" s="463"/>
    </row>
    <row r="49" spans="1:17" ht="15.75" customHeight="1">
      <c r="A49" s="463"/>
      <c r="B49" s="463" t="s">
        <v>821</v>
      </c>
      <c r="C49" s="463"/>
      <c r="D49" s="463"/>
      <c r="E49" s="463"/>
      <c r="F49" s="463"/>
      <c r="G49" s="463"/>
      <c r="H49" s="463"/>
      <c r="I49" s="463"/>
      <c r="J49" s="463"/>
      <c r="K49" s="463"/>
      <c r="L49" s="463"/>
      <c r="M49" s="463"/>
      <c r="N49" s="463"/>
      <c r="O49" s="463"/>
      <c r="P49" s="463"/>
      <c r="Q49" s="463"/>
    </row>
    <row r="50" spans="1:17" ht="15.75" customHeight="1">
      <c r="A50" s="463"/>
      <c r="B50" s="463" t="s">
        <v>822</v>
      </c>
      <c r="C50" s="463"/>
      <c r="D50" s="463"/>
      <c r="E50" s="463"/>
      <c r="F50" s="463"/>
      <c r="G50" s="463"/>
      <c r="H50" s="463"/>
      <c r="I50" s="463"/>
      <c r="J50" s="463"/>
      <c r="K50" s="463"/>
      <c r="L50" s="463"/>
      <c r="M50" s="463"/>
      <c r="N50" s="463"/>
      <c r="O50" s="463"/>
      <c r="P50" s="463"/>
      <c r="Q50" s="463"/>
    </row>
    <row r="51" spans="1:17" ht="15.75" customHeight="1">
      <c r="A51" s="463"/>
      <c r="B51" s="507" t="s">
        <v>823</v>
      </c>
      <c r="C51" s="996" t="s">
        <v>824</v>
      </c>
      <c r="D51" s="996"/>
      <c r="E51" s="996"/>
      <c r="F51" s="996"/>
      <c r="G51" s="996"/>
      <c r="H51" s="996"/>
      <c r="I51" s="996"/>
      <c r="J51" s="996"/>
      <c r="K51" s="996"/>
      <c r="L51" s="996"/>
      <c r="M51" s="996"/>
      <c r="N51" s="996"/>
      <c r="O51" s="996"/>
      <c r="P51" s="996"/>
      <c r="Q51" s="996"/>
    </row>
    <row r="52" spans="1:17" ht="15.75" customHeight="1">
      <c r="A52" s="463"/>
      <c r="B52" s="463"/>
      <c r="C52" s="996"/>
      <c r="D52" s="996"/>
      <c r="E52" s="996"/>
      <c r="F52" s="996"/>
      <c r="G52" s="996"/>
      <c r="H52" s="996"/>
      <c r="I52" s="996"/>
      <c r="J52" s="996"/>
      <c r="K52" s="996"/>
      <c r="L52" s="996"/>
      <c r="M52" s="996"/>
      <c r="N52" s="996"/>
      <c r="O52" s="996"/>
      <c r="P52" s="996"/>
      <c r="Q52" s="996"/>
    </row>
    <row r="53" spans="1:17" ht="13.5" customHeight="1"/>
    <row r="54" spans="1:17" ht="15.75" customHeight="1"/>
    <row r="55" spans="1:17" ht="15.75" customHeight="1"/>
    <row r="56" spans="1:17" ht="13.5" customHeight="1"/>
    <row r="57" spans="1:17" ht="13.5" customHeight="1"/>
    <row r="58" spans="1:17" ht="13.5" customHeight="1"/>
    <row r="59" spans="1:17" ht="13.5" customHeight="1"/>
    <row r="60" spans="1:17" ht="13.5" customHeight="1"/>
  </sheetData>
  <mergeCells count="33">
    <mergeCell ref="B43:Q43"/>
    <mergeCell ref="A18:G27"/>
    <mergeCell ref="H18:L27"/>
    <mergeCell ref="M18:Q27"/>
    <mergeCell ref="A28:G32"/>
    <mergeCell ref="H28:L32"/>
    <mergeCell ref="M28:Q32"/>
    <mergeCell ref="A33:G37"/>
    <mergeCell ref="H33:L37"/>
    <mergeCell ref="M33:Q37"/>
    <mergeCell ref="B40:Q40"/>
    <mergeCell ref="A16:G16"/>
    <mergeCell ref="H16:L16"/>
    <mergeCell ref="M16:Q16"/>
    <mergeCell ref="A17:G17"/>
    <mergeCell ref="M15:Q15"/>
    <mergeCell ref="H17:L17"/>
    <mergeCell ref="C51:Q52"/>
    <mergeCell ref="B8:Q9"/>
    <mergeCell ref="A1:F1"/>
    <mergeCell ref="A2:E2"/>
    <mergeCell ref="A4:Q4"/>
    <mergeCell ref="H6:J6"/>
    <mergeCell ref="K6:Q6"/>
    <mergeCell ref="A13:G13"/>
    <mergeCell ref="H13:L13"/>
    <mergeCell ref="M13:Q13"/>
    <mergeCell ref="A14:G14"/>
    <mergeCell ref="H14:L14"/>
    <mergeCell ref="M14:Q14"/>
    <mergeCell ref="A15:G15"/>
    <mergeCell ref="H15:L15"/>
    <mergeCell ref="M17:Q17"/>
  </mergeCells>
  <phoneticPr fontId="2"/>
  <dataValidations count="1">
    <dataValidation type="list" showInputMessage="1" showErrorMessage="1" sqref="H18:H23 H28 M18:M23 M28 H33 M33" xr:uid="{00000000-0002-0000-1000-000000000000}">
      <formula1>企業回答1</formula1>
    </dataValidation>
  </dataValidations>
  <hyperlinks>
    <hyperlink ref="C51" r:id="rId1" xr:uid="{C3DDB5AE-EE9F-4EB2-8883-B684C80F5905}"/>
  </hyperlinks>
  <printOptions horizontalCentered="1"/>
  <pageMargins left="0.70866141732283472" right="0.70866141732283472" top="0.74803149606299213" bottom="0.55118110236220474" header="0.31496062992125984" footer="0.31496062992125984"/>
  <pageSetup paperSize="9" orientation="portrait" blackAndWhite="1"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pageSetUpPr fitToPage="1"/>
  </sheetPr>
  <dimension ref="A1:U158"/>
  <sheetViews>
    <sheetView view="pageBreakPreview" zoomScaleNormal="100" zoomScaleSheetLayoutView="100" workbookViewId="0">
      <selection sqref="A1:F1"/>
    </sheetView>
  </sheetViews>
  <sheetFormatPr defaultColWidth="9" defaultRowHeight="13.5"/>
  <cols>
    <col min="1" max="1" width="5.625" style="3" customWidth="1"/>
    <col min="2" max="19" width="4.875" style="3" customWidth="1"/>
    <col min="20" max="16384" width="9" style="3"/>
  </cols>
  <sheetData>
    <row r="1" spans="1:21" ht="15.75" customHeight="1">
      <c r="A1" s="740" t="e">
        <f>CONCATENATE("（様式-",INDEX(発注者入力シート!$B$29:$G$38,MATCH(発注者入力シート!N18,発注者入力シート!$C$29:$C$38,0),4),"）")</f>
        <v>#N/A</v>
      </c>
      <c r="B1" s="740"/>
      <c r="C1" s="740"/>
      <c r="D1" s="740"/>
      <c r="E1" s="740"/>
      <c r="F1" s="740"/>
      <c r="T1" s="3" t="s">
        <v>251</v>
      </c>
    </row>
    <row r="2" spans="1:21" ht="15.75" customHeight="1">
      <c r="A2" s="740" t="e">
        <f>CONCATENATE("評価項目",INDEX(発注者入力シート!$B$29:$G$38,MATCH(発注者入力シート!N18,発注者入力シート!$C$29:$C$38,0),5),"-",INDEX(発注者入力シート!$B$29:$G$38,MATCH(発注者入力シート!N18,発注者入力シート!$C$29:$C$38,0),6))</f>
        <v>#N/A</v>
      </c>
      <c r="B2" s="740"/>
      <c r="C2" s="740"/>
      <c r="D2" s="740"/>
      <c r="E2" s="740"/>
      <c r="T2" s="3" t="s">
        <v>252</v>
      </c>
    </row>
    <row r="3" spans="1:21" ht="15.75" customHeight="1">
      <c r="A3" s="753" t="s">
        <v>338</v>
      </c>
      <c r="B3" s="753"/>
      <c r="C3" s="753"/>
      <c r="D3" s="753"/>
      <c r="E3" s="753"/>
      <c r="F3" s="753"/>
      <c r="G3" s="753"/>
      <c r="H3" s="753"/>
      <c r="I3" s="753"/>
      <c r="J3" s="753"/>
      <c r="K3" s="753"/>
      <c r="L3" s="753"/>
      <c r="M3" s="753"/>
      <c r="N3" s="753"/>
      <c r="O3" s="753"/>
      <c r="P3" s="753"/>
      <c r="Q3" s="753"/>
      <c r="R3" s="753"/>
      <c r="T3" s="132"/>
      <c r="U3" s="3" t="s">
        <v>261</v>
      </c>
    </row>
    <row r="4" spans="1:21" ht="15.75" customHeight="1">
      <c r="H4" s="784" t="s">
        <v>180</v>
      </c>
      <c r="I4" s="784"/>
      <c r="J4" s="784"/>
      <c r="K4" s="784"/>
      <c r="L4" s="754" t="str">
        <f>IF(企業入力シート!C7="","",企業入力シート!C7)</f>
        <v/>
      </c>
      <c r="M4" s="754"/>
      <c r="N4" s="754"/>
      <c r="O4" s="754"/>
      <c r="P4" s="754"/>
      <c r="Q4" s="754"/>
      <c r="R4" s="754"/>
      <c r="T4" s="126"/>
      <c r="U4" s="3" t="s">
        <v>254</v>
      </c>
    </row>
    <row r="5" spans="1:21" ht="11.25" customHeight="1">
      <c r="K5" s="6"/>
      <c r="L5" s="2"/>
      <c r="M5" s="2"/>
      <c r="N5" s="2"/>
      <c r="O5" s="2"/>
      <c r="P5" s="2"/>
      <c r="Q5" s="2"/>
      <c r="R5" s="2"/>
      <c r="S5" s="2"/>
    </row>
    <row r="6" spans="1:21">
      <c r="A6" s="277" t="s">
        <v>59</v>
      </c>
      <c r="B6" s="902" t="str">
        <f>CONCATENATE("入札公告日前日時点（令和",(YEAR(発注者入力シート!H7)-2018),"年",MONTH(発注者入力シート!H7),"月",DAY(発注者入力シート!H7),"日時点）で建設機械を３台以上保有もしくは長期リース契約していること")</f>
        <v>入札公告日前日時点（令和8年10月1日時点）で建設機械を３台以上保有もしくは長期リース契約していること</v>
      </c>
      <c r="C6" s="902"/>
      <c r="D6" s="902"/>
      <c r="E6" s="902"/>
      <c r="F6" s="902"/>
      <c r="G6" s="902"/>
      <c r="H6" s="902"/>
      <c r="I6" s="902"/>
      <c r="J6" s="902"/>
      <c r="K6" s="902"/>
      <c r="L6" s="902"/>
      <c r="M6" s="902"/>
      <c r="N6" s="902"/>
      <c r="O6" s="902"/>
      <c r="P6" s="902"/>
      <c r="Q6" s="902"/>
      <c r="R6" s="902"/>
      <c r="S6" s="2"/>
      <c r="T6" s="3" t="s">
        <v>255</v>
      </c>
    </row>
    <row r="7" spans="1:21">
      <c r="A7" s="195"/>
      <c r="B7" s="902"/>
      <c r="C7" s="902"/>
      <c r="D7" s="902"/>
      <c r="E7" s="902"/>
      <c r="F7" s="902"/>
      <c r="G7" s="902"/>
      <c r="H7" s="902"/>
      <c r="I7" s="902"/>
      <c r="J7" s="902"/>
      <c r="K7" s="902"/>
      <c r="L7" s="902"/>
      <c r="M7" s="902"/>
      <c r="N7" s="902"/>
      <c r="O7" s="902"/>
      <c r="P7" s="902"/>
      <c r="Q7" s="902"/>
      <c r="R7" s="902"/>
      <c r="T7" s="128"/>
      <c r="U7" s="3" t="s">
        <v>256</v>
      </c>
    </row>
    <row r="8" spans="1:21">
      <c r="A8" s="195"/>
      <c r="B8" s="191"/>
      <c r="C8" s="191"/>
      <c r="D8" s="191"/>
      <c r="E8" s="191"/>
      <c r="F8" s="191"/>
      <c r="G8" s="191"/>
      <c r="H8" s="191"/>
      <c r="I8" s="191"/>
      <c r="J8" s="191"/>
      <c r="K8" s="191"/>
      <c r="L8" s="191"/>
      <c r="M8" s="191"/>
      <c r="N8" s="191"/>
      <c r="O8" s="191"/>
      <c r="P8" s="191"/>
      <c r="Q8" s="191"/>
      <c r="R8" s="191"/>
    </row>
    <row r="9" spans="1:21">
      <c r="A9" s="1042" t="s">
        <v>791</v>
      </c>
      <c r="B9" s="1042"/>
      <c r="C9" s="1042"/>
      <c r="D9" s="1042"/>
      <c r="E9" s="1042"/>
      <c r="F9" s="1042"/>
      <c r="G9" s="1042"/>
      <c r="H9" s="1042"/>
      <c r="I9" s="1042"/>
      <c r="J9" s="1042"/>
      <c r="K9" s="1042"/>
      <c r="L9" s="1042"/>
      <c r="M9" s="1042"/>
      <c r="N9" s="1042"/>
      <c r="O9" s="1042"/>
      <c r="P9" s="1042"/>
      <c r="Q9" s="1042"/>
      <c r="R9" s="1042"/>
    </row>
    <row r="10" spans="1:21">
      <c r="A10" s="194" t="s">
        <v>688</v>
      </c>
      <c r="B10" s="191"/>
      <c r="C10" s="191"/>
      <c r="D10" s="191"/>
      <c r="E10" s="191"/>
      <c r="F10" s="191"/>
      <c r="G10" s="191"/>
      <c r="H10" s="191"/>
      <c r="I10" s="191"/>
      <c r="J10" s="191"/>
      <c r="K10" s="191"/>
      <c r="L10" s="191"/>
      <c r="M10" s="191"/>
      <c r="N10" s="191"/>
      <c r="O10" s="191"/>
      <c r="P10" s="191"/>
      <c r="Q10" s="191"/>
      <c r="R10" s="191"/>
      <c r="T10" s="134" t="s">
        <v>257</v>
      </c>
    </row>
    <row r="11" spans="1:21" ht="24" customHeight="1">
      <c r="A11" s="429" t="s">
        <v>600</v>
      </c>
      <c r="B11" s="1036" t="s">
        <v>419</v>
      </c>
      <c r="C11" s="1036"/>
      <c r="D11" s="1036"/>
      <c r="E11" s="1036" t="s">
        <v>601</v>
      </c>
      <c r="F11" s="1036"/>
      <c r="G11" s="1036" t="s">
        <v>602</v>
      </c>
      <c r="H11" s="1036"/>
      <c r="I11" s="1036"/>
      <c r="J11" s="1036"/>
      <c r="K11" s="1001" t="s">
        <v>603</v>
      </c>
      <c r="L11" s="1001"/>
      <c r="M11" s="1001"/>
      <c r="N11" s="1001"/>
      <c r="O11" s="1001"/>
      <c r="P11" s="906" t="s">
        <v>535</v>
      </c>
      <c r="Q11" s="1016"/>
      <c r="R11" s="907"/>
      <c r="T11" s="134" t="s">
        <v>258</v>
      </c>
    </row>
    <row r="12" spans="1:21" ht="27" customHeight="1">
      <c r="A12" s="428" t="s">
        <v>604</v>
      </c>
      <c r="B12" s="1040"/>
      <c r="C12" s="1040"/>
      <c r="D12" s="1040"/>
      <c r="E12" s="997"/>
      <c r="F12" s="997"/>
      <c r="G12" s="1041"/>
      <c r="H12" s="1041"/>
      <c r="I12" s="1041"/>
      <c r="J12" s="1041"/>
      <c r="K12" s="1028" t="s">
        <v>605</v>
      </c>
      <c r="L12" s="1028"/>
      <c r="M12" s="997"/>
      <c r="N12" s="997"/>
      <c r="O12" s="997"/>
      <c r="P12" s="1056" t="s">
        <v>687</v>
      </c>
      <c r="Q12" s="904"/>
      <c r="R12" s="1057"/>
    </row>
    <row r="13" spans="1:21" ht="27" customHeight="1">
      <c r="A13" s="428" t="s">
        <v>606</v>
      </c>
      <c r="B13" s="1040"/>
      <c r="C13" s="1040"/>
      <c r="D13" s="1040"/>
      <c r="E13" s="997"/>
      <c r="F13" s="997"/>
      <c r="G13" s="1041"/>
      <c r="H13" s="1041"/>
      <c r="I13" s="1041"/>
      <c r="J13" s="1041"/>
      <c r="K13" s="1028" t="s">
        <v>605</v>
      </c>
      <c r="L13" s="1028"/>
      <c r="M13" s="997"/>
      <c r="N13" s="997"/>
      <c r="O13" s="997"/>
      <c r="P13" s="1058"/>
      <c r="Q13" s="1059"/>
      <c r="R13" s="1060"/>
    </row>
    <row r="14" spans="1:21" ht="27" customHeight="1">
      <c r="A14" s="428" t="s">
        <v>607</v>
      </c>
      <c r="B14" s="1040"/>
      <c r="C14" s="1040"/>
      <c r="D14" s="1040"/>
      <c r="E14" s="997"/>
      <c r="F14" s="997"/>
      <c r="G14" s="1041"/>
      <c r="H14" s="1041"/>
      <c r="I14" s="1041"/>
      <c r="J14" s="1041"/>
      <c r="K14" s="1028" t="s">
        <v>605</v>
      </c>
      <c r="L14" s="1028"/>
      <c r="M14" s="997"/>
      <c r="N14" s="997"/>
      <c r="O14" s="997"/>
      <c r="P14" s="1061"/>
      <c r="Q14" s="1062"/>
      <c r="R14" s="1063"/>
    </row>
    <row r="15" spans="1:21">
      <c r="A15" s="192"/>
      <c r="B15" s="192"/>
      <c r="C15" s="192"/>
      <c r="D15" s="192"/>
      <c r="E15" s="192"/>
      <c r="F15" s="192"/>
      <c r="G15" s="430"/>
      <c r="H15" s="430"/>
      <c r="I15" s="430"/>
      <c r="J15" s="430"/>
      <c r="K15" s="192"/>
      <c r="L15" s="192"/>
      <c r="M15" s="192"/>
      <c r="N15" s="192"/>
      <c r="O15" s="192"/>
    </row>
    <row r="16" spans="1:21">
      <c r="A16" s="1030" t="s">
        <v>689</v>
      </c>
      <c r="B16" s="1030"/>
      <c r="C16" s="1030"/>
      <c r="D16" s="1030"/>
      <c r="E16" s="1030"/>
      <c r="F16" s="1030"/>
      <c r="G16" s="1030"/>
      <c r="H16" s="1030"/>
      <c r="I16" s="1030"/>
      <c r="J16" s="1030"/>
      <c r="K16" s="1030"/>
      <c r="L16" s="1030"/>
      <c r="M16" s="1030"/>
      <c r="N16" s="1030"/>
      <c r="O16" s="1030"/>
      <c r="P16" s="1030"/>
      <c r="Q16" s="1030"/>
      <c r="R16" s="1030"/>
    </row>
    <row r="17" spans="1:18">
      <c r="A17" s="1030"/>
      <c r="B17" s="1030"/>
      <c r="C17" s="1030"/>
      <c r="D17" s="1030"/>
      <c r="E17" s="1030"/>
      <c r="F17" s="1030"/>
      <c r="G17" s="1030"/>
      <c r="H17" s="1030"/>
      <c r="I17" s="1030"/>
      <c r="J17" s="1030"/>
      <c r="K17" s="1030"/>
      <c r="L17" s="1030"/>
      <c r="M17" s="1030"/>
      <c r="N17" s="1030"/>
      <c r="O17" s="1030"/>
      <c r="P17" s="1030"/>
      <c r="Q17" s="1030"/>
      <c r="R17" s="1030"/>
    </row>
    <row r="18" spans="1:18">
      <c r="A18" s="195" t="s">
        <v>690</v>
      </c>
      <c r="B18" s="191"/>
      <c r="C18" s="191"/>
      <c r="D18" s="191"/>
      <c r="E18" s="191"/>
      <c r="F18" s="191"/>
      <c r="G18" s="191"/>
      <c r="H18" s="191"/>
      <c r="I18" s="191"/>
      <c r="J18" s="191"/>
      <c r="K18" s="191"/>
      <c r="L18" s="191"/>
      <c r="M18" s="191"/>
      <c r="N18" s="191"/>
      <c r="O18" s="191"/>
      <c r="P18" s="191"/>
      <c r="Q18" s="191"/>
      <c r="R18" s="191"/>
    </row>
    <row r="19" spans="1:18" ht="24">
      <c r="A19" s="429" t="s">
        <v>600</v>
      </c>
      <c r="B19" s="1036" t="s">
        <v>420</v>
      </c>
      <c r="C19" s="1036"/>
      <c r="D19" s="1036"/>
      <c r="E19" s="1036" t="s">
        <v>152</v>
      </c>
      <c r="F19" s="1036"/>
      <c r="G19" s="1036"/>
      <c r="H19" s="1036" t="s">
        <v>608</v>
      </c>
      <c r="I19" s="1036"/>
      <c r="J19" s="1036"/>
      <c r="K19" s="1036"/>
      <c r="L19" s="1036" t="s">
        <v>609</v>
      </c>
      <c r="M19" s="1036"/>
      <c r="N19" s="1036"/>
      <c r="O19" s="1037" t="s">
        <v>440</v>
      </c>
      <c r="P19" s="1038"/>
      <c r="Q19" s="1038"/>
      <c r="R19" s="1039"/>
    </row>
    <row r="20" spans="1:18" ht="13.5" customHeight="1">
      <c r="A20" s="1048" t="s">
        <v>604</v>
      </c>
      <c r="B20" s="1050"/>
      <c r="C20" s="1051"/>
      <c r="D20" s="1052"/>
      <c r="E20" s="1050"/>
      <c r="F20" s="1051"/>
      <c r="G20" s="1052"/>
      <c r="H20" s="1050"/>
      <c r="I20" s="1051"/>
      <c r="J20" s="1051"/>
      <c r="K20" s="1052"/>
      <c r="L20" s="1050"/>
      <c r="M20" s="1051"/>
      <c r="N20" s="1052"/>
      <c r="O20" s="431" t="s">
        <v>172</v>
      </c>
      <c r="P20" s="1043"/>
      <c r="Q20" s="1043"/>
      <c r="R20" s="1044"/>
    </row>
    <row r="21" spans="1:18" ht="13.5" customHeight="1">
      <c r="A21" s="1049"/>
      <c r="B21" s="1053"/>
      <c r="C21" s="1054"/>
      <c r="D21" s="1055"/>
      <c r="E21" s="1053"/>
      <c r="F21" s="1054"/>
      <c r="G21" s="1055"/>
      <c r="H21" s="1053"/>
      <c r="I21" s="1054"/>
      <c r="J21" s="1054"/>
      <c r="K21" s="1055"/>
      <c r="L21" s="1053"/>
      <c r="M21" s="1054"/>
      <c r="N21" s="1055"/>
      <c r="O21" s="279" t="s">
        <v>173</v>
      </c>
      <c r="P21" s="1045"/>
      <c r="Q21" s="1046"/>
      <c r="R21" s="1047"/>
    </row>
    <row r="22" spans="1:18" ht="13.5" customHeight="1">
      <c r="A22" s="1048" t="s">
        <v>606</v>
      </c>
      <c r="B22" s="1050"/>
      <c r="C22" s="1051"/>
      <c r="D22" s="1052"/>
      <c r="E22" s="1050"/>
      <c r="F22" s="1051"/>
      <c r="G22" s="1052"/>
      <c r="H22" s="1050"/>
      <c r="I22" s="1051"/>
      <c r="J22" s="1051"/>
      <c r="K22" s="1052"/>
      <c r="L22" s="1050"/>
      <c r="M22" s="1051"/>
      <c r="N22" s="1052"/>
      <c r="O22" s="431" t="s">
        <v>172</v>
      </c>
      <c r="P22" s="1043"/>
      <c r="Q22" s="1043"/>
      <c r="R22" s="1044"/>
    </row>
    <row r="23" spans="1:18" ht="13.5" customHeight="1">
      <c r="A23" s="1049"/>
      <c r="B23" s="1053"/>
      <c r="C23" s="1054"/>
      <c r="D23" s="1055"/>
      <c r="E23" s="1053"/>
      <c r="F23" s="1054"/>
      <c r="G23" s="1055"/>
      <c r="H23" s="1053"/>
      <c r="I23" s="1054"/>
      <c r="J23" s="1054"/>
      <c r="K23" s="1055"/>
      <c r="L23" s="1053"/>
      <c r="M23" s="1054"/>
      <c r="N23" s="1055"/>
      <c r="O23" s="279" t="s">
        <v>173</v>
      </c>
      <c r="P23" s="1045"/>
      <c r="Q23" s="1046"/>
      <c r="R23" s="1047"/>
    </row>
    <row r="24" spans="1:18" ht="13.5" customHeight="1">
      <c r="A24" s="1048" t="s">
        <v>607</v>
      </c>
      <c r="B24" s="1050"/>
      <c r="C24" s="1051"/>
      <c r="D24" s="1052"/>
      <c r="E24" s="1050"/>
      <c r="F24" s="1051"/>
      <c r="G24" s="1052"/>
      <c r="H24" s="1050"/>
      <c r="I24" s="1051"/>
      <c r="J24" s="1051"/>
      <c r="K24" s="1052"/>
      <c r="L24" s="1050"/>
      <c r="M24" s="1051"/>
      <c r="N24" s="1052"/>
      <c r="O24" s="431" t="s">
        <v>172</v>
      </c>
      <c r="P24" s="1043"/>
      <c r="Q24" s="1043"/>
      <c r="R24" s="1044"/>
    </row>
    <row r="25" spans="1:18" ht="13.5" customHeight="1">
      <c r="A25" s="1049"/>
      <c r="B25" s="1053"/>
      <c r="C25" s="1054"/>
      <c r="D25" s="1055"/>
      <c r="E25" s="1053"/>
      <c r="F25" s="1054"/>
      <c r="G25" s="1055"/>
      <c r="H25" s="1053"/>
      <c r="I25" s="1054"/>
      <c r="J25" s="1054"/>
      <c r="K25" s="1055"/>
      <c r="L25" s="1053"/>
      <c r="M25" s="1054"/>
      <c r="N25" s="1055"/>
      <c r="O25" s="279" t="s">
        <v>173</v>
      </c>
      <c r="P25" s="1045"/>
      <c r="Q25" s="1046"/>
      <c r="R25" s="1047"/>
    </row>
    <row r="26" spans="1:18" s="2" customFormat="1">
      <c r="A26" s="165" t="s">
        <v>49</v>
      </c>
      <c r="B26" s="2" t="s">
        <v>677</v>
      </c>
      <c r="C26" s="194"/>
      <c r="D26" s="194"/>
      <c r="E26" s="194"/>
      <c r="F26" s="194"/>
      <c r="G26" s="194"/>
      <c r="H26" s="194"/>
      <c r="I26" s="194"/>
      <c r="J26" s="194"/>
      <c r="K26" s="194"/>
      <c r="L26" s="194"/>
      <c r="M26" s="194"/>
      <c r="N26" s="194"/>
      <c r="O26" s="194"/>
      <c r="P26" s="194"/>
      <c r="Q26" s="194"/>
      <c r="R26" s="194"/>
    </row>
    <row r="27" spans="1:18">
      <c r="A27" s="165" t="s">
        <v>45</v>
      </c>
      <c r="B27" s="194" t="s">
        <v>610</v>
      </c>
      <c r="C27" s="278"/>
      <c r="D27" s="278"/>
      <c r="E27" s="278"/>
      <c r="F27" s="278"/>
      <c r="G27" s="278"/>
      <c r="H27" s="278"/>
      <c r="I27" s="278"/>
      <c r="J27" s="278"/>
      <c r="K27" s="278"/>
      <c r="L27" s="278"/>
      <c r="M27" s="278"/>
      <c r="N27" s="278"/>
      <c r="O27" s="278"/>
      <c r="P27" s="278"/>
      <c r="Q27" s="278"/>
      <c r="R27" s="278"/>
    </row>
    <row r="28" spans="1:18">
      <c r="A28" s="165" t="s">
        <v>657</v>
      </c>
      <c r="B28" s="194" t="s">
        <v>611</v>
      </c>
      <c r="C28" s="278"/>
      <c r="D28" s="278"/>
      <c r="E28" s="278"/>
      <c r="F28" s="278"/>
      <c r="G28" s="278"/>
      <c r="H28" s="278"/>
      <c r="I28" s="278"/>
      <c r="J28" s="278"/>
      <c r="K28" s="278"/>
      <c r="L28" s="278"/>
      <c r="M28" s="278"/>
      <c r="N28" s="278"/>
      <c r="O28" s="278"/>
      <c r="P28" s="278"/>
      <c r="Q28" s="278"/>
      <c r="R28" s="278"/>
    </row>
    <row r="29" spans="1:18" s="2" customFormat="1">
      <c r="A29" s="432"/>
      <c r="B29" s="277" t="s">
        <v>612</v>
      </c>
      <c r="C29" s="194" t="s">
        <v>613</v>
      </c>
      <c r="D29" s="194"/>
      <c r="E29" s="194"/>
      <c r="F29" s="194"/>
      <c r="G29" s="194"/>
      <c r="H29" s="194"/>
      <c r="I29" s="194"/>
      <c r="J29" s="194"/>
      <c r="K29" s="194"/>
      <c r="L29" s="194"/>
      <c r="M29" s="194"/>
      <c r="N29" s="194"/>
      <c r="O29" s="194"/>
      <c r="P29" s="194"/>
      <c r="Q29" s="194"/>
      <c r="R29" s="194"/>
    </row>
    <row r="30" spans="1:18" s="2" customFormat="1">
      <c r="A30" s="432"/>
      <c r="B30" s="277" t="s">
        <v>614</v>
      </c>
      <c r="C30" s="779" t="s">
        <v>615</v>
      </c>
      <c r="D30" s="779"/>
      <c r="E30" s="779"/>
      <c r="F30" s="779"/>
      <c r="G30" s="779"/>
      <c r="H30" s="779"/>
      <c r="I30" s="779"/>
      <c r="J30" s="779"/>
      <c r="K30" s="779"/>
      <c r="L30" s="779"/>
      <c r="M30" s="779"/>
      <c r="N30" s="779"/>
      <c r="O30" s="779"/>
      <c r="P30" s="779"/>
      <c r="Q30" s="779"/>
      <c r="R30" s="779"/>
    </row>
    <row r="31" spans="1:18" s="2" customFormat="1">
      <c r="A31" s="432"/>
      <c r="B31" s="277"/>
      <c r="C31" s="779"/>
      <c r="D31" s="779"/>
      <c r="E31" s="779"/>
      <c r="F31" s="779"/>
      <c r="G31" s="779"/>
      <c r="H31" s="779"/>
      <c r="I31" s="779"/>
      <c r="J31" s="779"/>
      <c r="K31" s="779"/>
      <c r="L31" s="779"/>
      <c r="M31" s="779"/>
      <c r="N31" s="779"/>
      <c r="O31" s="779"/>
      <c r="P31" s="779"/>
      <c r="Q31" s="779"/>
      <c r="R31" s="779"/>
    </row>
    <row r="32" spans="1:18" s="2" customFormat="1">
      <c r="A32" s="432"/>
      <c r="B32" s="277"/>
      <c r="C32" s="779"/>
      <c r="D32" s="779"/>
      <c r="E32" s="779"/>
      <c r="F32" s="779"/>
      <c r="G32" s="779"/>
      <c r="H32" s="779"/>
      <c r="I32" s="779"/>
      <c r="J32" s="779"/>
      <c r="K32" s="779"/>
      <c r="L32" s="779"/>
      <c r="M32" s="779"/>
      <c r="N32" s="779"/>
      <c r="O32" s="779"/>
      <c r="P32" s="779"/>
      <c r="Q32" s="779"/>
      <c r="R32" s="779"/>
    </row>
    <row r="33" spans="1:18" s="2" customFormat="1">
      <c r="A33" s="432"/>
      <c r="B33" s="277" t="s">
        <v>616</v>
      </c>
      <c r="C33" s="779" t="s">
        <v>617</v>
      </c>
      <c r="D33" s="779"/>
      <c r="E33" s="779"/>
      <c r="F33" s="779"/>
      <c r="G33" s="779"/>
      <c r="H33" s="779"/>
      <c r="I33" s="779"/>
      <c r="J33" s="779"/>
      <c r="K33" s="779"/>
      <c r="L33" s="779"/>
      <c r="M33" s="779"/>
      <c r="N33" s="779"/>
      <c r="O33" s="779"/>
      <c r="P33" s="779"/>
      <c r="Q33" s="779"/>
      <c r="R33" s="779"/>
    </row>
    <row r="34" spans="1:18" s="2" customFormat="1">
      <c r="A34" s="432"/>
      <c r="B34" s="277"/>
      <c r="C34" s="779"/>
      <c r="D34" s="779"/>
      <c r="E34" s="779"/>
      <c r="F34" s="779"/>
      <c r="G34" s="779"/>
      <c r="H34" s="779"/>
      <c r="I34" s="779"/>
      <c r="J34" s="779"/>
      <c r="K34" s="779"/>
      <c r="L34" s="779"/>
      <c r="M34" s="779"/>
      <c r="N34" s="779"/>
      <c r="O34" s="779"/>
      <c r="P34" s="779"/>
      <c r="Q34" s="779"/>
      <c r="R34" s="779"/>
    </row>
    <row r="35" spans="1:18" s="2" customFormat="1">
      <c r="A35" s="432"/>
      <c r="B35" s="277" t="s">
        <v>618</v>
      </c>
      <c r="C35" s="779" t="s">
        <v>619</v>
      </c>
      <c r="D35" s="779"/>
      <c r="E35" s="779"/>
      <c r="F35" s="779"/>
      <c r="G35" s="779"/>
      <c r="H35" s="779"/>
      <c r="I35" s="779"/>
      <c r="J35" s="779"/>
      <c r="K35" s="779"/>
      <c r="L35" s="779"/>
      <c r="M35" s="779"/>
      <c r="N35" s="779"/>
      <c r="O35" s="779"/>
      <c r="P35" s="779"/>
      <c r="Q35" s="779"/>
      <c r="R35" s="779"/>
    </row>
    <row r="36" spans="1:18" s="2" customFormat="1">
      <c r="A36" s="432"/>
      <c r="B36" s="277"/>
      <c r="C36" s="779"/>
      <c r="D36" s="779"/>
      <c r="E36" s="779"/>
      <c r="F36" s="779"/>
      <c r="G36" s="779"/>
      <c r="H36" s="779"/>
      <c r="I36" s="779"/>
      <c r="J36" s="779"/>
      <c r="K36" s="779"/>
      <c r="L36" s="779"/>
      <c r="M36" s="779"/>
      <c r="N36" s="779"/>
      <c r="O36" s="779"/>
      <c r="P36" s="779"/>
      <c r="Q36" s="779"/>
      <c r="R36" s="779"/>
    </row>
    <row r="37" spans="1:18" s="2" customFormat="1">
      <c r="A37" s="432"/>
      <c r="B37" s="277" t="s">
        <v>620</v>
      </c>
      <c r="C37" s="779" t="s">
        <v>621</v>
      </c>
      <c r="D37" s="779"/>
      <c r="E37" s="779"/>
      <c r="F37" s="779"/>
      <c r="G37" s="779"/>
      <c r="H37" s="779"/>
      <c r="I37" s="779"/>
      <c r="J37" s="779"/>
      <c r="K37" s="779"/>
      <c r="L37" s="779"/>
      <c r="M37" s="779"/>
      <c r="N37" s="779"/>
      <c r="O37" s="779"/>
      <c r="P37" s="779"/>
      <c r="Q37" s="779"/>
      <c r="R37" s="779"/>
    </row>
    <row r="38" spans="1:18" s="2" customFormat="1">
      <c r="A38" s="432"/>
      <c r="B38" s="277"/>
      <c r="C38" s="779"/>
      <c r="D38" s="779"/>
      <c r="E38" s="779"/>
      <c r="F38" s="779"/>
      <c r="G38" s="779"/>
      <c r="H38" s="779"/>
      <c r="I38" s="779"/>
      <c r="J38" s="779"/>
      <c r="K38" s="779"/>
      <c r="L38" s="779"/>
      <c r="M38" s="779"/>
      <c r="N38" s="779"/>
      <c r="O38" s="779"/>
      <c r="P38" s="779"/>
      <c r="Q38" s="779"/>
      <c r="R38" s="779"/>
    </row>
    <row r="39" spans="1:18" s="2" customFormat="1">
      <c r="A39" s="432"/>
      <c r="B39" s="277"/>
      <c r="C39" s="194"/>
      <c r="D39" s="194"/>
      <c r="E39" s="194"/>
      <c r="F39" s="194"/>
      <c r="G39" s="194"/>
      <c r="H39" s="194"/>
      <c r="I39" s="194"/>
      <c r="J39" s="194"/>
      <c r="K39" s="194"/>
      <c r="L39" s="194"/>
      <c r="M39" s="194"/>
      <c r="N39" s="194"/>
      <c r="O39" s="194"/>
      <c r="P39" s="194"/>
      <c r="Q39" s="194"/>
      <c r="R39" s="194"/>
    </row>
    <row r="40" spans="1:18">
      <c r="A40" s="432" t="s">
        <v>622</v>
      </c>
      <c r="B40" s="195"/>
      <c r="C40" s="195"/>
      <c r="D40" s="195"/>
      <c r="E40" s="195"/>
      <c r="F40" s="195"/>
      <c r="G40" s="195"/>
      <c r="H40" s="195"/>
      <c r="I40" s="195"/>
      <c r="J40" s="195"/>
      <c r="K40" s="195"/>
      <c r="L40" s="195"/>
      <c r="M40" s="195"/>
      <c r="N40" s="195"/>
      <c r="O40" s="195"/>
      <c r="P40" s="195"/>
      <c r="Q40" s="195"/>
      <c r="R40" s="195"/>
    </row>
    <row r="41" spans="1:18">
      <c r="A41" s="1072" t="s">
        <v>419</v>
      </c>
      <c r="B41" s="1072"/>
      <c r="C41" s="1072"/>
      <c r="D41" s="1072"/>
      <c r="E41" s="894" t="s">
        <v>623</v>
      </c>
      <c r="F41" s="895"/>
      <c r="G41" s="895"/>
      <c r="H41" s="895"/>
      <c r="I41" s="895"/>
      <c r="J41" s="896"/>
      <c r="K41" s="1036" t="s">
        <v>609</v>
      </c>
      <c r="L41" s="1036"/>
      <c r="M41" s="1036"/>
      <c r="N41" s="894" t="s">
        <v>624</v>
      </c>
      <c r="O41" s="895"/>
      <c r="P41" s="895"/>
      <c r="Q41" s="895"/>
      <c r="R41" s="896"/>
    </row>
    <row r="42" spans="1:18" ht="13.5" customHeight="1">
      <c r="A42" s="1024" t="s">
        <v>625</v>
      </c>
      <c r="B42" s="1024"/>
      <c r="C42" s="1024"/>
      <c r="D42" s="1024"/>
      <c r="E42" s="1026" t="s">
        <v>626</v>
      </c>
      <c r="F42" s="1026"/>
      <c r="G42" s="1026"/>
      <c r="H42" s="1026"/>
      <c r="I42" s="1026"/>
      <c r="J42" s="1026"/>
      <c r="K42" s="1064"/>
      <c r="L42" s="1064"/>
      <c r="M42" s="1064"/>
      <c r="N42" s="1026" t="s">
        <v>627</v>
      </c>
      <c r="O42" s="1026"/>
      <c r="P42" s="1026"/>
      <c r="Q42" s="1026"/>
      <c r="R42" s="1026"/>
    </row>
    <row r="43" spans="1:18" ht="13.5" customHeight="1">
      <c r="A43" s="1024"/>
      <c r="B43" s="1024"/>
      <c r="C43" s="1024"/>
      <c r="D43" s="1024"/>
      <c r="E43" s="1026"/>
      <c r="F43" s="1026"/>
      <c r="G43" s="1026"/>
      <c r="H43" s="1026"/>
      <c r="I43" s="1026"/>
      <c r="J43" s="1026"/>
      <c r="K43" s="1064"/>
      <c r="L43" s="1064"/>
      <c r="M43" s="1064"/>
      <c r="N43" s="1026"/>
      <c r="O43" s="1026"/>
      <c r="P43" s="1026"/>
      <c r="Q43" s="1026"/>
      <c r="R43" s="1026"/>
    </row>
    <row r="44" spans="1:18">
      <c r="A44" s="1024"/>
      <c r="B44" s="1024"/>
      <c r="C44" s="1024"/>
      <c r="D44" s="1024"/>
      <c r="E44" s="1026"/>
      <c r="F44" s="1026"/>
      <c r="G44" s="1026"/>
      <c r="H44" s="1026"/>
      <c r="I44" s="1026"/>
      <c r="J44" s="1026"/>
      <c r="K44" s="1064"/>
      <c r="L44" s="1064"/>
      <c r="M44" s="1064"/>
      <c r="N44" s="1026"/>
      <c r="O44" s="1026"/>
      <c r="P44" s="1026"/>
      <c r="Q44" s="1026"/>
      <c r="R44" s="1026"/>
    </row>
    <row r="45" spans="1:18">
      <c r="A45" s="1024" t="s">
        <v>628</v>
      </c>
      <c r="B45" s="1024"/>
      <c r="C45" s="1024"/>
      <c r="D45" s="1024"/>
      <c r="E45" s="1025"/>
      <c r="F45" s="1025"/>
      <c r="G45" s="1025"/>
      <c r="H45" s="1025"/>
      <c r="I45" s="1025"/>
      <c r="J45" s="1025"/>
      <c r="K45" s="1065" t="s">
        <v>629</v>
      </c>
      <c r="L45" s="1065"/>
      <c r="M45" s="1065"/>
      <c r="N45" s="1026"/>
      <c r="O45" s="1026"/>
      <c r="P45" s="1026"/>
      <c r="Q45" s="1026"/>
      <c r="R45" s="1026"/>
    </row>
    <row r="46" spans="1:18">
      <c r="A46" s="1066" t="s">
        <v>630</v>
      </c>
      <c r="B46" s="1067"/>
      <c r="C46" s="1067"/>
      <c r="D46" s="1068"/>
      <c r="E46" s="1025"/>
      <c r="F46" s="1025"/>
      <c r="G46" s="1025"/>
      <c r="H46" s="1025"/>
      <c r="I46" s="1025"/>
      <c r="J46" s="1025"/>
      <c r="K46" s="1026" t="s">
        <v>631</v>
      </c>
      <c r="L46" s="1026"/>
      <c r="M46" s="1026"/>
      <c r="N46" s="1026"/>
      <c r="O46" s="1026"/>
      <c r="P46" s="1026"/>
      <c r="Q46" s="1026"/>
      <c r="R46" s="1026"/>
    </row>
    <row r="47" spans="1:18" ht="13.5" customHeight="1">
      <c r="A47" s="1069"/>
      <c r="B47" s="1070"/>
      <c r="C47" s="1070"/>
      <c r="D47" s="1071"/>
      <c r="E47" s="1025"/>
      <c r="F47" s="1025"/>
      <c r="G47" s="1025"/>
      <c r="H47" s="1025"/>
      <c r="I47" s="1025"/>
      <c r="J47" s="1025"/>
      <c r="K47" s="1026"/>
      <c r="L47" s="1026"/>
      <c r="M47" s="1026"/>
      <c r="N47" s="1026"/>
      <c r="O47" s="1026"/>
      <c r="P47" s="1026"/>
      <c r="Q47" s="1026"/>
      <c r="R47" s="1026"/>
    </row>
    <row r="48" spans="1:18">
      <c r="A48" s="1024" t="s">
        <v>632</v>
      </c>
      <c r="B48" s="1024"/>
      <c r="C48" s="1024"/>
      <c r="D48" s="1024"/>
      <c r="E48" s="1025"/>
      <c r="F48" s="1025"/>
      <c r="G48" s="1025"/>
      <c r="H48" s="1025"/>
      <c r="I48" s="1025"/>
      <c r="J48" s="1025"/>
      <c r="K48" s="1065" t="s">
        <v>633</v>
      </c>
      <c r="L48" s="1065"/>
      <c r="M48" s="1065"/>
      <c r="N48" s="1026"/>
      <c r="O48" s="1026"/>
      <c r="P48" s="1026"/>
      <c r="Q48" s="1026"/>
      <c r="R48" s="1026"/>
    </row>
    <row r="49" spans="1:18" ht="13.5" customHeight="1">
      <c r="A49" s="1024" t="s">
        <v>634</v>
      </c>
      <c r="B49" s="1024"/>
      <c r="C49" s="1024"/>
      <c r="D49" s="1024"/>
      <c r="E49" s="1025"/>
      <c r="F49" s="1025"/>
      <c r="G49" s="1025"/>
      <c r="H49" s="1025"/>
      <c r="I49" s="1025"/>
      <c r="J49" s="1025"/>
      <c r="K49" s="1026" t="s">
        <v>635</v>
      </c>
      <c r="L49" s="1026"/>
      <c r="M49" s="1026"/>
      <c r="N49" s="1026" t="s">
        <v>636</v>
      </c>
      <c r="O49" s="1026"/>
      <c r="P49" s="1026"/>
      <c r="Q49" s="1026"/>
      <c r="R49" s="1026"/>
    </row>
    <row r="50" spans="1:18" ht="13.5" customHeight="1">
      <c r="A50" s="1024"/>
      <c r="B50" s="1024"/>
      <c r="C50" s="1024"/>
      <c r="D50" s="1024"/>
      <c r="E50" s="1025"/>
      <c r="F50" s="1025"/>
      <c r="G50" s="1025"/>
      <c r="H50" s="1025"/>
      <c r="I50" s="1025"/>
      <c r="J50" s="1025"/>
      <c r="K50" s="1026"/>
      <c r="L50" s="1026"/>
      <c r="M50" s="1026"/>
      <c r="N50" s="1026"/>
      <c r="O50" s="1026"/>
      <c r="P50" s="1026"/>
      <c r="Q50" s="1026"/>
      <c r="R50" s="1026"/>
    </row>
    <row r="51" spans="1:18">
      <c r="A51" s="1024"/>
      <c r="B51" s="1024"/>
      <c r="C51" s="1024"/>
      <c r="D51" s="1024"/>
      <c r="E51" s="1025"/>
      <c r="F51" s="1025"/>
      <c r="G51" s="1025"/>
      <c r="H51" s="1025"/>
      <c r="I51" s="1025"/>
      <c r="J51" s="1025"/>
      <c r="K51" s="1026"/>
      <c r="L51" s="1026"/>
      <c r="M51" s="1026"/>
      <c r="N51" s="1026"/>
      <c r="O51" s="1026"/>
      <c r="P51" s="1026"/>
      <c r="Q51" s="1026"/>
      <c r="R51" s="1026"/>
    </row>
    <row r="52" spans="1:18" ht="16.5" customHeight="1">
      <c r="A52" s="1024" t="s">
        <v>637</v>
      </c>
      <c r="B52" s="1024"/>
      <c r="C52" s="1024"/>
      <c r="D52" s="1024"/>
      <c r="E52" s="1027" t="s">
        <v>695</v>
      </c>
      <c r="F52" s="1027"/>
      <c r="G52" s="1027"/>
      <c r="H52" s="1027"/>
      <c r="I52" s="1027"/>
      <c r="J52" s="1027"/>
      <c r="K52" s="1026" t="s">
        <v>638</v>
      </c>
      <c r="L52" s="1026"/>
      <c r="M52" s="1026"/>
      <c r="N52" s="1026" t="s">
        <v>639</v>
      </c>
      <c r="O52" s="1026"/>
      <c r="P52" s="1026"/>
      <c r="Q52" s="1026"/>
      <c r="R52" s="1026"/>
    </row>
    <row r="53" spans="1:18" ht="16.5" customHeight="1">
      <c r="A53" s="1024"/>
      <c r="B53" s="1024"/>
      <c r="C53" s="1024"/>
      <c r="D53" s="1024"/>
      <c r="E53" s="1027"/>
      <c r="F53" s="1027"/>
      <c r="G53" s="1027"/>
      <c r="H53" s="1027"/>
      <c r="I53" s="1027"/>
      <c r="J53" s="1027"/>
      <c r="K53" s="1026"/>
      <c r="L53" s="1026"/>
      <c r="M53" s="1026"/>
      <c r="N53" s="1026"/>
      <c r="O53" s="1026"/>
      <c r="P53" s="1026"/>
      <c r="Q53" s="1026"/>
      <c r="R53" s="1026"/>
    </row>
    <row r="54" spans="1:18" ht="16.5" customHeight="1">
      <c r="A54" s="1024"/>
      <c r="B54" s="1024"/>
      <c r="C54" s="1024"/>
      <c r="D54" s="1024"/>
      <c r="E54" s="1027"/>
      <c r="F54" s="1027"/>
      <c r="G54" s="1027"/>
      <c r="H54" s="1027"/>
      <c r="I54" s="1027"/>
      <c r="J54" s="1027"/>
      <c r="K54" s="1026"/>
      <c r="L54" s="1026"/>
      <c r="M54" s="1026"/>
      <c r="N54" s="1026"/>
      <c r="O54" s="1026"/>
      <c r="P54" s="1026"/>
      <c r="Q54" s="1026"/>
      <c r="R54" s="1026"/>
    </row>
    <row r="55" spans="1:18">
      <c r="A55" s="195"/>
      <c r="B55" s="191"/>
      <c r="C55" s="191"/>
      <c r="D55" s="191"/>
      <c r="E55" s="191"/>
      <c r="F55" s="191"/>
      <c r="G55" s="191"/>
      <c r="H55" s="191"/>
      <c r="I55" s="191"/>
      <c r="J55" s="191"/>
      <c r="K55" s="191"/>
      <c r="L55" s="191"/>
      <c r="M55" s="191"/>
      <c r="N55" s="191"/>
      <c r="O55" s="191"/>
      <c r="P55" s="191"/>
      <c r="Q55" s="191"/>
      <c r="R55" s="191"/>
    </row>
    <row r="56" spans="1:18">
      <c r="A56" s="3" t="s">
        <v>640</v>
      </c>
      <c r="B56" s="195"/>
      <c r="C56" s="195"/>
      <c r="D56" s="195"/>
      <c r="E56" s="195"/>
      <c r="F56" s="195"/>
      <c r="G56" s="195"/>
      <c r="H56" s="195"/>
      <c r="I56" s="195"/>
      <c r="J56" s="195"/>
      <c r="K56" s="195"/>
      <c r="L56" s="195"/>
      <c r="M56" s="195"/>
      <c r="N56" s="195"/>
      <c r="O56" s="195"/>
      <c r="P56" s="195"/>
      <c r="Q56" s="195"/>
      <c r="R56" s="195"/>
    </row>
    <row r="57" spans="1:18">
      <c r="A57" s="3" t="s">
        <v>641</v>
      </c>
      <c r="B57" s="195"/>
      <c r="C57" s="195"/>
      <c r="D57" s="195"/>
      <c r="E57" s="195"/>
      <c r="F57" s="195"/>
      <c r="G57" s="195"/>
      <c r="H57" s="195"/>
      <c r="I57" s="195"/>
      <c r="J57" s="195"/>
      <c r="K57" s="195"/>
      <c r="L57" s="195"/>
      <c r="M57" s="195"/>
      <c r="N57" s="195"/>
      <c r="O57" s="195"/>
      <c r="P57" s="195"/>
      <c r="Q57" s="195"/>
      <c r="R57" s="195"/>
    </row>
    <row r="58" spans="1:18">
      <c r="A58" s="1014" t="s">
        <v>537</v>
      </c>
      <c r="B58" s="1015"/>
      <c r="C58" s="755" t="s">
        <v>538</v>
      </c>
      <c r="D58" s="755"/>
      <c r="E58" s="755"/>
      <c r="F58" s="755"/>
      <c r="G58" s="755"/>
      <c r="H58" s="906" t="s">
        <v>539</v>
      </c>
      <c r="I58" s="1016"/>
      <c r="J58" s="1016"/>
      <c r="K58" s="1016"/>
      <c r="L58" s="1016"/>
      <c r="M58" s="1016"/>
      <c r="N58" s="907"/>
      <c r="O58" s="426" t="s">
        <v>540</v>
      </c>
      <c r="P58" s="142"/>
      <c r="Q58" s="142"/>
      <c r="R58" s="427"/>
    </row>
    <row r="59" spans="1:18" ht="13.5" customHeight="1">
      <c r="A59" s="755" t="s">
        <v>642</v>
      </c>
      <c r="B59" s="755"/>
      <c r="C59" s="1017" t="s">
        <v>643</v>
      </c>
      <c r="D59" s="1017"/>
      <c r="E59" s="1017"/>
      <c r="F59" s="1017"/>
      <c r="G59" s="1017"/>
      <c r="H59" s="1018" t="s">
        <v>644</v>
      </c>
      <c r="I59" s="1019"/>
      <c r="J59" s="1019"/>
      <c r="K59" s="1019"/>
      <c r="L59" s="1019"/>
      <c r="M59" s="1019"/>
      <c r="N59" s="1020"/>
      <c r="O59" s="1073" t="s">
        <v>645</v>
      </c>
      <c r="P59" s="780"/>
      <c r="Q59" s="780"/>
      <c r="R59" s="781"/>
    </row>
    <row r="60" spans="1:18">
      <c r="A60" s="755"/>
      <c r="B60" s="755"/>
      <c r="C60" s="1017"/>
      <c r="D60" s="1017"/>
      <c r="E60" s="1017"/>
      <c r="F60" s="1017"/>
      <c r="G60" s="1017"/>
      <c r="H60" s="1021"/>
      <c r="I60" s="1022"/>
      <c r="J60" s="1022"/>
      <c r="K60" s="1022"/>
      <c r="L60" s="1022"/>
      <c r="M60" s="1022"/>
      <c r="N60" s="1023"/>
      <c r="O60" s="1074"/>
      <c r="P60" s="782"/>
      <c r="Q60" s="782"/>
      <c r="R60" s="783"/>
    </row>
    <row r="61" spans="1:18" ht="13.5" customHeight="1">
      <c r="A61" s="755" t="s">
        <v>541</v>
      </c>
      <c r="B61" s="755"/>
      <c r="C61" s="1017"/>
      <c r="D61" s="1017"/>
      <c r="E61" s="1017"/>
      <c r="F61" s="1017"/>
      <c r="G61" s="1017"/>
      <c r="H61" s="1018" t="s">
        <v>646</v>
      </c>
      <c r="I61" s="1019"/>
      <c r="J61" s="1019"/>
      <c r="K61" s="1019"/>
      <c r="L61" s="1019"/>
      <c r="M61" s="1019"/>
      <c r="N61" s="1020"/>
      <c r="O61" s="1073" t="s">
        <v>647</v>
      </c>
      <c r="P61" s="780"/>
      <c r="Q61" s="780"/>
      <c r="R61" s="781"/>
    </row>
    <row r="62" spans="1:18">
      <c r="A62" s="755"/>
      <c r="B62" s="755"/>
      <c r="C62" s="1017"/>
      <c r="D62" s="1017"/>
      <c r="E62" s="1017"/>
      <c r="F62" s="1017"/>
      <c r="G62" s="1017"/>
      <c r="H62" s="1021"/>
      <c r="I62" s="1022"/>
      <c r="J62" s="1022"/>
      <c r="K62" s="1022"/>
      <c r="L62" s="1022"/>
      <c r="M62" s="1022"/>
      <c r="N62" s="1023"/>
      <c r="O62" s="1074"/>
      <c r="P62" s="782"/>
      <c r="Q62" s="782"/>
      <c r="R62" s="783"/>
    </row>
    <row r="63" spans="1:18" ht="13.5" customHeight="1">
      <c r="A63" s="755" t="s">
        <v>648</v>
      </c>
      <c r="B63" s="755"/>
      <c r="C63" s="1018" t="s">
        <v>649</v>
      </c>
      <c r="D63" s="1019"/>
      <c r="E63" s="1019"/>
      <c r="F63" s="1019"/>
      <c r="G63" s="1020"/>
      <c r="H63" s="1018" t="s">
        <v>644</v>
      </c>
      <c r="I63" s="1019"/>
      <c r="J63" s="1019"/>
      <c r="K63" s="1019"/>
      <c r="L63" s="1019"/>
      <c r="M63" s="1019"/>
      <c r="N63" s="1020"/>
      <c r="O63" s="1073" t="s">
        <v>650</v>
      </c>
      <c r="P63" s="780"/>
      <c r="Q63" s="780"/>
      <c r="R63" s="781"/>
    </row>
    <row r="64" spans="1:18">
      <c r="A64" s="755"/>
      <c r="B64" s="755"/>
      <c r="C64" s="1075"/>
      <c r="D64" s="1076"/>
      <c r="E64" s="1076"/>
      <c r="F64" s="1076"/>
      <c r="G64" s="1077"/>
      <c r="H64" s="1021"/>
      <c r="I64" s="1022"/>
      <c r="J64" s="1022"/>
      <c r="K64" s="1022"/>
      <c r="L64" s="1022"/>
      <c r="M64" s="1022"/>
      <c r="N64" s="1023"/>
      <c r="O64" s="1074"/>
      <c r="P64" s="782"/>
      <c r="Q64" s="782"/>
      <c r="R64" s="783"/>
    </row>
    <row r="65" spans="1:18" ht="13.5" customHeight="1">
      <c r="A65" s="755" t="s">
        <v>651</v>
      </c>
      <c r="B65" s="755"/>
      <c r="C65" s="1075"/>
      <c r="D65" s="1076"/>
      <c r="E65" s="1076"/>
      <c r="F65" s="1076"/>
      <c r="G65" s="1077"/>
      <c r="H65" s="1018" t="s">
        <v>646</v>
      </c>
      <c r="I65" s="1019"/>
      <c r="J65" s="1019"/>
      <c r="K65" s="1019"/>
      <c r="L65" s="1019"/>
      <c r="M65" s="1019"/>
      <c r="N65" s="1020"/>
      <c r="O65" s="1073" t="s">
        <v>652</v>
      </c>
      <c r="P65" s="780"/>
      <c r="Q65" s="780"/>
      <c r="R65" s="781"/>
    </row>
    <row r="66" spans="1:18">
      <c r="A66" s="755"/>
      <c r="B66" s="755"/>
      <c r="C66" s="1021"/>
      <c r="D66" s="1022"/>
      <c r="E66" s="1022"/>
      <c r="F66" s="1022"/>
      <c r="G66" s="1023"/>
      <c r="H66" s="1021"/>
      <c r="I66" s="1022"/>
      <c r="J66" s="1022"/>
      <c r="K66" s="1022"/>
      <c r="L66" s="1022"/>
      <c r="M66" s="1022"/>
      <c r="N66" s="1023"/>
      <c r="O66" s="1074"/>
      <c r="P66" s="782"/>
      <c r="Q66" s="782"/>
      <c r="R66" s="783"/>
    </row>
    <row r="68" spans="1:18">
      <c r="A68" s="3" t="s">
        <v>653</v>
      </c>
    </row>
    <row r="69" spans="1:18">
      <c r="A69" s="1014" t="s">
        <v>537</v>
      </c>
      <c r="B69" s="1015"/>
      <c r="C69" s="755" t="s">
        <v>538</v>
      </c>
      <c r="D69" s="755"/>
      <c r="E69" s="755"/>
      <c r="F69" s="755"/>
      <c r="G69" s="755"/>
      <c r="H69" s="906" t="s">
        <v>539</v>
      </c>
      <c r="I69" s="1016"/>
      <c r="J69" s="1016"/>
      <c r="K69" s="1016"/>
      <c r="L69" s="1016"/>
      <c r="M69" s="1016"/>
      <c r="N69" s="907"/>
      <c r="O69" s="426" t="s">
        <v>540</v>
      </c>
      <c r="P69" s="142"/>
      <c r="Q69" s="142"/>
      <c r="R69" s="427"/>
    </row>
    <row r="70" spans="1:18" ht="13.5" customHeight="1">
      <c r="A70" s="755" t="s">
        <v>642</v>
      </c>
      <c r="B70" s="755"/>
      <c r="C70" s="1017" t="s">
        <v>643</v>
      </c>
      <c r="D70" s="1017"/>
      <c r="E70" s="1017"/>
      <c r="F70" s="1017"/>
      <c r="G70" s="1017"/>
      <c r="H70" s="1018" t="s">
        <v>644</v>
      </c>
      <c r="I70" s="1019"/>
      <c r="J70" s="1019"/>
      <c r="K70" s="1019"/>
      <c r="L70" s="1019"/>
      <c r="M70" s="1019"/>
      <c r="N70" s="1020"/>
      <c r="O70" s="1073" t="s">
        <v>645</v>
      </c>
      <c r="P70" s="780"/>
      <c r="Q70" s="780"/>
      <c r="R70" s="781"/>
    </row>
    <row r="71" spans="1:18">
      <c r="A71" s="755"/>
      <c r="B71" s="755"/>
      <c r="C71" s="1017"/>
      <c r="D71" s="1017"/>
      <c r="E71" s="1017"/>
      <c r="F71" s="1017"/>
      <c r="G71" s="1017"/>
      <c r="H71" s="1021"/>
      <c r="I71" s="1022"/>
      <c r="J71" s="1022"/>
      <c r="K71" s="1022"/>
      <c r="L71" s="1022"/>
      <c r="M71" s="1022"/>
      <c r="N71" s="1023"/>
      <c r="O71" s="1074"/>
      <c r="P71" s="782"/>
      <c r="Q71" s="782"/>
      <c r="R71" s="783"/>
    </row>
    <row r="72" spans="1:18" ht="13.5" customHeight="1">
      <c r="A72" s="755" t="s">
        <v>541</v>
      </c>
      <c r="B72" s="755"/>
      <c r="C72" s="1017"/>
      <c r="D72" s="1017"/>
      <c r="E72" s="1017"/>
      <c r="F72" s="1017"/>
      <c r="G72" s="1017"/>
      <c r="H72" s="1018" t="s">
        <v>646</v>
      </c>
      <c r="I72" s="1019"/>
      <c r="J72" s="1019"/>
      <c r="K72" s="1019"/>
      <c r="L72" s="1019"/>
      <c r="M72" s="1019"/>
      <c r="N72" s="1020"/>
      <c r="O72" s="1073" t="s">
        <v>647</v>
      </c>
      <c r="P72" s="780"/>
      <c r="Q72" s="780"/>
      <c r="R72" s="781"/>
    </row>
    <row r="73" spans="1:18">
      <c r="A73" s="755"/>
      <c r="B73" s="755"/>
      <c r="C73" s="1017"/>
      <c r="D73" s="1017"/>
      <c r="E73" s="1017"/>
      <c r="F73" s="1017"/>
      <c r="G73" s="1017"/>
      <c r="H73" s="1021"/>
      <c r="I73" s="1022"/>
      <c r="J73" s="1022"/>
      <c r="K73" s="1022"/>
      <c r="L73" s="1022"/>
      <c r="M73" s="1022"/>
      <c r="N73" s="1023"/>
      <c r="O73" s="1074"/>
      <c r="P73" s="782"/>
      <c r="Q73" s="782"/>
      <c r="R73" s="783"/>
    </row>
    <row r="74" spans="1:18" ht="13.5" customHeight="1">
      <c r="A74" s="755" t="s">
        <v>648</v>
      </c>
      <c r="B74" s="755"/>
      <c r="C74" s="1018" t="s">
        <v>649</v>
      </c>
      <c r="D74" s="1019"/>
      <c r="E74" s="1019"/>
      <c r="F74" s="1019"/>
      <c r="G74" s="1020"/>
      <c r="H74" s="1018" t="s">
        <v>644</v>
      </c>
      <c r="I74" s="1019"/>
      <c r="J74" s="1019"/>
      <c r="K74" s="1019"/>
      <c r="L74" s="1019"/>
      <c r="M74" s="1019"/>
      <c r="N74" s="1020"/>
      <c r="O74" s="1073" t="s">
        <v>654</v>
      </c>
      <c r="P74" s="780"/>
      <c r="Q74" s="780"/>
      <c r="R74" s="781"/>
    </row>
    <row r="75" spans="1:18">
      <c r="A75" s="755"/>
      <c r="B75" s="755"/>
      <c r="C75" s="1075"/>
      <c r="D75" s="1076"/>
      <c r="E75" s="1076"/>
      <c r="F75" s="1076"/>
      <c r="G75" s="1077"/>
      <c r="H75" s="1021"/>
      <c r="I75" s="1022"/>
      <c r="J75" s="1022"/>
      <c r="K75" s="1022"/>
      <c r="L75" s="1022"/>
      <c r="M75" s="1022"/>
      <c r="N75" s="1023"/>
      <c r="O75" s="1074"/>
      <c r="P75" s="782"/>
      <c r="Q75" s="782"/>
      <c r="R75" s="783"/>
    </row>
    <row r="76" spans="1:18" ht="13.5" customHeight="1">
      <c r="A76" s="755" t="s">
        <v>651</v>
      </c>
      <c r="B76" s="755"/>
      <c r="C76" s="1075"/>
      <c r="D76" s="1076"/>
      <c r="E76" s="1076"/>
      <c r="F76" s="1076"/>
      <c r="G76" s="1077"/>
      <c r="H76" s="1018" t="s">
        <v>646</v>
      </c>
      <c r="I76" s="1019"/>
      <c r="J76" s="1019"/>
      <c r="K76" s="1019"/>
      <c r="L76" s="1019"/>
      <c r="M76" s="1019"/>
      <c r="N76" s="1020"/>
      <c r="O76" s="1073" t="s">
        <v>655</v>
      </c>
      <c r="P76" s="780"/>
      <c r="Q76" s="780"/>
      <c r="R76" s="781"/>
    </row>
    <row r="77" spans="1:18">
      <c r="A77" s="755"/>
      <c r="B77" s="755"/>
      <c r="C77" s="1021"/>
      <c r="D77" s="1022"/>
      <c r="E77" s="1022"/>
      <c r="F77" s="1022"/>
      <c r="G77" s="1023"/>
      <c r="H77" s="1021"/>
      <c r="I77" s="1022"/>
      <c r="J77" s="1022"/>
      <c r="K77" s="1022"/>
      <c r="L77" s="1022"/>
      <c r="M77" s="1022"/>
      <c r="N77" s="1023"/>
      <c r="O77" s="1074"/>
      <c r="P77" s="782"/>
      <c r="Q77" s="782"/>
      <c r="R77" s="783"/>
    </row>
    <row r="78" spans="1:18">
      <c r="A78" s="109"/>
      <c r="B78" s="109"/>
      <c r="C78" s="133"/>
      <c r="D78" s="133"/>
      <c r="E78" s="133"/>
      <c r="F78" s="133"/>
      <c r="G78" s="133"/>
      <c r="H78" s="133"/>
      <c r="I78" s="133"/>
      <c r="J78" s="133"/>
      <c r="K78" s="133"/>
      <c r="L78" s="133"/>
      <c r="M78" s="133"/>
      <c r="N78" s="133"/>
      <c r="O78" s="2"/>
      <c r="P78" s="2"/>
      <c r="Q78" s="2"/>
      <c r="R78" s="2"/>
    </row>
    <row r="79" spans="1:18">
      <c r="A79" s="3" t="s">
        <v>656</v>
      </c>
    </row>
    <row r="115" spans="1:18" ht="11.25" customHeight="1"/>
    <row r="116" spans="1:18" ht="11.25" customHeight="1"/>
    <row r="117" spans="1:18" ht="15.75" customHeight="1">
      <c r="A117" s="742" t="s">
        <v>426</v>
      </c>
      <c r="B117" s="742"/>
      <c r="C117" s="742"/>
      <c r="D117" s="742"/>
      <c r="E117" s="742"/>
      <c r="F117" s="742"/>
      <c r="G117" s="742"/>
      <c r="H117" s="742"/>
      <c r="I117" s="742"/>
      <c r="J117" s="742"/>
      <c r="K117" s="742"/>
      <c r="L117" s="742"/>
      <c r="M117" s="742"/>
      <c r="N117" s="742"/>
      <c r="O117" s="742"/>
      <c r="P117" s="742"/>
      <c r="Q117" s="742"/>
      <c r="R117" s="742"/>
    </row>
    <row r="118" spans="1:18" ht="11.25" customHeight="1">
      <c r="A118" s="268"/>
      <c r="B118" s="268"/>
      <c r="C118" s="268"/>
      <c r="D118" s="268"/>
      <c r="E118" s="268"/>
      <c r="F118" s="268"/>
      <c r="G118" s="268"/>
      <c r="H118" s="268"/>
      <c r="I118" s="268"/>
      <c r="J118" s="268"/>
      <c r="K118" s="268"/>
      <c r="L118" s="268"/>
      <c r="M118" s="268"/>
      <c r="N118" s="268"/>
      <c r="O118" s="268"/>
      <c r="P118" s="268"/>
      <c r="Q118" s="268"/>
      <c r="R118" s="268"/>
    </row>
    <row r="119" spans="1:18" ht="17.25" customHeight="1">
      <c r="A119" s="268"/>
      <c r="B119" s="2" t="s">
        <v>432</v>
      </c>
      <c r="C119" s="268"/>
      <c r="D119" s="268"/>
      <c r="E119" s="268"/>
      <c r="F119" s="268"/>
      <c r="G119" s="268"/>
      <c r="H119" s="268"/>
      <c r="I119" s="268"/>
      <c r="J119" s="268"/>
      <c r="K119" s="268"/>
      <c r="L119" s="268"/>
      <c r="M119" s="268"/>
      <c r="N119" s="268"/>
      <c r="O119" s="268"/>
      <c r="P119" s="268"/>
      <c r="Q119" s="268"/>
      <c r="R119" s="268"/>
    </row>
    <row r="120" spans="1:18" ht="15.75" customHeight="1">
      <c r="G120" s="1029" t="s">
        <v>427</v>
      </c>
      <c r="H120" s="1029"/>
      <c r="I120" s="1029"/>
      <c r="J120" s="1010" t="str">
        <f>IF(企業入力シート!C6="","",企業入力シート!C6)</f>
        <v/>
      </c>
      <c r="K120" s="1010"/>
      <c r="L120" s="1010"/>
      <c r="M120" s="1010"/>
      <c r="N120" s="1010"/>
      <c r="O120" s="1010"/>
      <c r="P120" s="1010"/>
      <c r="Q120" s="1010"/>
      <c r="R120" s="1010"/>
    </row>
    <row r="121" spans="1:18" ht="15.75" customHeight="1">
      <c r="G121" s="1009" t="s">
        <v>428</v>
      </c>
      <c r="H121" s="1009"/>
      <c r="I121" s="1009"/>
      <c r="J121" s="1011"/>
      <c r="K121" s="1011"/>
      <c r="L121" s="1011"/>
      <c r="M121" s="1011"/>
      <c r="N121" s="1011"/>
      <c r="O121" s="1011"/>
      <c r="P121" s="1011"/>
      <c r="Q121" s="1011"/>
      <c r="R121" s="1011"/>
    </row>
    <row r="122" spans="1:18" ht="15.75" customHeight="1">
      <c r="G122" s="1009" t="s">
        <v>429</v>
      </c>
      <c r="H122" s="1009"/>
      <c r="I122" s="1009"/>
      <c r="J122" s="1010" t="str">
        <f>IF(企業入力シート!C7="","",企業入力シート!C7)</f>
        <v/>
      </c>
      <c r="K122" s="1010"/>
      <c r="L122" s="1010"/>
      <c r="M122" s="1010"/>
      <c r="N122" s="1010"/>
      <c r="O122" s="1010"/>
      <c r="P122" s="1010"/>
      <c r="Q122" s="1010"/>
      <c r="R122" s="1010"/>
    </row>
    <row r="123" spans="1:18" ht="15.75" customHeight="1">
      <c r="G123" s="1009" t="s">
        <v>418</v>
      </c>
      <c r="H123" s="1009"/>
      <c r="I123" s="1009"/>
      <c r="J123" s="1010" t="str">
        <f>IF(企業入力シート!C8="","",企業入力シート!C8)</f>
        <v/>
      </c>
      <c r="K123" s="1010"/>
      <c r="L123" s="1010"/>
      <c r="M123" s="1010"/>
      <c r="N123" s="1010"/>
      <c r="O123" s="1010"/>
      <c r="P123" s="1010"/>
      <c r="Q123" s="1031"/>
      <c r="R123" s="1031"/>
    </row>
    <row r="124" spans="1:18" ht="15.75" customHeight="1">
      <c r="G124" s="1009" t="s">
        <v>430</v>
      </c>
      <c r="H124" s="1009"/>
      <c r="I124" s="1009"/>
      <c r="J124" s="1013">
        <f>IF(発注者入力シート!H7="","",発注者入力シート!H7)</f>
        <v>46296</v>
      </c>
      <c r="K124" s="1013"/>
      <c r="L124" s="1013"/>
      <c r="M124" s="1013"/>
      <c r="N124" s="1013"/>
      <c r="O124" s="1013"/>
      <c r="P124" s="1013"/>
      <c r="Q124" s="1013"/>
      <c r="R124" s="1013"/>
    </row>
    <row r="125" spans="1:18" ht="15.75" customHeight="1"/>
    <row r="126" spans="1:18" s="195" customFormat="1" ht="13.5" customHeight="1">
      <c r="B126" s="779" t="s">
        <v>542</v>
      </c>
      <c r="C126" s="779"/>
      <c r="D126" s="779"/>
      <c r="E126" s="779"/>
      <c r="F126" s="779"/>
      <c r="G126" s="779"/>
      <c r="H126" s="779"/>
      <c r="I126" s="779"/>
      <c r="J126" s="779"/>
      <c r="K126" s="779"/>
      <c r="L126" s="779"/>
      <c r="M126" s="779"/>
      <c r="N126" s="779"/>
      <c r="O126" s="779"/>
      <c r="P126" s="779"/>
      <c r="Q126" s="779"/>
    </row>
    <row r="127" spans="1:18" s="195" customFormat="1">
      <c r="B127" s="779"/>
      <c r="C127" s="779"/>
      <c r="D127" s="779"/>
      <c r="E127" s="779"/>
      <c r="F127" s="779"/>
      <c r="G127" s="779"/>
      <c r="H127" s="779"/>
      <c r="I127" s="779"/>
      <c r="J127" s="779"/>
      <c r="K127" s="779"/>
      <c r="L127" s="779"/>
      <c r="M127" s="779"/>
      <c r="N127" s="779"/>
      <c r="O127" s="779"/>
      <c r="P127" s="779"/>
      <c r="Q127" s="779"/>
    </row>
    <row r="128" spans="1:18" s="195" customFormat="1">
      <c r="B128" s="779"/>
      <c r="C128" s="779"/>
      <c r="D128" s="779"/>
      <c r="E128" s="779"/>
      <c r="F128" s="779"/>
      <c r="G128" s="779"/>
      <c r="H128" s="779"/>
      <c r="I128" s="779"/>
      <c r="J128" s="779"/>
      <c r="K128" s="779"/>
      <c r="L128" s="779"/>
      <c r="M128" s="779"/>
      <c r="N128" s="779"/>
      <c r="O128" s="779"/>
      <c r="P128" s="779"/>
      <c r="Q128" s="779"/>
    </row>
    <row r="129" spans="1:18" s="195" customFormat="1">
      <c r="B129" s="779"/>
      <c r="C129" s="779"/>
      <c r="D129" s="779"/>
      <c r="E129" s="779"/>
      <c r="F129" s="779"/>
      <c r="G129" s="779"/>
      <c r="H129" s="779"/>
      <c r="I129" s="779"/>
      <c r="J129" s="779"/>
      <c r="K129" s="779"/>
      <c r="L129" s="779"/>
      <c r="M129" s="779"/>
      <c r="N129" s="779"/>
      <c r="O129" s="779"/>
      <c r="P129" s="779"/>
      <c r="Q129" s="779"/>
    </row>
    <row r="130" spans="1:18" s="195" customFormat="1">
      <c r="B130" s="779"/>
      <c r="C130" s="779"/>
      <c r="D130" s="779"/>
      <c r="E130" s="779"/>
      <c r="F130" s="779"/>
      <c r="G130" s="779"/>
      <c r="H130" s="779"/>
      <c r="I130" s="779"/>
      <c r="J130" s="779"/>
      <c r="K130" s="779"/>
      <c r="L130" s="779"/>
      <c r="M130" s="779"/>
      <c r="N130" s="779"/>
      <c r="O130" s="779"/>
      <c r="P130" s="779"/>
      <c r="Q130" s="779"/>
    </row>
    <row r="131" spans="1:18" s="195" customFormat="1">
      <c r="B131" s="779"/>
      <c r="C131" s="779"/>
      <c r="D131" s="779"/>
      <c r="E131" s="779"/>
      <c r="F131" s="779"/>
      <c r="G131" s="779"/>
      <c r="H131" s="779"/>
      <c r="I131" s="779"/>
      <c r="J131" s="779"/>
      <c r="K131" s="779"/>
      <c r="L131" s="779"/>
      <c r="M131" s="779"/>
      <c r="N131" s="779"/>
      <c r="O131" s="779"/>
      <c r="P131" s="779"/>
      <c r="Q131" s="779"/>
    </row>
    <row r="132" spans="1:18" ht="11.25" customHeight="1"/>
    <row r="133" spans="1:18" ht="15.75" customHeight="1">
      <c r="B133" s="3" t="s">
        <v>431</v>
      </c>
      <c r="E133" s="1012" t="s">
        <v>707</v>
      </c>
      <c r="F133" s="1012"/>
      <c r="G133" s="1012"/>
      <c r="H133" s="1012"/>
      <c r="I133" s="1012"/>
    </row>
    <row r="134" spans="1:18" ht="11.25" customHeight="1"/>
    <row r="135" spans="1:18" ht="11.25" customHeight="1">
      <c r="A135" s="1028" t="s">
        <v>425</v>
      </c>
      <c r="B135" s="755" t="s">
        <v>420</v>
      </c>
      <c r="C135" s="755"/>
      <c r="D135" s="755"/>
      <c r="E135" s="755" t="s">
        <v>421</v>
      </c>
      <c r="F135" s="755"/>
      <c r="G135" s="755"/>
      <c r="H135" s="755" t="s">
        <v>422</v>
      </c>
      <c r="I135" s="755"/>
      <c r="J135" s="755"/>
      <c r="K135" s="1032" t="s">
        <v>423</v>
      </c>
      <c r="L135" s="1033"/>
      <c r="M135" s="1033"/>
      <c r="N135" s="755" t="s">
        <v>424</v>
      </c>
      <c r="O135" s="755"/>
      <c r="P135" s="755"/>
      <c r="Q135" s="755"/>
      <c r="R135" s="755"/>
    </row>
    <row r="136" spans="1:18" ht="15.75" customHeight="1">
      <c r="A136" s="755"/>
      <c r="B136" s="755"/>
      <c r="C136" s="755"/>
      <c r="D136" s="755"/>
      <c r="E136" s="755"/>
      <c r="F136" s="755"/>
      <c r="G136" s="755"/>
      <c r="H136" s="755"/>
      <c r="I136" s="755"/>
      <c r="J136" s="755"/>
      <c r="K136" s="1034"/>
      <c r="L136" s="1035"/>
      <c r="M136" s="1035"/>
      <c r="N136" s="755"/>
      <c r="O136" s="755"/>
      <c r="P136" s="755"/>
      <c r="Q136" s="755"/>
      <c r="R136" s="755"/>
    </row>
    <row r="137" spans="1:18">
      <c r="A137" s="810" t="s">
        <v>441</v>
      </c>
      <c r="B137" s="848"/>
      <c r="C137" s="849"/>
      <c r="D137" s="850"/>
      <c r="E137" s="848"/>
      <c r="F137" s="849"/>
      <c r="G137" s="850"/>
      <c r="H137" s="848"/>
      <c r="I137" s="849"/>
      <c r="J137" s="850"/>
      <c r="K137" s="1005"/>
      <c r="L137" s="1006"/>
      <c r="M137" s="1006"/>
      <c r="N137" s="136" t="s">
        <v>172</v>
      </c>
      <c r="O137" s="951"/>
      <c r="P137" s="952"/>
      <c r="Q137" s="952"/>
      <c r="R137" s="953"/>
    </row>
    <row r="138" spans="1:18">
      <c r="A138" s="811"/>
      <c r="B138" s="851"/>
      <c r="C138" s="852"/>
      <c r="D138" s="853"/>
      <c r="E138" s="851"/>
      <c r="F138" s="852"/>
      <c r="G138" s="853"/>
      <c r="H138" s="851"/>
      <c r="I138" s="852"/>
      <c r="J138" s="853"/>
      <c r="K138" s="1007"/>
      <c r="L138" s="1008"/>
      <c r="M138" s="1008"/>
      <c r="N138" s="279" t="s">
        <v>173</v>
      </c>
      <c r="O138" s="954"/>
      <c r="P138" s="955"/>
      <c r="Q138" s="955"/>
      <c r="R138" s="956"/>
    </row>
    <row r="139" spans="1:18">
      <c r="A139" s="810" t="s">
        <v>442</v>
      </c>
      <c r="B139" s="848"/>
      <c r="C139" s="849"/>
      <c r="D139" s="850"/>
      <c r="E139" s="848"/>
      <c r="F139" s="849"/>
      <c r="G139" s="850"/>
      <c r="H139" s="848"/>
      <c r="I139" s="849"/>
      <c r="J139" s="850"/>
      <c r="K139" s="1005"/>
      <c r="L139" s="1006"/>
      <c r="M139" s="1006"/>
      <c r="N139" s="136" t="s">
        <v>172</v>
      </c>
      <c r="O139" s="951"/>
      <c r="P139" s="952"/>
      <c r="Q139" s="952"/>
      <c r="R139" s="953"/>
    </row>
    <row r="140" spans="1:18">
      <c r="A140" s="811"/>
      <c r="B140" s="851"/>
      <c r="C140" s="852"/>
      <c r="D140" s="853"/>
      <c r="E140" s="851"/>
      <c r="F140" s="852"/>
      <c r="G140" s="853"/>
      <c r="H140" s="851"/>
      <c r="I140" s="852"/>
      <c r="J140" s="853"/>
      <c r="K140" s="1007"/>
      <c r="L140" s="1008"/>
      <c r="M140" s="1008"/>
      <c r="N140" s="279" t="s">
        <v>173</v>
      </c>
      <c r="O140" s="954"/>
      <c r="P140" s="955"/>
      <c r="Q140" s="955"/>
      <c r="R140" s="956"/>
    </row>
    <row r="141" spans="1:18">
      <c r="A141" s="755" t="s">
        <v>443</v>
      </c>
      <c r="B141" s="848"/>
      <c r="C141" s="849"/>
      <c r="D141" s="850"/>
      <c r="E141" s="848"/>
      <c r="F141" s="849"/>
      <c r="G141" s="850"/>
      <c r="H141" s="848"/>
      <c r="I141" s="849"/>
      <c r="J141" s="850"/>
      <c r="K141" s="1005"/>
      <c r="L141" s="1006"/>
      <c r="M141" s="1006"/>
      <c r="N141" s="136" t="s">
        <v>172</v>
      </c>
      <c r="O141" s="951"/>
      <c r="P141" s="952"/>
      <c r="Q141" s="952"/>
      <c r="R141" s="953"/>
    </row>
    <row r="142" spans="1:18">
      <c r="A142" s="755"/>
      <c r="B142" s="851"/>
      <c r="C142" s="852"/>
      <c r="D142" s="853"/>
      <c r="E142" s="851"/>
      <c r="F142" s="852"/>
      <c r="G142" s="853"/>
      <c r="H142" s="851"/>
      <c r="I142" s="852"/>
      <c r="J142" s="853"/>
      <c r="K142" s="1007"/>
      <c r="L142" s="1008"/>
      <c r="M142" s="1008"/>
      <c r="N142" s="279" t="s">
        <v>173</v>
      </c>
      <c r="O142" s="954"/>
      <c r="P142" s="955"/>
      <c r="Q142" s="955"/>
      <c r="R142" s="956"/>
    </row>
    <row r="143" spans="1:18" ht="15.75" customHeight="1"/>
    <row r="144" spans="1:18"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sheetData>
  <mergeCells count="159">
    <mergeCell ref="A74:B75"/>
    <mergeCell ref="C74:G77"/>
    <mergeCell ref="H74:N75"/>
    <mergeCell ref="O74:R75"/>
    <mergeCell ref="A76:B77"/>
    <mergeCell ref="H76:N77"/>
    <mergeCell ref="O76:R77"/>
    <mergeCell ref="A69:B69"/>
    <mergeCell ref="C69:G69"/>
    <mergeCell ref="H69:N69"/>
    <mergeCell ref="A70:B71"/>
    <mergeCell ref="C70:G73"/>
    <mergeCell ref="H70:N71"/>
    <mergeCell ref="O70:R71"/>
    <mergeCell ref="A72:B73"/>
    <mergeCell ref="H72:N73"/>
    <mergeCell ref="O72:R73"/>
    <mergeCell ref="K52:M54"/>
    <mergeCell ref="N52:R54"/>
    <mergeCell ref="O59:R60"/>
    <mergeCell ref="A61:B62"/>
    <mergeCell ref="H61:N62"/>
    <mergeCell ref="O61:R62"/>
    <mergeCell ref="A63:B64"/>
    <mergeCell ref="C63:G66"/>
    <mergeCell ref="H63:N64"/>
    <mergeCell ref="O63:R64"/>
    <mergeCell ref="A65:B66"/>
    <mergeCell ref="H65:N66"/>
    <mergeCell ref="O65:R66"/>
    <mergeCell ref="A24:A25"/>
    <mergeCell ref="B24:D25"/>
    <mergeCell ref="E24:G25"/>
    <mergeCell ref="H24:K25"/>
    <mergeCell ref="L24:N25"/>
    <mergeCell ref="A42:D44"/>
    <mergeCell ref="E42:J44"/>
    <mergeCell ref="K42:M44"/>
    <mergeCell ref="N42:R48"/>
    <mergeCell ref="A45:D45"/>
    <mergeCell ref="E45:J45"/>
    <mergeCell ref="K45:M45"/>
    <mergeCell ref="A46:D47"/>
    <mergeCell ref="E46:J47"/>
    <mergeCell ref="K46:M47"/>
    <mergeCell ref="A48:D48"/>
    <mergeCell ref="E48:J48"/>
    <mergeCell ref="K48:M48"/>
    <mergeCell ref="A41:D41"/>
    <mergeCell ref="E41:J41"/>
    <mergeCell ref="K41:M41"/>
    <mergeCell ref="N41:R41"/>
    <mergeCell ref="P24:R24"/>
    <mergeCell ref="P25:R25"/>
    <mergeCell ref="B14:D14"/>
    <mergeCell ref="E14:F14"/>
    <mergeCell ref="G14:J14"/>
    <mergeCell ref="K14:L14"/>
    <mergeCell ref="M14:O14"/>
    <mergeCell ref="P20:R20"/>
    <mergeCell ref="P21:R21"/>
    <mergeCell ref="A22:A23"/>
    <mergeCell ref="B22:D23"/>
    <mergeCell ref="E22:G23"/>
    <mergeCell ref="H22:K23"/>
    <mergeCell ref="L22:N23"/>
    <mergeCell ref="P22:R22"/>
    <mergeCell ref="P23:R23"/>
    <mergeCell ref="A20:A21"/>
    <mergeCell ref="B20:D21"/>
    <mergeCell ref="E20:G21"/>
    <mergeCell ref="H20:K21"/>
    <mergeCell ref="L20:N21"/>
    <mergeCell ref="P12:R14"/>
    <mergeCell ref="B13:D13"/>
    <mergeCell ref="E13:F13"/>
    <mergeCell ref="G13:J13"/>
    <mergeCell ref="K13:L13"/>
    <mergeCell ref="M13:O13"/>
    <mergeCell ref="B12:D12"/>
    <mergeCell ref="E12:F12"/>
    <mergeCell ref="G12:J12"/>
    <mergeCell ref="K12:L12"/>
    <mergeCell ref="M12:O12"/>
    <mergeCell ref="A9:R9"/>
    <mergeCell ref="B11:D11"/>
    <mergeCell ref="E11:F11"/>
    <mergeCell ref="G11:J11"/>
    <mergeCell ref="K11:O11"/>
    <mergeCell ref="A1:F1"/>
    <mergeCell ref="A2:E2"/>
    <mergeCell ref="A3:R3"/>
    <mergeCell ref="L4:R4"/>
    <mergeCell ref="H4:K4"/>
    <mergeCell ref="B6:R7"/>
    <mergeCell ref="P11:R11"/>
    <mergeCell ref="A135:A136"/>
    <mergeCell ref="B135:D136"/>
    <mergeCell ref="E135:G136"/>
    <mergeCell ref="H135:J136"/>
    <mergeCell ref="A117:R117"/>
    <mergeCell ref="G120:I120"/>
    <mergeCell ref="G121:I121"/>
    <mergeCell ref="A16:R17"/>
    <mergeCell ref="Q123:R123"/>
    <mergeCell ref="J123:P123"/>
    <mergeCell ref="K135:M136"/>
    <mergeCell ref="B19:D19"/>
    <mergeCell ref="E19:G19"/>
    <mergeCell ref="H19:K19"/>
    <mergeCell ref="L19:N19"/>
    <mergeCell ref="O19:R19"/>
    <mergeCell ref="C37:R38"/>
    <mergeCell ref="C30:R32"/>
    <mergeCell ref="B126:Q131"/>
    <mergeCell ref="G123:I123"/>
    <mergeCell ref="G124:I124"/>
    <mergeCell ref="J120:R120"/>
    <mergeCell ref="J121:R121"/>
    <mergeCell ref="E133:I133"/>
    <mergeCell ref="J122:R122"/>
    <mergeCell ref="J124:R124"/>
    <mergeCell ref="G122:I122"/>
    <mergeCell ref="C33:R34"/>
    <mergeCell ref="C35:R36"/>
    <mergeCell ref="A58:B58"/>
    <mergeCell ref="C58:G58"/>
    <mergeCell ref="H58:N58"/>
    <mergeCell ref="A59:B60"/>
    <mergeCell ref="C59:G62"/>
    <mergeCell ref="H59:N60"/>
    <mergeCell ref="A49:D51"/>
    <mergeCell ref="E49:J51"/>
    <mergeCell ref="K49:M51"/>
    <mergeCell ref="N49:R51"/>
    <mergeCell ref="A52:D54"/>
    <mergeCell ref="E52:J54"/>
    <mergeCell ref="A137:A138"/>
    <mergeCell ref="A139:A140"/>
    <mergeCell ref="A141:A142"/>
    <mergeCell ref="B137:D138"/>
    <mergeCell ref="E137:G138"/>
    <mergeCell ref="B139:D140"/>
    <mergeCell ref="E139:G140"/>
    <mergeCell ref="H139:J140"/>
    <mergeCell ref="H137:J138"/>
    <mergeCell ref="O140:R140"/>
    <mergeCell ref="O142:R142"/>
    <mergeCell ref="N135:R136"/>
    <mergeCell ref="K139:M140"/>
    <mergeCell ref="O139:R139"/>
    <mergeCell ref="O141:R141"/>
    <mergeCell ref="B141:D142"/>
    <mergeCell ref="E141:G142"/>
    <mergeCell ref="H141:J142"/>
    <mergeCell ref="K141:M142"/>
    <mergeCell ref="K137:M138"/>
    <mergeCell ref="O138:R138"/>
    <mergeCell ref="O137:R137"/>
  </mergeCells>
  <phoneticPr fontId="2"/>
  <dataValidations count="2">
    <dataValidation type="list" showInputMessage="1" showErrorMessage="1" sqref="B12:D14" xr:uid="{00000000-0002-0000-1300-000000000000}">
      <formula1>企業回答8</formula1>
    </dataValidation>
    <dataValidation type="list" showInputMessage="1" showErrorMessage="1" sqref="E12:F14" xr:uid="{00000000-0002-0000-1300-000001000000}">
      <formula1>企業回答9</formula1>
    </dataValidation>
  </dataValidations>
  <printOptions horizontalCentered="1"/>
  <pageMargins left="0.70866141732283472" right="0.70866141732283472" top="0.74803149606299213" bottom="0.55118110236220474" header="0.31496062992125984" footer="0.31496062992125984"/>
  <pageSetup paperSize="9" fitToHeight="3" orientation="portrait" blackAndWhite="1"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sheetPr>
  <dimension ref="A1:U156"/>
  <sheetViews>
    <sheetView view="pageBreakPreview" zoomScaleNormal="100" zoomScaleSheetLayoutView="100" workbookViewId="0">
      <selection sqref="A1:F1"/>
    </sheetView>
  </sheetViews>
  <sheetFormatPr defaultColWidth="9" defaultRowHeight="13.5"/>
  <cols>
    <col min="1" max="1" width="5.625" style="3" customWidth="1"/>
    <col min="2" max="19" width="4.875" style="3" customWidth="1"/>
    <col min="20" max="16384" width="9" style="3"/>
  </cols>
  <sheetData>
    <row r="1" spans="1:21" ht="15.75" customHeight="1">
      <c r="A1" s="740" t="e">
        <f>CONCATENATE("（様式-",INDEX(発注者入力シート!$B$29:$G$38,MATCH(発注者入力シート!N18,発注者入力シート!$C$29:$C$38,0),4),"）")</f>
        <v>#N/A</v>
      </c>
      <c r="B1" s="740"/>
      <c r="C1" s="740"/>
      <c r="D1" s="740"/>
      <c r="E1" s="740"/>
      <c r="F1" s="740"/>
      <c r="T1" s="3" t="s">
        <v>251</v>
      </c>
    </row>
    <row r="2" spans="1:21" ht="15.75" customHeight="1">
      <c r="A2" s="740" t="e">
        <f>CONCATENATE("評価項目",INDEX(発注者入力シート!$B$29:$G$38,MATCH(発注者入力シート!N18,発注者入力シート!$C$29:$C$38,0),5),"-",INDEX(発注者入力シート!$B$29:$G$38,MATCH(発注者入力シート!N18,発注者入力シート!$C$29:$C$38,0),6))</f>
        <v>#N/A</v>
      </c>
      <c r="B2" s="740"/>
      <c r="C2" s="740"/>
      <c r="D2" s="740"/>
      <c r="E2" s="740"/>
      <c r="T2" s="3" t="s">
        <v>252</v>
      </c>
    </row>
    <row r="3" spans="1:21" ht="15.75" customHeight="1">
      <c r="A3" s="753" t="s">
        <v>338</v>
      </c>
      <c r="B3" s="753"/>
      <c r="C3" s="753"/>
      <c r="D3" s="753"/>
      <c r="E3" s="753"/>
      <c r="F3" s="753"/>
      <c r="G3" s="753"/>
      <c r="H3" s="753"/>
      <c r="I3" s="753"/>
      <c r="J3" s="753"/>
      <c r="K3" s="753"/>
      <c r="L3" s="753"/>
      <c r="M3" s="753"/>
      <c r="N3" s="753"/>
      <c r="O3" s="753"/>
      <c r="P3" s="753"/>
      <c r="Q3" s="753"/>
      <c r="R3" s="753"/>
      <c r="T3" s="132"/>
      <c r="U3" s="3" t="s">
        <v>261</v>
      </c>
    </row>
    <row r="4" spans="1:21" ht="15.75" customHeight="1">
      <c r="H4" s="784" t="s">
        <v>180</v>
      </c>
      <c r="I4" s="784"/>
      <c r="J4" s="784"/>
      <c r="K4" s="784"/>
      <c r="L4" s="754" t="str">
        <f>IF(企業入力シート!C7="","",企業入力シート!C7)</f>
        <v/>
      </c>
      <c r="M4" s="754"/>
      <c r="N4" s="754"/>
      <c r="O4" s="754"/>
      <c r="P4" s="754"/>
      <c r="Q4" s="754"/>
      <c r="R4" s="754"/>
      <c r="T4" s="126"/>
      <c r="U4" s="3" t="s">
        <v>254</v>
      </c>
    </row>
    <row r="5" spans="1:21" ht="11.25" customHeight="1">
      <c r="K5" s="6"/>
      <c r="L5" s="2"/>
      <c r="M5" s="2"/>
      <c r="N5" s="2"/>
      <c r="O5" s="2"/>
      <c r="P5" s="2"/>
      <c r="Q5" s="2"/>
      <c r="R5" s="2"/>
      <c r="S5" s="2"/>
    </row>
    <row r="6" spans="1:21">
      <c r="A6" s="277" t="s">
        <v>59</v>
      </c>
      <c r="B6" s="902" t="str">
        <f>CONCATENATE("入札公告日前日時点（令和",(YEAR(発注者入力シート!H7)-2018),"年",MONTH(発注者入力シート!H7),"月",DAY(発注者入力シート!H7),"日時点）でモーターグレーダー（自重5t以上）を保有もしくは長期リース契約していること")</f>
        <v>入札公告日前日時点（令和8年10月1日時点）でモーターグレーダー（自重5t以上）を保有もしくは長期リース契約していること</v>
      </c>
      <c r="C6" s="902"/>
      <c r="D6" s="902"/>
      <c r="E6" s="902"/>
      <c r="F6" s="902"/>
      <c r="G6" s="902"/>
      <c r="H6" s="902"/>
      <c r="I6" s="902"/>
      <c r="J6" s="902"/>
      <c r="K6" s="902"/>
      <c r="L6" s="902"/>
      <c r="M6" s="902"/>
      <c r="N6" s="902"/>
      <c r="O6" s="902"/>
      <c r="P6" s="902"/>
      <c r="Q6" s="902"/>
      <c r="R6" s="902"/>
      <c r="S6" s="2"/>
      <c r="T6" s="3" t="s">
        <v>255</v>
      </c>
    </row>
    <row r="7" spans="1:21">
      <c r="A7" s="195"/>
      <c r="B7" s="902"/>
      <c r="C7" s="902"/>
      <c r="D7" s="902"/>
      <c r="E7" s="902"/>
      <c r="F7" s="902"/>
      <c r="G7" s="902"/>
      <c r="H7" s="902"/>
      <c r="I7" s="902"/>
      <c r="J7" s="902"/>
      <c r="K7" s="902"/>
      <c r="L7" s="902"/>
      <c r="M7" s="902"/>
      <c r="N7" s="902"/>
      <c r="O7" s="902"/>
      <c r="P7" s="902"/>
      <c r="Q7" s="902"/>
      <c r="R7" s="902"/>
      <c r="T7" s="128"/>
      <c r="U7" s="3" t="s">
        <v>256</v>
      </c>
    </row>
    <row r="8" spans="1:21">
      <c r="A8" s="195"/>
      <c r="B8" s="191"/>
      <c r="C8" s="191"/>
      <c r="D8" s="191"/>
      <c r="E8" s="191"/>
      <c r="F8" s="191"/>
      <c r="G8" s="191"/>
      <c r="H8" s="191"/>
      <c r="I8" s="191"/>
      <c r="J8" s="191"/>
      <c r="K8" s="191"/>
      <c r="L8" s="191"/>
      <c r="M8" s="191"/>
      <c r="N8" s="191"/>
      <c r="O8" s="191"/>
      <c r="P8" s="191"/>
      <c r="Q8" s="191"/>
      <c r="R8" s="191"/>
    </row>
    <row r="9" spans="1:21" ht="13.5" customHeight="1">
      <c r="A9" s="1042" t="s">
        <v>792</v>
      </c>
      <c r="B9" s="1042"/>
      <c r="C9" s="1042"/>
      <c r="D9" s="1042"/>
      <c r="E9" s="1042"/>
      <c r="F9" s="1042"/>
      <c r="G9" s="1042"/>
      <c r="H9" s="1042"/>
      <c r="I9" s="1042"/>
      <c r="J9" s="1042"/>
      <c r="K9" s="1042"/>
      <c r="L9" s="1042"/>
      <c r="M9" s="1042"/>
      <c r="N9" s="1042"/>
      <c r="O9" s="1042"/>
      <c r="P9" s="1042"/>
      <c r="Q9" s="1042"/>
      <c r="R9" s="1042"/>
    </row>
    <row r="10" spans="1:21">
      <c r="A10" s="194" t="s">
        <v>684</v>
      </c>
      <c r="B10" s="191"/>
      <c r="C10" s="191"/>
      <c r="D10" s="191"/>
      <c r="E10" s="191"/>
      <c r="F10" s="191"/>
      <c r="G10" s="191"/>
      <c r="H10" s="191"/>
      <c r="I10" s="191"/>
      <c r="J10" s="191"/>
      <c r="K10" s="191"/>
      <c r="L10" s="191"/>
      <c r="M10" s="191"/>
      <c r="N10" s="191"/>
      <c r="O10" s="191"/>
      <c r="P10" s="191"/>
      <c r="Q10" s="191"/>
      <c r="R10" s="191"/>
      <c r="T10" s="134" t="s">
        <v>257</v>
      </c>
    </row>
    <row r="11" spans="1:21" ht="24" customHeight="1">
      <c r="A11" s="429" t="s">
        <v>600</v>
      </c>
      <c r="B11" s="1036" t="s">
        <v>419</v>
      </c>
      <c r="C11" s="1036"/>
      <c r="D11" s="1036"/>
      <c r="E11" s="1036" t="s">
        <v>601</v>
      </c>
      <c r="F11" s="1036"/>
      <c r="G11" s="1036" t="s">
        <v>602</v>
      </c>
      <c r="H11" s="1036"/>
      <c r="I11" s="1036"/>
      <c r="J11" s="1036"/>
      <c r="K11" s="1001" t="s">
        <v>603</v>
      </c>
      <c r="L11" s="1001"/>
      <c r="M11" s="1001"/>
      <c r="N11" s="1001"/>
      <c r="O11" s="1001"/>
      <c r="P11" s="906" t="s">
        <v>535</v>
      </c>
      <c r="Q11" s="1016"/>
      <c r="R11" s="907"/>
      <c r="T11" s="134" t="s">
        <v>258</v>
      </c>
    </row>
    <row r="12" spans="1:21" ht="44.25" customHeight="1">
      <c r="A12" s="428" t="s">
        <v>604</v>
      </c>
      <c r="B12" s="1028" t="s">
        <v>659</v>
      </c>
      <c r="C12" s="1028"/>
      <c r="D12" s="1028"/>
      <c r="E12" s="997"/>
      <c r="F12" s="997"/>
      <c r="G12" s="1041"/>
      <c r="H12" s="1041"/>
      <c r="I12" s="1041"/>
      <c r="J12" s="1041"/>
      <c r="K12" s="1028" t="s">
        <v>605</v>
      </c>
      <c r="L12" s="1028"/>
      <c r="M12" s="997"/>
      <c r="N12" s="997"/>
      <c r="O12" s="997"/>
      <c r="P12" s="1078" t="s">
        <v>683</v>
      </c>
      <c r="Q12" s="1079"/>
      <c r="R12" s="1080"/>
    </row>
    <row r="13" spans="1:21">
      <c r="A13" s="192"/>
      <c r="B13" s="192"/>
      <c r="C13" s="192"/>
      <c r="D13" s="192"/>
      <c r="E13" s="192"/>
      <c r="F13" s="192"/>
      <c r="G13" s="430"/>
      <c r="H13" s="430"/>
      <c r="I13" s="430"/>
      <c r="J13" s="430"/>
      <c r="K13" s="192"/>
      <c r="L13" s="192"/>
      <c r="M13" s="192"/>
      <c r="N13" s="192"/>
      <c r="O13" s="192"/>
    </row>
    <row r="14" spans="1:21">
      <c r="A14" s="1030" t="s">
        <v>685</v>
      </c>
      <c r="B14" s="1030"/>
      <c r="C14" s="1030"/>
      <c r="D14" s="1030"/>
      <c r="E14" s="1030"/>
      <c r="F14" s="1030"/>
      <c r="G14" s="1030"/>
      <c r="H14" s="1030"/>
      <c r="I14" s="1030"/>
      <c r="J14" s="1030"/>
      <c r="K14" s="1030"/>
      <c r="L14" s="1030"/>
      <c r="M14" s="1030"/>
      <c r="N14" s="1030"/>
      <c r="O14" s="1030"/>
      <c r="P14" s="1030"/>
      <c r="Q14" s="1030"/>
      <c r="R14" s="1030"/>
    </row>
    <row r="15" spans="1:21">
      <c r="A15" s="1030"/>
      <c r="B15" s="1030"/>
      <c r="C15" s="1030"/>
      <c r="D15" s="1030"/>
      <c r="E15" s="1030"/>
      <c r="F15" s="1030"/>
      <c r="G15" s="1030"/>
      <c r="H15" s="1030"/>
      <c r="I15" s="1030"/>
      <c r="J15" s="1030"/>
      <c r="K15" s="1030"/>
      <c r="L15" s="1030"/>
      <c r="M15" s="1030"/>
      <c r="N15" s="1030"/>
      <c r="O15" s="1030"/>
      <c r="P15" s="1030"/>
      <c r="Q15" s="1030"/>
      <c r="R15" s="1030"/>
    </row>
    <row r="16" spans="1:21">
      <c r="A16" s="195" t="s">
        <v>686</v>
      </c>
      <c r="B16" s="191"/>
      <c r="C16" s="191"/>
      <c r="D16" s="191"/>
      <c r="E16" s="191"/>
      <c r="F16" s="191"/>
      <c r="G16" s="191"/>
      <c r="H16" s="191"/>
      <c r="I16" s="191"/>
      <c r="J16" s="191"/>
      <c r="K16" s="191"/>
      <c r="L16" s="191"/>
      <c r="M16" s="191"/>
      <c r="N16" s="191"/>
      <c r="O16" s="191"/>
      <c r="P16" s="191"/>
      <c r="Q16" s="191"/>
      <c r="R16" s="191"/>
    </row>
    <row r="17" spans="1:18" ht="24" customHeight="1">
      <c r="A17" s="429" t="s">
        <v>600</v>
      </c>
      <c r="B17" s="1036" t="s">
        <v>420</v>
      </c>
      <c r="C17" s="1036"/>
      <c r="D17" s="1036"/>
      <c r="E17" s="1036" t="s">
        <v>152</v>
      </c>
      <c r="F17" s="1036"/>
      <c r="G17" s="1036"/>
      <c r="H17" s="1036" t="s">
        <v>422</v>
      </c>
      <c r="I17" s="1036"/>
      <c r="J17" s="1036"/>
      <c r="K17" s="1036"/>
      <c r="L17" s="1036" t="s">
        <v>660</v>
      </c>
      <c r="M17" s="1036"/>
      <c r="N17" s="1036"/>
      <c r="O17" s="1037" t="s">
        <v>440</v>
      </c>
      <c r="P17" s="1038"/>
      <c r="Q17" s="1038"/>
      <c r="R17" s="1039"/>
    </row>
    <row r="18" spans="1:18" ht="13.5" customHeight="1">
      <c r="A18" s="1048" t="s">
        <v>604</v>
      </c>
      <c r="B18" s="1050"/>
      <c r="C18" s="1051"/>
      <c r="D18" s="1052"/>
      <c r="E18" s="1050"/>
      <c r="F18" s="1051"/>
      <c r="G18" s="1052"/>
      <c r="H18" s="1050"/>
      <c r="I18" s="1051"/>
      <c r="J18" s="1051"/>
      <c r="K18" s="1052"/>
      <c r="L18" s="1050"/>
      <c r="M18" s="1051"/>
      <c r="N18" s="1052"/>
      <c r="O18" s="431" t="s">
        <v>172</v>
      </c>
      <c r="P18" s="1043"/>
      <c r="Q18" s="1043"/>
      <c r="R18" s="1044"/>
    </row>
    <row r="19" spans="1:18" ht="13.5" customHeight="1">
      <c r="A19" s="1049"/>
      <c r="B19" s="1053"/>
      <c r="C19" s="1054"/>
      <c r="D19" s="1055"/>
      <c r="E19" s="1053"/>
      <c r="F19" s="1054"/>
      <c r="G19" s="1055"/>
      <c r="H19" s="1053"/>
      <c r="I19" s="1054"/>
      <c r="J19" s="1054"/>
      <c r="K19" s="1055"/>
      <c r="L19" s="1053"/>
      <c r="M19" s="1054"/>
      <c r="N19" s="1055"/>
      <c r="O19" s="279" t="s">
        <v>173</v>
      </c>
      <c r="P19" s="1045"/>
      <c r="Q19" s="1046"/>
      <c r="R19" s="1047"/>
    </row>
    <row r="20" spans="1:18">
      <c r="A20" s="165" t="s">
        <v>661</v>
      </c>
      <c r="B20" s="2" t="s">
        <v>676</v>
      </c>
      <c r="C20" s="278"/>
      <c r="D20" s="278"/>
      <c r="E20" s="278"/>
      <c r="F20" s="278"/>
      <c r="G20" s="278"/>
      <c r="H20" s="278"/>
      <c r="I20" s="278"/>
      <c r="J20" s="278"/>
      <c r="K20" s="278"/>
      <c r="L20" s="278"/>
      <c r="M20" s="278"/>
      <c r="N20" s="278"/>
      <c r="O20" s="278"/>
      <c r="P20" s="278"/>
      <c r="Q20" s="278"/>
      <c r="R20" s="278"/>
    </row>
    <row r="21" spans="1:18">
      <c r="A21" s="165" t="s">
        <v>662</v>
      </c>
      <c r="B21" s="194" t="s">
        <v>663</v>
      </c>
      <c r="C21" s="278"/>
      <c r="D21" s="278"/>
      <c r="E21" s="278"/>
      <c r="F21" s="278"/>
      <c r="G21" s="278"/>
      <c r="H21" s="278"/>
      <c r="I21" s="278"/>
      <c r="J21" s="278"/>
      <c r="K21" s="278"/>
      <c r="L21" s="278"/>
      <c r="M21" s="278"/>
      <c r="N21" s="278"/>
      <c r="O21" s="278"/>
      <c r="P21" s="278"/>
      <c r="Q21" s="278"/>
      <c r="R21" s="278"/>
    </row>
    <row r="22" spans="1:18" s="2" customFormat="1">
      <c r="A22" s="432"/>
      <c r="B22" s="277" t="s">
        <v>612</v>
      </c>
      <c r="C22" s="779" t="s">
        <v>664</v>
      </c>
      <c r="D22" s="779"/>
      <c r="E22" s="779"/>
      <c r="F22" s="779"/>
      <c r="G22" s="779"/>
      <c r="H22" s="779"/>
      <c r="I22" s="779"/>
      <c r="J22" s="779"/>
      <c r="K22" s="779"/>
      <c r="L22" s="779"/>
      <c r="M22" s="779"/>
      <c r="N22" s="779"/>
      <c r="O22" s="779"/>
      <c r="P22" s="779"/>
      <c r="Q22" s="779"/>
      <c r="R22" s="779"/>
    </row>
    <row r="23" spans="1:18" s="2" customFormat="1">
      <c r="A23" s="432"/>
      <c r="B23" s="277"/>
      <c r="C23" s="779"/>
      <c r="D23" s="779"/>
      <c r="E23" s="779"/>
      <c r="F23" s="779"/>
      <c r="G23" s="779"/>
      <c r="H23" s="779"/>
      <c r="I23" s="779"/>
      <c r="J23" s="779"/>
      <c r="K23" s="779"/>
      <c r="L23" s="779"/>
      <c r="M23" s="779"/>
      <c r="N23" s="779"/>
      <c r="O23" s="779"/>
      <c r="P23" s="779"/>
      <c r="Q23" s="779"/>
      <c r="R23" s="779"/>
    </row>
    <row r="24" spans="1:18" s="2" customFormat="1">
      <c r="A24" s="432"/>
      <c r="B24" s="277" t="s">
        <v>614</v>
      </c>
      <c r="C24" s="779" t="s">
        <v>615</v>
      </c>
      <c r="D24" s="779"/>
      <c r="E24" s="779"/>
      <c r="F24" s="779"/>
      <c r="G24" s="779"/>
      <c r="H24" s="779"/>
      <c r="I24" s="779"/>
      <c r="J24" s="779"/>
      <c r="K24" s="779"/>
      <c r="L24" s="779"/>
      <c r="M24" s="779"/>
      <c r="N24" s="779"/>
      <c r="O24" s="779"/>
      <c r="P24" s="779"/>
      <c r="Q24" s="779"/>
      <c r="R24" s="779"/>
    </row>
    <row r="25" spans="1:18" s="2" customFormat="1">
      <c r="A25" s="432"/>
      <c r="B25" s="277"/>
      <c r="C25" s="779"/>
      <c r="D25" s="779"/>
      <c r="E25" s="779"/>
      <c r="F25" s="779"/>
      <c r="G25" s="779"/>
      <c r="H25" s="779"/>
      <c r="I25" s="779"/>
      <c r="J25" s="779"/>
      <c r="K25" s="779"/>
      <c r="L25" s="779"/>
      <c r="M25" s="779"/>
      <c r="N25" s="779"/>
      <c r="O25" s="779"/>
      <c r="P25" s="779"/>
      <c r="Q25" s="779"/>
      <c r="R25" s="779"/>
    </row>
    <row r="26" spans="1:18" s="2" customFormat="1">
      <c r="A26" s="432"/>
      <c r="B26" s="277"/>
      <c r="C26" s="779"/>
      <c r="D26" s="779"/>
      <c r="E26" s="779"/>
      <c r="F26" s="779"/>
      <c r="G26" s="779"/>
      <c r="H26" s="779"/>
      <c r="I26" s="779"/>
      <c r="J26" s="779"/>
      <c r="K26" s="779"/>
      <c r="L26" s="779"/>
      <c r="M26" s="779"/>
      <c r="N26" s="779"/>
      <c r="O26" s="779"/>
      <c r="P26" s="779"/>
      <c r="Q26" s="779"/>
      <c r="R26" s="779"/>
    </row>
    <row r="27" spans="1:18" s="2" customFormat="1">
      <c r="A27" s="432"/>
      <c r="B27" s="277" t="s">
        <v>616</v>
      </c>
      <c r="C27" s="779" t="s">
        <v>665</v>
      </c>
      <c r="D27" s="779"/>
      <c r="E27" s="779"/>
      <c r="F27" s="779"/>
      <c r="G27" s="779"/>
      <c r="H27" s="779"/>
      <c r="I27" s="779"/>
      <c r="J27" s="779"/>
      <c r="K27" s="779"/>
      <c r="L27" s="779"/>
      <c r="M27" s="779"/>
      <c r="N27" s="779"/>
      <c r="O27" s="779"/>
      <c r="P27" s="779"/>
      <c r="Q27" s="779"/>
      <c r="R27" s="779"/>
    </row>
    <row r="28" spans="1:18" s="2" customFormat="1">
      <c r="A28" s="432"/>
      <c r="B28" s="277"/>
      <c r="C28" s="779"/>
      <c r="D28" s="779"/>
      <c r="E28" s="779"/>
      <c r="F28" s="779"/>
      <c r="G28" s="779"/>
      <c r="H28" s="779"/>
      <c r="I28" s="779"/>
      <c r="J28" s="779"/>
      <c r="K28" s="779"/>
      <c r="L28" s="779"/>
      <c r="M28" s="779"/>
      <c r="N28" s="779"/>
      <c r="O28" s="779"/>
      <c r="P28" s="779"/>
      <c r="Q28" s="779"/>
      <c r="R28" s="779"/>
    </row>
    <row r="29" spans="1:18" s="2" customFormat="1">
      <c r="A29" s="432"/>
      <c r="B29" s="277" t="s">
        <v>618</v>
      </c>
      <c r="C29" s="779" t="s">
        <v>666</v>
      </c>
      <c r="D29" s="779"/>
      <c r="E29" s="779"/>
      <c r="F29" s="779"/>
      <c r="G29" s="779"/>
      <c r="H29" s="779"/>
      <c r="I29" s="779"/>
      <c r="J29" s="779"/>
      <c r="K29" s="779"/>
      <c r="L29" s="779"/>
      <c r="M29" s="779"/>
      <c r="N29" s="779"/>
      <c r="O29" s="779"/>
      <c r="P29" s="779"/>
      <c r="Q29" s="779"/>
      <c r="R29" s="779"/>
    </row>
    <row r="30" spans="1:18" s="2" customFormat="1">
      <c r="A30" s="432"/>
      <c r="B30" s="277" t="s">
        <v>620</v>
      </c>
      <c r="C30" s="779" t="s">
        <v>621</v>
      </c>
      <c r="D30" s="779"/>
      <c r="E30" s="779"/>
      <c r="F30" s="779"/>
      <c r="G30" s="779"/>
      <c r="H30" s="779"/>
      <c r="I30" s="779"/>
      <c r="J30" s="779"/>
      <c r="K30" s="779"/>
      <c r="L30" s="779"/>
      <c r="M30" s="779"/>
      <c r="N30" s="779"/>
      <c r="O30" s="779"/>
      <c r="P30" s="779"/>
      <c r="Q30" s="779"/>
      <c r="R30" s="779"/>
    </row>
    <row r="31" spans="1:18" s="2" customFormat="1">
      <c r="A31" s="432"/>
      <c r="B31" s="277"/>
      <c r="C31" s="779"/>
      <c r="D31" s="779"/>
      <c r="E31" s="779"/>
      <c r="F31" s="779"/>
      <c r="G31" s="779"/>
      <c r="H31" s="779"/>
      <c r="I31" s="779"/>
      <c r="J31" s="779"/>
      <c r="K31" s="779"/>
      <c r="L31" s="779"/>
      <c r="M31" s="779"/>
      <c r="N31" s="779"/>
      <c r="O31" s="779"/>
      <c r="P31" s="779"/>
      <c r="Q31" s="779"/>
      <c r="R31" s="779"/>
    </row>
    <row r="32" spans="1:18" s="2" customFormat="1">
      <c r="A32" s="432"/>
      <c r="B32" s="277"/>
      <c r="C32" s="194"/>
      <c r="D32" s="194"/>
      <c r="E32" s="194"/>
      <c r="F32" s="194"/>
      <c r="G32" s="194"/>
      <c r="H32" s="194"/>
      <c r="I32" s="194"/>
      <c r="J32" s="194"/>
      <c r="K32" s="194"/>
      <c r="L32" s="194"/>
      <c r="M32" s="194"/>
      <c r="N32" s="194"/>
      <c r="O32" s="194"/>
      <c r="P32" s="194"/>
      <c r="Q32" s="194"/>
      <c r="R32" s="194"/>
    </row>
    <row r="33" spans="1:18">
      <c r="A33" s="3" t="s">
        <v>667</v>
      </c>
      <c r="B33" s="195"/>
      <c r="C33" s="195"/>
      <c r="D33" s="195"/>
      <c r="E33" s="195"/>
      <c r="F33" s="195"/>
      <c r="G33" s="195"/>
      <c r="H33" s="195"/>
      <c r="I33" s="195"/>
      <c r="J33" s="195"/>
      <c r="K33" s="195"/>
      <c r="L33" s="195"/>
      <c r="M33" s="195"/>
      <c r="N33" s="195"/>
      <c r="O33" s="195"/>
      <c r="P33" s="195"/>
      <c r="Q33" s="195"/>
      <c r="R33" s="195"/>
    </row>
    <row r="34" spans="1:18">
      <c r="A34" s="1014" t="s">
        <v>537</v>
      </c>
      <c r="B34" s="1015"/>
      <c r="C34" s="755" t="s">
        <v>538</v>
      </c>
      <c r="D34" s="755"/>
      <c r="E34" s="755"/>
      <c r="F34" s="755"/>
      <c r="G34" s="755"/>
      <c r="H34" s="906" t="s">
        <v>539</v>
      </c>
      <c r="I34" s="1016"/>
      <c r="J34" s="1016"/>
      <c r="K34" s="1016"/>
      <c r="L34" s="1016"/>
      <c r="M34" s="1016"/>
      <c r="N34" s="907"/>
      <c r="O34" s="426" t="s">
        <v>540</v>
      </c>
      <c r="P34" s="142"/>
      <c r="Q34" s="142"/>
      <c r="R34" s="427"/>
    </row>
    <row r="35" spans="1:18" ht="13.5" customHeight="1">
      <c r="A35" s="755" t="s">
        <v>668</v>
      </c>
      <c r="B35" s="755"/>
      <c r="C35" s="1017" t="s">
        <v>643</v>
      </c>
      <c r="D35" s="1017"/>
      <c r="E35" s="1017"/>
      <c r="F35" s="1017"/>
      <c r="G35" s="1017"/>
      <c r="H35" s="1018" t="s">
        <v>644</v>
      </c>
      <c r="I35" s="1019"/>
      <c r="J35" s="1019"/>
      <c r="K35" s="1019"/>
      <c r="L35" s="1019"/>
      <c r="M35" s="1019"/>
      <c r="N35" s="1020"/>
      <c r="O35" s="1073" t="s">
        <v>669</v>
      </c>
      <c r="P35" s="780"/>
      <c r="Q35" s="780"/>
      <c r="R35" s="781"/>
    </row>
    <row r="36" spans="1:18">
      <c r="A36" s="755"/>
      <c r="B36" s="755"/>
      <c r="C36" s="1017"/>
      <c r="D36" s="1017"/>
      <c r="E36" s="1017"/>
      <c r="F36" s="1017"/>
      <c r="G36" s="1017"/>
      <c r="H36" s="1021"/>
      <c r="I36" s="1022"/>
      <c r="J36" s="1022"/>
      <c r="K36" s="1022"/>
      <c r="L36" s="1022"/>
      <c r="M36" s="1022"/>
      <c r="N36" s="1023"/>
      <c r="O36" s="1074"/>
      <c r="P36" s="782"/>
      <c r="Q36" s="782"/>
      <c r="R36" s="783"/>
    </row>
    <row r="37" spans="1:18" ht="13.5" customHeight="1">
      <c r="A37" s="755" t="s">
        <v>541</v>
      </c>
      <c r="B37" s="755"/>
      <c r="C37" s="1017"/>
      <c r="D37" s="1017"/>
      <c r="E37" s="1017"/>
      <c r="F37" s="1017"/>
      <c r="G37" s="1017"/>
      <c r="H37" s="1018" t="s">
        <v>646</v>
      </c>
      <c r="I37" s="1019"/>
      <c r="J37" s="1019"/>
      <c r="K37" s="1019"/>
      <c r="L37" s="1019"/>
      <c r="M37" s="1019"/>
      <c r="N37" s="1020"/>
      <c r="O37" s="1073" t="s">
        <v>670</v>
      </c>
      <c r="P37" s="780"/>
      <c r="Q37" s="780"/>
      <c r="R37" s="781"/>
    </row>
    <row r="38" spans="1:18">
      <c r="A38" s="755"/>
      <c r="B38" s="755"/>
      <c r="C38" s="1017"/>
      <c r="D38" s="1017"/>
      <c r="E38" s="1017"/>
      <c r="F38" s="1017"/>
      <c r="G38" s="1017"/>
      <c r="H38" s="1021"/>
      <c r="I38" s="1022"/>
      <c r="J38" s="1022"/>
      <c r="K38" s="1022"/>
      <c r="L38" s="1022"/>
      <c r="M38" s="1022"/>
      <c r="N38" s="1023"/>
      <c r="O38" s="1074"/>
      <c r="P38" s="782"/>
      <c r="Q38" s="782"/>
      <c r="R38" s="783"/>
    </row>
    <row r="39" spans="1:18" ht="13.5" customHeight="1">
      <c r="A39" s="755" t="s">
        <v>671</v>
      </c>
      <c r="B39" s="755"/>
      <c r="C39" s="1018" t="s">
        <v>649</v>
      </c>
      <c r="D39" s="1019"/>
      <c r="E39" s="1019"/>
      <c r="F39" s="1019"/>
      <c r="G39" s="1020"/>
      <c r="H39" s="1018" t="s">
        <v>644</v>
      </c>
      <c r="I39" s="1019"/>
      <c r="J39" s="1019"/>
      <c r="K39" s="1019"/>
      <c r="L39" s="1019"/>
      <c r="M39" s="1019"/>
      <c r="N39" s="1020"/>
      <c r="O39" s="1073" t="s">
        <v>672</v>
      </c>
      <c r="P39" s="780"/>
      <c r="Q39" s="780"/>
      <c r="R39" s="781"/>
    </row>
    <row r="40" spans="1:18">
      <c r="A40" s="755"/>
      <c r="B40" s="755"/>
      <c r="C40" s="1075"/>
      <c r="D40" s="1076"/>
      <c r="E40" s="1076"/>
      <c r="F40" s="1076"/>
      <c r="G40" s="1077"/>
      <c r="H40" s="1021"/>
      <c r="I40" s="1022"/>
      <c r="J40" s="1022"/>
      <c r="K40" s="1022"/>
      <c r="L40" s="1022"/>
      <c r="M40" s="1022"/>
      <c r="N40" s="1023"/>
      <c r="O40" s="1074"/>
      <c r="P40" s="782"/>
      <c r="Q40" s="782"/>
      <c r="R40" s="783"/>
    </row>
    <row r="41" spans="1:18" ht="13.5" customHeight="1">
      <c r="A41" s="755" t="s">
        <v>673</v>
      </c>
      <c r="B41" s="755"/>
      <c r="C41" s="1075"/>
      <c r="D41" s="1076"/>
      <c r="E41" s="1076"/>
      <c r="F41" s="1076"/>
      <c r="G41" s="1077"/>
      <c r="H41" s="1018" t="s">
        <v>646</v>
      </c>
      <c r="I41" s="1019"/>
      <c r="J41" s="1019"/>
      <c r="K41" s="1019"/>
      <c r="L41" s="1019"/>
      <c r="M41" s="1019"/>
      <c r="N41" s="1020"/>
      <c r="O41" s="1073" t="s">
        <v>674</v>
      </c>
      <c r="P41" s="780"/>
      <c r="Q41" s="780"/>
      <c r="R41" s="781"/>
    </row>
    <row r="42" spans="1:18">
      <c r="A42" s="755"/>
      <c r="B42" s="755"/>
      <c r="C42" s="1021"/>
      <c r="D42" s="1022"/>
      <c r="E42" s="1022"/>
      <c r="F42" s="1022"/>
      <c r="G42" s="1023"/>
      <c r="H42" s="1021"/>
      <c r="I42" s="1022"/>
      <c r="J42" s="1022"/>
      <c r="K42" s="1022"/>
      <c r="L42" s="1022"/>
      <c r="M42" s="1022"/>
      <c r="N42" s="1023"/>
      <c r="O42" s="1074"/>
      <c r="P42" s="782"/>
      <c r="Q42" s="782"/>
      <c r="R42" s="783"/>
    </row>
    <row r="57" spans="1:18">
      <c r="A57" s="109"/>
      <c r="B57" s="109"/>
      <c r="C57" s="133"/>
      <c r="D57" s="133"/>
      <c r="E57" s="133"/>
      <c r="F57" s="133"/>
      <c r="G57" s="133"/>
      <c r="H57" s="133"/>
      <c r="I57" s="133"/>
      <c r="J57" s="133"/>
      <c r="K57" s="133"/>
      <c r="L57" s="133"/>
      <c r="M57" s="133"/>
      <c r="N57" s="133"/>
      <c r="O57" s="2"/>
      <c r="P57" s="2"/>
      <c r="Q57" s="2"/>
      <c r="R57" s="2"/>
    </row>
    <row r="58" spans="1:18">
      <c r="A58" s="3" t="s">
        <v>656</v>
      </c>
    </row>
    <row r="117" spans="1:18" ht="11.25" customHeight="1"/>
    <row r="118" spans="1:18" ht="11.25" customHeight="1"/>
    <row r="119" spans="1:18" ht="15.75" customHeight="1">
      <c r="A119" s="742" t="s">
        <v>426</v>
      </c>
      <c r="B119" s="742"/>
      <c r="C119" s="742"/>
      <c r="D119" s="742"/>
      <c r="E119" s="742"/>
      <c r="F119" s="742"/>
      <c r="G119" s="742"/>
      <c r="H119" s="742"/>
      <c r="I119" s="742"/>
      <c r="J119" s="742"/>
      <c r="K119" s="742"/>
      <c r="L119" s="742"/>
      <c r="M119" s="742"/>
      <c r="N119" s="742"/>
      <c r="O119" s="742"/>
      <c r="P119" s="742"/>
      <c r="Q119" s="742"/>
      <c r="R119" s="742"/>
    </row>
    <row r="120" spans="1:18" ht="11.25" customHeight="1">
      <c r="A120" s="268"/>
      <c r="B120" s="268"/>
      <c r="C120" s="268"/>
      <c r="D120" s="268"/>
      <c r="E120" s="268"/>
      <c r="F120" s="268"/>
      <c r="G120" s="268"/>
      <c r="H120" s="268"/>
      <c r="I120" s="268"/>
      <c r="J120" s="268"/>
      <c r="K120" s="268"/>
      <c r="L120" s="268"/>
      <c r="M120" s="268"/>
      <c r="N120" s="268"/>
      <c r="O120" s="268"/>
      <c r="P120" s="268"/>
      <c r="Q120" s="268"/>
      <c r="R120" s="268"/>
    </row>
    <row r="121" spans="1:18" ht="17.25" customHeight="1">
      <c r="A121" s="268"/>
      <c r="B121" s="2" t="s">
        <v>432</v>
      </c>
      <c r="C121" s="268"/>
      <c r="D121" s="268"/>
      <c r="E121" s="268"/>
      <c r="F121" s="268"/>
      <c r="G121" s="268"/>
      <c r="H121" s="268"/>
      <c r="I121" s="268"/>
      <c r="J121" s="268"/>
      <c r="K121" s="268"/>
      <c r="L121" s="268"/>
      <c r="M121" s="268"/>
      <c r="N121" s="268"/>
      <c r="O121" s="268"/>
      <c r="P121" s="268"/>
      <c r="Q121" s="268"/>
      <c r="R121" s="268"/>
    </row>
    <row r="122" spans="1:18" ht="15.75" customHeight="1">
      <c r="G122" s="1029" t="s">
        <v>427</v>
      </c>
      <c r="H122" s="1029"/>
      <c r="I122" s="1029"/>
      <c r="J122" s="1010" t="str">
        <f>IF(企業入力シート!C6="","",企業入力シート!C6)</f>
        <v/>
      </c>
      <c r="K122" s="1010"/>
      <c r="L122" s="1010"/>
      <c r="M122" s="1010"/>
      <c r="N122" s="1010"/>
      <c r="O122" s="1010"/>
      <c r="P122" s="1010"/>
      <c r="Q122" s="1010"/>
      <c r="R122" s="1010"/>
    </row>
    <row r="123" spans="1:18" ht="15.75" customHeight="1">
      <c r="G123" s="1009" t="s">
        <v>428</v>
      </c>
      <c r="H123" s="1009"/>
      <c r="I123" s="1009"/>
      <c r="J123" s="1011"/>
      <c r="K123" s="1011"/>
      <c r="L123" s="1011"/>
      <c r="M123" s="1011"/>
      <c r="N123" s="1011"/>
      <c r="O123" s="1011"/>
      <c r="P123" s="1011"/>
      <c r="Q123" s="1011"/>
      <c r="R123" s="1011"/>
    </row>
    <row r="124" spans="1:18" ht="15.75" customHeight="1">
      <c r="G124" s="1009" t="s">
        <v>429</v>
      </c>
      <c r="H124" s="1009"/>
      <c r="I124" s="1009"/>
      <c r="J124" s="1010" t="str">
        <f>IF(企業入力シート!C7="","",企業入力シート!C7)</f>
        <v/>
      </c>
      <c r="K124" s="1010"/>
      <c r="L124" s="1010"/>
      <c r="M124" s="1010"/>
      <c r="N124" s="1010"/>
      <c r="O124" s="1010"/>
      <c r="P124" s="1010"/>
      <c r="Q124" s="1010"/>
      <c r="R124" s="1010"/>
    </row>
    <row r="125" spans="1:18" ht="15.75" customHeight="1">
      <c r="G125" s="1009" t="s">
        <v>418</v>
      </c>
      <c r="H125" s="1009"/>
      <c r="I125" s="1009"/>
      <c r="J125" s="1010" t="str">
        <f>IF(企業入力シート!C8="","",企業入力シート!C8)</f>
        <v/>
      </c>
      <c r="K125" s="1010"/>
      <c r="L125" s="1010"/>
      <c r="M125" s="1010"/>
      <c r="N125" s="1010"/>
      <c r="O125" s="1010"/>
      <c r="P125" s="1010"/>
      <c r="Q125" s="1031"/>
      <c r="R125" s="1031"/>
    </row>
    <row r="126" spans="1:18" ht="15.75" customHeight="1">
      <c r="G126" s="1009" t="s">
        <v>430</v>
      </c>
      <c r="H126" s="1009"/>
      <c r="I126" s="1009"/>
      <c r="J126" s="1013">
        <f>IF(発注者入力シート!H7="","",発注者入力シート!H7)</f>
        <v>46296</v>
      </c>
      <c r="K126" s="1013"/>
      <c r="L126" s="1013"/>
      <c r="M126" s="1013"/>
      <c r="N126" s="1013"/>
      <c r="O126" s="1013"/>
      <c r="P126" s="1013"/>
      <c r="Q126" s="1013"/>
      <c r="R126" s="1013"/>
    </row>
    <row r="127" spans="1:18" ht="15.75" customHeight="1"/>
    <row r="128" spans="1:18" s="195" customFormat="1" ht="13.5" customHeight="1">
      <c r="B128" s="779" t="s">
        <v>542</v>
      </c>
      <c r="C128" s="779"/>
      <c r="D128" s="779"/>
      <c r="E128" s="779"/>
      <c r="F128" s="779"/>
      <c r="G128" s="779"/>
      <c r="H128" s="779"/>
      <c r="I128" s="779"/>
      <c r="J128" s="779"/>
      <c r="K128" s="779"/>
      <c r="L128" s="779"/>
      <c r="M128" s="779"/>
      <c r="N128" s="779"/>
      <c r="O128" s="779"/>
      <c r="P128" s="779"/>
      <c r="Q128" s="779"/>
    </row>
    <row r="129" spans="1:18" s="195" customFormat="1">
      <c r="B129" s="779"/>
      <c r="C129" s="779"/>
      <c r="D129" s="779"/>
      <c r="E129" s="779"/>
      <c r="F129" s="779"/>
      <c r="G129" s="779"/>
      <c r="H129" s="779"/>
      <c r="I129" s="779"/>
      <c r="J129" s="779"/>
      <c r="K129" s="779"/>
      <c r="L129" s="779"/>
      <c r="M129" s="779"/>
      <c r="N129" s="779"/>
      <c r="O129" s="779"/>
      <c r="P129" s="779"/>
      <c r="Q129" s="779"/>
    </row>
    <row r="130" spans="1:18" s="195" customFormat="1">
      <c r="B130" s="779"/>
      <c r="C130" s="779"/>
      <c r="D130" s="779"/>
      <c r="E130" s="779"/>
      <c r="F130" s="779"/>
      <c r="G130" s="779"/>
      <c r="H130" s="779"/>
      <c r="I130" s="779"/>
      <c r="J130" s="779"/>
      <c r="K130" s="779"/>
      <c r="L130" s="779"/>
      <c r="M130" s="779"/>
      <c r="N130" s="779"/>
      <c r="O130" s="779"/>
      <c r="P130" s="779"/>
      <c r="Q130" s="779"/>
    </row>
    <row r="131" spans="1:18" s="195" customFormat="1">
      <c r="B131" s="779"/>
      <c r="C131" s="779"/>
      <c r="D131" s="779"/>
      <c r="E131" s="779"/>
      <c r="F131" s="779"/>
      <c r="G131" s="779"/>
      <c r="H131" s="779"/>
      <c r="I131" s="779"/>
      <c r="J131" s="779"/>
      <c r="K131" s="779"/>
      <c r="L131" s="779"/>
      <c r="M131" s="779"/>
      <c r="N131" s="779"/>
      <c r="O131" s="779"/>
      <c r="P131" s="779"/>
      <c r="Q131" s="779"/>
    </row>
    <row r="132" spans="1:18" s="195" customFormat="1">
      <c r="B132" s="779"/>
      <c r="C132" s="779"/>
      <c r="D132" s="779"/>
      <c r="E132" s="779"/>
      <c r="F132" s="779"/>
      <c r="G132" s="779"/>
      <c r="H132" s="779"/>
      <c r="I132" s="779"/>
      <c r="J132" s="779"/>
      <c r="K132" s="779"/>
      <c r="L132" s="779"/>
      <c r="M132" s="779"/>
      <c r="N132" s="779"/>
      <c r="O132" s="779"/>
      <c r="P132" s="779"/>
      <c r="Q132" s="779"/>
    </row>
    <row r="133" spans="1:18" s="195" customFormat="1">
      <c r="B133" s="779"/>
      <c r="C133" s="779"/>
      <c r="D133" s="779"/>
      <c r="E133" s="779"/>
      <c r="F133" s="779"/>
      <c r="G133" s="779"/>
      <c r="H133" s="779"/>
      <c r="I133" s="779"/>
      <c r="J133" s="779"/>
      <c r="K133" s="779"/>
      <c r="L133" s="779"/>
      <c r="M133" s="779"/>
      <c r="N133" s="779"/>
      <c r="O133" s="779"/>
      <c r="P133" s="779"/>
      <c r="Q133" s="779"/>
    </row>
    <row r="134" spans="1:18" ht="11.25" customHeight="1"/>
    <row r="135" spans="1:18" ht="15.75" customHeight="1">
      <c r="B135" s="3" t="s">
        <v>431</v>
      </c>
      <c r="E135" s="1012" t="s">
        <v>707</v>
      </c>
      <c r="F135" s="1012"/>
      <c r="G135" s="1012"/>
      <c r="H135" s="1012"/>
      <c r="I135" s="1012"/>
    </row>
    <row r="136" spans="1:18" ht="11.25" customHeight="1"/>
    <row r="137" spans="1:18" ht="11.25" customHeight="1">
      <c r="A137" s="1028" t="s">
        <v>425</v>
      </c>
      <c r="B137" s="755" t="s">
        <v>420</v>
      </c>
      <c r="C137" s="755"/>
      <c r="D137" s="755"/>
      <c r="E137" s="755" t="s">
        <v>152</v>
      </c>
      <c r="F137" s="755"/>
      <c r="G137" s="755"/>
      <c r="H137" s="755" t="s">
        <v>422</v>
      </c>
      <c r="I137" s="755"/>
      <c r="J137" s="755"/>
      <c r="K137" s="1032" t="s">
        <v>423</v>
      </c>
      <c r="L137" s="1033"/>
      <c r="M137" s="1033"/>
      <c r="N137" s="755" t="s">
        <v>424</v>
      </c>
      <c r="O137" s="755"/>
      <c r="P137" s="755"/>
      <c r="Q137" s="755"/>
      <c r="R137" s="755"/>
    </row>
    <row r="138" spans="1:18" ht="15.75" customHeight="1">
      <c r="A138" s="755"/>
      <c r="B138" s="755"/>
      <c r="C138" s="755"/>
      <c r="D138" s="755"/>
      <c r="E138" s="755"/>
      <c r="F138" s="755"/>
      <c r="G138" s="755"/>
      <c r="H138" s="755"/>
      <c r="I138" s="755"/>
      <c r="J138" s="755"/>
      <c r="K138" s="1034"/>
      <c r="L138" s="1035"/>
      <c r="M138" s="1035"/>
      <c r="N138" s="755"/>
      <c r="O138" s="755"/>
      <c r="P138" s="755"/>
      <c r="Q138" s="755"/>
      <c r="R138" s="755"/>
    </row>
    <row r="139" spans="1:18">
      <c r="A139" s="810" t="s">
        <v>441</v>
      </c>
      <c r="B139" s="848"/>
      <c r="C139" s="849"/>
      <c r="D139" s="850"/>
      <c r="E139" s="848"/>
      <c r="F139" s="849"/>
      <c r="G139" s="850"/>
      <c r="H139" s="848"/>
      <c r="I139" s="849"/>
      <c r="J139" s="850"/>
      <c r="K139" s="1005"/>
      <c r="L139" s="1006"/>
      <c r="M139" s="1006"/>
      <c r="N139" s="136" t="s">
        <v>172</v>
      </c>
      <c r="O139" s="951"/>
      <c r="P139" s="952"/>
      <c r="Q139" s="952"/>
      <c r="R139" s="953"/>
    </row>
    <row r="140" spans="1:18">
      <c r="A140" s="811"/>
      <c r="B140" s="851"/>
      <c r="C140" s="852"/>
      <c r="D140" s="853"/>
      <c r="E140" s="851"/>
      <c r="F140" s="852"/>
      <c r="G140" s="853"/>
      <c r="H140" s="851"/>
      <c r="I140" s="852"/>
      <c r="J140" s="853"/>
      <c r="K140" s="1007"/>
      <c r="L140" s="1008"/>
      <c r="M140" s="1008"/>
      <c r="N140" s="279" t="s">
        <v>173</v>
      </c>
      <c r="O140" s="954"/>
      <c r="P140" s="955"/>
      <c r="Q140" s="955"/>
      <c r="R140" s="956"/>
    </row>
    <row r="141" spans="1:18" ht="15.75" customHeight="1"/>
    <row r="142" spans="1:18" ht="15.75" customHeight="1"/>
    <row r="143" spans="1:18" ht="15.75" customHeight="1"/>
    <row r="144" spans="1:18"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sheetData>
  <mergeCells count="80">
    <mergeCell ref="B6:R7"/>
    <mergeCell ref="A1:F1"/>
    <mergeCell ref="A2:E2"/>
    <mergeCell ref="A3:R3"/>
    <mergeCell ref="H4:K4"/>
    <mergeCell ref="L4:R4"/>
    <mergeCell ref="B12:D12"/>
    <mergeCell ref="E12:F12"/>
    <mergeCell ref="G12:J12"/>
    <mergeCell ref="K12:L12"/>
    <mergeCell ref="M12:O12"/>
    <mergeCell ref="A9:R9"/>
    <mergeCell ref="B11:D11"/>
    <mergeCell ref="E11:F11"/>
    <mergeCell ref="G11:J11"/>
    <mergeCell ref="K11:O11"/>
    <mergeCell ref="P11:R11"/>
    <mergeCell ref="A14:R15"/>
    <mergeCell ref="B17:D17"/>
    <mergeCell ref="E17:G17"/>
    <mergeCell ref="H17:K17"/>
    <mergeCell ref="L17:N17"/>
    <mergeCell ref="O17:R17"/>
    <mergeCell ref="C22:R23"/>
    <mergeCell ref="A18:A19"/>
    <mergeCell ref="B18:D19"/>
    <mergeCell ref="E18:G19"/>
    <mergeCell ref="H18:K19"/>
    <mergeCell ref="L18:N19"/>
    <mergeCell ref="P18:R18"/>
    <mergeCell ref="P19:R19"/>
    <mergeCell ref="G126:I126"/>
    <mergeCell ref="J126:R126"/>
    <mergeCell ref="A119:R119"/>
    <mergeCell ref="G122:I122"/>
    <mergeCell ref="J122:R122"/>
    <mergeCell ref="G123:I123"/>
    <mergeCell ref="J123:R123"/>
    <mergeCell ref="G124:I124"/>
    <mergeCell ref="J124:R124"/>
    <mergeCell ref="G125:I125"/>
    <mergeCell ref="J125:P125"/>
    <mergeCell ref="Q125:R125"/>
    <mergeCell ref="O139:R139"/>
    <mergeCell ref="O140:R140"/>
    <mergeCell ref="B128:Q133"/>
    <mergeCell ref="E135:I135"/>
    <mergeCell ref="A137:A138"/>
    <mergeCell ref="B137:D138"/>
    <mergeCell ref="E137:G138"/>
    <mergeCell ref="H137:J138"/>
    <mergeCell ref="K137:M138"/>
    <mergeCell ref="N137:R138"/>
    <mergeCell ref="A139:A140"/>
    <mergeCell ref="B139:D140"/>
    <mergeCell ref="E139:G140"/>
    <mergeCell ref="H139:J140"/>
    <mergeCell ref="K139:M140"/>
    <mergeCell ref="C27:R28"/>
    <mergeCell ref="C29:R29"/>
    <mergeCell ref="C30:R31"/>
    <mergeCell ref="A34:B34"/>
    <mergeCell ref="C34:G34"/>
    <mergeCell ref="H34:N34"/>
    <mergeCell ref="P12:R12"/>
    <mergeCell ref="A39:B40"/>
    <mergeCell ref="C39:G42"/>
    <mergeCell ref="H39:N40"/>
    <mergeCell ref="O39:R40"/>
    <mergeCell ref="A41:B42"/>
    <mergeCell ref="H41:N42"/>
    <mergeCell ref="O41:R42"/>
    <mergeCell ref="A35:B36"/>
    <mergeCell ref="C35:G38"/>
    <mergeCell ref="H35:N36"/>
    <mergeCell ref="O35:R36"/>
    <mergeCell ref="A37:B38"/>
    <mergeCell ref="H37:N38"/>
    <mergeCell ref="O37:R38"/>
    <mergeCell ref="C24:R26"/>
  </mergeCells>
  <phoneticPr fontId="2"/>
  <dataValidations count="1">
    <dataValidation type="list" showInputMessage="1" showErrorMessage="1" sqref="E12:F12" xr:uid="{00000000-0002-0000-1400-000000000000}">
      <formula1>企業回答9</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sheetPr>
  <dimension ref="A1:AC37"/>
  <sheetViews>
    <sheetView view="pageBreakPreview" zoomScaleNormal="100" zoomScaleSheetLayoutView="100" workbookViewId="0">
      <selection activeCell="V17" sqref="V17"/>
    </sheetView>
  </sheetViews>
  <sheetFormatPr defaultColWidth="9" defaultRowHeight="16.5" customHeight="1"/>
  <cols>
    <col min="1" max="1" width="5.875" style="3" customWidth="1"/>
    <col min="2" max="7" width="4.875" style="3" customWidth="1"/>
    <col min="8" max="10" width="5.375" style="3" customWidth="1"/>
    <col min="11" max="20" width="4.875" style="3" customWidth="1"/>
    <col min="21" max="21" width="13.375" style="3" customWidth="1"/>
    <col min="22" max="16384" width="9" style="3"/>
  </cols>
  <sheetData>
    <row r="1" spans="1:27" ht="16.5" customHeight="1">
      <c r="A1" s="740" t="e">
        <f>CONCATENATE("（様式-",INDEX(発注者入力シート!$B$29:$G$38,MATCH(発注者入力シート!N21,発注者入力シート!$C$29:$C$38,0),4),"）")</f>
        <v>#N/A</v>
      </c>
      <c r="B1" s="740"/>
      <c r="C1" s="740"/>
      <c r="D1" s="740"/>
      <c r="E1" s="740"/>
      <c r="F1" s="740"/>
      <c r="Q1" s="932" t="e">
        <f>IF(INDEX(発注者入力シート!$B$20:$G$40,MATCH(発注者入力シート!N21,発注者入力シート!$C$20:$C$40,0),3)="","",INDEX(発注者入力シート!$B$20:$G$40,MATCH(発注者入力シート!N21,発注者入力シート!$C$20:$C$40,0),3))</f>
        <v>#N/A</v>
      </c>
      <c r="R1" s="932"/>
      <c r="S1" s="932"/>
      <c r="U1" s="3" t="s">
        <v>251</v>
      </c>
    </row>
    <row r="2" spans="1:27" ht="16.5" customHeight="1">
      <c r="A2" s="740" t="e">
        <f>CONCATENATE("評価項目",INDEX(発注者入力シート!$B$29:$G$38,MATCH(発注者入力シート!N21,発注者入力シート!$C$29:$C$38,0),5),"-",INDEX(発注者入力シート!$B$29:$G$38,MATCH(発注者入力シート!N21,発注者入力シート!$C$29:$C$38,0),6))</f>
        <v>#N/A</v>
      </c>
      <c r="B2" s="740"/>
      <c r="C2" s="740"/>
      <c r="D2" s="740"/>
      <c r="E2" s="740"/>
      <c r="U2" s="3" t="s">
        <v>252</v>
      </c>
    </row>
    <row r="3" spans="1:27" ht="16.5" customHeight="1">
      <c r="S3" s="134"/>
      <c r="U3" s="132"/>
      <c r="V3" s="3" t="s">
        <v>261</v>
      </c>
    </row>
    <row r="4" spans="1:27" ht="16.5" customHeight="1">
      <c r="A4" s="753" t="s">
        <v>757</v>
      </c>
      <c r="B4" s="753"/>
      <c r="C4" s="753"/>
      <c r="D4" s="753"/>
      <c r="E4" s="753"/>
      <c r="F4" s="753"/>
      <c r="G4" s="753"/>
      <c r="H4" s="753"/>
      <c r="I4" s="753"/>
      <c r="J4" s="753"/>
      <c r="K4" s="753"/>
      <c r="L4" s="753"/>
      <c r="M4" s="753"/>
      <c r="N4" s="753"/>
      <c r="O4" s="753"/>
      <c r="P4" s="753"/>
      <c r="Q4" s="753"/>
      <c r="R4" s="167"/>
      <c r="U4" s="126"/>
      <c r="V4" s="3" t="s">
        <v>254</v>
      </c>
    </row>
    <row r="5" spans="1:27" ht="16.5" customHeight="1">
      <c r="H5" s="784" t="s">
        <v>180</v>
      </c>
      <c r="I5" s="784"/>
      <c r="J5" s="784"/>
      <c r="K5" s="1143" t="str">
        <f>IF(企業入力シート!C7="","",企業入力シート!C7)</f>
        <v/>
      </c>
      <c r="L5" s="1143"/>
      <c r="M5" s="1143"/>
      <c r="N5" s="1143"/>
      <c r="O5" s="1143"/>
      <c r="P5" s="1143"/>
      <c r="Q5" s="1143"/>
      <c r="R5" s="1143"/>
      <c r="S5" s="1143"/>
    </row>
    <row r="6" spans="1:27" ht="16.5" customHeight="1">
      <c r="R6" s="2"/>
      <c r="U6" s="3" t="s">
        <v>255</v>
      </c>
    </row>
    <row r="7" spans="1:27" ht="15" customHeight="1">
      <c r="R7" s="2"/>
      <c r="U7" s="128"/>
      <c r="V7" s="3" t="s">
        <v>256</v>
      </c>
    </row>
    <row r="8" spans="1:27" ht="15" customHeight="1">
      <c r="R8" s="2"/>
    </row>
    <row r="9" spans="1:27" ht="16.5" customHeight="1">
      <c r="A9" s="755" t="s">
        <v>7</v>
      </c>
      <c r="B9" s="755"/>
      <c r="C9" s="755"/>
      <c r="D9" s="755"/>
      <c r="E9" s="755"/>
      <c r="F9" s="1128" t="s">
        <v>861</v>
      </c>
      <c r="G9" s="1129"/>
      <c r="H9" s="1129"/>
      <c r="I9" s="1129"/>
      <c r="J9" s="1129"/>
      <c r="K9" s="1129"/>
      <c r="L9" s="1129"/>
      <c r="M9" s="1129"/>
      <c r="N9" s="1129"/>
      <c r="O9" s="1129"/>
      <c r="P9" s="1129"/>
      <c r="Q9" s="1129"/>
      <c r="R9" s="1129"/>
      <c r="S9" s="1130"/>
      <c r="T9" s="133"/>
      <c r="U9" s="134"/>
    </row>
    <row r="10" spans="1:27" ht="16.5" customHeight="1">
      <c r="A10" s="755"/>
      <c r="B10" s="755"/>
      <c r="C10" s="755"/>
      <c r="D10" s="755"/>
      <c r="E10" s="755"/>
      <c r="F10" s="1131"/>
      <c r="G10" s="1132"/>
      <c r="H10" s="1132"/>
      <c r="I10" s="1132"/>
      <c r="J10" s="1132"/>
      <c r="K10" s="1132"/>
      <c r="L10" s="1132"/>
      <c r="M10" s="1132"/>
      <c r="N10" s="1132"/>
      <c r="O10" s="1132"/>
      <c r="P10" s="1132"/>
      <c r="Q10" s="1132"/>
      <c r="R10" s="1132"/>
      <c r="S10" s="1133"/>
      <c r="T10" s="133"/>
      <c r="U10" s="134"/>
      <c r="AA10" s="168"/>
    </row>
    <row r="11" spans="1:27" ht="16.5" customHeight="1">
      <c r="A11" s="755"/>
      <c r="B11" s="755"/>
      <c r="C11" s="755"/>
      <c r="D11" s="755"/>
      <c r="E11" s="755"/>
      <c r="F11" s="1134" t="s">
        <v>758</v>
      </c>
      <c r="G11" s="1132"/>
      <c r="H11" s="1132"/>
      <c r="I11" s="1132"/>
      <c r="J11" s="1132"/>
      <c r="K11" s="1132"/>
      <c r="L11" s="1132"/>
      <c r="M11" s="1132"/>
      <c r="N11" s="1132"/>
      <c r="O11" s="1132"/>
      <c r="P11" s="1132"/>
      <c r="Q11" s="1132"/>
      <c r="R11" s="1132"/>
      <c r="S11" s="1133"/>
      <c r="T11" s="133"/>
      <c r="U11" s="134"/>
    </row>
    <row r="12" spans="1:27" ht="16.5" customHeight="1">
      <c r="A12" s="755"/>
      <c r="B12" s="755"/>
      <c r="C12" s="755"/>
      <c r="D12" s="755"/>
      <c r="E12" s="755"/>
      <c r="F12" s="1135"/>
      <c r="G12" s="1136"/>
      <c r="H12" s="1136"/>
      <c r="I12" s="1136"/>
      <c r="J12" s="1136"/>
      <c r="K12" s="1136"/>
      <c r="L12" s="1136"/>
      <c r="M12" s="1136"/>
      <c r="N12" s="1136"/>
      <c r="O12" s="1136"/>
      <c r="P12" s="1136"/>
      <c r="Q12" s="1136"/>
      <c r="R12" s="1136"/>
      <c r="S12" s="1137"/>
      <c r="T12" s="133"/>
    </row>
    <row r="13" spans="1:27" ht="16.5" customHeight="1">
      <c r="A13" s="1088" t="s">
        <v>756</v>
      </c>
      <c r="B13" s="1089"/>
      <c r="C13" s="1089"/>
      <c r="D13" s="1089"/>
      <c r="E13" s="1090"/>
      <c r="F13" s="1138" t="s">
        <v>759</v>
      </c>
      <c r="G13" s="1138"/>
      <c r="H13" s="1138"/>
      <c r="I13" s="1138"/>
      <c r="J13" s="1138"/>
      <c r="K13" s="1138"/>
      <c r="L13" s="1138"/>
      <c r="M13" s="1138"/>
      <c r="N13" s="1138"/>
      <c r="O13" s="1138"/>
      <c r="P13" s="1138"/>
      <c r="Q13" s="1138"/>
      <c r="R13" s="1138"/>
      <c r="S13" s="1138"/>
      <c r="T13" s="133"/>
    </row>
    <row r="14" spans="1:27" ht="16.5" customHeight="1">
      <c r="A14" s="1088" t="s">
        <v>85</v>
      </c>
      <c r="B14" s="1089"/>
      <c r="C14" s="1089"/>
      <c r="D14" s="1089"/>
      <c r="E14" s="1090"/>
      <c r="F14" s="1139" t="str">
        <f>INDEX(発注者入力シート!$AX$3:$BC$31,MATCH(発注者入力シート!$AY$2,発注者入力シート!$AZ$3:$AZ$31,0),4)</f>
        <v>一般土木工事、維持修繕工事</v>
      </c>
      <c r="G14" s="1139"/>
      <c r="H14" s="1139"/>
      <c r="I14" s="1139"/>
      <c r="J14" s="1139"/>
      <c r="K14" s="1139"/>
      <c r="L14" s="1139"/>
      <c r="M14" s="1139"/>
      <c r="N14" s="1139"/>
      <c r="O14" s="1139"/>
      <c r="P14" s="1139"/>
      <c r="Q14" s="1139"/>
      <c r="R14" s="1139"/>
      <c r="S14" s="1139"/>
      <c r="T14" s="133"/>
    </row>
    <row r="15" spans="1:27" ht="16.5" customHeight="1">
      <c r="A15" s="1088" t="s">
        <v>148</v>
      </c>
      <c r="B15" s="1089"/>
      <c r="C15" s="1089"/>
      <c r="D15" s="1089"/>
      <c r="E15" s="1090"/>
      <c r="F15" s="1139" t="str">
        <f>INDEX(発注者入力シート!$AX$3:$BC$31,MATCH(発注者入力シート!$AY$2,発注者入力シート!$AZ$3:$AZ$31,0),5)</f>
        <v>土木一式工事、とび・土工・ｺﾝｸﾘｰﾄ工事、しゅんせつ工事</v>
      </c>
      <c r="G15" s="1139"/>
      <c r="H15" s="1139"/>
      <c r="I15" s="1139"/>
      <c r="J15" s="1139"/>
      <c r="K15" s="1139"/>
      <c r="L15" s="1139"/>
      <c r="M15" s="1139"/>
      <c r="N15" s="1139"/>
      <c r="O15" s="1139"/>
      <c r="P15" s="1139"/>
      <c r="Q15" s="1139"/>
      <c r="R15" s="1139"/>
      <c r="S15" s="1139"/>
      <c r="T15" s="133"/>
    </row>
    <row r="16" spans="1:27" ht="16.5" customHeight="1">
      <c r="A16" s="481"/>
      <c r="B16" s="481"/>
      <c r="C16" s="481"/>
      <c r="D16" s="481"/>
      <c r="E16" s="481"/>
      <c r="F16" s="482"/>
      <c r="G16" s="482"/>
      <c r="H16" s="482"/>
      <c r="I16" s="482"/>
      <c r="J16" s="482"/>
      <c r="K16" s="482"/>
      <c r="L16" s="482"/>
      <c r="M16" s="133"/>
      <c r="N16" s="133"/>
      <c r="O16" s="133"/>
      <c r="P16" s="133"/>
      <c r="Q16" s="133"/>
      <c r="R16" s="133"/>
      <c r="S16" s="133"/>
      <c r="T16" s="133"/>
    </row>
    <row r="17" spans="1:29" ht="16.5" customHeight="1">
      <c r="A17" s="1088" t="s">
        <v>760</v>
      </c>
      <c r="B17" s="1089"/>
      <c r="C17" s="1089"/>
      <c r="D17" s="1089"/>
      <c r="E17" s="1090"/>
      <c r="F17" s="906" t="s">
        <v>761</v>
      </c>
      <c r="G17" s="1016"/>
      <c r="H17" s="1016"/>
      <c r="I17" s="1016"/>
      <c r="J17" s="1016"/>
      <c r="K17" s="1016"/>
      <c r="L17" s="907"/>
      <c r="M17" s="1140"/>
      <c r="N17" s="1141"/>
      <c r="O17" s="1141"/>
      <c r="P17" s="1141"/>
      <c r="Q17" s="1141"/>
      <c r="R17" s="1141"/>
      <c r="S17" s="1142"/>
      <c r="T17" s="109"/>
    </row>
    <row r="18" spans="1:29" ht="16.5" customHeight="1">
      <c r="A18" s="1105" t="s">
        <v>762</v>
      </c>
      <c r="B18" s="965"/>
      <c r="C18" s="965"/>
      <c r="D18" s="965"/>
      <c r="E18" s="966"/>
      <c r="F18" s="819"/>
      <c r="G18" s="820"/>
      <c r="H18" s="820"/>
      <c r="I18" s="820"/>
      <c r="J18" s="820"/>
      <c r="K18" s="820"/>
      <c r="L18" s="821"/>
      <c r="M18" s="1119"/>
      <c r="N18" s="1120"/>
      <c r="O18" s="1120"/>
      <c r="P18" s="1120"/>
      <c r="Q18" s="1120"/>
      <c r="R18" s="1120"/>
      <c r="S18" s="1121"/>
      <c r="T18" s="191"/>
    </row>
    <row r="19" spans="1:29" ht="16.5" customHeight="1">
      <c r="A19" s="1112"/>
      <c r="B19" s="1113"/>
      <c r="C19" s="1113"/>
      <c r="D19" s="1113"/>
      <c r="E19" s="1114"/>
      <c r="F19" s="1116"/>
      <c r="G19" s="1117"/>
      <c r="H19" s="1117"/>
      <c r="I19" s="1117"/>
      <c r="J19" s="1117"/>
      <c r="K19" s="1117"/>
      <c r="L19" s="1118"/>
      <c r="M19" s="1122"/>
      <c r="N19" s="1123"/>
      <c r="O19" s="1123"/>
      <c r="P19" s="1123"/>
      <c r="Q19" s="1123"/>
      <c r="R19" s="1123"/>
      <c r="S19" s="1124"/>
      <c r="T19" s="191"/>
    </row>
    <row r="20" spans="1:29" ht="16.5" customHeight="1">
      <c r="A20" s="1112"/>
      <c r="B20" s="1113"/>
      <c r="C20" s="1113"/>
      <c r="D20" s="1113"/>
      <c r="E20" s="1114"/>
      <c r="F20" s="1116"/>
      <c r="G20" s="1117"/>
      <c r="H20" s="1117"/>
      <c r="I20" s="1117"/>
      <c r="J20" s="1117"/>
      <c r="K20" s="1117"/>
      <c r="L20" s="1118"/>
      <c r="M20" s="1122"/>
      <c r="N20" s="1123"/>
      <c r="O20" s="1123"/>
      <c r="P20" s="1123"/>
      <c r="Q20" s="1123"/>
      <c r="R20" s="1123"/>
      <c r="S20" s="1124"/>
      <c r="T20" s="191"/>
    </row>
    <row r="21" spans="1:29" ht="16.5" customHeight="1">
      <c r="A21" s="1115"/>
      <c r="B21" s="967"/>
      <c r="C21" s="967"/>
      <c r="D21" s="967"/>
      <c r="E21" s="968"/>
      <c r="F21" s="822"/>
      <c r="G21" s="823"/>
      <c r="H21" s="823"/>
      <c r="I21" s="823"/>
      <c r="J21" s="823"/>
      <c r="K21" s="823"/>
      <c r="L21" s="824"/>
      <c r="M21" s="1125"/>
      <c r="N21" s="1126"/>
      <c r="O21" s="1126"/>
      <c r="P21" s="1126"/>
      <c r="Q21" s="1126"/>
      <c r="R21" s="1126"/>
      <c r="S21" s="1127"/>
      <c r="T21" s="191"/>
    </row>
    <row r="22" spans="1:29" ht="16.5" customHeight="1">
      <c r="A22" s="1097"/>
      <c r="B22" s="1098"/>
      <c r="C22" s="1098"/>
      <c r="D22" s="1098"/>
      <c r="E22" s="1098"/>
      <c r="F22" s="1099"/>
      <c r="G22" s="1100"/>
      <c r="H22" s="1100"/>
      <c r="I22" s="1100"/>
      <c r="J22" s="1100"/>
      <c r="K22" s="1100"/>
      <c r="L22" s="1101"/>
      <c r="M22" s="1102"/>
      <c r="N22" s="1103"/>
      <c r="O22" s="1103"/>
      <c r="P22" s="1103"/>
      <c r="Q22" s="1103"/>
      <c r="R22" s="1103"/>
      <c r="S22" s="1104"/>
    </row>
    <row r="23" spans="1:29" s="195" customFormat="1" ht="16.5" customHeight="1">
      <c r="A23" s="1105" t="s">
        <v>16</v>
      </c>
      <c r="B23" s="965"/>
      <c r="C23" s="965"/>
      <c r="D23" s="965"/>
      <c r="E23" s="965"/>
      <c r="F23" s="1106"/>
      <c r="G23" s="1107"/>
      <c r="H23" s="1107"/>
      <c r="I23" s="1107"/>
      <c r="J23" s="1107"/>
      <c r="K23" s="1107"/>
      <c r="L23" s="1108"/>
      <c r="M23" s="1109"/>
      <c r="N23" s="1110"/>
      <c r="O23" s="1110"/>
      <c r="P23" s="1110"/>
      <c r="Q23" s="1110"/>
      <c r="R23" s="1110"/>
      <c r="S23" s="1111"/>
      <c r="T23" s="3" t="s">
        <v>763</v>
      </c>
      <c r="V23" s="3"/>
      <c r="W23" s="3"/>
    </row>
    <row r="24" spans="1:29" s="195" customFormat="1" ht="16.5" customHeight="1">
      <c r="A24" s="1088" t="s">
        <v>85</v>
      </c>
      <c r="B24" s="1089"/>
      <c r="C24" s="1089"/>
      <c r="D24" s="1089"/>
      <c r="E24" s="1090"/>
      <c r="F24" s="1091"/>
      <c r="G24" s="1092"/>
      <c r="H24" s="1092"/>
      <c r="I24" s="1092"/>
      <c r="J24" s="1092"/>
      <c r="K24" s="1092"/>
      <c r="L24" s="1093"/>
      <c r="M24" s="1094"/>
      <c r="N24" s="1095"/>
      <c r="O24" s="1095"/>
      <c r="P24" s="1095"/>
      <c r="Q24" s="1095"/>
      <c r="R24" s="1095"/>
      <c r="S24" s="1096"/>
      <c r="T24" s="168"/>
      <c r="U24" s="3"/>
      <c r="V24" s="3"/>
      <c r="W24" s="3"/>
    </row>
    <row r="25" spans="1:29" s="195" customFormat="1" ht="16.5" customHeight="1">
      <c r="A25" s="1088" t="s">
        <v>148</v>
      </c>
      <c r="B25" s="1089"/>
      <c r="C25" s="1089"/>
      <c r="D25" s="1089"/>
      <c r="E25" s="1090"/>
      <c r="F25" s="1091"/>
      <c r="G25" s="1092"/>
      <c r="H25" s="1092"/>
      <c r="I25" s="1092"/>
      <c r="J25" s="1092"/>
      <c r="K25" s="1092"/>
      <c r="L25" s="1093"/>
      <c r="M25" s="1094"/>
      <c r="N25" s="1095"/>
      <c r="O25" s="1095"/>
      <c r="P25" s="1095"/>
      <c r="Q25" s="1095"/>
      <c r="R25" s="1095"/>
      <c r="S25" s="1096"/>
      <c r="T25" s="168"/>
      <c r="U25" s="3"/>
      <c r="V25" s="3"/>
      <c r="W25" s="3"/>
    </row>
    <row r="26" spans="1:29" s="195" customFormat="1" ht="16.5" customHeight="1">
      <c r="A26" s="755" t="s">
        <v>764</v>
      </c>
      <c r="B26" s="755"/>
      <c r="C26" s="755"/>
      <c r="D26" s="755"/>
      <c r="E26" s="755"/>
      <c r="F26" s="1082"/>
      <c r="G26" s="1082"/>
      <c r="H26" s="1082"/>
      <c r="I26" s="1082"/>
      <c r="J26" s="1082"/>
      <c r="K26" s="1082"/>
      <c r="L26" s="1082"/>
      <c r="M26" s="1083"/>
      <c r="N26" s="1083"/>
      <c r="O26" s="1083"/>
      <c r="P26" s="1083"/>
      <c r="Q26" s="1083"/>
      <c r="R26" s="1083"/>
      <c r="S26" s="1083"/>
      <c r="T26" s="168"/>
      <c r="U26" s="3"/>
      <c r="V26" s="3"/>
      <c r="W26" s="3"/>
    </row>
    <row r="27" spans="1:29" s="195" customFormat="1" ht="16.5" customHeight="1">
      <c r="A27" s="755"/>
      <c r="B27" s="755"/>
      <c r="C27" s="755"/>
      <c r="D27" s="755"/>
      <c r="E27" s="755"/>
      <c r="F27" s="1082"/>
      <c r="G27" s="1082"/>
      <c r="H27" s="1082"/>
      <c r="I27" s="1082"/>
      <c r="J27" s="1082"/>
      <c r="K27" s="1082"/>
      <c r="L27" s="1082"/>
      <c r="M27" s="1083"/>
      <c r="N27" s="1083"/>
      <c r="O27" s="1083"/>
      <c r="P27" s="1083"/>
      <c r="Q27" s="1083"/>
      <c r="R27" s="1083"/>
      <c r="S27" s="1083"/>
      <c r="T27" s="168"/>
      <c r="U27" s="433" t="s">
        <v>765</v>
      </c>
      <c r="V27" s="3"/>
      <c r="W27" s="3"/>
    </row>
    <row r="28" spans="1:29" s="195" customFormat="1" ht="16.5" customHeight="1">
      <c r="A28" s="797" t="s">
        <v>766</v>
      </c>
      <c r="B28" s="798"/>
      <c r="C28" s="798"/>
      <c r="D28" s="798"/>
      <c r="E28" s="799"/>
      <c r="F28" s="1084"/>
      <c r="G28" s="1085"/>
      <c r="H28" s="1085"/>
      <c r="I28" s="1085"/>
      <c r="J28" s="1085"/>
      <c r="K28" s="1085"/>
      <c r="L28" s="480" t="s">
        <v>767</v>
      </c>
      <c r="M28" s="1086"/>
      <c r="N28" s="1087"/>
      <c r="O28" s="1087"/>
      <c r="P28" s="1087"/>
      <c r="Q28" s="1087"/>
      <c r="R28" s="1087"/>
      <c r="S28" s="483"/>
      <c r="T28" s="109"/>
      <c r="U28" s="3" t="s">
        <v>768</v>
      </c>
      <c r="V28" s="3"/>
      <c r="W28" s="3"/>
    </row>
    <row r="29" spans="1:29" s="195" customFormat="1" ht="16.5" customHeight="1">
      <c r="A29" s="906" t="s">
        <v>755</v>
      </c>
      <c r="B29" s="1016"/>
      <c r="C29" s="1016"/>
      <c r="D29" s="1016"/>
      <c r="E29" s="1081"/>
      <c r="F29" s="484" t="s">
        <v>769</v>
      </c>
      <c r="G29" s="485"/>
      <c r="H29" s="486" t="s">
        <v>770</v>
      </c>
      <c r="I29" s="485"/>
      <c r="J29" s="486" t="s">
        <v>771</v>
      </c>
      <c r="K29" s="485"/>
      <c r="L29" s="487" t="s">
        <v>772</v>
      </c>
      <c r="M29" s="488"/>
      <c r="N29" s="489"/>
      <c r="O29" s="490"/>
      <c r="P29" s="489"/>
      <c r="Q29" s="490"/>
      <c r="R29" s="489"/>
      <c r="S29" s="491"/>
      <c r="T29" s="492"/>
      <c r="U29" s="493">
        <v>46235</v>
      </c>
      <c r="V29" s="494" t="s">
        <v>773</v>
      </c>
      <c r="W29" s="3"/>
      <c r="AC29" s="495"/>
    </row>
    <row r="30" spans="1:29" ht="16.5" customHeight="1">
      <c r="A30" s="109"/>
      <c r="B30" s="109"/>
      <c r="C30" s="109"/>
      <c r="D30" s="109"/>
      <c r="E30" s="109"/>
      <c r="F30" s="109"/>
      <c r="G30" s="109"/>
      <c r="H30" s="109"/>
      <c r="I30" s="109"/>
      <c r="J30" s="109"/>
      <c r="K30" s="109"/>
      <c r="L30" s="109"/>
      <c r="M30" s="109"/>
      <c r="N30" s="109"/>
      <c r="O30" s="109"/>
      <c r="P30" s="109"/>
      <c r="Q30" s="109"/>
      <c r="R30" s="109"/>
      <c r="S30" s="109"/>
      <c r="T30" s="109"/>
      <c r="U30" s="3" t="s">
        <v>774</v>
      </c>
    </row>
    <row r="31" spans="1:29" ht="16.5" customHeight="1">
      <c r="A31" s="496"/>
      <c r="B31" s="462"/>
      <c r="C31" s="462"/>
      <c r="D31" s="462"/>
      <c r="E31" s="462"/>
      <c r="F31" s="462"/>
      <c r="G31" s="462"/>
      <c r="H31" s="462"/>
      <c r="I31" s="462"/>
      <c r="J31" s="462"/>
      <c r="K31" s="462"/>
      <c r="L31" s="462"/>
      <c r="M31" s="462"/>
      <c r="N31" s="462"/>
      <c r="O31" s="462"/>
      <c r="P31" s="462"/>
      <c r="Q31" s="462"/>
      <c r="R31" s="462"/>
      <c r="S31" s="462"/>
      <c r="U31" s="497">
        <f>U29</f>
        <v>46235</v>
      </c>
    </row>
    <row r="32" spans="1:29" ht="16.5" customHeight="1">
      <c r="A32" s="109"/>
      <c r="B32" s="462"/>
      <c r="C32" s="462"/>
      <c r="D32" s="462"/>
      <c r="E32" s="462"/>
      <c r="F32" s="462"/>
      <c r="G32" s="462"/>
      <c r="H32" s="462"/>
      <c r="I32" s="462"/>
      <c r="J32" s="462"/>
      <c r="K32" s="462"/>
      <c r="L32" s="462"/>
      <c r="M32" s="462"/>
      <c r="N32" s="462"/>
      <c r="O32" s="462"/>
      <c r="P32" s="462"/>
      <c r="Q32" s="462"/>
      <c r="R32" s="462"/>
      <c r="S32" s="462"/>
    </row>
    <row r="33" spans="1:19" ht="16.5" customHeight="1">
      <c r="A33" s="109"/>
      <c r="B33" s="462"/>
      <c r="C33" s="462"/>
      <c r="D33" s="462"/>
      <c r="E33" s="462"/>
      <c r="F33" s="462"/>
      <c r="G33" s="462"/>
      <c r="H33" s="462"/>
      <c r="I33" s="462"/>
      <c r="J33" s="462"/>
      <c r="K33" s="462"/>
      <c r="L33" s="462"/>
      <c r="M33" s="462"/>
      <c r="N33" s="462"/>
      <c r="O33" s="462"/>
      <c r="P33" s="462"/>
      <c r="Q33" s="462"/>
      <c r="R33" s="462"/>
      <c r="S33" s="462"/>
    </row>
    <row r="34" spans="1:19" ht="16.5" customHeight="1">
      <c r="A34" s="109"/>
      <c r="B34" s="462"/>
      <c r="C34" s="462"/>
      <c r="D34" s="462"/>
      <c r="E34" s="462"/>
      <c r="F34" s="462"/>
      <c r="G34" s="462"/>
      <c r="H34" s="462"/>
      <c r="I34" s="462"/>
      <c r="J34" s="462"/>
      <c r="K34" s="462"/>
      <c r="L34" s="462"/>
      <c r="M34" s="462"/>
      <c r="N34" s="462"/>
      <c r="O34" s="462"/>
      <c r="P34" s="462"/>
      <c r="Q34" s="462"/>
      <c r="R34" s="462"/>
      <c r="S34" s="462"/>
    </row>
    <row r="35" spans="1:19" ht="16.5" customHeight="1">
      <c r="A35" s="109"/>
      <c r="B35" s="462"/>
      <c r="C35" s="462"/>
      <c r="D35" s="462"/>
      <c r="E35" s="462"/>
      <c r="F35" s="462"/>
      <c r="G35" s="462"/>
      <c r="H35" s="462"/>
      <c r="I35" s="462"/>
      <c r="J35" s="462"/>
      <c r="K35" s="462"/>
      <c r="L35" s="462"/>
      <c r="M35" s="462"/>
      <c r="N35" s="462"/>
      <c r="O35" s="462"/>
      <c r="P35" s="462"/>
      <c r="Q35" s="462"/>
      <c r="R35" s="462"/>
      <c r="S35" s="462"/>
    </row>
    <row r="36" spans="1:19" ht="16.5" customHeight="1">
      <c r="A36" s="109"/>
      <c r="B36" s="462"/>
      <c r="C36" s="462"/>
      <c r="D36" s="462"/>
      <c r="E36" s="462"/>
      <c r="F36" s="462"/>
      <c r="G36" s="462"/>
      <c r="H36" s="462"/>
      <c r="I36" s="462"/>
      <c r="J36" s="462"/>
      <c r="K36" s="462"/>
      <c r="L36" s="462"/>
      <c r="M36" s="462"/>
      <c r="N36" s="462"/>
      <c r="O36" s="462"/>
      <c r="P36" s="462"/>
      <c r="Q36" s="462"/>
      <c r="R36" s="462"/>
      <c r="S36" s="462"/>
    </row>
    <row r="37" spans="1:19" ht="16.5" customHeight="1">
      <c r="A37" s="109"/>
      <c r="B37" s="462"/>
      <c r="C37" s="462"/>
      <c r="D37" s="462"/>
      <c r="E37" s="462"/>
      <c r="F37" s="462"/>
      <c r="G37" s="462"/>
      <c r="H37" s="462"/>
      <c r="I37" s="462"/>
      <c r="J37" s="462"/>
      <c r="K37" s="462"/>
      <c r="L37" s="462"/>
      <c r="M37" s="462"/>
      <c r="N37" s="462"/>
      <c r="O37" s="462"/>
      <c r="P37" s="462"/>
      <c r="Q37" s="462"/>
      <c r="R37" s="462"/>
      <c r="S37" s="462"/>
    </row>
  </sheetData>
  <mergeCells count="40">
    <mergeCell ref="A1:F1"/>
    <mergeCell ref="Q1:S1"/>
    <mergeCell ref="A2:E2"/>
    <mergeCell ref="A4:Q4"/>
    <mergeCell ref="H5:J5"/>
    <mergeCell ref="K5:S5"/>
    <mergeCell ref="A18:E21"/>
    <mergeCell ref="F18:L21"/>
    <mergeCell ref="M18:S21"/>
    <mergeCell ref="A9:E12"/>
    <mergeCell ref="F9:S10"/>
    <mergeCell ref="F11:S12"/>
    <mergeCell ref="A13:E13"/>
    <mergeCell ref="F13:S13"/>
    <mergeCell ref="A14:E14"/>
    <mergeCell ref="F14:S14"/>
    <mergeCell ref="A15:E15"/>
    <mergeCell ref="F15:S15"/>
    <mergeCell ref="A17:E17"/>
    <mergeCell ref="F17:L17"/>
    <mergeCell ref="M17:S17"/>
    <mergeCell ref="A22:E22"/>
    <mergeCell ref="F22:L22"/>
    <mergeCell ref="M22:S22"/>
    <mergeCell ref="A23:E23"/>
    <mergeCell ref="F23:L23"/>
    <mergeCell ref="M23:S23"/>
    <mergeCell ref="A24:E24"/>
    <mergeCell ref="F24:L24"/>
    <mergeCell ref="M24:S24"/>
    <mergeCell ref="A25:E25"/>
    <mergeCell ref="F25:L25"/>
    <mergeCell ref="M25:S25"/>
    <mergeCell ref="A29:E29"/>
    <mergeCell ref="A26:E27"/>
    <mergeCell ref="F26:L27"/>
    <mergeCell ref="M26:S27"/>
    <mergeCell ref="A28:E28"/>
    <mergeCell ref="F28:K28"/>
    <mergeCell ref="M28:R28"/>
  </mergeCells>
  <phoneticPr fontId="2"/>
  <dataValidations count="2">
    <dataValidation type="list" allowBlank="1" showInputMessage="1" showErrorMessage="1" sqref="F25:S25" xr:uid="{00000000-0002-0000-1200-000000000000}">
      <formula1>建設工事の種類</formula1>
    </dataValidation>
    <dataValidation type="list" allowBlank="1" showInputMessage="1" showErrorMessage="1" sqref="F24:S24" xr:uid="{00000000-0002-0000-1200-000001000000}">
      <formula1>工事種別</formula1>
    </dataValidation>
  </dataValidations>
  <printOptions horizontalCentered="1"/>
  <pageMargins left="0.70866141732283472" right="0.70866141732283472" top="0.74803149606299213" bottom="0.74803149606299213" header="0.31496062992125984" footer="0.31496062992125984"/>
  <pageSetup paperSize="9" scale="80" orientation="portrait" blackAndWhite="1"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pageSetUpPr fitToPage="1"/>
  </sheetPr>
  <dimension ref="A1:T54"/>
  <sheetViews>
    <sheetView view="pageBreakPreview" zoomScaleNormal="100" zoomScaleSheetLayoutView="100" workbookViewId="0">
      <selection activeCell="Q1" sqref="Q1"/>
    </sheetView>
  </sheetViews>
  <sheetFormatPr defaultColWidth="9" defaultRowHeight="13.5"/>
  <cols>
    <col min="1" max="1" width="5.625" style="3" customWidth="1"/>
    <col min="2" max="18" width="5.125" style="3" customWidth="1"/>
    <col min="19" max="16384" width="9" style="3"/>
  </cols>
  <sheetData>
    <row r="1" spans="1:20" ht="15.75" customHeight="1">
      <c r="A1" s="740" t="str">
        <f>CONCATENATE("（様式-",INDEX(発注者入力シート!$B$39:$G$40,MATCH(発注者入力シート!O7,発注者入力シート!$C$39:$C$40,0),4),"）")</f>
        <v>（様式-９）</v>
      </c>
      <c r="B1" s="740"/>
      <c r="C1" s="740"/>
      <c r="D1" s="740"/>
      <c r="E1" s="740"/>
      <c r="F1" s="740"/>
      <c r="S1" s="3" t="s">
        <v>251</v>
      </c>
    </row>
    <row r="2" spans="1:20" ht="15.75" customHeight="1">
      <c r="A2" s="740" t="str">
        <f>CONCATENATE("評価項目",INDEX(発注者入力シート!$B$39:$G$40,MATCH(発注者入力シート!O7,発注者入力シート!$C$39:$C$40,0),5),"-",INDEX(発注者入力シート!$B$39:$G$40,MATCH(発注者入力シート!O7,発注者入力シート!$C$39:$C$40,0),6))</f>
        <v>評価項目（４）-①</v>
      </c>
      <c r="B2" s="740"/>
      <c r="C2" s="740"/>
      <c r="D2" s="740"/>
      <c r="E2" s="740"/>
      <c r="S2" s="3" t="s">
        <v>252</v>
      </c>
    </row>
    <row r="3" spans="1:20" ht="15.75" customHeight="1">
      <c r="S3" s="132"/>
      <c r="T3" s="3" t="s">
        <v>261</v>
      </c>
    </row>
    <row r="4" spans="1:20" ht="15.75" customHeight="1">
      <c r="A4" s="753" t="s">
        <v>23</v>
      </c>
      <c r="B4" s="753"/>
      <c r="C4" s="753"/>
      <c r="D4" s="753"/>
      <c r="E4" s="753"/>
      <c r="F4" s="753"/>
      <c r="G4" s="753"/>
      <c r="H4" s="753"/>
      <c r="I4" s="753"/>
      <c r="J4" s="753"/>
      <c r="K4" s="753"/>
      <c r="L4" s="753"/>
      <c r="M4" s="753"/>
      <c r="N4" s="753"/>
      <c r="O4" s="753"/>
      <c r="P4" s="753"/>
      <c r="Q4" s="753"/>
      <c r="R4" s="167"/>
      <c r="S4" s="126"/>
      <c r="T4" s="3" t="s">
        <v>332</v>
      </c>
    </row>
    <row r="5" spans="1:20" ht="15.75" customHeight="1">
      <c r="A5" s="753" t="s">
        <v>242</v>
      </c>
      <c r="B5" s="753"/>
      <c r="C5" s="753"/>
      <c r="D5" s="753"/>
      <c r="E5" s="753"/>
      <c r="F5" s="753"/>
      <c r="G5" s="753"/>
      <c r="H5" s="753"/>
      <c r="I5" s="753"/>
      <c r="J5" s="753"/>
      <c r="K5" s="753"/>
      <c r="L5" s="753"/>
      <c r="M5" s="753"/>
      <c r="N5" s="753"/>
      <c r="O5" s="753"/>
      <c r="P5" s="753"/>
      <c r="Q5" s="753"/>
      <c r="R5" s="167"/>
    </row>
    <row r="6" spans="1:20" ht="15.75" customHeight="1">
      <c r="A6" s="167"/>
      <c r="B6" s="167"/>
      <c r="C6" s="167"/>
      <c r="D6" s="167"/>
      <c r="E6" s="167"/>
      <c r="F6" s="167"/>
      <c r="G6" s="167"/>
      <c r="H6" s="167"/>
      <c r="I6" s="167"/>
      <c r="J6" s="167"/>
      <c r="K6" s="167"/>
      <c r="L6" s="167"/>
      <c r="M6" s="167"/>
      <c r="N6" s="167"/>
      <c r="O6" s="167"/>
      <c r="P6" s="167"/>
      <c r="Q6" s="167"/>
      <c r="R6" s="167"/>
      <c r="S6" s="3" t="s">
        <v>255</v>
      </c>
    </row>
    <row r="7" spans="1:20" ht="15.75" customHeight="1">
      <c r="G7" s="784" t="s">
        <v>180</v>
      </c>
      <c r="H7" s="784"/>
      <c r="I7" s="784"/>
      <c r="J7" s="784"/>
      <c r="K7" s="754" t="str">
        <f>IF(企業入力シート!C7="","",企業入力シート!C7)</f>
        <v/>
      </c>
      <c r="L7" s="754"/>
      <c r="M7" s="754"/>
      <c r="N7" s="754"/>
      <c r="O7" s="754"/>
      <c r="P7" s="754"/>
      <c r="Q7" s="754"/>
      <c r="R7" s="2"/>
      <c r="S7" s="128"/>
      <c r="T7" s="3" t="s">
        <v>256</v>
      </c>
    </row>
    <row r="8" spans="1:20" ht="15.75" customHeight="1">
      <c r="S8" s="129"/>
      <c r="T8" s="3" t="s">
        <v>254</v>
      </c>
    </row>
    <row r="9" spans="1:20" ht="15.75" customHeight="1"/>
    <row r="10" spans="1:20" ht="15.75" customHeight="1">
      <c r="A10" s="277" t="s">
        <v>155</v>
      </c>
      <c r="B10" s="927" t="s">
        <v>545</v>
      </c>
      <c r="C10" s="927"/>
      <c r="D10" s="927"/>
      <c r="E10" s="927"/>
      <c r="F10" s="927"/>
      <c r="G10" s="927"/>
      <c r="H10" s="927"/>
      <c r="I10" s="927"/>
      <c r="J10" s="927"/>
      <c r="K10" s="927"/>
      <c r="L10" s="927"/>
      <c r="M10" s="927"/>
      <c r="N10" s="927"/>
      <c r="O10" s="927"/>
      <c r="P10" s="927"/>
      <c r="Q10" s="927"/>
      <c r="S10" s="134" t="s">
        <v>257</v>
      </c>
    </row>
    <row r="11" spans="1:20" ht="15.75" customHeight="1">
      <c r="B11" s="927"/>
      <c r="C11" s="927"/>
      <c r="D11" s="927"/>
      <c r="E11" s="927"/>
      <c r="F11" s="927"/>
      <c r="G11" s="927"/>
      <c r="H11" s="927"/>
      <c r="I11" s="927"/>
      <c r="J11" s="927"/>
      <c r="K11" s="927"/>
      <c r="L11" s="927"/>
      <c r="M11" s="927"/>
      <c r="N11" s="927"/>
      <c r="O11" s="927"/>
      <c r="P11" s="927"/>
      <c r="Q11" s="927"/>
      <c r="S11" s="134" t="s">
        <v>258</v>
      </c>
    </row>
    <row r="12" spans="1:20" ht="15.75" customHeight="1">
      <c r="B12" s="191"/>
      <c r="C12" s="191"/>
      <c r="D12" s="191"/>
      <c r="E12" s="191"/>
      <c r="F12" s="191"/>
      <c r="G12" s="191"/>
      <c r="H12" s="191"/>
      <c r="I12" s="191"/>
      <c r="J12" s="191"/>
      <c r="K12" s="191"/>
      <c r="L12" s="191"/>
      <c r="M12" s="191"/>
      <c r="N12" s="191"/>
      <c r="O12" s="191"/>
      <c r="P12" s="191"/>
      <c r="Q12" s="191"/>
      <c r="S12" s="134" t="s">
        <v>501</v>
      </c>
    </row>
    <row r="13" spans="1:20" ht="15.75" customHeight="1">
      <c r="A13" s="928" t="s">
        <v>451</v>
      </c>
      <c r="B13" s="928"/>
      <c r="C13" s="928"/>
      <c r="D13" s="929" t="s">
        <v>884</v>
      </c>
      <c r="E13" s="930"/>
      <c r="F13" s="930"/>
      <c r="G13" s="930"/>
      <c r="H13" s="930"/>
      <c r="I13" s="930"/>
      <c r="J13" s="930"/>
      <c r="K13" s="930"/>
      <c r="L13" s="930"/>
      <c r="M13" s="931"/>
      <c r="N13" s="191"/>
      <c r="O13" s="191"/>
      <c r="P13" s="191"/>
      <c r="Q13" s="191"/>
      <c r="S13" s="134"/>
    </row>
    <row r="14" spans="1:20" ht="15.75" customHeight="1">
      <c r="B14" s="410"/>
      <c r="C14" s="410"/>
      <c r="D14" s="410"/>
      <c r="E14" s="410"/>
      <c r="F14" s="410"/>
      <c r="G14" s="410"/>
      <c r="H14" s="410"/>
      <c r="I14" s="410"/>
      <c r="J14" s="410"/>
      <c r="K14" s="410"/>
      <c r="L14" s="410"/>
      <c r="M14" s="410"/>
      <c r="N14" s="191"/>
      <c r="O14" s="191"/>
      <c r="P14" s="191"/>
      <c r="Q14" s="191"/>
      <c r="S14" s="134"/>
    </row>
    <row r="15" spans="1:20" ht="15.75" customHeight="1">
      <c r="A15" s="827" t="s">
        <v>24</v>
      </c>
      <c r="B15" s="830"/>
      <c r="C15" s="830"/>
      <c r="D15" s="830"/>
      <c r="E15" s="830"/>
      <c r="F15" s="827" t="s">
        <v>25</v>
      </c>
      <c r="G15" s="830"/>
      <c r="H15" s="830"/>
      <c r="I15" s="830"/>
      <c r="J15" s="830"/>
      <c r="K15" s="830"/>
      <c r="L15" s="830"/>
      <c r="M15" s="831"/>
      <c r="N15" s="162"/>
    </row>
    <row r="16" spans="1:20" ht="15.75" customHeight="1">
      <c r="A16" s="941"/>
      <c r="B16" s="942"/>
      <c r="C16" s="942"/>
      <c r="D16" s="942"/>
      <c r="E16" s="942"/>
      <c r="F16" s="848"/>
      <c r="G16" s="849"/>
      <c r="H16" s="849"/>
      <c r="I16" s="849"/>
      <c r="J16" s="849"/>
      <c r="K16" s="849"/>
      <c r="L16" s="849"/>
      <c r="M16" s="850"/>
      <c r="N16" s="413"/>
    </row>
    <row r="17" spans="1:18" ht="15.75" customHeight="1">
      <c r="A17" s="1145"/>
      <c r="B17" s="1146"/>
      <c r="C17" s="1146"/>
      <c r="D17" s="1146"/>
      <c r="E17" s="1146"/>
      <c r="F17" s="937"/>
      <c r="G17" s="938"/>
      <c r="H17" s="938"/>
      <c r="I17" s="938"/>
      <c r="J17" s="938"/>
      <c r="K17" s="938"/>
      <c r="L17" s="938"/>
      <c r="M17" s="939"/>
      <c r="N17" s="413"/>
    </row>
    <row r="18" spans="1:18" ht="15.75" customHeight="1">
      <c r="A18" s="1145"/>
      <c r="B18" s="1146"/>
      <c r="C18" s="1146"/>
      <c r="D18" s="1146"/>
      <c r="E18" s="1146"/>
      <c r="F18" s="937"/>
      <c r="G18" s="938"/>
      <c r="H18" s="938"/>
      <c r="I18" s="938"/>
      <c r="J18" s="938"/>
      <c r="K18" s="938"/>
      <c r="L18" s="938"/>
      <c r="M18" s="939"/>
      <c r="N18" s="413"/>
    </row>
    <row r="19" spans="1:18" ht="15.75" customHeight="1">
      <c r="A19" s="1145"/>
      <c r="B19" s="1146"/>
      <c r="C19" s="1146"/>
      <c r="D19" s="1146"/>
      <c r="E19" s="1146"/>
      <c r="F19" s="937"/>
      <c r="G19" s="938"/>
      <c r="H19" s="938"/>
      <c r="I19" s="938"/>
      <c r="J19" s="938"/>
      <c r="K19" s="938"/>
      <c r="L19" s="938"/>
      <c r="M19" s="939"/>
      <c r="N19" s="413"/>
    </row>
    <row r="20" spans="1:18" ht="15.75" customHeight="1">
      <c r="A20" s="944"/>
      <c r="B20" s="945"/>
      <c r="C20" s="945"/>
      <c r="D20" s="945"/>
      <c r="E20" s="945"/>
      <c r="F20" s="851"/>
      <c r="G20" s="852"/>
      <c r="H20" s="852"/>
      <c r="I20" s="852"/>
      <c r="J20" s="852"/>
      <c r="K20" s="852"/>
      <c r="L20" s="852"/>
      <c r="M20" s="853"/>
      <c r="N20" s="413"/>
    </row>
    <row r="21" spans="1:18" ht="13.5" customHeight="1">
      <c r="A21" s="165" t="s">
        <v>44</v>
      </c>
      <c r="B21" s="1147" t="s">
        <v>829</v>
      </c>
      <c r="C21" s="1147"/>
      <c r="D21" s="1147"/>
      <c r="E21" s="1147"/>
      <c r="F21" s="1147"/>
      <c r="G21" s="1147"/>
      <c r="H21" s="1147"/>
      <c r="I21" s="1147"/>
      <c r="J21" s="1147"/>
      <c r="K21" s="1147"/>
      <c r="L21" s="1147"/>
      <c r="M21" s="1147"/>
      <c r="N21" s="970"/>
      <c r="O21" s="970"/>
      <c r="P21" s="970"/>
      <c r="Q21" s="970"/>
      <c r="R21" s="191"/>
    </row>
    <row r="22" spans="1:18" ht="27" customHeight="1">
      <c r="A22" s="165"/>
      <c r="B22" s="970"/>
      <c r="C22" s="970"/>
      <c r="D22" s="970"/>
      <c r="E22" s="970"/>
      <c r="F22" s="970"/>
      <c r="G22" s="970"/>
      <c r="H22" s="970"/>
      <c r="I22" s="970"/>
      <c r="J22" s="970"/>
      <c r="K22" s="970"/>
      <c r="L22" s="970"/>
      <c r="M22" s="970"/>
      <c r="N22" s="970"/>
      <c r="O22" s="970"/>
      <c r="P22" s="970"/>
      <c r="Q22" s="970"/>
      <c r="R22" s="191"/>
    </row>
    <row r="23" spans="1:18">
      <c r="A23" s="168"/>
      <c r="B23" s="970"/>
      <c r="C23" s="970"/>
      <c r="D23" s="970"/>
      <c r="E23" s="970"/>
      <c r="F23" s="970"/>
      <c r="G23" s="970"/>
      <c r="H23" s="970"/>
      <c r="I23" s="970"/>
      <c r="J23" s="970"/>
      <c r="K23" s="970"/>
      <c r="L23" s="970"/>
      <c r="M23" s="970"/>
      <c r="N23" s="970"/>
      <c r="O23" s="970"/>
      <c r="P23" s="970"/>
      <c r="Q23" s="970"/>
    </row>
    <row r="24" spans="1:18" ht="15.75" customHeight="1">
      <c r="A24" s="165" t="s">
        <v>45</v>
      </c>
      <c r="B24" s="740" t="str">
        <f>CONCATENATE("入札公告日前日（令和",(YEAR(発注者入力シート!H7)-2018),"年",MONTH(発注者入力シート!H7),"月",DAY(発注者入力シート!H7),"日時点）での状況について記載すること。")</f>
        <v>入札公告日前日（令和8年10月1日時点）での状況について記載すること。</v>
      </c>
      <c r="C24" s="740"/>
      <c r="D24" s="740"/>
      <c r="E24" s="740"/>
      <c r="F24" s="740"/>
      <c r="G24" s="740"/>
      <c r="H24" s="740"/>
      <c r="I24" s="740"/>
      <c r="J24" s="740"/>
      <c r="K24" s="740"/>
      <c r="L24" s="740"/>
      <c r="M24" s="740"/>
      <c r="N24" s="740"/>
      <c r="O24" s="740"/>
      <c r="P24" s="740"/>
      <c r="Q24" s="740"/>
    </row>
    <row r="25" spans="1:18" ht="15.75" customHeight="1"/>
    <row r="26" spans="1:18" ht="15.75" customHeight="1"/>
    <row r="27" spans="1:18" ht="15.75" customHeight="1">
      <c r="A27" s="321" t="s">
        <v>811</v>
      </c>
      <c r="B27" s="1144" t="s">
        <v>813</v>
      </c>
      <c r="C27" s="1144"/>
      <c r="D27" s="1144"/>
      <c r="E27" s="1144"/>
      <c r="F27" s="1144"/>
      <c r="G27" s="1144"/>
      <c r="H27" s="1144"/>
      <c r="I27" s="1144"/>
      <c r="J27" s="1144"/>
      <c r="K27" s="1144"/>
      <c r="L27" s="1144"/>
      <c r="M27" s="1144"/>
      <c r="N27" s="1144"/>
      <c r="O27" s="1144"/>
      <c r="P27" s="1144"/>
      <c r="Q27" s="1144"/>
    </row>
    <row r="28" spans="1:18" ht="15.75" customHeight="1">
      <c r="B28" s="1144"/>
      <c r="C28" s="1144"/>
      <c r="D28" s="1144"/>
      <c r="E28" s="1144"/>
      <c r="F28" s="1144"/>
      <c r="G28" s="1144"/>
      <c r="H28" s="1144"/>
      <c r="I28" s="1144"/>
      <c r="J28" s="1144"/>
      <c r="K28" s="1144"/>
      <c r="L28" s="1144"/>
      <c r="M28" s="1144"/>
      <c r="N28" s="1144"/>
      <c r="O28" s="1144"/>
      <c r="P28" s="1144"/>
      <c r="Q28" s="1144"/>
    </row>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sheetData>
  <mergeCells count="16">
    <mergeCell ref="B24:Q24"/>
    <mergeCell ref="B27:Q28"/>
    <mergeCell ref="A1:F1"/>
    <mergeCell ref="A2:E2"/>
    <mergeCell ref="A16:E20"/>
    <mergeCell ref="A4:Q4"/>
    <mergeCell ref="A5:Q5"/>
    <mergeCell ref="A15:E15"/>
    <mergeCell ref="F15:M15"/>
    <mergeCell ref="K7:Q7"/>
    <mergeCell ref="F16:M20"/>
    <mergeCell ref="B10:Q11"/>
    <mergeCell ref="A13:C13"/>
    <mergeCell ref="G7:J7"/>
    <mergeCell ref="D13:M13"/>
    <mergeCell ref="B21:Q23"/>
  </mergeCells>
  <phoneticPr fontId="2"/>
  <dataValidations disablePrompts="1" count="1">
    <dataValidation type="list" showInputMessage="1" showErrorMessage="1" sqref="A16:E20" xr:uid="{00000000-0002-0000-15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pageSetUpPr fitToPage="1"/>
  </sheetPr>
  <dimension ref="A1:T34"/>
  <sheetViews>
    <sheetView view="pageBreakPreview" zoomScaleNormal="100" zoomScaleSheetLayoutView="100" workbookViewId="0">
      <selection activeCell="U21" sqref="U21"/>
    </sheetView>
  </sheetViews>
  <sheetFormatPr defaultColWidth="9" defaultRowHeight="13.5"/>
  <cols>
    <col min="1" max="18" width="5.125" style="3" customWidth="1"/>
    <col min="19" max="16384" width="9" style="3"/>
  </cols>
  <sheetData>
    <row r="1" spans="1:20" ht="15.75" customHeight="1">
      <c r="A1" s="740" t="str">
        <f>CONCATENATE("（様式－",発注者入力シート!E41,"）")</f>
        <v>（様式－１０）</v>
      </c>
      <c r="B1" s="740"/>
      <c r="C1" s="740"/>
      <c r="D1" s="740"/>
      <c r="S1" s="3" t="s">
        <v>251</v>
      </c>
    </row>
    <row r="2" spans="1:20" ht="15.75" customHeight="1">
      <c r="A2" s="1160" t="s">
        <v>708</v>
      </c>
      <c r="B2" s="1160"/>
      <c r="C2" s="1160"/>
      <c r="D2" s="1160"/>
      <c r="E2" s="1160"/>
      <c r="F2" s="1160"/>
      <c r="G2" s="1160"/>
      <c r="H2" s="1160"/>
      <c r="I2" s="1160"/>
      <c r="J2" s="1160"/>
      <c r="K2" s="1160"/>
      <c r="L2" s="1160"/>
      <c r="M2" s="1160"/>
      <c r="N2" s="1160"/>
      <c r="O2" s="1160"/>
      <c r="P2" s="1160"/>
      <c r="Q2" s="1160"/>
      <c r="R2" s="6"/>
      <c r="S2" s="3" t="s">
        <v>252</v>
      </c>
    </row>
    <row r="3" spans="1:20" ht="15.75" customHeight="1">
      <c r="A3" s="6"/>
      <c r="B3" s="6"/>
      <c r="C3" s="6"/>
      <c r="D3" s="6"/>
      <c r="E3" s="6"/>
      <c r="F3" s="6"/>
      <c r="G3" s="6"/>
      <c r="H3" s="6"/>
      <c r="I3" s="6"/>
      <c r="J3" s="6"/>
      <c r="K3" s="6"/>
      <c r="L3" s="6"/>
      <c r="M3" s="6"/>
      <c r="N3" s="6"/>
      <c r="O3" s="6"/>
      <c r="P3" s="6"/>
      <c r="Q3" s="6"/>
      <c r="R3" s="6"/>
      <c r="S3" s="132"/>
      <c r="T3" s="3" t="s">
        <v>261</v>
      </c>
    </row>
    <row r="4" spans="1:20" ht="15.75" customHeight="1">
      <c r="A4" s="753" t="s">
        <v>343</v>
      </c>
      <c r="B4" s="753"/>
      <c r="C4" s="753"/>
      <c r="D4" s="753"/>
      <c r="E4" s="753"/>
      <c r="F4" s="753"/>
      <c r="G4" s="753"/>
      <c r="H4" s="753"/>
      <c r="I4" s="753"/>
      <c r="J4" s="753"/>
      <c r="K4" s="753"/>
      <c r="L4" s="753"/>
      <c r="M4" s="753"/>
      <c r="N4" s="753"/>
      <c r="O4" s="753"/>
      <c r="P4" s="753"/>
      <c r="Q4" s="753"/>
      <c r="R4" s="167"/>
      <c r="S4" s="126"/>
      <c r="T4" s="3" t="s">
        <v>254</v>
      </c>
    </row>
    <row r="5" spans="1:20" ht="15.75" customHeight="1"/>
    <row r="6" spans="1:20" ht="15.75" customHeight="1">
      <c r="S6" s="3" t="s">
        <v>255</v>
      </c>
    </row>
    <row r="7" spans="1:20" ht="15.75" customHeight="1">
      <c r="A7" s="3" t="s">
        <v>33</v>
      </c>
      <c r="S7" s="128"/>
      <c r="T7" s="3" t="s">
        <v>256</v>
      </c>
    </row>
    <row r="8" spans="1:20" ht="15.75" customHeight="1">
      <c r="A8" s="1012" t="s">
        <v>709</v>
      </c>
      <c r="B8" s="1012"/>
      <c r="C8" s="1012"/>
      <c r="D8" s="1012"/>
      <c r="E8" s="1012"/>
      <c r="F8" s="1012"/>
      <c r="G8" s="1012"/>
      <c r="H8" s="1012"/>
      <c r="I8" s="1012"/>
      <c r="J8" s="1012"/>
      <c r="K8" s="1012"/>
      <c r="L8" s="1012"/>
      <c r="M8" s="1012"/>
      <c r="N8" s="1012"/>
      <c r="O8" s="1012"/>
      <c r="P8" s="1012"/>
      <c r="Q8" s="1012"/>
      <c r="R8" s="2"/>
      <c r="S8" s="129"/>
      <c r="T8" s="3" t="s">
        <v>254</v>
      </c>
    </row>
    <row r="9" spans="1:20" ht="15.75" customHeight="1">
      <c r="A9" s="744" t="s">
        <v>27</v>
      </c>
      <c r="B9" s="744"/>
      <c r="C9" s="744"/>
      <c r="D9" s="744"/>
      <c r="E9" s="744"/>
      <c r="F9" s="744"/>
      <c r="G9" s="744"/>
      <c r="H9" s="744"/>
      <c r="I9" s="744"/>
      <c r="J9" s="744"/>
      <c r="K9" s="744"/>
      <c r="L9" s="744"/>
      <c r="M9" s="744"/>
      <c r="N9" s="744"/>
      <c r="O9" s="744"/>
      <c r="P9" s="744"/>
      <c r="Q9" s="744"/>
      <c r="R9" s="109"/>
    </row>
    <row r="10" spans="1:20" ht="15.75" customHeight="1">
      <c r="A10" s="827" t="s">
        <v>28</v>
      </c>
      <c r="B10" s="830"/>
      <c r="C10" s="830"/>
      <c r="D10" s="830"/>
      <c r="E10" s="1157">
        <f>IF(発注者入力シート!C7="","",発注者入力シート!C7)</f>
        <v>46297</v>
      </c>
      <c r="F10" s="1158"/>
      <c r="G10" s="1158"/>
      <c r="H10" s="1158"/>
      <c r="I10" s="1158"/>
      <c r="J10" s="1158"/>
      <c r="K10" s="1158"/>
      <c r="L10" s="1158"/>
      <c r="M10" s="1158"/>
      <c r="N10" s="1158"/>
      <c r="O10" s="1158"/>
      <c r="P10" s="1158"/>
      <c r="Q10" s="1159"/>
      <c r="S10" s="134" t="s">
        <v>257</v>
      </c>
    </row>
    <row r="11" spans="1:20" ht="15.75" customHeight="1">
      <c r="A11" s="827" t="s">
        <v>18</v>
      </c>
      <c r="B11" s="830"/>
      <c r="C11" s="830"/>
      <c r="D11" s="830"/>
      <c r="E11" s="1161" t="str">
        <f>IF(発注者入力シート!C10="","",発注者入力シート!C10)</f>
        <v>（一）跡市波子停車場線（跡市２工区）総合交付金（改築）工事　第６期</v>
      </c>
      <c r="F11" s="1162"/>
      <c r="G11" s="1162"/>
      <c r="H11" s="1162"/>
      <c r="I11" s="1162"/>
      <c r="J11" s="1162"/>
      <c r="K11" s="1162"/>
      <c r="L11" s="1162"/>
      <c r="M11" s="1162"/>
      <c r="N11" s="1162"/>
      <c r="O11" s="1162"/>
      <c r="P11" s="1162"/>
      <c r="Q11" s="1163"/>
      <c r="R11" s="2"/>
      <c r="S11" s="134" t="s">
        <v>258</v>
      </c>
    </row>
    <row r="12" spans="1:20" ht="15.75" customHeight="1">
      <c r="A12" s="828"/>
      <c r="B12" s="832"/>
      <c r="C12" s="832"/>
      <c r="D12" s="832"/>
      <c r="E12" s="1164"/>
      <c r="F12" s="767"/>
      <c r="G12" s="767"/>
      <c r="H12" s="767"/>
      <c r="I12" s="767"/>
      <c r="J12" s="767"/>
      <c r="K12" s="767"/>
      <c r="L12" s="767"/>
      <c r="M12" s="767"/>
      <c r="N12" s="767"/>
      <c r="O12" s="767"/>
      <c r="P12" s="767"/>
      <c r="Q12" s="1165"/>
      <c r="R12" s="2"/>
    </row>
    <row r="13" spans="1:20" ht="15.75" customHeight="1">
      <c r="A13" s="906" t="s">
        <v>34</v>
      </c>
      <c r="B13" s="1016"/>
      <c r="C13" s="1016"/>
      <c r="D13" s="1016"/>
      <c r="E13" s="906" t="s">
        <v>35</v>
      </c>
      <c r="F13" s="1016"/>
      <c r="G13" s="1016"/>
      <c r="H13" s="1016"/>
      <c r="I13" s="1016"/>
      <c r="J13" s="1016"/>
      <c r="K13" s="1016"/>
      <c r="L13" s="1016"/>
      <c r="M13" s="1016"/>
      <c r="N13" s="1016"/>
      <c r="O13" s="1016"/>
      <c r="P13" s="1016"/>
      <c r="Q13" s="907"/>
      <c r="R13" s="109"/>
    </row>
    <row r="14" spans="1:20" ht="15.75" customHeight="1">
      <c r="A14" s="1148"/>
      <c r="B14" s="1149"/>
      <c r="C14" s="1149"/>
      <c r="D14" s="1150"/>
      <c r="E14" s="1148"/>
      <c r="F14" s="1149"/>
      <c r="G14" s="1149"/>
      <c r="H14" s="1149"/>
      <c r="I14" s="1149"/>
      <c r="J14" s="1149"/>
      <c r="K14" s="1149"/>
      <c r="L14" s="1149"/>
      <c r="M14" s="1149"/>
      <c r="N14" s="1149"/>
      <c r="O14" s="1149"/>
      <c r="P14" s="1149"/>
      <c r="Q14" s="1150"/>
      <c r="R14" s="194"/>
    </row>
    <row r="15" spans="1:20" ht="15.75" customHeight="1">
      <c r="A15" s="1151"/>
      <c r="B15" s="1152"/>
      <c r="C15" s="1152"/>
      <c r="D15" s="1153"/>
      <c r="E15" s="1151"/>
      <c r="F15" s="1152"/>
      <c r="G15" s="1152"/>
      <c r="H15" s="1152"/>
      <c r="I15" s="1152"/>
      <c r="J15" s="1152"/>
      <c r="K15" s="1152"/>
      <c r="L15" s="1152"/>
      <c r="M15" s="1152"/>
      <c r="N15" s="1152"/>
      <c r="O15" s="1152"/>
      <c r="P15" s="1152"/>
      <c r="Q15" s="1153"/>
      <c r="R15" s="194"/>
    </row>
    <row r="16" spans="1:20" ht="15.75" customHeight="1">
      <c r="A16" s="1151"/>
      <c r="B16" s="1152"/>
      <c r="C16" s="1152"/>
      <c r="D16" s="1153"/>
      <c r="E16" s="1151"/>
      <c r="F16" s="1152"/>
      <c r="G16" s="1152"/>
      <c r="H16" s="1152"/>
      <c r="I16" s="1152"/>
      <c r="J16" s="1152"/>
      <c r="K16" s="1152"/>
      <c r="L16" s="1152"/>
      <c r="M16" s="1152"/>
      <c r="N16" s="1152"/>
      <c r="O16" s="1152"/>
      <c r="P16" s="1152"/>
      <c r="Q16" s="1153"/>
      <c r="R16" s="194"/>
    </row>
    <row r="17" spans="1:18" ht="15.75" customHeight="1">
      <c r="A17" s="1151"/>
      <c r="B17" s="1152"/>
      <c r="C17" s="1152"/>
      <c r="D17" s="1153"/>
      <c r="E17" s="1151"/>
      <c r="F17" s="1152"/>
      <c r="G17" s="1152"/>
      <c r="H17" s="1152"/>
      <c r="I17" s="1152"/>
      <c r="J17" s="1152"/>
      <c r="K17" s="1152"/>
      <c r="L17" s="1152"/>
      <c r="M17" s="1152"/>
      <c r="N17" s="1152"/>
      <c r="O17" s="1152"/>
      <c r="P17" s="1152"/>
      <c r="Q17" s="1153"/>
      <c r="R17" s="194"/>
    </row>
    <row r="18" spans="1:18" ht="15.75" customHeight="1">
      <c r="A18" s="1151"/>
      <c r="B18" s="1152"/>
      <c r="C18" s="1152"/>
      <c r="D18" s="1153"/>
      <c r="E18" s="1151"/>
      <c r="F18" s="1152"/>
      <c r="G18" s="1152"/>
      <c r="H18" s="1152"/>
      <c r="I18" s="1152"/>
      <c r="J18" s="1152"/>
      <c r="K18" s="1152"/>
      <c r="L18" s="1152"/>
      <c r="M18" s="1152"/>
      <c r="N18" s="1152"/>
      <c r="O18" s="1152"/>
      <c r="P18" s="1152"/>
      <c r="Q18" s="1153"/>
      <c r="R18" s="194"/>
    </row>
    <row r="19" spans="1:18" ht="15.75" customHeight="1">
      <c r="A19" s="1151"/>
      <c r="B19" s="1152"/>
      <c r="C19" s="1152"/>
      <c r="D19" s="1153"/>
      <c r="E19" s="1151"/>
      <c r="F19" s="1152"/>
      <c r="G19" s="1152"/>
      <c r="H19" s="1152"/>
      <c r="I19" s="1152"/>
      <c r="J19" s="1152"/>
      <c r="K19" s="1152"/>
      <c r="L19" s="1152"/>
      <c r="M19" s="1152"/>
      <c r="N19" s="1152"/>
      <c r="O19" s="1152"/>
      <c r="P19" s="1152"/>
      <c r="Q19" s="1153"/>
      <c r="R19" s="194"/>
    </row>
    <row r="20" spans="1:18" ht="15.75" customHeight="1">
      <c r="A20" s="1151"/>
      <c r="B20" s="1152"/>
      <c r="C20" s="1152"/>
      <c r="D20" s="1153"/>
      <c r="E20" s="1151"/>
      <c r="F20" s="1152"/>
      <c r="G20" s="1152"/>
      <c r="H20" s="1152"/>
      <c r="I20" s="1152"/>
      <c r="J20" s="1152"/>
      <c r="K20" s="1152"/>
      <c r="L20" s="1152"/>
      <c r="M20" s="1152"/>
      <c r="N20" s="1152"/>
      <c r="O20" s="1152"/>
      <c r="P20" s="1152"/>
      <c r="Q20" s="1153"/>
      <c r="R20" s="194"/>
    </row>
    <row r="21" spans="1:18" ht="15.75" customHeight="1">
      <c r="A21" s="1154"/>
      <c r="B21" s="1155"/>
      <c r="C21" s="1155"/>
      <c r="D21" s="1156"/>
      <c r="E21" s="1154"/>
      <c r="F21" s="1155"/>
      <c r="G21" s="1155"/>
      <c r="H21" s="1155"/>
      <c r="I21" s="1155"/>
      <c r="J21" s="1155"/>
      <c r="K21" s="1155"/>
      <c r="L21" s="1155"/>
      <c r="M21" s="1155"/>
      <c r="N21" s="1155"/>
      <c r="O21" s="1155"/>
      <c r="P21" s="1155"/>
      <c r="Q21" s="1156"/>
      <c r="R21" s="194"/>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T39"/>
  <sheetViews>
    <sheetView view="pageBreakPreview" zoomScaleNormal="100" zoomScaleSheetLayoutView="100" workbookViewId="0">
      <selection sqref="A1:F1"/>
    </sheetView>
  </sheetViews>
  <sheetFormatPr defaultColWidth="9" defaultRowHeight="13.5"/>
  <cols>
    <col min="1" max="18" width="5.125" style="3" customWidth="1"/>
    <col min="19" max="16384" width="9" style="3"/>
  </cols>
  <sheetData>
    <row r="1" spans="1:20" ht="15.75" customHeight="1">
      <c r="A1" s="740" t="str">
        <f>CONCATENATE("（様式－",発注者入力シート!E42,"）")</f>
        <v>（様式－１１）</v>
      </c>
      <c r="B1" s="740"/>
      <c r="C1" s="740"/>
      <c r="D1" s="740"/>
      <c r="S1" s="3" t="s">
        <v>251</v>
      </c>
    </row>
    <row r="2" spans="1:20" ht="15.75" customHeight="1">
      <c r="A2" s="1173" t="s">
        <v>708</v>
      </c>
      <c r="B2" s="1173"/>
      <c r="C2" s="1173"/>
      <c r="D2" s="1173"/>
      <c r="E2" s="1173"/>
      <c r="F2" s="1173"/>
      <c r="G2" s="1173"/>
      <c r="H2" s="1173"/>
      <c r="I2" s="1173"/>
      <c r="J2" s="1173"/>
      <c r="K2" s="1173"/>
      <c r="L2" s="1173"/>
      <c r="M2" s="1173"/>
      <c r="N2" s="1173"/>
      <c r="O2" s="1173"/>
      <c r="P2" s="1173"/>
      <c r="Q2" s="1173"/>
      <c r="R2" s="6"/>
      <c r="S2" s="3" t="s">
        <v>255</v>
      </c>
    </row>
    <row r="3" spans="1:20" ht="15.75" customHeight="1">
      <c r="A3" s="6"/>
      <c r="B3" s="6"/>
      <c r="C3" s="6"/>
      <c r="D3" s="6"/>
      <c r="E3" s="6"/>
      <c r="F3" s="6"/>
      <c r="G3" s="6"/>
      <c r="H3" s="6"/>
      <c r="I3" s="6"/>
      <c r="J3" s="6"/>
      <c r="K3" s="6"/>
      <c r="L3" s="6"/>
      <c r="M3" s="6"/>
      <c r="N3" s="6"/>
      <c r="O3" s="6"/>
      <c r="P3" s="6"/>
      <c r="Q3" s="6"/>
      <c r="R3" s="6"/>
      <c r="S3" s="128"/>
      <c r="T3" s="3" t="s">
        <v>256</v>
      </c>
    </row>
    <row r="4" spans="1:20" ht="15.75" customHeight="1">
      <c r="A4" s="753" t="s">
        <v>36</v>
      </c>
      <c r="B4" s="753"/>
      <c r="C4" s="753"/>
      <c r="D4" s="753"/>
      <c r="E4" s="753"/>
      <c r="F4" s="753"/>
      <c r="G4" s="753"/>
      <c r="H4" s="753"/>
      <c r="I4" s="753"/>
      <c r="J4" s="753"/>
      <c r="K4" s="753"/>
      <c r="L4" s="753"/>
      <c r="M4" s="753"/>
      <c r="N4" s="753"/>
      <c r="O4" s="753"/>
      <c r="P4" s="753"/>
      <c r="Q4" s="753"/>
      <c r="R4" s="167"/>
      <c r="S4" s="129"/>
      <c r="T4" s="3" t="s">
        <v>254</v>
      </c>
    </row>
    <row r="5" spans="1:20" ht="15.75" customHeight="1">
      <c r="A5" s="3" t="s">
        <v>37</v>
      </c>
    </row>
    <row r="6" spans="1:20" ht="15.75" customHeight="1"/>
    <row r="7" spans="1:20" ht="15.75" customHeight="1">
      <c r="A7" s="3" t="s">
        <v>33</v>
      </c>
    </row>
    <row r="8" spans="1:20" ht="15.75" customHeight="1">
      <c r="A8" s="1174" t="s">
        <v>710</v>
      </c>
      <c r="B8" s="1174"/>
      <c r="C8" s="1174"/>
      <c r="D8" s="1174"/>
      <c r="E8" s="1174"/>
      <c r="F8" s="1174"/>
      <c r="G8" s="1174"/>
      <c r="H8" s="1174"/>
      <c r="I8" s="1174"/>
      <c r="J8" s="1174"/>
      <c r="K8" s="1174"/>
      <c r="L8" s="1174"/>
      <c r="M8" s="1174"/>
      <c r="N8" s="1174"/>
      <c r="O8" s="1174"/>
      <c r="P8" s="1174"/>
      <c r="Q8" s="1174"/>
      <c r="R8" s="2"/>
    </row>
    <row r="9" spans="1:20" ht="15.75" customHeight="1">
      <c r="A9" s="744" t="s">
        <v>27</v>
      </c>
      <c r="B9" s="744"/>
      <c r="C9" s="744"/>
      <c r="D9" s="744"/>
      <c r="E9" s="744"/>
      <c r="F9" s="744"/>
      <c r="G9" s="744"/>
      <c r="H9" s="744"/>
      <c r="I9" s="744"/>
      <c r="J9" s="744"/>
      <c r="K9" s="744"/>
      <c r="L9" s="744"/>
      <c r="M9" s="744"/>
      <c r="N9" s="744"/>
      <c r="O9" s="744"/>
      <c r="P9" s="744"/>
      <c r="Q9" s="744"/>
      <c r="R9" s="109"/>
    </row>
    <row r="10" spans="1:20" ht="15.75" customHeight="1">
      <c r="A10" s="827" t="s">
        <v>28</v>
      </c>
      <c r="B10" s="830"/>
      <c r="C10" s="830"/>
      <c r="D10" s="830"/>
      <c r="E10" s="1157">
        <f>IF(発注者入力シート!C7="","",発注者入力シート!C7)</f>
        <v>46297</v>
      </c>
      <c r="F10" s="1158"/>
      <c r="G10" s="1158"/>
      <c r="H10" s="1158"/>
      <c r="I10" s="1158"/>
      <c r="J10" s="1158"/>
      <c r="K10" s="1158"/>
      <c r="L10" s="1158"/>
      <c r="M10" s="1158"/>
      <c r="N10" s="1158"/>
      <c r="O10" s="1158"/>
      <c r="P10" s="1158"/>
      <c r="Q10" s="1159"/>
      <c r="S10" s="134" t="s">
        <v>257</v>
      </c>
    </row>
    <row r="11" spans="1:20" ht="15.75" customHeight="1">
      <c r="A11" s="827" t="s">
        <v>18</v>
      </c>
      <c r="B11" s="830"/>
      <c r="C11" s="830"/>
      <c r="D11" s="830"/>
      <c r="E11" s="1161" t="str">
        <f>IF(発注者入力シート!C10="","",発注者入力シート!C10)</f>
        <v>（一）跡市波子停車場線（跡市２工区）総合交付金（改築）工事　第６期</v>
      </c>
      <c r="F11" s="1162"/>
      <c r="G11" s="1162"/>
      <c r="H11" s="1162"/>
      <c r="I11" s="1162"/>
      <c r="J11" s="1162"/>
      <c r="K11" s="1162"/>
      <c r="L11" s="1162"/>
      <c r="M11" s="1162"/>
      <c r="N11" s="1162"/>
      <c r="O11" s="1162"/>
      <c r="P11" s="1162"/>
      <c r="Q11" s="1163"/>
      <c r="R11" s="2"/>
      <c r="S11" s="134" t="s">
        <v>258</v>
      </c>
    </row>
    <row r="12" spans="1:20" ht="15.75" customHeight="1">
      <c r="A12" s="828"/>
      <c r="B12" s="832"/>
      <c r="C12" s="832"/>
      <c r="D12" s="832"/>
      <c r="E12" s="1164"/>
      <c r="F12" s="767"/>
      <c r="G12" s="767"/>
      <c r="H12" s="767"/>
      <c r="I12" s="767"/>
      <c r="J12" s="767"/>
      <c r="K12" s="767"/>
      <c r="L12" s="767"/>
      <c r="M12" s="767"/>
      <c r="N12" s="767"/>
      <c r="O12" s="767"/>
      <c r="P12" s="767"/>
      <c r="Q12" s="1165"/>
      <c r="R12" s="2"/>
    </row>
    <row r="13" spans="1:20" ht="15.75" customHeight="1">
      <c r="A13" s="906" t="s">
        <v>34</v>
      </c>
      <c r="B13" s="1016"/>
      <c r="C13" s="1016"/>
      <c r="D13" s="1016"/>
      <c r="E13" s="906" t="s">
        <v>31</v>
      </c>
      <c r="F13" s="1016"/>
      <c r="G13" s="1016"/>
      <c r="H13" s="1016"/>
      <c r="I13" s="1016"/>
      <c r="J13" s="1016"/>
      <c r="K13" s="1016"/>
      <c r="L13" s="1016"/>
      <c r="M13" s="1016"/>
      <c r="N13" s="1016"/>
      <c r="O13" s="1016"/>
      <c r="P13" s="1016"/>
      <c r="Q13" s="907"/>
      <c r="R13" s="109"/>
    </row>
    <row r="14" spans="1:20" ht="15.75" customHeight="1">
      <c r="A14" s="1166"/>
      <c r="B14" s="1167"/>
      <c r="C14" s="1167"/>
      <c r="D14" s="1168"/>
      <c r="E14" s="1166"/>
      <c r="F14" s="1167"/>
      <c r="G14" s="1167"/>
      <c r="H14" s="1167"/>
      <c r="I14" s="1167"/>
      <c r="J14" s="1167"/>
      <c r="K14" s="1167"/>
      <c r="L14" s="1167"/>
      <c r="M14" s="1167"/>
      <c r="N14" s="1167"/>
      <c r="O14" s="1167"/>
      <c r="P14" s="1167"/>
      <c r="Q14" s="1168"/>
      <c r="R14" s="194"/>
    </row>
    <row r="15" spans="1:20" ht="15.75" customHeight="1">
      <c r="A15" s="1169"/>
      <c r="B15" s="875"/>
      <c r="C15" s="875"/>
      <c r="D15" s="1170"/>
      <c r="E15" s="1169"/>
      <c r="F15" s="875"/>
      <c r="G15" s="875"/>
      <c r="H15" s="875"/>
      <c r="I15" s="875"/>
      <c r="J15" s="875"/>
      <c r="K15" s="875"/>
      <c r="L15" s="875"/>
      <c r="M15" s="875"/>
      <c r="N15" s="875"/>
      <c r="O15" s="875"/>
      <c r="P15" s="875"/>
      <c r="Q15" s="1170"/>
      <c r="R15" s="194"/>
    </row>
    <row r="16" spans="1:20" ht="15.75" customHeight="1">
      <c r="A16" s="1169"/>
      <c r="B16" s="875"/>
      <c r="C16" s="875"/>
      <c r="D16" s="1170"/>
      <c r="E16" s="1169"/>
      <c r="F16" s="875"/>
      <c r="G16" s="875"/>
      <c r="H16" s="875"/>
      <c r="I16" s="875"/>
      <c r="J16" s="875"/>
      <c r="K16" s="875"/>
      <c r="L16" s="875"/>
      <c r="M16" s="875"/>
      <c r="N16" s="875"/>
      <c r="O16" s="875"/>
      <c r="P16" s="875"/>
      <c r="Q16" s="1170"/>
      <c r="R16" s="194"/>
    </row>
    <row r="17" spans="1:18" ht="15.75" customHeight="1">
      <c r="A17" s="1169"/>
      <c r="B17" s="875"/>
      <c r="C17" s="875"/>
      <c r="D17" s="1170"/>
      <c r="E17" s="1169"/>
      <c r="F17" s="875"/>
      <c r="G17" s="875"/>
      <c r="H17" s="875"/>
      <c r="I17" s="875"/>
      <c r="J17" s="875"/>
      <c r="K17" s="875"/>
      <c r="L17" s="875"/>
      <c r="M17" s="875"/>
      <c r="N17" s="875"/>
      <c r="O17" s="875"/>
      <c r="P17" s="875"/>
      <c r="Q17" s="1170"/>
      <c r="R17" s="194"/>
    </row>
    <row r="18" spans="1:18" ht="15.75" customHeight="1">
      <c r="A18" s="1169"/>
      <c r="B18" s="875"/>
      <c r="C18" s="875"/>
      <c r="D18" s="1170"/>
      <c r="E18" s="1169"/>
      <c r="F18" s="875"/>
      <c r="G18" s="875"/>
      <c r="H18" s="875"/>
      <c r="I18" s="875"/>
      <c r="J18" s="875"/>
      <c r="K18" s="875"/>
      <c r="L18" s="875"/>
      <c r="M18" s="875"/>
      <c r="N18" s="875"/>
      <c r="O18" s="875"/>
      <c r="P18" s="875"/>
      <c r="Q18" s="1170"/>
      <c r="R18" s="194"/>
    </row>
    <row r="19" spans="1:18" ht="15.75" customHeight="1">
      <c r="A19" s="1169"/>
      <c r="B19" s="875"/>
      <c r="C19" s="875"/>
      <c r="D19" s="1170"/>
      <c r="E19" s="1169"/>
      <c r="F19" s="875"/>
      <c r="G19" s="875"/>
      <c r="H19" s="875"/>
      <c r="I19" s="875"/>
      <c r="J19" s="875"/>
      <c r="K19" s="875"/>
      <c r="L19" s="875"/>
      <c r="M19" s="875"/>
      <c r="N19" s="875"/>
      <c r="O19" s="875"/>
      <c r="P19" s="875"/>
      <c r="Q19" s="1170"/>
      <c r="R19" s="194"/>
    </row>
    <row r="20" spans="1:18" ht="15.75" customHeight="1">
      <c r="A20" s="1169"/>
      <c r="B20" s="875"/>
      <c r="C20" s="875"/>
      <c r="D20" s="1170"/>
      <c r="E20" s="1169"/>
      <c r="F20" s="875"/>
      <c r="G20" s="875"/>
      <c r="H20" s="875"/>
      <c r="I20" s="875"/>
      <c r="J20" s="875"/>
      <c r="K20" s="875"/>
      <c r="L20" s="875"/>
      <c r="M20" s="875"/>
      <c r="N20" s="875"/>
      <c r="O20" s="875"/>
      <c r="P20" s="875"/>
      <c r="Q20" s="1170"/>
      <c r="R20" s="194"/>
    </row>
    <row r="21" spans="1:18" ht="15.75" customHeight="1">
      <c r="A21" s="1171"/>
      <c r="B21" s="874"/>
      <c r="C21" s="874"/>
      <c r="D21" s="1172"/>
      <c r="E21" s="1171"/>
      <c r="F21" s="874"/>
      <c r="G21" s="874"/>
      <c r="H21" s="874"/>
      <c r="I21" s="874"/>
      <c r="J21" s="874"/>
      <c r="K21" s="874"/>
      <c r="L21" s="874"/>
      <c r="M21" s="874"/>
      <c r="N21" s="874"/>
      <c r="O21" s="874"/>
      <c r="P21" s="874"/>
      <c r="Q21" s="1172"/>
      <c r="R21" s="194"/>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pageSetUpPr fitToPage="1"/>
  </sheetPr>
  <dimension ref="A1:T52"/>
  <sheetViews>
    <sheetView view="pageBreakPreview" zoomScaleNormal="100" zoomScaleSheetLayoutView="100" workbookViewId="0">
      <selection sqref="A1:F1"/>
    </sheetView>
  </sheetViews>
  <sheetFormatPr defaultColWidth="9" defaultRowHeight="13.5"/>
  <cols>
    <col min="1" max="18" width="5.125" style="3" customWidth="1"/>
    <col min="19" max="16384" width="9" style="3"/>
  </cols>
  <sheetData>
    <row r="1" spans="1:20" ht="15.75" customHeight="1">
      <c r="A1" s="740" t="str">
        <f>CONCATENATE("（様式－",発注者入力シート!E43,"）")</f>
        <v>（様式－１２）</v>
      </c>
      <c r="B1" s="740"/>
      <c r="C1" s="740"/>
      <c r="D1" s="740"/>
      <c r="E1" s="740"/>
      <c r="F1" s="740"/>
      <c r="S1" s="3" t="s">
        <v>251</v>
      </c>
    </row>
    <row r="2" spans="1:20" ht="15.75" customHeight="1">
      <c r="A2" s="1160" t="s">
        <v>711</v>
      </c>
      <c r="B2" s="1160"/>
      <c r="C2" s="1160"/>
      <c r="D2" s="1160"/>
      <c r="E2" s="1160"/>
      <c r="F2" s="1160"/>
      <c r="G2" s="1160"/>
      <c r="H2" s="1160"/>
      <c r="I2" s="1160"/>
      <c r="J2" s="1160"/>
      <c r="K2" s="1160"/>
      <c r="L2" s="1160"/>
      <c r="M2" s="1160"/>
      <c r="N2" s="1160"/>
      <c r="O2" s="1160"/>
      <c r="P2" s="1160"/>
      <c r="Q2" s="1160"/>
      <c r="R2" s="6"/>
      <c r="S2" s="3" t="s">
        <v>252</v>
      </c>
    </row>
    <row r="3" spans="1:20" ht="15.75" customHeight="1">
      <c r="A3" s="753" t="s">
        <v>353</v>
      </c>
      <c r="B3" s="753"/>
      <c r="C3" s="753"/>
      <c r="D3" s="753"/>
      <c r="E3" s="753"/>
      <c r="F3" s="753"/>
      <c r="G3" s="753"/>
      <c r="H3" s="753"/>
      <c r="I3" s="753"/>
      <c r="J3" s="753"/>
      <c r="K3" s="753"/>
      <c r="L3" s="753"/>
      <c r="M3" s="753"/>
      <c r="N3" s="753"/>
      <c r="O3" s="753"/>
      <c r="P3" s="753"/>
      <c r="Q3" s="753"/>
      <c r="R3" s="167"/>
      <c r="S3" s="132"/>
      <c r="T3" s="3" t="s">
        <v>261</v>
      </c>
    </row>
    <row r="4" spans="1:20" ht="15.75" customHeight="1">
      <c r="A4" s="167"/>
      <c r="B4" s="167"/>
      <c r="C4" s="167"/>
      <c r="D4" s="167"/>
      <c r="E4" s="167"/>
      <c r="F4" s="167"/>
      <c r="G4" s="167"/>
      <c r="H4" s="167"/>
      <c r="I4" s="167"/>
      <c r="J4" s="167"/>
      <c r="K4" s="167"/>
      <c r="L4" s="167"/>
      <c r="M4" s="167"/>
      <c r="N4" s="167"/>
      <c r="O4" s="167"/>
      <c r="P4" s="167"/>
      <c r="Q4" s="167"/>
      <c r="R4" s="167"/>
      <c r="S4" s="126"/>
      <c r="T4" s="3" t="s">
        <v>254</v>
      </c>
    </row>
    <row r="5" spans="1:20" ht="15.75" customHeight="1">
      <c r="A5" s="3" t="s">
        <v>26</v>
      </c>
    </row>
    <row r="6" spans="1:20" ht="15.75" customHeight="1">
      <c r="A6" s="1012"/>
      <c r="B6" s="1012"/>
      <c r="C6" s="1012"/>
      <c r="D6" s="1012"/>
      <c r="E6" s="1012"/>
      <c r="F6" s="3" t="s">
        <v>66</v>
      </c>
      <c r="S6" s="3" t="s">
        <v>255</v>
      </c>
    </row>
    <row r="7" spans="1:20" ht="15.75" customHeight="1">
      <c r="S7" s="128"/>
      <c r="T7" s="3" t="s">
        <v>256</v>
      </c>
    </row>
    <row r="8" spans="1:20" ht="15.75" customHeight="1">
      <c r="K8" s="3" t="s">
        <v>29</v>
      </c>
      <c r="S8" s="129"/>
      <c r="T8" s="3" t="s">
        <v>254</v>
      </c>
    </row>
    <row r="9" spans="1:20" ht="15.75" customHeight="1">
      <c r="K9" s="1012"/>
      <c r="L9" s="1012"/>
      <c r="M9" s="1012"/>
      <c r="N9" s="1012"/>
      <c r="O9" s="1012"/>
      <c r="P9" s="1012"/>
    </row>
    <row r="10" spans="1:20" ht="15.75" customHeight="1">
      <c r="K10" s="1012"/>
      <c r="L10" s="1012"/>
      <c r="M10" s="1012"/>
      <c r="N10" s="1012"/>
      <c r="O10" s="1012"/>
      <c r="P10" s="1012"/>
      <c r="S10" s="134" t="s">
        <v>257</v>
      </c>
    </row>
    <row r="11" spans="1:20" ht="15.75" customHeight="1">
      <c r="S11" s="134" t="s">
        <v>258</v>
      </c>
    </row>
    <row r="12" spans="1:20" ht="15.75" customHeight="1">
      <c r="A12" s="1181" t="s">
        <v>712</v>
      </c>
      <c r="B12" s="1181"/>
      <c r="C12" s="1181"/>
      <c r="D12" s="1181"/>
      <c r="E12" s="1181"/>
      <c r="F12" s="1181"/>
      <c r="G12" s="1181"/>
      <c r="H12" s="1181"/>
      <c r="I12" s="1181"/>
      <c r="J12" s="1181"/>
      <c r="K12" s="1181"/>
      <c r="L12" s="1181"/>
      <c r="M12" s="1181"/>
      <c r="N12" s="1181"/>
      <c r="O12" s="1181"/>
      <c r="P12" s="1181"/>
      <c r="Q12" s="1181"/>
      <c r="R12" s="168"/>
    </row>
    <row r="13" spans="1:20" ht="15.75" customHeight="1">
      <c r="A13" s="1181"/>
      <c r="B13" s="1181"/>
      <c r="C13" s="1181"/>
      <c r="D13" s="1181"/>
      <c r="E13" s="1181"/>
      <c r="F13" s="1181"/>
      <c r="G13" s="1181"/>
      <c r="H13" s="1181"/>
      <c r="I13" s="1181"/>
      <c r="J13" s="1181"/>
      <c r="K13" s="1181"/>
      <c r="L13" s="1181"/>
      <c r="M13" s="1181"/>
      <c r="N13" s="1181"/>
      <c r="O13" s="1181"/>
      <c r="P13" s="1181"/>
      <c r="Q13" s="1181"/>
      <c r="R13" s="168"/>
    </row>
    <row r="14" spans="1:20" ht="15.75" customHeight="1"/>
    <row r="15" spans="1:20" ht="15.75" customHeight="1">
      <c r="A15" s="744" t="s">
        <v>27</v>
      </c>
      <c r="B15" s="744"/>
      <c r="C15" s="744"/>
      <c r="D15" s="744"/>
      <c r="E15" s="744"/>
      <c r="F15" s="744"/>
      <c r="G15" s="744"/>
      <c r="H15" s="744"/>
      <c r="I15" s="744"/>
      <c r="J15" s="744"/>
      <c r="K15" s="744"/>
      <c r="L15" s="744"/>
      <c r="M15" s="744"/>
      <c r="N15" s="744"/>
      <c r="O15" s="744"/>
      <c r="P15" s="744"/>
      <c r="Q15" s="744"/>
      <c r="R15" s="109"/>
    </row>
    <row r="16" spans="1:20" ht="15.75" customHeight="1"/>
    <row r="17" spans="1:18" ht="15.75" customHeight="1">
      <c r="A17" s="755" t="s">
        <v>28</v>
      </c>
      <c r="B17" s="755"/>
      <c r="C17" s="755"/>
      <c r="D17" s="755"/>
      <c r="E17" s="1157">
        <f>発注者入力シート!C7</f>
        <v>46297</v>
      </c>
      <c r="F17" s="1158"/>
      <c r="G17" s="1158"/>
      <c r="H17" s="1158"/>
      <c r="I17" s="1158"/>
      <c r="J17" s="1158"/>
      <c r="K17" s="1158"/>
      <c r="L17" s="1158"/>
      <c r="M17" s="1158"/>
      <c r="N17" s="1158"/>
      <c r="O17" s="1158"/>
      <c r="P17" s="1158"/>
      <c r="Q17" s="1159"/>
    </row>
    <row r="18" spans="1:18" ht="15.75" customHeight="1">
      <c r="A18" s="827" t="s">
        <v>18</v>
      </c>
      <c r="B18" s="830"/>
      <c r="C18" s="830"/>
      <c r="D18" s="830"/>
      <c r="E18" s="1161" t="str">
        <f>発注者入力シート!C10</f>
        <v>（一）跡市波子停車場線（跡市２工区）総合交付金（改築）工事　第６期</v>
      </c>
      <c r="F18" s="1162"/>
      <c r="G18" s="1162"/>
      <c r="H18" s="1162"/>
      <c r="I18" s="1162"/>
      <c r="J18" s="1162"/>
      <c r="K18" s="1162"/>
      <c r="L18" s="1162"/>
      <c r="M18" s="1162"/>
      <c r="N18" s="1162"/>
      <c r="O18" s="1162"/>
      <c r="P18" s="1162"/>
      <c r="Q18" s="1163"/>
      <c r="R18" s="2"/>
    </row>
    <row r="19" spans="1:18" ht="15.75" customHeight="1">
      <c r="A19" s="828"/>
      <c r="B19" s="832"/>
      <c r="C19" s="832"/>
      <c r="D19" s="832"/>
      <c r="E19" s="1164"/>
      <c r="F19" s="767"/>
      <c r="G19" s="767"/>
      <c r="H19" s="767"/>
      <c r="I19" s="767"/>
      <c r="J19" s="767"/>
      <c r="K19" s="767"/>
      <c r="L19" s="767"/>
      <c r="M19" s="767"/>
      <c r="N19" s="767"/>
      <c r="O19" s="767"/>
      <c r="P19" s="767"/>
      <c r="Q19" s="1165"/>
      <c r="R19" s="2"/>
    </row>
    <row r="20" spans="1:18" ht="15.75" customHeight="1">
      <c r="A20" s="829" t="s">
        <v>354</v>
      </c>
      <c r="B20" s="744"/>
      <c r="C20" s="744"/>
      <c r="D20" s="744"/>
      <c r="E20" s="744"/>
      <c r="F20" s="744"/>
      <c r="G20" s="744"/>
      <c r="H20" s="744"/>
      <c r="I20" s="744"/>
      <c r="J20" s="744"/>
      <c r="K20" s="744"/>
      <c r="L20" s="744"/>
      <c r="M20" s="744"/>
      <c r="N20" s="744"/>
      <c r="O20" s="744"/>
      <c r="P20" s="744"/>
      <c r="Q20" s="837"/>
      <c r="R20" s="109"/>
    </row>
    <row r="21" spans="1:18" ht="15.75" customHeight="1">
      <c r="A21" s="906" t="s">
        <v>355</v>
      </c>
      <c r="B21" s="1016"/>
      <c r="C21" s="1016"/>
      <c r="D21" s="907"/>
      <c r="E21" s="906" t="s">
        <v>30</v>
      </c>
      <c r="F21" s="1016"/>
      <c r="G21" s="1016"/>
      <c r="H21" s="1016"/>
      <c r="I21" s="1016"/>
      <c r="J21" s="1016"/>
      <c r="K21" s="1016"/>
      <c r="L21" s="1016"/>
      <c r="M21" s="1016"/>
      <c r="N21" s="1016"/>
      <c r="O21" s="1016"/>
      <c r="P21" s="1016"/>
      <c r="Q21" s="907"/>
      <c r="R21" s="109"/>
    </row>
    <row r="22" spans="1:18" ht="15.75" customHeight="1">
      <c r="A22" s="162" t="s">
        <v>63</v>
      </c>
      <c r="B22" s="820"/>
      <c r="C22" s="820"/>
      <c r="D22" s="821"/>
      <c r="E22" s="819"/>
      <c r="F22" s="820"/>
      <c r="G22" s="820"/>
      <c r="H22" s="820"/>
      <c r="I22" s="820"/>
      <c r="J22" s="820"/>
      <c r="K22" s="820"/>
      <c r="L22" s="820"/>
      <c r="M22" s="820"/>
      <c r="N22" s="820"/>
      <c r="O22" s="820"/>
      <c r="P22" s="820"/>
      <c r="Q22" s="821"/>
      <c r="R22" s="191"/>
    </row>
    <row r="23" spans="1:18" ht="15.75" customHeight="1">
      <c r="A23" s="162"/>
      <c r="B23" s="1117"/>
      <c r="C23" s="1117"/>
      <c r="D23" s="1118"/>
      <c r="E23" s="1116"/>
      <c r="F23" s="1117"/>
      <c r="G23" s="1117"/>
      <c r="H23" s="1117"/>
      <c r="I23" s="1117"/>
      <c r="J23" s="1117"/>
      <c r="K23" s="1117"/>
      <c r="L23" s="1117"/>
      <c r="M23" s="1117"/>
      <c r="N23" s="1117"/>
      <c r="O23" s="1117"/>
      <c r="P23" s="1117"/>
      <c r="Q23" s="1118"/>
      <c r="R23" s="191"/>
    </row>
    <row r="24" spans="1:18" ht="15.75" customHeight="1">
      <c r="A24" s="162"/>
      <c r="B24" s="1117"/>
      <c r="C24" s="1117"/>
      <c r="D24" s="1118"/>
      <c r="E24" s="1116"/>
      <c r="F24" s="1117"/>
      <c r="G24" s="1117"/>
      <c r="H24" s="1117"/>
      <c r="I24" s="1117"/>
      <c r="J24" s="1117"/>
      <c r="K24" s="1117"/>
      <c r="L24" s="1117"/>
      <c r="M24" s="1117"/>
      <c r="N24" s="1117"/>
      <c r="O24" s="1117"/>
      <c r="P24" s="1117"/>
      <c r="Q24" s="1118"/>
      <c r="R24" s="191"/>
    </row>
    <row r="25" spans="1:18" ht="15.75" customHeight="1">
      <c r="A25" s="162"/>
      <c r="B25" s="1117"/>
      <c r="C25" s="1117"/>
      <c r="D25" s="1118"/>
      <c r="E25" s="1116"/>
      <c r="F25" s="1117"/>
      <c r="G25" s="1117"/>
      <c r="H25" s="1117"/>
      <c r="I25" s="1117"/>
      <c r="J25" s="1117"/>
      <c r="K25" s="1117"/>
      <c r="L25" s="1117"/>
      <c r="M25" s="1117"/>
      <c r="N25" s="1117"/>
      <c r="O25" s="1117"/>
      <c r="P25" s="1117"/>
      <c r="Q25" s="1118"/>
      <c r="R25" s="191"/>
    </row>
    <row r="26" spans="1:18" ht="15.75" customHeight="1">
      <c r="A26" s="162"/>
      <c r="B26" s="1117"/>
      <c r="C26" s="1117"/>
      <c r="D26" s="1118"/>
      <c r="E26" s="1116"/>
      <c r="F26" s="1117"/>
      <c r="G26" s="1117"/>
      <c r="H26" s="1117"/>
      <c r="I26" s="1117"/>
      <c r="J26" s="1117"/>
      <c r="K26" s="1117"/>
      <c r="L26" s="1117"/>
      <c r="M26" s="1117"/>
      <c r="N26" s="1117"/>
      <c r="O26" s="1117"/>
      <c r="P26" s="1117"/>
      <c r="Q26" s="1118"/>
      <c r="R26" s="191"/>
    </row>
    <row r="27" spans="1:18" ht="15.75" customHeight="1">
      <c r="A27" s="162"/>
      <c r="B27" s="1117"/>
      <c r="C27" s="1117"/>
      <c r="D27" s="1118"/>
      <c r="E27" s="1116"/>
      <c r="F27" s="1117"/>
      <c r="G27" s="1117"/>
      <c r="H27" s="1117"/>
      <c r="I27" s="1117"/>
      <c r="J27" s="1117"/>
      <c r="K27" s="1117"/>
      <c r="L27" s="1117"/>
      <c r="M27" s="1117"/>
      <c r="N27" s="1117"/>
      <c r="O27" s="1117"/>
      <c r="P27" s="1117"/>
      <c r="Q27" s="1118"/>
      <c r="R27" s="191"/>
    </row>
    <row r="28" spans="1:18" ht="15.75" customHeight="1">
      <c r="A28" s="162"/>
      <c r="B28" s="1117"/>
      <c r="C28" s="1117"/>
      <c r="D28" s="1118"/>
      <c r="E28" s="1116"/>
      <c r="F28" s="1117"/>
      <c r="G28" s="1117"/>
      <c r="H28" s="1117"/>
      <c r="I28" s="1117"/>
      <c r="J28" s="1117"/>
      <c r="K28" s="1117"/>
      <c r="L28" s="1117"/>
      <c r="M28" s="1117"/>
      <c r="N28" s="1117"/>
      <c r="O28" s="1117"/>
      <c r="P28" s="1117"/>
      <c r="Q28" s="1118"/>
      <c r="R28" s="191"/>
    </row>
    <row r="29" spans="1:18" ht="15.75" customHeight="1">
      <c r="A29" s="162"/>
      <c r="B29" s="1175"/>
      <c r="C29" s="1175"/>
      <c r="D29" s="1176"/>
      <c r="E29" s="1177"/>
      <c r="F29" s="1175"/>
      <c r="G29" s="1175"/>
      <c r="H29" s="1175"/>
      <c r="I29" s="1175"/>
      <c r="J29" s="1175"/>
      <c r="K29" s="1175"/>
      <c r="L29" s="1175"/>
      <c r="M29" s="1175"/>
      <c r="N29" s="1175"/>
      <c r="O29" s="1175"/>
      <c r="P29" s="1175"/>
      <c r="Q29" s="1176"/>
      <c r="R29" s="191"/>
    </row>
    <row r="30" spans="1:18" ht="15.75" customHeight="1">
      <c r="A30" s="170" t="s">
        <v>64</v>
      </c>
      <c r="B30" s="1178"/>
      <c r="C30" s="1178"/>
      <c r="D30" s="1179"/>
      <c r="E30" s="1180"/>
      <c r="F30" s="1178"/>
      <c r="G30" s="1178"/>
      <c r="H30" s="1178"/>
      <c r="I30" s="1178"/>
      <c r="J30" s="1178"/>
      <c r="K30" s="1178"/>
      <c r="L30" s="1178"/>
      <c r="M30" s="1178"/>
      <c r="N30" s="1178"/>
      <c r="O30" s="1178"/>
      <c r="P30" s="1178"/>
      <c r="Q30" s="1179"/>
      <c r="R30" s="191"/>
    </row>
    <row r="31" spans="1:18" ht="15.75" customHeight="1">
      <c r="A31" s="162"/>
      <c r="B31" s="1117"/>
      <c r="C31" s="1117"/>
      <c r="D31" s="1118"/>
      <c r="E31" s="1116"/>
      <c r="F31" s="1117"/>
      <c r="G31" s="1117"/>
      <c r="H31" s="1117"/>
      <c r="I31" s="1117"/>
      <c r="J31" s="1117"/>
      <c r="K31" s="1117"/>
      <c r="L31" s="1117"/>
      <c r="M31" s="1117"/>
      <c r="N31" s="1117"/>
      <c r="O31" s="1117"/>
      <c r="P31" s="1117"/>
      <c r="Q31" s="1118"/>
      <c r="R31" s="191"/>
    </row>
    <row r="32" spans="1:18" ht="15.75" customHeight="1">
      <c r="A32" s="162"/>
      <c r="B32" s="1117"/>
      <c r="C32" s="1117"/>
      <c r="D32" s="1118"/>
      <c r="E32" s="1116"/>
      <c r="F32" s="1117"/>
      <c r="G32" s="1117"/>
      <c r="H32" s="1117"/>
      <c r="I32" s="1117"/>
      <c r="J32" s="1117"/>
      <c r="K32" s="1117"/>
      <c r="L32" s="1117"/>
      <c r="M32" s="1117"/>
      <c r="N32" s="1117"/>
      <c r="O32" s="1117"/>
      <c r="P32" s="1117"/>
      <c r="Q32" s="1118"/>
      <c r="R32" s="191"/>
    </row>
    <row r="33" spans="1:18" ht="15.75" customHeight="1">
      <c r="A33" s="162"/>
      <c r="B33" s="1117"/>
      <c r="C33" s="1117"/>
      <c r="D33" s="1118"/>
      <c r="E33" s="1116"/>
      <c r="F33" s="1117"/>
      <c r="G33" s="1117"/>
      <c r="H33" s="1117"/>
      <c r="I33" s="1117"/>
      <c r="J33" s="1117"/>
      <c r="K33" s="1117"/>
      <c r="L33" s="1117"/>
      <c r="M33" s="1117"/>
      <c r="N33" s="1117"/>
      <c r="O33" s="1117"/>
      <c r="P33" s="1117"/>
      <c r="Q33" s="1118"/>
      <c r="R33" s="191"/>
    </row>
    <row r="34" spans="1:18" ht="15.75" customHeight="1">
      <c r="A34" s="162"/>
      <c r="B34" s="1117"/>
      <c r="C34" s="1117"/>
      <c r="D34" s="1118"/>
      <c r="E34" s="1116"/>
      <c r="F34" s="1117"/>
      <c r="G34" s="1117"/>
      <c r="H34" s="1117"/>
      <c r="I34" s="1117"/>
      <c r="J34" s="1117"/>
      <c r="K34" s="1117"/>
      <c r="L34" s="1117"/>
      <c r="M34" s="1117"/>
      <c r="N34" s="1117"/>
      <c r="O34" s="1117"/>
      <c r="P34" s="1117"/>
      <c r="Q34" s="1118"/>
      <c r="R34" s="191"/>
    </row>
    <row r="35" spans="1:18" ht="15.75" customHeight="1">
      <c r="A35" s="162"/>
      <c r="B35" s="1117"/>
      <c r="C35" s="1117"/>
      <c r="D35" s="1118"/>
      <c r="E35" s="1116"/>
      <c r="F35" s="1117"/>
      <c r="G35" s="1117"/>
      <c r="H35" s="1117"/>
      <c r="I35" s="1117"/>
      <c r="J35" s="1117"/>
      <c r="K35" s="1117"/>
      <c r="L35" s="1117"/>
      <c r="M35" s="1117"/>
      <c r="N35" s="1117"/>
      <c r="O35" s="1117"/>
      <c r="P35" s="1117"/>
      <c r="Q35" s="1118"/>
      <c r="R35" s="191"/>
    </row>
    <row r="36" spans="1:18" ht="15.75" customHeight="1">
      <c r="A36" s="162"/>
      <c r="B36" s="1117"/>
      <c r="C36" s="1117"/>
      <c r="D36" s="1118"/>
      <c r="E36" s="1116"/>
      <c r="F36" s="1117"/>
      <c r="G36" s="1117"/>
      <c r="H36" s="1117"/>
      <c r="I36" s="1117"/>
      <c r="J36" s="1117"/>
      <c r="K36" s="1117"/>
      <c r="L36" s="1117"/>
      <c r="M36" s="1117"/>
      <c r="N36" s="1117"/>
      <c r="O36" s="1117"/>
      <c r="P36" s="1117"/>
      <c r="Q36" s="1118"/>
      <c r="R36" s="191"/>
    </row>
    <row r="37" spans="1:18" ht="15.75" customHeight="1">
      <c r="A37" s="171"/>
      <c r="B37" s="1175"/>
      <c r="C37" s="1175"/>
      <c r="D37" s="1176"/>
      <c r="E37" s="1177"/>
      <c r="F37" s="1175"/>
      <c r="G37" s="1175"/>
      <c r="H37" s="1175"/>
      <c r="I37" s="1175"/>
      <c r="J37" s="1175"/>
      <c r="K37" s="1175"/>
      <c r="L37" s="1175"/>
      <c r="M37" s="1175"/>
      <c r="N37" s="1175"/>
      <c r="O37" s="1175"/>
      <c r="P37" s="1175"/>
      <c r="Q37" s="1176"/>
      <c r="R37" s="191"/>
    </row>
    <row r="38" spans="1:18" ht="15.75" customHeight="1">
      <c r="A38" s="162" t="s">
        <v>65</v>
      </c>
      <c r="B38" s="1178"/>
      <c r="C38" s="1178"/>
      <c r="D38" s="1179"/>
      <c r="E38" s="1180"/>
      <c r="F38" s="1178"/>
      <c r="G38" s="1178"/>
      <c r="H38" s="1178"/>
      <c r="I38" s="1178"/>
      <c r="J38" s="1178"/>
      <c r="K38" s="1178"/>
      <c r="L38" s="1178"/>
      <c r="M38" s="1178"/>
      <c r="N38" s="1178"/>
      <c r="O38" s="1178"/>
      <c r="P38" s="1178"/>
      <c r="Q38" s="1179"/>
      <c r="R38" s="191"/>
    </row>
    <row r="39" spans="1:18" ht="15.75" customHeight="1">
      <c r="A39" s="162"/>
      <c r="B39" s="1117"/>
      <c r="C39" s="1117"/>
      <c r="D39" s="1118"/>
      <c r="E39" s="1116"/>
      <c r="F39" s="1117"/>
      <c r="G39" s="1117"/>
      <c r="H39" s="1117"/>
      <c r="I39" s="1117"/>
      <c r="J39" s="1117"/>
      <c r="K39" s="1117"/>
      <c r="L39" s="1117"/>
      <c r="M39" s="1117"/>
      <c r="N39" s="1117"/>
      <c r="O39" s="1117"/>
      <c r="P39" s="1117"/>
      <c r="Q39" s="1118"/>
      <c r="R39" s="191"/>
    </row>
    <row r="40" spans="1:18" ht="15.75" customHeight="1">
      <c r="A40" s="137"/>
      <c r="B40" s="1117"/>
      <c r="C40" s="1117"/>
      <c r="D40" s="1118"/>
      <c r="E40" s="1116"/>
      <c r="F40" s="1117"/>
      <c r="G40" s="1117"/>
      <c r="H40" s="1117"/>
      <c r="I40" s="1117"/>
      <c r="J40" s="1117"/>
      <c r="K40" s="1117"/>
      <c r="L40" s="1117"/>
      <c r="M40" s="1117"/>
      <c r="N40" s="1117"/>
      <c r="O40" s="1117"/>
      <c r="P40" s="1117"/>
      <c r="Q40" s="1118"/>
      <c r="R40" s="191"/>
    </row>
    <row r="41" spans="1:18" ht="15.75" customHeight="1">
      <c r="A41" s="137"/>
      <c r="B41" s="1117"/>
      <c r="C41" s="1117"/>
      <c r="D41" s="1118"/>
      <c r="E41" s="1116"/>
      <c r="F41" s="1117"/>
      <c r="G41" s="1117"/>
      <c r="H41" s="1117"/>
      <c r="I41" s="1117"/>
      <c r="J41" s="1117"/>
      <c r="K41" s="1117"/>
      <c r="L41" s="1117"/>
      <c r="M41" s="1117"/>
      <c r="N41" s="1117"/>
      <c r="O41" s="1117"/>
      <c r="P41" s="1117"/>
      <c r="Q41" s="1118"/>
      <c r="R41" s="191"/>
    </row>
    <row r="42" spans="1:18" ht="15.75" customHeight="1">
      <c r="A42" s="137"/>
      <c r="B42" s="1117"/>
      <c r="C42" s="1117"/>
      <c r="D42" s="1118"/>
      <c r="E42" s="1116"/>
      <c r="F42" s="1117"/>
      <c r="G42" s="1117"/>
      <c r="H42" s="1117"/>
      <c r="I42" s="1117"/>
      <c r="J42" s="1117"/>
      <c r="K42" s="1117"/>
      <c r="L42" s="1117"/>
      <c r="M42" s="1117"/>
      <c r="N42" s="1117"/>
      <c r="O42" s="1117"/>
      <c r="P42" s="1117"/>
      <c r="Q42" s="1118"/>
      <c r="R42" s="191"/>
    </row>
    <row r="43" spans="1:18" ht="15.75" customHeight="1">
      <c r="A43" s="137"/>
      <c r="B43" s="1117"/>
      <c r="C43" s="1117"/>
      <c r="D43" s="1118"/>
      <c r="E43" s="1116"/>
      <c r="F43" s="1117"/>
      <c r="G43" s="1117"/>
      <c r="H43" s="1117"/>
      <c r="I43" s="1117"/>
      <c r="J43" s="1117"/>
      <c r="K43" s="1117"/>
      <c r="L43" s="1117"/>
      <c r="M43" s="1117"/>
      <c r="N43" s="1117"/>
      <c r="O43" s="1117"/>
      <c r="P43" s="1117"/>
      <c r="Q43" s="1118"/>
      <c r="R43" s="191"/>
    </row>
    <row r="44" spans="1:18" ht="15.75" customHeight="1">
      <c r="A44" s="137"/>
      <c r="B44" s="1117"/>
      <c r="C44" s="1117"/>
      <c r="D44" s="1118"/>
      <c r="E44" s="1116"/>
      <c r="F44" s="1117"/>
      <c r="G44" s="1117"/>
      <c r="H44" s="1117"/>
      <c r="I44" s="1117"/>
      <c r="J44" s="1117"/>
      <c r="K44" s="1117"/>
      <c r="L44" s="1117"/>
      <c r="M44" s="1117"/>
      <c r="N44" s="1117"/>
      <c r="O44" s="1117"/>
      <c r="P44" s="1117"/>
      <c r="Q44" s="1118"/>
      <c r="R44" s="191"/>
    </row>
    <row r="45" spans="1:18" ht="15.75" customHeight="1">
      <c r="A45" s="137"/>
      <c r="B45" s="1117"/>
      <c r="C45" s="1117"/>
      <c r="D45" s="1118"/>
      <c r="E45" s="1116"/>
      <c r="F45" s="1117"/>
      <c r="G45" s="1117"/>
      <c r="H45" s="1117"/>
      <c r="I45" s="1117"/>
      <c r="J45" s="1117"/>
      <c r="K45" s="1117"/>
      <c r="L45" s="1117"/>
      <c r="M45" s="1117"/>
      <c r="N45" s="1117"/>
      <c r="O45" s="1117"/>
      <c r="P45" s="1117"/>
      <c r="Q45" s="1118"/>
      <c r="R45" s="191"/>
    </row>
    <row r="46" spans="1:18" ht="15.75" customHeight="1">
      <c r="A46" s="137"/>
      <c r="B46" s="1117"/>
      <c r="C46" s="1117"/>
      <c r="D46" s="1118"/>
      <c r="E46" s="1116"/>
      <c r="F46" s="1117"/>
      <c r="G46" s="1117"/>
      <c r="H46" s="1117"/>
      <c r="I46" s="1117"/>
      <c r="J46" s="1117"/>
      <c r="K46" s="1117"/>
      <c r="L46" s="1117"/>
      <c r="M46" s="1117"/>
      <c r="N46" s="1117"/>
      <c r="O46" s="1117"/>
      <c r="P46" s="1117"/>
      <c r="Q46" s="1118"/>
      <c r="R46" s="191"/>
    </row>
    <row r="47" spans="1:18" ht="15.75" customHeight="1">
      <c r="A47" s="137"/>
      <c r="B47" s="1117"/>
      <c r="C47" s="1117"/>
      <c r="D47" s="1118"/>
      <c r="E47" s="1116"/>
      <c r="F47" s="1117"/>
      <c r="G47" s="1117"/>
      <c r="H47" s="1117"/>
      <c r="I47" s="1117"/>
      <c r="J47" s="1117"/>
      <c r="K47" s="1117"/>
      <c r="L47" s="1117"/>
      <c r="M47" s="1117"/>
      <c r="N47" s="1117"/>
      <c r="O47" s="1117"/>
      <c r="P47" s="1117"/>
      <c r="Q47" s="1118"/>
      <c r="R47" s="191"/>
    </row>
    <row r="48" spans="1:18" ht="15.75" customHeight="1">
      <c r="A48" s="138"/>
      <c r="B48" s="823"/>
      <c r="C48" s="823"/>
      <c r="D48" s="824"/>
      <c r="E48" s="822"/>
      <c r="F48" s="823"/>
      <c r="G48" s="823"/>
      <c r="H48" s="823"/>
      <c r="I48" s="823"/>
      <c r="J48" s="823"/>
      <c r="K48" s="823"/>
      <c r="L48" s="823"/>
      <c r="M48" s="823"/>
      <c r="N48" s="823"/>
      <c r="O48" s="823"/>
      <c r="P48" s="823"/>
      <c r="Q48" s="824"/>
      <c r="R48" s="191"/>
    </row>
    <row r="49" ht="13.5" customHeight="1"/>
    <row r="50" ht="13.5" customHeight="1"/>
    <row r="51" ht="13.5" customHeight="1"/>
    <row r="52" ht="13.5" customHeight="1"/>
  </sheetData>
  <mergeCells count="20">
    <mergeCell ref="B38:D48"/>
    <mergeCell ref="E38:Q48"/>
    <mergeCell ref="A18:D19"/>
    <mergeCell ref="E17:Q17"/>
    <mergeCell ref="E21:Q21"/>
    <mergeCell ref="A20:Q20"/>
    <mergeCell ref="A17:D17"/>
    <mergeCell ref="E18:Q19"/>
    <mergeCell ref="A21:D21"/>
    <mergeCell ref="A1:F1"/>
    <mergeCell ref="B22:D29"/>
    <mergeCell ref="E22:Q29"/>
    <mergeCell ref="B30:D37"/>
    <mergeCell ref="E30:Q37"/>
    <mergeCell ref="A2:Q2"/>
    <mergeCell ref="A3:Q3"/>
    <mergeCell ref="A15:Q15"/>
    <mergeCell ref="A12:Q13"/>
    <mergeCell ref="A6:E6"/>
    <mergeCell ref="K9:P1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T48"/>
  <sheetViews>
    <sheetView view="pageBreakPreview" zoomScaleNormal="100" zoomScaleSheetLayoutView="100" workbookViewId="0">
      <selection activeCell="I7" sqref="I7"/>
    </sheetView>
  </sheetViews>
  <sheetFormatPr defaultColWidth="9" defaultRowHeight="13.5"/>
  <cols>
    <col min="1" max="18" width="5.125" style="3" customWidth="1"/>
    <col min="19" max="16384" width="9" style="3"/>
  </cols>
  <sheetData>
    <row r="1" spans="1:20" ht="15.75" customHeight="1">
      <c r="A1" s="740" t="str">
        <f>CONCATENATE("（様式－",発注者入力シート!E44,"）")</f>
        <v>（様式－１３）</v>
      </c>
      <c r="B1" s="740"/>
      <c r="C1" s="740"/>
      <c r="D1" s="740"/>
      <c r="E1" s="740"/>
      <c r="F1" s="740"/>
      <c r="S1" s="3" t="s">
        <v>251</v>
      </c>
    </row>
    <row r="2" spans="1:20" ht="15.75" customHeight="1">
      <c r="A2" s="1173" t="s">
        <v>711</v>
      </c>
      <c r="B2" s="1173"/>
      <c r="C2" s="1173"/>
      <c r="D2" s="1173"/>
      <c r="E2" s="1173"/>
      <c r="F2" s="1173"/>
      <c r="G2" s="1173"/>
      <c r="H2" s="1173"/>
      <c r="I2" s="1173"/>
      <c r="J2" s="1173"/>
      <c r="K2" s="1173"/>
      <c r="L2" s="1173"/>
      <c r="M2" s="1173"/>
      <c r="N2" s="1173"/>
      <c r="O2" s="1173"/>
      <c r="P2" s="1173"/>
      <c r="Q2" s="1173"/>
      <c r="R2" s="6"/>
      <c r="S2" s="3" t="s">
        <v>252</v>
      </c>
    </row>
    <row r="3" spans="1:20" ht="15.75" customHeight="1">
      <c r="A3" s="753" t="s">
        <v>356</v>
      </c>
      <c r="B3" s="753"/>
      <c r="C3" s="753"/>
      <c r="D3" s="753"/>
      <c r="E3" s="753"/>
      <c r="F3" s="753"/>
      <c r="G3" s="753"/>
      <c r="H3" s="753"/>
      <c r="I3" s="753"/>
      <c r="J3" s="753"/>
      <c r="K3" s="753"/>
      <c r="L3" s="753"/>
      <c r="M3" s="753"/>
      <c r="N3" s="753"/>
      <c r="O3" s="753"/>
      <c r="P3" s="753"/>
      <c r="Q3" s="753"/>
      <c r="R3" s="167"/>
      <c r="S3" s="132"/>
      <c r="T3" s="3" t="s">
        <v>261</v>
      </c>
    </row>
    <row r="4" spans="1:20" ht="15.75" customHeight="1">
      <c r="A4" s="167"/>
      <c r="B4" s="167"/>
      <c r="C4" s="167"/>
      <c r="D4" s="167"/>
      <c r="E4" s="167"/>
      <c r="F4" s="167"/>
      <c r="G4" s="167"/>
      <c r="H4" s="167"/>
      <c r="I4" s="167"/>
      <c r="J4" s="167"/>
      <c r="K4" s="167"/>
      <c r="L4" s="167"/>
      <c r="M4" s="167"/>
      <c r="N4" s="167"/>
      <c r="O4" s="167"/>
      <c r="P4" s="167"/>
      <c r="Q4" s="167"/>
      <c r="R4" s="167"/>
      <c r="S4" s="126"/>
      <c r="T4" s="3" t="s">
        <v>254</v>
      </c>
    </row>
    <row r="5" spans="1:20" ht="15.75" customHeight="1">
      <c r="A5" s="3" t="s">
        <v>29</v>
      </c>
    </row>
    <row r="6" spans="1:20" ht="15.75" customHeight="1">
      <c r="A6" s="1174"/>
      <c r="B6" s="1174"/>
      <c r="C6" s="1174"/>
      <c r="D6" s="1174"/>
      <c r="E6" s="1174"/>
      <c r="F6" s="3" t="s">
        <v>62</v>
      </c>
      <c r="S6" s="3" t="s">
        <v>255</v>
      </c>
    </row>
    <row r="7" spans="1:20" ht="15.75" customHeight="1">
      <c r="A7" s="1174"/>
      <c r="B7" s="1174"/>
      <c r="C7" s="1174"/>
      <c r="D7" s="1174"/>
      <c r="E7" s="1174"/>
      <c r="S7" s="128"/>
      <c r="T7" s="3" t="s">
        <v>256</v>
      </c>
    </row>
    <row r="8" spans="1:20" ht="15.75" customHeight="1">
      <c r="K8" s="3" t="s">
        <v>26</v>
      </c>
      <c r="S8" s="129"/>
      <c r="T8" s="3" t="s">
        <v>254</v>
      </c>
    </row>
    <row r="9" spans="1:20" ht="15.75" customHeight="1">
      <c r="K9" s="1174"/>
      <c r="L9" s="1174"/>
      <c r="M9" s="1174"/>
      <c r="N9" s="1174"/>
      <c r="O9" s="1174"/>
      <c r="P9" s="1174"/>
    </row>
    <row r="10" spans="1:20" ht="15.75" customHeight="1">
      <c r="S10" s="134" t="s">
        <v>257</v>
      </c>
    </row>
    <row r="11" spans="1:20" ht="15.75" customHeight="1">
      <c r="S11" s="134" t="s">
        <v>258</v>
      </c>
    </row>
    <row r="12" spans="1:20" ht="15.75" customHeight="1">
      <c r="A12" s="1196" t="s">
        <v>713</v>
      </c>
      <c r="B12" s="1196"/>
      <c r="C12" s="1196"/>
      <c r="D12" s="1196"/>
      <c r="E12" s="1196"/>
      <c r="F12" s="1196"/>
      <c r="G12" s="1196"/>
      <c r="H12" s="1196"/>
      <c r="I12" s="1196"/>
      <c r="J12" s="1196"/>
      <c r="K12" s="1196"/>
      <c r="L12" s="1196"/>
      <c r="M12" s="1196"/>
      <c r="N12" s="1196"/>
      <c r="O12" s="1196"/>
      <c r="P12" s="1196"/>
      <c r="Q12" s="1196"/>
      <c r="R12" s="168"/>
    </row>
    <row r="13" spans="1:20" ht="15.75" customHeight="1">
      <c r="A13" s="1196"/>
      <c r="B13" s="1196"/>
      <c r="C13" s="1196"/>
      <c r="D13" s="1196"/>
      <c r="E13" s="1196"/>
      <c r="F13" s="1196"/>
      <c r="G13" s="1196"/>
      <c r="H13" s="1196"/>
      <c r="I13" s="1196"/>
      <c r="J13" s="1196"/>
      <c r="K13" s="1196"/>
      <c r="L13" s="1196"/>
      <c r="M13" s="1196"/>
      <c r="N13" s="1196"/>
      <c r="O13" s="1196"/>
      <c r="P13" s="1196"/>
      <c r="Q13" s="1196"/>
      <c r="R13" s="168"/>
    </row>
    <row r="14" spans="1:20" ht="15.75" customHeight="1"/>
    <row r="15" spans="1:20" ht="15.75" customHeight="1">
      <c r="A15" s="744" t="s">
        <v>27</v>
      </c>
      <c r="B15" s="744"/>
      <c r="C15" s="744"/>
      <c r="D15" s="744"/>
      <c r="E15" s="744"/>
      <c r="F15" s="744"/>
      <c r="G15" s="744"/>
      <c r="H15" s="744"/>
      <c r="I15" s="744"/>
      <c r="J15" s="744"/>
      <c r="K15" s="744"/>
      <c r="L15" s="744"/>
      <c r="M15" s="744"/>
      <c r="N15" s="744"/>
      <c r="O15" s="744"/>
      <c r="P15" s="744"/>
      <c r="Q15" s="744"/>
      <c r="R15" s="109"/>
    </row>
    <row r="16" spans="1:20" ht="15.75" customHeight="1"/>
    <row r="17" spans="1:18" ht="15.75" customHeight="1">
      <c r="A17" s="827" t="s">
        <v>28</v>
      </c>
      <c r="B17" s="830"/>
      <c r="C17" s="830"/>
      <c r="D17" s="830"/>
      <c r="E17" s="1157">
        <f>発注者入力シート!C7</f>
        <v>46297</v>
      </c>
      <c r="F17" s="1158"/>
      <c r="G17" s="1158"/>
      <c r="H17" s="1158"/>
      <c r="I17" s="1158"/>
      <c r="J17" s="1158"/>
      <c r="K17" s="1158"/>
      <c r="L17" s="1158"/>
      <c r="M17" s="1158"/>
      <c r="N17" s="1158"/>
      <c r="O17" s="1158"/>
      <c r="P17" s="1158"/>
      <c r="Q17" s="1159"/>
    </row>
    <row r="18" spans="1:18" ht="15.75" customHeight="1">
      <c r="A18" s="827" t="s">
        <v>18</v>
      </c>
      <c r="B18" s="830"/>
      <c r="C18" s="830"/>
      <c r="D18" s="830"/>
      <c r="E18" s="1161" t="str">
        <f>発注者入力シート!C10</f>
        <v>（一）跡市波子停車場線（跡市２工区）総合交付金（改築）工事　第６期</v>
      </c>
      <c r="F18" s="1162"/>
      <c r="G18" s="1162"/>
      <c r="H18" s="1162"/>
      <c r="I18" s="1162"/>
      <c r="J18" s="1162"/>
      <c r="K18" s="1162"/>
      <c r="L18" s="1162"/>
      <c r="M18" s="1162"/>
      <c r="N18" s="1162"/>
      <c r="O18" s="1162"/>
      <c r="P18" s="1162"/>
      <c r="Q18" s="1163"/>
      <c r="R18" s="2"/>
    </row>
    <row r="19" spans="1:18" ht="15.75" customHeight="1">
      <c r="A19" s="828"/>
      <c r="B19" s="832"/>
      <c r="C19" s="832"/>
      <c r="D19" s="832"/>
      <c r="E19" s="1164"/>
      <c r="F19" s="767"/>
      <c r="G19" s="767"/>
      <c r="H19" s="767"/>
      <c r="I19" s="767"/>
      <c r="J19" s="767"/>
      <c r="K19" s="767"/>
      <c r="L19" s="767"/>
      <c r="M19" s="767"/>
      <c r="N19" s="767"/>
      <c r="O19" s="767"/>
      <c r="P19" s="767"/>
      <c r="Q19" s="1165"/>
      <c r="R19" s="2"/>
    </row>
    <row r="20" spans="1:18" ht="15.75" customHeight="1">
      <c r="A20" s="829" t="s">
        <v>32</v>
      </c>
      <c r="B20" s="744"/>
      <c r="C20" s="744"/>
      <c r="D20" s="744"/>
      <c r="E20" s="744"/>
      <c r="F20" s="744"/>
      <c r="G20" s="744"/>
      <c r="H20" s="744"/>
      <c r="I20" s="744"/>
      <c r="J20" s="744"/>
      <c r="K20" s="744"/>
      <c r="L20" s="744"/>
      <c r="M20" s="744"/>
      <c r="N20" s="744"/>
      <c r="O20" s="744"/>
      <c r="P20" s="744"/>
      <c r="Q20" s="837"/>
      <c r="R20" s="109"/>
    </row>
    <row r="21" spans="1:18" ht="15.75" customHeight="1">
      <c r="A21" s="906" t="s">
        <v>355</v>
      </c>
      <c r="B21" s="1016"/>
      <c r="C21" s="1016"/>
      <c r="D21" s="1016"/>
      <c r="E21" s="906" t="s">
        <v>31</v>
      </c>
      <c r="F21" s="1016"/>
      <c r="G21" s="1016"/>
      <c r="H21" s="1016"/>
      <c r="I21" s="1016"/>
      <c r="J21" s="1016"/>
      <c r="K21" s="1016"/>
      <c r="L21" s="1016"/>
      <c r="M21" s="1016"/>
      <c r="N21" s="1016"/>
      <c r="O21" s="1016"/>
      <c r="P21" s="1016"/>
      <c r="Q21" s="907"/>
      <c r="R21" s="109"/>
    </row>
    <row r="22" spans="1:18" ht="15.75" customHeight="1">
      <c r="A22" s="162" t="s">
        <v>63</v>
      </c>
      <c r="B22" s="1182"/>
      <c r="C22" s="1182"/>
      <c r="D22" s="1183"/>
      <c r="E22" s="1187"/>
      <c r="F22" s="1182"/>
      <c r="G22" s="1182"/>
      <c r="H22" s="1182"/>
      <c r="I22" s="1182"/>
      <c r="J22" s="1182"/>
      <c r="K22" s="1182"/>
      <c r="L22" s="1182"/>
      <c r="M22" s="1182"/>
      <c r="N22" s="1182"/>
      <c r="O22" s="1182"/>
      <c r="P22" s="1182"/>
      <c r="Q22" s="1183"/>
      <c r="R22" s="191"/>
    </row>
    <row r="23" spans="1:18" ht="15.75" customHeight="1">
      <c r="A23" s="141"/>
      <c r="B23" s="927"/>
      <c r="C23" s="927"/>
      <c r="D23" s="1184"/>
      <c r="E23" s="1188"/>
      <c r="F23" s="927"/>
      <c r="G23" s="927"/>
      <c r="H23" s="927"/>
      <c r="I23" s="927"/>
      <c r="J23" s="927"/>
      <c r="K23" s="927"/>
      <c r="L23" s="927"/>
      <c r="M23" s="927"/>
      <c r="N23" s="927"/>
      <c r="O23" s="927"/>
      <c r="P23" s="927"/>
      <c r="Q23" s="1184"/>
      <c r="R23" s="191"/>
    </row>
    <row r="24" spans="1:18" ht="15.75" customHeight="1">
      <c r="A24" s="141"/>
      <c r="B24" s="927"/>
      <c r="C24" s="927"/>
      <c r="D24" s="1184"/>
      <c r="E24" s="1188"/>
      <c r="F24" s="927"/>
      <c r="G24" s="927"/>
      <c r="H24" s="927"/>
      <c r="I24" s="927"/>
      <c r="J24" s="927"/>
      <c r="K24" s="927"/>
      <c r="L24" s="927"/>
      <c r="M24" s="927"/>
      <c r="N24" s="927"/>
      <c r="O24" s="927"/>
      <c r="P24" s="927"/>
      <c r="Q24" s="1184"/>
      <c r="R24" s="191"/>
    </row>
    <row r="25" spans="1:18" ht="15.75" customHeight="1">
      <c r="A25" s="141"/>
      <c r="B25" s="927"/>
      <c r="C25" s="927"/>
      <c r="D25" s="1184"/>
      <c r="E25" s="1188"/>
      <c r="F25" s="927"/>
      <c r="G25" s="927"/>
      <c r="H25" s="927"/>
      <c r="I25" s="927"/>
      <c r="J25" s="927"/>
      <c r="K25" s="927"/>
      <c r="L25" s="927"/>
      <c r="M25" s="927"/>
      <c r="N25" s="927"/>
      <c r="O25" s="927"/>
      <c r="P25" s="927"/>
      <c r="Q25" s="1184"/>
      <c r="R25" s="191"/>
    </row>
    <row r="26" spans="1:18" ht="15.75" customHeight="1">
      <c r="A26" s="141"/>
      <c r="B26" s="927"/>
      <c r="C26" s="927"/>
      <c r="D26" s="1184"/>
      <c r="E26" s="1188"/>
      <c r="F26" s="927"/>
      <c r="G26" s="927"/>
      <c r="H26" s="927"/>
      <c r="I26" s="927"/>
      <c r="J26" s="927"/>
      <c r="K26" s="927"/>
      <c r="L26" s="927"/>
      <c r="M26" s="927"/>
      <c r="N26" s="927"/>
      <c r="O26" s="927"/>
      <c r="P26" s="927"/>
      <c r="Q26" s="1184"/>
      <c r="R26" s="191"/>
    </row>
    <row r="27" spans="1:18" ht="15.75" customHeight="1">
      <c r="A27" s="141"/>
      <c r="B27" s="927"/>
      <c r="C27" s="927"/>
      <c r="D27" s="1184"/>
      <c r="E27" s="1188"/>
      <c r="F27" s="927"/>
      <c r="G27" s="927"/>
      <c r="H27" s="927"/>
      <c r="I27" s="927"/>
      <c r="J27" s="927"/>
      <c r="K27" s="927"/>
      <c r="L27" s="927"/>
      <c r="M27" s="927"/>
      <c r="N27" s="927"/>
      <c r="O27" s="927"/>
      <c r="P27" s="927"/>
      <c r="Q27" s="1184"/>
      <c r="R27" s="191"/>
    </row>
    <row r="28" spans="1:18" ht="15.75" customHeight="1">
      <c r="A28" s="141"/>
      <c r="B28" s="927"/>
      <c r="C28" s="927"/>
      <c r="D28" s="1184"/>
      <c r="E28" s="1188"/>
      <c r="F28" s="927"/>
      <c r="G28" s="927"/>
      <c r="H28" s="927"/>
      <c r="I28" s="927"/>
      <c r="J28" s="927"/>
      <c r="K28" s="927"/>
      <c r="L28" s="927"/>
      <c r="M28" s="927"/>
      <c r="N28" s="927"/>
      <c r="O28" s="927"/>
      <c r="P28" s="927"/>
      <c r="Q28" s="1184"/>
      <c r="R28" s="191"/>
    </row>
    <row r="29" spans="1:18" ht="15.75" customHeight="1">
      <c r="A29" s="141"/>
      <c r="B29" s="1185"/>
      <c r="C29" s="1185"/>
      <c r="D29" s="1186"/>
      <c r="E29" s="1189"/>
      <c r="F29" s="1185"/>
      <c r="G29" s="1185"/>
      <c r="H29" s="1185"/>
      <c r="I29" s="1185"/>
      <c r="J29" s="1185"/>
      <c r="K29" s="1185"/>
      <c r="L29" s="1185"/>
      <c r="M29" s="1185"/>
      <c r="N29" s="1185"/>
      <c r="O29" s="1185"/>
      <c r="P29" s="1185"/>
      <c r="Q29" s="1186"/>
      <c r="R29" s="191"/>
    </row>
    <row r="30" spans="1:18" ht="15.75" customHeight="1">
      <c r="A30" s="170" t="s">
        <v>64</v>
      </c>
      <c r="B30" s="1190"/>
      <c r="C30" s="1190"/>
      <c r="D30" s="1191"/>
      <c r="E30" s="1192"/>
      <c r="F30" s="1190"/>
      <c r="G30" s="1190"/>
      <c r="H30" s="1190"/>
      <c r="I30" s="1190"/>
      <c r="J30" s="1190"/>
      <c r="K30" s="1190"/>
      <c r="L30" s="1190"/>
      <c r="M30" s="1190"/>
      <c r="N30" s="1190"/>
      <c r="O30" s="1190"/>
      <c r="P30" s="1190"/>
      <c r="Q30" s="1191"/>
      <c r="R30" s="191"/>
    </row>
    <row r="31" spans="1:18" ht="15.75" customHeight="1">
      <c r="A31" s="141"/>
      <c r="B31" s="927"/>
      <c r="C31" s="927"/>
      <c r="D31" s="1184"/>
      <c r="E31" s="1188"/>
      <c r="F31" s="927"/>
      <c r="G31" s="927"/>
      <c r="H31" s="927"/>
      <c r="I31" s="927"/>
      <c r="J31" s="927"/>
      <c r="K31" s="927"/>
      <c r="L31" s="927"/>
      <c r="M31" s="927"/>
      <c r="N31" s="927"/>
      <c r="O31" s="927"/>
      <c r="P31" s="927"/>
      <c r="Q31" s="1184"/>
      <c r="R31" s="191"/>
    </row>
    <row r="32" spans="1:18" ht="15.75" customHeight="1">
      <c r="A32" s="141"/>
      <c r="B32" s="927"/>
      <c r="C32" s="927"/>
      <c r="D32" s="1184"/>
      <c r="E32" s="1188"/>
      <c r="F32" s="927"/>
      <c r="G32" s="927"/>
      <c r="H32" s="927"/>
      <c r="I32" s="927"/>
      <c r="J32" s="927"/>
      <c r="K32" s="927"/>
      <c r="L32" s="927"/>
      <c r="M32" s="927"/>
      <c r="N32" s="927"/>
      <c r="O32" s="927"/>
      <c r="P32" s="927"/>
      <c r="Q32" s="1184"/>
      <c r="R32" s="191"/>
    </row>
    <row r="33" spans="1:18" ht="15.75" customHeight="1">
      <c r="A33" s="141"/>
      <c r="B33" s="927"/>
      <c r="C33" s="927"/>
      <c r="D33" s="1184"/>
      <c r="E33" s="1188"/>
      <c r="F33" s="927"/>
      <c r="G33" s="927"/>
      <c r="H33" s="927"/>
      <c r="I33" s="927"/>
      <c r="J33" s="927"/>
      <c r="K33" s="927"/>
      <c r="L33" s="927"/>
      <c r="M33" s="927"/>
      <c r="N33" s="927"/>
      <c r="O33" s="927"/>
      <c r="P33" s="927"/>
      <c r="Q33" s="1184"/>
      <c r="R33" s="191"/>
    </row>
    <row r="34" spans="1:18" ht="15.75" customHeight="1">
      <c r="A34" s="141"/>
      <c r="B34" s="927"/>
      <c r="C34" s="927"/>
      <c r="D34" s="1184"/>
      <c r="E34" s="1188"/>
      <c r="F34" s="927"/>
      <c r="G34" s="927"/>
      <c r="H34" s="927"/>
      <c r="I34" s="927"/>
      <c r="J34" s="927"/>
      <c r="K34" s="927"/>
      <c r="L34" s="927"/>
      <c r="M34" s="927"/>
      <c r="N34" s="927"/>
      <c r="O34" s="927"/>
      <c r="P34" s="927"/>
      <c r="Q34" s="1184"/>
      <c r="R34" s="191"/>
    </row>
    <row r="35" spans="1:18" ht="15.75" customHeight="1">
      <c r="A35" s="141"/>
      <c r="B35" s="927"/>
      <c r="C35" s="927"/>
      <c r="D35" s="1184"/>
      <c r="E35" s="1188"/>
      <c r="F35" s="927"/>
      <c r="G35" s="927"/>
      <c r="H35" s="927"/>
      <c r="I35" s="927"/>
      <c r="J35" s="927"/>
      <c r="K35" s="927"/>
      <c r="L35" s="927"/>
      <c r="M35" s="927"/>
      <c r="N35" s="927"/>
      <c r="O35" s="927"/>
      <c r="P35" s="927"/>
      <c r="Q35" s="1184"/>
      <c r="R35" s="191"/>
    </row>
    <row r="36" spans="1:18" ht="15.75" customHeight="1">
      <c r="A36" s="141"/>
      <c r="B36" s="927"/>
      <c r="C36" s="927"/>
      <c r="D36" s="1184"/>
      <c r="E36" s="1188"/>
      <c r="F36" s="927"/>
      <c r="G36" s="927"/>
      <c r="H36" s="927"/>
      <c r="I36" s="927"/>
      <c r="J36" s="927"/>
      <c r="K36" s="927"/>
      <c r="L36" s="927"/>
      <c r="M36" s="927"/>
      <c r="N36" s="927"/>
      <c r="O36" s="927"/>
      <c r="P36" s="927"/>
      <c r="Q36" s="1184"/>
      <c r="R36" s="191"/>
    </row>
    <row r="37" spans="1:18" ht="15.75" customHeight="1">
      <c r="A37" s="171"/>
      <c r="B37" s="1185"/>
      <c r="C37" s="1185"/>
      <c r="D37" s="1186"/>
      <c r="E37" s="1189"/>
      <c r="F37" s="1185"/>
      <c r="G37" s="1185"/>
      <c r="H37" s="1185"/>
      <c r="I37" s="1185"/>
      <c r="J37" s="1185"/>
      <c r="K37" s="1185"/>
      <c r="L37" s="1185"/>
      <c r="M37" s="1185"/>
      <c r="N37" s="1185"/>
      <c r="O37" s="1185"/>
      <c r="P37" s="1185"/>
      <c r="Q37" s="1186"/>
      <c r="R37" s="191"/>
    </row>
    <row r="38" spans="1:18" ht="15.75" customHeight="1">
      <c r="A38" s="162" t="s">
        <v>65</v>
      </c>
      <c r="B38" s="1190"/>
      <c r="C38" s="1190"/>
      <c r="D38" s="1191"/>
      <c r="E38" s="1192"/>
      <c r="F38" s="1190"/>
      <c r="G38" s="1190"/>
      <c r="H38" s="1190"/>
      <c r="I38" s="1190"/>
      <c r="J38" s="1190"/>
      <c r="K38" s="1190"/>
      <c r="L38" s="1190"/>
      <c r="M38" s="1190"/>
      <c r="N38" s="1190"/>
      <c r="O38" s="1190"/>
      <c r="P38" s="1190"/>
      <c r="Q38" s="1191"/>
      <c r="R38" s="191"/>
    </row>
    <row r="39" spans="1:18" ht="15.75" customHeight="1">
      <c r="A39" s="137"/>
      <c r="B39" s="927"/>
      <c r="C39" s="927"/>
      <c r="D39" s="1184"/>
      <c r="E39" s="1188"/>
      <c r="F39" s="927"/>
      <c r="G39" s="927"/>
      <c r="H39" s="927"/>
      <c r="I39" s="927"/>
      <c r="J39" s="927"/>
      <c r="K39" s="927"/>
      <c r="L39" s="927"/>
      <c r="M39" s="927"/>
      <c r="N39" s="927"/>
      <c r="O39" s="927"/>
      <c r="P39" s="927"/>
      <c r="Q39" s="1184"/>
      <c r="R39" s="191"/>
    </row>
    <row r="40" spans="1:18" ht="15.75" customHeight="1">
      <c r="A40" s="137"/>
      <c r="B40" s="927"/>
      <c r="C40" s="927"/>
      <c r="D40" s="1184"/>
      <c r="E40" s="1188"/>
      <c r="F40" s="927"/>
      <c r="G40" s="927"/>
      <c r="H40" s="927"/>
      <c r="I40" s="927"/>
      <c r="J40" s="927"/>
      <c r="K40" s="927"/>
      <c r="L40" s="927"/>
      <c r="M40" s="927"/>
      <c r="N40" s="927"/>
      <c r="O40" s="927"/>
      <c r="P40" s="927"/>
      <c r="Q40" s="1184"/>
      <c r="R40" s="191"/>
    </row>
    <row r="41" spans="1:18" ht="15.75" customHeight="1">
      <c r="A41" s="137"/>
      <c r="B41" s="927"/>
      <c r="C41" s="927"/>
      <c r="D41" s="1184"/>
      <c r="E41" s="1188"/>
      <c r="F41" s="927"/>
      <c r="G41" s="927"/>
      <c r="H41" s="927"/>
      <c r="I41" s="927"/>
      <c r="J41" s="927"/>
      <c r="K41" s="927"/>
      <c r="L41" s="927"/>
      <c r="M41" s="927"/>
      <c r="N41" s="927"/>
      <c r="O41" s="927"/>
      <c r="P41" s="927"/>
      <c r="Q41" s="1184"/>
      <c r="R41" s="191"/>
    </row>
    <row r="42" spans="1:18" ht="15.75" customHeight="1">
      <c r="A42" s="137"/>
      <c r="B42" s="927"/>
      <c r="C42" s="927"/>
      <c r="D42" s="1184"/>
      <c r="E42" s="1188"/>
      <c r="F42" s="927"/>
      <c r="G42" s="927"/>
      <c r="H42" s="927"/>
      <c r="I42" s="927"/>
      <c r="J42" s="927"/>
      <c r="K42" s="927"/>
      <c r="L42" s="927"/>
      <c r="M42" s="927"/>
      <c r="N42" s="927"/>
      <c r="O42" s="927"/>
      <c r="P42" s="927"/>
      <c r="Q42" s="1184"/>
      <c r="R42" s="191"/>
    </row>
    <row r="43" spans="1:18" ht="15.75" customHeight="1">
      <c r="A43" s="137"/>
      <c r="B43" s="927"/>
      <c r="C43" s="927"/>
      <c r="D43" s="1184"/>
      <c r="E43" s="1188"/>
      <c r="F43" s="927"/>
      <c r="G43" s="927"/>
      <c r="H43" s="927"/>
      <c r="I43" s="927"/>
      <c r="J43" s="927"/>
      <c r="K43" s="927"/>
      <c r="L43" s="927"/>
      <c r="M43" s="927"/>
      <c r="N43" s="927"/>
      <c r="O43" s="927"/>
      <c r="P43" s="927"/>
      <c r="Q43" s="1184"/>
      <c r="R43" s="191"/>
    </row>
    <row r="44" spans="1:18" ht="15.75" customHeight="1">
      <c r="A44" s="137"/>
      <c r="B44" s="927"/>
      <c r="C44" s="927"/>
      <c r="D44" s="1184"/>
      <c r="E44" s="1188"/>
      <c r="F44" s="927"/>
      <c r="G44" s="927"/>
      <c r="H44" s="927"/>
      <c r="I44" s="927"/>
      <c r="J44" s="927"/>
      <c r="K44" s="927"/>
      <c r="L44" s="927"/>
      <c r="M44" s="927"/>
      <c r="N44" s="927"/>
      <c r="O44" s="927"/>
      <c r="P44" s="927"/>
      <c r="Q44" s="1184"/>
      <c r="R44" s="191"/>
    </row>
    <row r="45" spans="1:18" ht="15.75" customHeight="1">
      <c r="A45" s="137"/>
      <c r="B45" s="927"/>
      <c r="C45" s="927"/>
      <c r="D45" s="1184"/>
      <c r="E45" s="1188"/>
      <c r="F45" s="927"/>
      <c r="G45" s="927"/>
      <c r="H45" s="927"/>
      <c r="I45" s="927"/>
      <c r="J45" s="927"/>
      <c r="K45" s="927"/>
      <c r="L45" s="927"/>
      <c r="M45" s="927"/>
      <c r="N45" s="927"/>
      <c r="O45" s="927"/>
      <c r="P45" s="927"/>
      <c r="Q45" s="1184"/>
      <c r="R45" s="191"/>
    </row>
    <row r="46" spans="1:18" ht="15.75" customHeight="1">
      <c r="A46" s="137"/>
      <c r="B46" s="927"/>
      <c r="C46" s="927"/>
      <c r="D46" s="1184"/>
      <c r="E46" s="1188"/>
      <c r="F46" s="927"/>
      <c r="G46" s="927"/>
      <c r="H46" s="927"/>
      <c r="I46" s="927"/>
      <c r="J46" s="927"/>
      <c r="K46" s="927"/>
      <c r="L46" s="927"/>
      <c r="M46" s="927"/>
      <c r="N46" s="927"/>
      <c r="O46" s="927"/>
      <c r="P46" s="927"/>
      <c r="Q46" s="1184"/>
      <c r="R46" s="191"/>
    </row>
    <row r="47" spans="1:18" ht="15.75" customHeight="1">
      <c r="A47" s="137"/>
      <c r="B47" s="927"/>
      <c r="C47" s="927"/>
      <c r="D47" s="1184"/>
      <c r="E47" s="1188"/>
      <c r="F47" s="927"/>
      <c r="G47" s="927"/>
      <c r="H47" s="927"/>
      <c r="I47" s="927"/>
      <c r="J47" s="927"/>
      <c r="K47" s="927"/>
      <c r="L47" s="927"/>
      <c r="M47" s="927"/>
      <c r="N47" s="927"/>
      <c r="O47" s="927"/>
      <c r="P47" s="927"/>
      <c r="Q47" s="1184"/>
      <c r="R47" s="191"/>
    </row>
    <row r="48" spans="1:18" ht="15.75" customHeight="1">
      <c r="A48" s="138"/>
      <c r="B48" s="1193"/>
      <c r="C48" s="1193"/>
      <c r="D48" s="1194"/>
      <c r="E48" s="1195"/>
      <c r="F48" s="1193"/>
      <c r="G48" s="1193"/>
      <c r="H48" s="1193"/>
      <c r="I48" s="1193"/>
      <c r="J48" s="1193"/>
      <c r="K48" s="1193"/>
      <c r="L48" s="1193"/>
      <c r="M48" s="1193"/>
      <c r="N48" s="1193"/>
      <c r="O48" s="1193"/>
      <c r="P48" s="1193"/>
      <c r="Q48" s="1194"/>
      <c r="R48" s="191"/>
    </row>
  </sheetData>
  <mergeCells count="20">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 ref="A1:F1"/>
    <mergeCell ref="B22:D29"/>
    <mergeCell ref="E22:Q29"/>
    <mergeCell ref="B30:D37"/>
    <mergeCell ref="E30:Q37"/>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47</vt:i4>
      </vt:variant>
    </vt:vector>
  </HeadingPairs>
  <TitlesOfParts>
    <vt:vector size="72" baseType="lpstr">
      <vt:lpstr>発注者入力シート</vt:lpstr>
      <vt:lpstr>企業入力シート</vt:lpstr>
      <vt:lpstr>ファイル使用上の注意事項</vt:lpstr>
      <vt:lpstr>発注者設定内容確認シート</vt:lpstr>
      <vt:lpstr>発注者審査作業用シート（提案以外）</vt:lpstr>
      <vt:lpstr>表紙</vt:lpstr>
      <vt:lpstr>企業成績評定点</vt:lpstr>
      <vt:lpstr>評定点一覧(R５年度完成工事)</vt:lpstr>
      <vt:lpstr>評定点一覧(R６年度完成工事)</vt:lpstr>
      <vt:lpstr>評定点一覧(R７年度完成工事)</vt:lpstr>
      <vt:lpstr>技術者資格</vt:lpstr>
      <vt:lpstr>防災協定・家畜伝染病防疫協定</vt:lpstr>
      <vt:lpstr>ボランティア</vt:lpstr>
      <vt:lpstr>維持管理業務</vt:lpstr>
      <vt:lpstr>除雪業務</vt:lpstr>
      <vt:lpstr>若手・中堅技術者の配置</vt:lpstr>
      <vt:lpstr>若手技術者・従業員新規雇用</vt:lpstr>
      <vt:lpstr>建設機械の保有状況（土木一式用）</vt:lpstr>
      <vt:lpstr>建設機械の保有状況 (舗装用)</vt:lpstr>
      <vt:lpstr>災害復旧実績</vt:lpstr>
      <vt:lpstr>会社所在地</vt:lpstr>
      <vt:lpstr>質問書</vt:lpstr>
      <vt:lpstr>回答書</vt:lpstr>
      <vt:lpstr>評価内容説明要求</vt:lpstr>
      <vt:lpstr>評価内容回答</vt:lpstr>
      <vt:lpstr>【企業】評価項目</vt:lpstr>
      <vt:lpstr>【技術者】評価項目</vt:lpstr>
      <vt:lpstr>【地域貢献】評価項目</vt:lpstr>
      <vt:lpstr>【地理的条件】評価項目</vt:lpstr>
      <vt:lpstr>ボランティア!Print_Area</vt:lpstr>
      <vt:lpstr>維持管理業務!Print_Area</vt:lpstr>
      <vt:lpstr>会社所在地!Print_Area</vt:lpstr>
      <vt:lpstr>回答書!Print_Area</vt:lpstr>
      <vt:lpstr>企業成績評定点!Print_Area</vt:lpstr>
      <vt:lpstr>企業入力シート!Print_Area</vt:lpstr>
      <vt:lpstr>技術者資格!Print_Area</vt:lpstr>
      <vt:lpstr>'建設機械の保有状況 (舗装用)'!Print_Area</vt:lpstr>
      <vt:lpstr>'建設機械の保有状況（土木一式用）'!Print_Area</vt:lpstr>
      <vt:lpstr>災害復旧実績!Print_Area</vt:lpstr>
      <vt:lpstr>質問書!Print_Area</vt:lpstr>
      <vt:lpstr>若手・中堅技術者の配置!Print_Area</vt:lpstr>
      <vt:lpstr>若手技術者・従業員新規雇用!Print_Area</vt:lpstr>
      <vt:lpstr>除雪業務!Print_Area</vt:lpstr>
      <vt:lpstr>'発注者審査作業用シート（提案以外）'!Print_Area</vt:lpstr>
      <vt:lpstr>発注者入力シート!Print_Area</vt:lpstr>
      <vt:lpstr>表紙!Print_Area</vt:lpstr>
      <vt:lpstr>評価内容回答!Print_Area</vt:lpstr>
      <vt:lpstr>評価内容説明要求!Print_Area</vt:lpstr>
      <vt:lpstr>'評定点一覧(R５年度完成工事)'!Print_Area</vt:lpstr>
      <vt:lpstr>'評定点一覧(R６年度完成工事)'!Print_Area</vt:lpstr>
      <vt:lpstr>'評定点一覧(R７年度完成工事)'!Print_Area</vt:lpstr>
      <vt:lpstr>防災協定・家畜伝染病防疫協定!Print_Area</vt:lpstr>
      <vt:lpstr>発注者設定内容確認シート!Print_Titles</vt:lpstr>
      <vt:lpstr>企業回答</vt:lpstr>
      <vt:lpstr>企業回答1</vt:lpstr>
      <vt:lpstr>企業回答10</vt:lpstr>
      <vt:lpstr>企業回答11</vt:lpstr>
      <vt:lpstr>企業回答12</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島根県石川　智之</cp:lastModifiedBy>
  <cp:lastPrinted>2026-09-30T02:19:32Z</cp:lastPrinted>
  <dcterms:created xsi:type="dcterms:W3CDTF">2013-11-21T04:54:33Z</dcterms:created>
  <dcterms:modified xsi:type="dcterms:W3CDTF">2026-09-30T02:20:10Z</dcterms:modified>
</cp:coreProperties>
</file>