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7.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6EA4E3A5-2182-4883-8922-F517892C2755}" xr6:coauthVersionLast="47" xr6:coauthVersionMax="47" xr10:uidLastSave="{00000000-0000-0000-0000-000000000000}"/>
  <bookViews>
    <workbookView xWindow="-28920" yWindow="-120" windowWidth="29040" windowHeight="15720" tabRatio="879" activeTab="5" xr2:uid="{E64D7565-003A-4E0F-9ED1-1A8C872AF9AA}"/>
  </bookViews>
  <sheets>
    <sheet name="発注者入力シート" sheetId="41" r:id="rId1"/>
    <sheet name="企業入力シート" sheetId="42" r:id="rId2"/>
    <sheet name="ファイル使用上の注意事項" sheetId="98" r:id="rId3"/>
    <sheet name="発注者設定内容確認シート" sheetId="53" r:id="rId4"/>
    <sheet name="発注者審査作業用シート（提案以外）" sheetId="49" r:id="rId5"/>
    <sheet name="表紙" sheetId="1" r:id="rId6"/>
    <sheet name="企業成績評定点" sheetId="6" r:id="rId7"/>
    <sheet name="評定点一覧(R５年度完成工事)" sheetId="51" r:id="rId8"/>
    <sheet name="評定点一覧(R６年度完成工事)" sheetId="103" r:id="rId9"/>
    <sheet name="評定点一覧(R７年度完成工事)" sheetId="10" r:id="rId10"/>
    <sheet name="技術者資格" sheetId="14" r:id="rId11"/>
    <sheet name="防災協定・家畜伝染病防疫協定" sheetId="18" r:id="rId12"/>
    <sheet name="ボランティア" sheetId="99" r:id="rId13"/>
    <sheet name="維持管理業務" sheetId="21" r:id="rId14"/>
    <sheet name="除雪業務" sheetId="23" r:id="rId15"/>
    <sheet name="消防団" sheetId="106" r:id="rId16"/>
    <sheet name="会社所在地" sheetId="32" r:id="rId17"/>
    <sheet name="質問書" sheetId="38" r:id="rId18"/>
    <sheet name="回答書" sheetId="52" r:id="rId19"/>
    <sheet name="評価内容説明要求" sheetId="36" r:id="rId20"/>
    <sheet name="評価内容回答" sheetId="37" r:id="rId21"/>
  </sheets>
  <externalReferences>
    <externalReference r:id="rId22"/>
  </externalReferences>
  <definedNames>
    <definedName name="【企業】評価項目">発注者入力シート!$L$6:$L$13</definedName>
    <definedName name="【技術者】評価項目">発注者入力シート!$M$6:$M$12</definedName>
    <definedName name="【地域貢献】評価項目">発注者入力シート!$N$6:$N$26</definedName>
    <definedName name="【地理的条件】評価項目">発注者入力シート!$O$6:$O$11</definedName>
    <definedName name="_xlnm.Print_Area" localSheetId="12">ボランティア!$A$1:$R$58</definedName>
    <definedName name="_xlnm.Print_Area" localSheetId="13">維持管理業務!$A$1:$Q$57</definedName>
    <definedName name="_xlnm.Print_Area" localSheetId="16">会社所在地!$A$1:$Q$47</definedName>
    <definedName name="_xlnm.Print_Area" localSheetId="18">回答書!$A$1:$Q$51</definedName>
    <definedName name="_xlnm.Print_Area" localSheetId="6">企業成績評定点!$A$1:$P$67</definedName>
    <definedName name="_xlnm.Print_Area" localSheetId="1">企業入力シート!$A$1:$J$84</definedName>
    <definedName name="_xlnm.Print_Area" localSheetId="10">技術者資格!$A$1:$Q$55</definedName>
    <definedName name="_xlnm.Print_Area" localSheetId="17">質問書!$A$1:$Q$49</definedName>
    <definedName name="_xlnm.Print_Area" localSheetId="14">除雪業務!$A$1:$Q$54</definedName>
    <definedName name="_xlnm.Print_Area" localSheetId="15">消防団!$A$1:$Q$51</definedName>
    <definedName name="_xlnm.Print_Area" localSheetId="4">'発注者審査作業用シート（提案以外）'!$A$1:$N$34</definedName>
    <definedName name="_xlnm.Print_Area" localSheetId="0">発注者入力シート!$A$1:$AC$98</definedName>
    <definedName name="_xlnm.Print_Area" localSheetId="5">表紙!$A$1:$Q$62</definedName>
    <definedName name="_xlnm.Print_Area" localSheetId="20">評価内容回答!$A$1:$Q$51</definedName>
    <definedName name="_xlnm.Print_Area" localSheetId="19">評価内容説明要求!$A$1:$Q$51</definedName>
    <definedName name="_xlnm.Print_Area" localSheetId="7">'評定点一覧(R５年度完成工事)'!$A$1:$Q$155</definedName>
    <definedName name="_xlnm.Print_Area" localSheetId="8">'評定点一覧(R６年度完成工事)'!$A$1:$Q$155</definedName>
    <definedName name="_xlnm.Print_Area" localSheetId="9">'評定点一覧(R７年度完成工事)'!$A$1:$Q$155</definedName>
    <definedName name="_xlnm.Print_Area" localSheetId="11">防災協定・家畜伝染病防疫協定!$A$1:$Q$39</definedName>
    <definedName name="_xlnm.Print_Titles" localSheetId="3">発注者設定内容確認シート!$1:$5</definedName>
    <definedName name="企業回答">発注者入力シート!$Z$6:$Z$9</definedName>
    <definedName name="企業回答1">発注者入力シート!$V$6:$V$8</definedName>
    <definedName name="企業回答10">発注者入力シート!$AE$6:$AE$9</definedName>
    <definedName name="企業回答11">発注者入力シート!$AF$6:$AF$8</definedName>
    <definedName name="企業回答12">発注者入力シート!$AG$6:$AG$9</definedName>
    <definedName name="企業回答13">[1]発注者入力シート!$AH$6:$AH$8</definedName>
    <definedName name="企業回答14">[1]発注者入力シート!$AI$6:$AI$9</definedName>
    <definedName name="企業回答2">発注者入力シート!$W$6:$W$11</definedName>
    <definedName name="企業回答3">発注者入力シート!$X$6:$X$11</definedName>
    <definedName name="企業回答4">発注者入力シート!$Y$6:$Y$8</definedName>
    <definedName name="企業回答5">発注者入力シート!$Z$6:$Z$9</definedName>
    <definedName name="企業回答6">発注者入力シート!$AA$6:$AA$12</definedName>
    <definedName name="企業回答7">発注者入力シート!$AB$6:$AB$9</definedName>
    <definedName name="企業回答8">発注者入力シート!$AC$6:$AC$17</definedName>
    <definedName name="企業回答9">発注者入力シート!$AD$6:$AD$8</definedName>
    <definedName name="建設工事の種類">発注者入力シート!$U$6:$U$22</definedName>
    <definedName name="工事種別">発注者入力シート!$T$6:$T$22</definedName>
    <definedName name="地域密着型">発注者入力シート!$S$6:$S$7</definedName>
    <definedName name="評価項目番号">発注者入力シート!$Q$6:$Q$12</definedName>
    <definedName name="評価項目番号_枝番">発注者入力シート!$R$6:$R$16</definedName>
    <definedName name="様式番号">発注者入力シート!$P$6:$P$32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38" i="49" l="1"/>
  <c r="A4" i="18" l="1"/>
  <c r="C19" i="53"/>
  <c r="A19" i="53"/>
  <c r="M29" i="106"/>
  <c r="K37" i="106"/>
  <c r="K36" i="106"/>
  <c r="K35" i="106"/>
  <c r="B31" i="106"/>
  <c r="K6" i="106" l="1"/>
  <c r="A2" i="106"/>
  <c r="A1" i="106"/>
  <c r="N58" i="41" l="1"/>
  <c r="B46" i="23"/>
  <c r="B47" i="99"/>
  <c r="B53" i="6"/>
  <c r="BA44" i="49"/>
  <c r="AZ44" i="49"/>
  <c r="A28" i="42"/>
  <c r="A29" i="42"/>
  <c r="A30" i="42"/>
  <c r="A31" i="42"/>
  <c r="A32" i="42"/>
  <c r="A33" i="42"/>
  <c r="A34" i="42"/>
  <c r="A35" i="42"/>
  <c r="A27" i="42"/>
  <c r="A26" i="42" l="1"/>
  <c r="A25" i="42"/>
  <c r="A50" i="1" l="1"/>
  <c r="A49" i="1"/>
  <c r="A48" i="1"/>
  <c r="A47" i="1"/>
  <c r="A46" i="1"/>
  <c r="A45" i="1"/>
  <c r="A44" i="1"/>
  <c r="A43" i="1"/>
  <c r="O1" i="23"/>
  <c r="A2" i="23"/>
  <c r="A1" i="23"/>
  <c r="O1" i="21"/>
  <c r="A2" i="21"/>
  <c r="A1" i="21"/>
  <c r="P1" i="99"/>
  <c r="A2" i="99"/>
  <c r="A1" i="99"/>
  <c r="BI34" i="49"/>
  <c r="BF34" i="49"/>
  <c r="BK18" i="49"/>
  <c r="BH18" i="49"/>
  <c r="BE18" i="49"/>
  <c r="BB18" i="49"/>
  <c r="AY18" i="49" a="1"/>
  <c r="AY18" i="49" s="1"/>
  <c r="C24" i="53"/>
  <c r="C23" i="53"/>
  <c r="A24" i="53"/>
  <c r="A23" i="53"/>
  <c r="C22" i="53"/>
  <c r="C21" i="53"/>
  <c r="A22" i="53"/>
  <c r="A21" i="53"/>
  <c r="A20" i="53"/>
  <c r="C20" i="53"/>
  <c r="C17" i="53"/>
  <c r="A17" i="53"/>
  <c r="C15" i="53"/>
  <c r="A15" i="53"/>
  <c r="C13" i="53"/>
  <c r="A13" i="53"/>
  <c r="BI47" i="49" l="1"/>
  <c r="BH47" i="49"/>
  <c r="BJ46" i="49"/>
  <c r="BI44" i="49"/>
  <c r="BH48" i="49"/>
  <c r="BH44" i="49"/>
  <c r="BI46" i="49"/>
  <c r="BH46" i="49"/>
  <c r="BJ49" i="49"/>
  <c r="BJ45" i="49"/>
  <c r="BI49" i="49"/>
  <c r="BI45" i="49"/>
  <c r="BH49" i="49"/>
  <c r="BH45" i="49"/>
  <c r="BJ48" i="49"/>
  <c r="BJ44" i="49"/>
  <c r="BI48" i="49"/>
  <c r="BJ47" i="49"/>
  <c r="BF49" i="49"/>
  <c r="BF45" i="49"/>
  <c r="BE49" i="49"/>
  <c r="BE45" i="49"/>
  <c r="BG48" i="49"/>
  <c r="BG44" i="49"/>
  <c r="BF47" i="49"/>
  <c r="BG45" i="49"/>
  <c r="BF48" i="49"/>
  <c r="BF44" i="49"/>
  <c r="BE48" i="49"/>
  <c r="BE44" i="49"/>
  <c r="BG47" i="49"/>
  <c r="BE47" i="49"/>
  <c r="BG46" i="49"/>
  <c r="BF46" i="49"/>
  <c r="BE46" i="49"/>
  <c r="BG49" i="49"/>
  <c r="D15" i="21"/>
  <c r="D20" i="21"/>
  <c r="A8" i="1" l="1"/>
  <c r="BD43" i="49" l="1"/>
  <c r="BJ43" i="49"/>
  <c r="BG43" i="49"/>
  <c r="BA43" i="49"/>
  <c r="BC43" i="49"/>
  <c r="BI43" i="49"/>
  <c r="BF43" i="49"/>
  <c r="AZ43" i="49"/>
  <c r="A11" i="18" l="1"/>
  <c r="A10" i="18"/>
  <c r="T15" i="18"/>
  <c r="AY20" i="49" l="1"/>
  <c r="G12" i="53"/>
  <c r="A1" i="18"/>
  <c r="A2" i="18"/>
  <c r="B13" i="18" l="1"/>
  <c r="B8" i="18"/>
  <c r="G11" i="53" s="1"/>
  <c r="A26" i="99" l="1"/>
  <c r="P29" i="6" l="1"/>
  <c r="O29" i="6"/>
  <c r="N29" i="6"/>
  <c r="M29" i="6"/>
  <c r="L29" i="6"/>
  <c r="K29" i="6"/>
  <c r="J29" i="6"/>
  <c r="I29" i="6"/>
  <c r="H29" i="6"/>
  <c r="G29" i="6"/>
  <c r="P28" i="6"/>
  <c r="O28" i="6"/>
  <c r="N28" i="6"/>
  <c r="M28" i="6"/>
  <c r="L28" i="6"/>
  <c r="K28" i="6"/>
  <c r="J28" i="6"/>
  <c r="I28" i="6"/>
  <c r="H28" i="6"/>
  <c r="G28" i="6"/>
  <c r="P27" i="6"/>
  <c r="O27" i="6"/>
  <c r="N27" i="6"/>
  <c r="M27" i="6"/>
  <c r="L27" i="6"/>
  <c r="K27" i="6"/>
  <c r="J27" i="6"/>
  <c r="I27" i="6"/>
  <c r="H27" i="6"/>
  <c r="G27" i="6"/>
  <c r="P26" i="6"/>
  <c r="O26" i="6"/>
  <c r="N26" i="6"/>
  <c r="M26" i="6"/>
  <c r="L26" i="6"/>
  <c r="K26" i="6"/>
  <c r="J26" i="6"/>
  <c r="I26" i="6"/>
  <c r="H26" i="6"/>
  <c r="G26" i="6"/>
  <c r="P25" i="6"/>
  <c r="O25" i="6"/>
  <c r="N25" i="6"/>
  <c r="M25" i="6"/>
  <c r="L25" i="6"/>
  <c r="K25" i="6"/>
  <c r="J25" i="6"/>
  <c r="I25" i="6"/>
  <c r="H25" i="6"/>
  <c r="G25" i="6"/>
  <c r="P24" i="6"/>
  <c r="O24" i="6"/>
  <c r="N24" i="6"/>
  <c r="M24" i="6"/>
  <c r="L24" i="6"/>
  <c r="K24" i="6"/>
  <c r="J24" i="6"/>
  <c r="I24" i="6"/>
  <c r="H24" i="6"/>
  <c r="G24" i="6"/>
  <c r="P23" i="6"/>
  <c r="O23" i="6"/>
  <c r="N23" i="6"/>
  <c r="M23" i="6"/>
  <c r="L23" i="6"/>
  <c r="K23" i="6"/>
  <c r="J23" i="6"/>
  <c r="I23" i="6"/>
  <c r="H23" i="6"/>
  <c r="G23" i="6"/>
  <c r="P22" i="6"/>
  <c r="O22" i="6"/>
  <c r="N22" i="6"/>
  <c r="M22" i="6"/>
  <c r="L22" i="6"/>
  <c r="K22" i="6"/>
  <c r="J22" i="6"/>
  <c r="I22" i="6"/>
  <c r="H22" i="6"/>
  <c r="G22" i="6"/>
  <c r="P21" i="6"/>
  <c r="O21" i="6"/>
  <c r="N21" i="6"/>
  <c r="M21" i="6"/>
  <c r="L21" i="6"/>
  <c r="K21" i="6"/>
  <c r="J21" i="6"/>
  <c r="I21" i="6"/>
  <c r="H21" i="6"/>
  <c r="G21" i="6"/>
  <c r="P20" i="6"/>
  <c r="O20" i="6"/>
  <c r="N20" i="6"/>
  <c r="M20" i="6"/>
  <c r="L20" i="6"/>
  <c r="K20" i="6"/>
  <c r="J20" i="6"/>
  <c r="I20" i="6"/>
  <c r="H20" i="6"/>
  <c r="G20" i="6"/>
  <c r="P19" i="6"/>
  <c r="O19" i="6"/>
  <c r="N19" i="6"/>
  <c r="M19" i="6"/>
  <c r="L19" i="6"/>
  <c r="K19" i="6"/>
  <c r="J19" i="6"/>
  <c r="I19" i="6"/>
  <c r="H19" i="6"/>
  <c r="G19" i="6"/>
  <c r="P18" i="6"/>
  <c r="O18" i="6"/>
  <c r="N18" i="6"/>
  <c r="M18" i="6"/>
  <c r="L18" i="6"/>
  <c r="K18" i="6"/>
  <c r="J18" i="6"/>
  <c r="I18" i="6"/>
  <c r="H18" i="6"/>
  <c r="G18" i="6"/>
  <c r="P17" i="6"/>
  <c r="O17" i="6"/>
  <c r="N17" i="6"/>
  <c r="M17" i="6"/>
  <c r="L17" i="6"/>
  <c r="K17" i="6"/>
  <c r="J17" i="6"/>
  <c r="I17" i="6"/>
  <c r="H17" i="6"/>
  <c r="G17" i="6"/>
  <c r="P16" i="6"/>
  <c r="O16" i="6"/>
  <c r="N16" i="6"/>
  <c r="M16" i="6"/>
  <c r="L16" i="6"/>
  <c r="K16" i="6"/>
  <c r="J16" i="6"/>
  <c r="I16" i="6"/>
  <c r="H16" i="6"/>
  <c r="G16" i="6"/>
  <c r="P15" i="6"/>
  <c r="O15" i="6"/>
  <c r="N15" i="6"/>
  <c r="M15" i="6"/>
  <c r="L15" i="6"/>
  <c r="K15" i="6"/>
  <c r="J15" i="6"/>
  <c r="I15" i="6"/>
  <c r="H15" i="6"/>
  <c r="G15" i="6"/>
  <c r="P14" i="6"/>
  <c r="O14" i="6"/>
  <c r="N14" i="6"/>
  <c r="M14" i="6"/>
  <c r="L14" i="6"/>
  <c r="K14" i="6"/>
  <c r="J14" i="6"/>
  <c r="I14" i="6"/>
  <c r="H14" i="6"/>
  <c r="G14" i="6"/>
  <c r="P13" i="6"/>
  <c r="O13" i="6"/>
  <c r="N13" i="6"/>
  <c r="M13" i="6"/>
  <c r="L13" i="6"/>
  <c r="K13" i="6"/>
  <c r="J13" i="6"/>
  <c r="I13" i="6"/>
  <c r="H13" i="6"/>
  <c r="G13" i="6"/>
  <c r="P12" i="6"/>
  <c r="O12" i="6"/>
  <c r="N12" i="6"/>
  <c r="M12" i="6"/>
  <c r="L12" i="6"/>
  <c r="K12" i="6"/>
  <c r="J12" i="6"/>
  <c r="I12" i="6"/>
  <c r="H12" i="6"/>
  <c r="G12" i="6"/>
  <c r="A49" i="6" l="1"/>
  <c r="A35" i="14"/>
  <c r="A42" i="21"/>
  <c r="A39" i="23"/>
  <c r="A41" i="99"/>
  <c r="N76" i="41" l="1"/>
  <c r="L76" i="41" s="1"/>
  <c r="G24" i="53" l="1"/>
  <c r="G23" i="53"/>
  <c r="G20" i="53" l="1"/>
  <c r="B11" i="10" l="1"/>
  <c r="H7" i="41" l="1"/>
  <c r="B9" i="106" s="1"/>
  <c r="G19" i="53" s="1"/>
  <c r="B24" i="32" l="1"/>
  <c r="E39" i="99"/>
  <c r="E40" i="21"/>
  <c r="E30" i="14" l="1"/>
  <c r="E47" i="6"/>
  <c r="B63" i="6" l="1"/>
  <c r="B56" i="99" l="1"/>
  <c r="B53" i="14"/>
  <c r="E36" i="23" l="1"/>
  <c r="A17" i="1" l="1"/>
  <c r="K108" i="103" l="1"/>
  <c r="A106" i="103"/>
  <c r="Q105" i="103"/>
  <c r="A105" i="103"/>
  <c r="K56" i="103"/>
  <c r="A54" i="103"/>
  <c r="Q53" i="103"/>
  <c r="A53" i="103"/>
  <c r="B11" i="103"/>
  <c r="B13" i="103" s="1"/>
  <c r="B15" i="103" s="1"/>
  <c r="B17" i="103" s="1"/>
  <c r="B19" i="103" s="1"/>
  <c r="B21" i="103" s="1"/>
  <c r="B23" i="103" s="1"/>
  <c r="B25" i="103" s="1"/>
  <c r="B27" i="103" s="1"/>
  <c r="B29" i="103" s="1"/>
  <c r="B31" i="103" s="1"/>
  <c r="B33" i="103" s="1"/>
  <c r="B35" i="103" s="1"/>
  <c r="B37" i="103" s="1"/>
  <c r="B39" i="103" s="1"/>
  <c r="B41" i="103" s="1"/>
  <c r="B43" i="103" s="1"/>
  <c r="B45" i="103" s="1"/>
  <c r="B47" i="103" s="1"/>
  <c r="B61" i="103" s="1"/>
  <c r="B63" i="103" s="1"/>
  <c r="B65" i="103" s="1"/>
  <c r="B67" i="103" s="1"/>
  <c r="B69" i="103" s="1"/>
  <c r="B71" i="103" s="1"/>
  <c r="B73" i="103" s="1"/>
  <c r="B75" i="103" s="1"/>
  <c r="B77" i="103" s="1"/>
  <c r="B79" i="103" s="1"/>
  <c r="B81" i="103" s="1"/>
  <c r="B83" i="103" s="1"/>
  <c r="B85" i="103" s="1"/>
  <c r="B87" i="103" s="1"/>
  <c r="B89" i="103" s="1"/>
  <c r="B91" i="103" s="1"/>
  <c r="B93" i="103" s="1"/>
  <c r="B95" i="103" s="1"/>
  <c r="B97" i="103" s="1"/>
  <c r="B99" i="103" s="1"/>
  <c r="B113" i="103" s="1"/>
  <c r="B115" i="103" s="1"/>
  <c r="B117" i="103" s="1"/>
  <c r="B119" i="103" s="1"/>
  <c r="B121" i="103" s="1"/>
  <c r="B123" i="103" s="1"/>
  <c r="B125" i="103" s="1"/>
  <c r="B127" i="103" s="1"/>
  <c r="B129" i="103" s="1"/>
  <c r="B131" i="103" s="1"/>
  <c r="B133" i="103" s="1"/>
  <c r="B135" i="103" s="1"/>
  <c r="B137" i="103" s="1"/>
  <c r="B139" i="103" s="1"/>
  <c r="B141" i="103" s="1"/>
  <c r="B143" i="103" s="1"/>
  <c r="B145" i="103" s="1"/>
  <c r="B147" i="103" s="1"/>
  <c r="B149" i="103" s="1"/>
  <c r="B151" i="103" s="1"/>
  <c r="K4" i="103"/>
  <c r="A2" i="103"/>
  <c r="A1" i="103"/>
  <c r="G6" i="53" l="1"/>
  <c r="A27" i="99" l="1"/>
  <c r="B13" i="10" l="1"/>
  <c r="B15" i="10" s="1"/>
  <c r="B17" i="10" s="1"/>
  <c r="B19" i="10" s="1"/>
  <c r="B21" i="10" s="1"/>
  <c r="B23" i="10" s="1"/>
  <c r="B25" i="10" s="1"/>
  <c r="B27" i="10" s="1"/>
  <c r="B29" i="10" s="1"/>
  <c r="B31" i="10" s="1"/>
  <c r="B33" i="10" s="1"/>
  <c r="B35" i="10" s="1"/>
  <c r="B37" i="10" s="1"/>
  <c r="B39" i="10" s="1"/>
  <c r="B41" i="10" s="1"/>
  <c r="B43" i="10" s="1"/>
  <c r="B45" i="10" s="1"/>
  <c r="B47" i="10" s="1"/>
  <c r="B61" i="10" s="1"/>
  <c r="B63" i="10" s="1"/>
  <c r="B65" i="10" s="1"/>
  <c r="B67" i="10" s="1"/>
  <c r="B69" i="10" s="1"/>
  <c r="B71" i="10" s="1"/>
  <c r="B73" i="10" s="1"/>
  <c r="B75" i="10" s="1"/>
  <c r="B77" i="10" s="1"/>
  <c r="B79" i="10" s="1"/>
  <c r="B81" i="10" s="1"/>
  <c r="B83" i="10" s="1"/>
  <c r="B85" i="10" s="1"/>
  <c r="B87" i="10" s="1"/>
  <c r="B89" i="10" s="1"/>
  <c r="B91" i="10" s="1"/>
  <c r="B93" i="10" s="1"/>
  <c r="B95" i="10" s="1"/>
  <c r="B97" i="10" s="1"/>
  <c r="B99" i="10" s="1"/>
  <c r="B113" i="10" s="1"/>
  <c r="B115" i="10" s="1"/>
  <c r="B117" i="10" s="1"/>
  <c r="B119" i="10" s="1"/>
  <c r="B121" i="10" s="1"/>
  <c r="B123" i="10" s="1"/>
  <c r="B125" i="10" s="1"/>
  <c r="B127" i="10" s="1"/>
  <c r="B129" i="10" s="1"/>
  <c r="B131" i="10" s="1"/>
  <c r="B133" i="10" s="1"/>
  <c r="B135" i="10" s="1"/>
  <c r="B137" i="10" s="1"/>
  <c r="B139" i="10" s="1"/>
  <c r="B141" i="10" s="1"/>
  <c r="B143" i="10" s="1"/>
  <c r="B145" i="10" s="1"/>
  <c r="B147" i="10" s="1"/>
  <c r="B149" i="10" s="1"/>
  <c r="B151" i="10" s="1"/>
  <c r="B11" i="51"/>
  <c r="B13" i="51" s="1"/>
  <c r="B15" i="51" s="1"/>
  <c r="B17" i="51" s="1"/>
  <c r="B19" i="51" s="1"/>
  <c r="B21" i="51" s="1"/>
  <c r="B23" i="51" s="1"/>
  <c r="B25" i="51" s="1"/>
  <c r="B27" i="51" s="1"/>
  <c r="B29" i="51" s="1"/>
  <c r="B31" i="51" s="1"/>
  <c r="B33" i="51" s="1"/>
  <c r="B35" i="51" s="1"/>
  <c r="B37" i="51" s="1"/>
  <c r="B39" i="51" s="1"/>
  <c r="B41" i="51" s="1"/>
  <c r="B43" i="51" s="1"/>
  <c r="B45" i="51" s="1"/>
  <c r="B47" i="51" s="1"/>
  <c r="B61" i="51" s="1"/>
  <c r="B63" i="51" s="1"/>
  <c r="B65" i="51" s="1"/>
  <c r="B67" i="51" s="1"/>
  <c r="B69" i="51" s="1"/>
  <c r="B71" i="51" s="1"/>
  <c r="B73" i="51" s="1"/>
  <c r="B75" i="51" s="1"/>
  <c r="B77" i="51" s="1"/>
  <c r="B79" i="51" s="1"/>
  <c r="B81" i="51" s="1"/>
  <c r="B83" i="51" s="1"/>
  <c r="B85" i="51" s="1"/>
  <c r="B87" i="51" s="1"/>
  <c r="B89" i="51" s="1"/>
  <c r="B91" i="51" s="1"/>
  <c r="B93" i="51" s="1"/>
  <c r="B95" i="51" s="1"/>
  <c r="B97" i="51" s="1"/>
  <c r="B99" i="51" s="1"/>
  <c r="B113" i="51" s="1"/>
  <c r="B115" i="51" s="1"/>
  <c r="B117" i="51" s="1"/>
  <c r="B119" i="51" s="1"/>
  <c r="B121" i="51" s="1"/>
  <c r="B123" i="51" s="1"/>
  <c r="B125" i="51" s="1"/>
  <c r="B127" i="51" s="1"/>
  <c r="B129" i="51" s="1"/>
  <c r="B131" i="51" s="1"/>
  <c r="B133" i="51" s="1"/>
  <c r="B135" i="51" s="1"/>
  <c r="B137" i="51" s="1"/>
  <c r="B139" i="51" s="1"/>
  <c r="B141" i="51" s="1"/>
  <c r="B143" i="51" s="1"/>
  <c r="B145" i="51" s="1"/>
  <c r="B147" i="51" s="1"/>
  <c r="B149" i="51" s="1"/>
  <c r="B151" i="51" s="1"/>
  <c r="AY2" i="41" l="1"/>
  <c r="AZ31" i="41"/>
  <c r="AZ30" i="41"/>
  <c r="AZ29" i="41"/>
  <c r="AZ28" i="41"/>
  <c r="AZ27" i="41"/>
  <c r="AZ26" i="41"/>
  <c r="AZ25" i="41"/>
  <c r="AZ24" i="41"/>
  <c r="AZ23" i="41"/>
  <c r="AZ22" i="41"/>
  <c r="AZ21" i="41"/>
  <c r="AZ20" i="41"/>
  <c r="AZ19" i="41"/>
  <c r="AZ18" i="41"/>
  <c r="AZ17" i="41"/>
  <c r="AZ16" i="41"/>
  <c r="AZ15" i="41"/>
  <c r="AZ14" i="41"/>
  <c r="AZ13" i="41"/>
  <c r="AZ12" i="41"/>
  <c r="AZ11" i="41"/>
  <c r="AZ10" i="41"/>
  <c r="AZ9" i="41"/>
  <c r="AZ8" i="41"/>
  <c r="AZ7" i="41"/>
  <c r="AZ6" i="41"/>
  <c r="AZ5" i="41"/>
  <c r="AZ4" i="41"/>
  <c r="G8" i="6" s="1"/>
  <c r="G9" i="6" l="1"/>
  <c r="D9" i="41"/>
  <c r="Q105" i="51"/>
  <c r="Q53" i="51"/>
  <c r="Q105" i="10"/>
  <c r="Q53" i="10"/>
  <c r="G26" i="53" l="1"/>
  <c r="BO42" i="49"/>
  <c r="BO24" i="49" s="1"/>
  <c r="BN24" i="49"/>
  <c r="BC42" i="49" l="1"/>
  <c r="BI42" i="49"/>
  <c r="BF42" i="49"/>
  <c r="G14" i="53"/>
  <c r="G18" i="53"/>
  <c r="G16" i="53"/>
  <c r="AR34" i="49" l="1"/>
  <c r="AO34" i="49"/>
  <c r="AF34" i="49"/>
  <c r="AC34" i="49"/>
  <c r="T34" i="49"/>
  <c r="Q34" i="49"/>
  <c r="J28" i="41"/>
  <c r="J27" i="41"/>
  <c r="J26" i="41"/>
  <c r="J25" i="41"/>
  <c r="I28" i="41"/>
  <c r="I27" i="41"/>
  <c r="I26" i="41"/>
  <c r="I25" i="41"/>
  <c r="H28" i="41"/>
  <c r="H27" i="41"/>
  <c r="H26" i="41"/>
  <c r="H25" i="41"/>
  <c r="AO27" i="49" l="1"/>
  <c r="AO26" i="49"/>
  <c r="AC27" i="49"/>
  <c r="AC26" i="49"/>
  <c r="Q27" i="49"/>
  <c r="Q26" i="49"/>
  <c r="N73" i="41" l="1"/>
  <c r="L73" i="41" s="1"/>
  <c r="O73" i="41" s="1"/>
  <c r="N74" i="41"/>
  <c r="L74" i="41" s="1"/>
  <c r="N75" i="41"/>
  <c r="L75" i="41" s="1"/>
  <c r="AN34" i="49" l="1"/>
  <c r="AB34" i="49"/>
  <c r="P34" i="49"/>
  <c r="AN44" i="49" l="1"/>
  <c r="P44" i="49"/>
  <c r="O44" i="49" s="1"/>
  <c r="O26" i="49" s="1"/>
  <c r="AB44" i="49"/>
  <c r="H38" i="41"/>
  <c r="H37" i="41"/>
  <c r="H36" i="41"/>
  <c r="H35" i="41"/>
  <c r="H34" i="41"/>
  <c r="H33" i="41"/>
  <c r="H32" i="41"/>
  <c r="H31" i="41"/>
  <c r="H30" i="41"/>
  <c r="H29" i="41"/>
  <c r="H24" i="41"/>
  <c r="H23" i="41"/>
  <c r="H22" i="41"/>
  <c r="H21" i="41"/>
  <c r="H20" i="41"/>
  <c r="B49" i="21" l="1"/>
  <c r="BC34" i="49"/>
  <c r="AM45" i="49"/>
  <c r="AM27" i="49" s="1"/>
  <c r="AA45" i="49"/>
  <c r="AA27" i="49" s="1"/>
  <c r="O45" i="49"/>
  <c r="O27" i="49" s="1"/>
  <c r="AA44" i="49"/>
  <c r="AA26" i="49" s="1"/>
  <c r="AB45" i="49"/>
  <c r="AB27" i="49" s="1"/>
  <c r="P45" i="49"/>
  <c r="P27" i="49" s="1"/>
  <c r="AM44" i="49"/>
  <c r="AM26" i="49" s="1"/>
  <c r="AN45" i="49"/>
  <c r="AN27" i="49" s="1"/>
  <c r="AN26" i="49"/>
  <c r="AB26" i="49"/>
  <c r="P26" i="49"/>
  <c r="AZ34" i="49"/>
  <c r="D34" i="49"/>
  <c r="C46" i="49" l="1"/>
  <c r="C28" i="49" s="1"/>
  <c r="C45" i="49"/>
  <c r="C27" i="49" s="1"/>
  <c r="D44" i="49"/>
  <c r="C44" i="49"/>
  <c r="D45" i="49"/>
  <c r="D27" i="49" s="1"/>
  <c r="BD50" i="49"/>
  <c r="BD52" i="49" s="1"/>
  <c r="BC46" i="49"/>
  <c r="BC45" i="49" s="1"/>
  <c r="BD46" i="49"/>
  <c r="BD45" i="49" s="1"/>
  <c r="BC50" i="49"/>
  <c r="BC52" i="49" s="1"/>
  <c r="BB49" i="49"/>
  <c r="BB30" i="49" s="1"/>
  <c r="BB44" i="49"/>
  <c r="BB26" i="49" s="1"/>
  <c r="BC47" i="49" l="1"/>
  <c r="BC44" i="49"/>
  <c r="BB45" i="49"/>
  <c r="BB27" i="49" s="1"/>
  <c r="BB47" i="49"/>
  <c r="BD49" i="49"/>
  <c r="BD30" i="49" s="1"/>
  <c r="BC49" i="49"/>
  <c r="BC30" i="49" s="1"/>
  <c r="BB50" i="49"/>
  <c r="BB32" i="49" s="1"/>
  <c r="BD44" i="49"/>
  <c r="BD29" i="49" s="1"/>
  <c r="BB52" i="49"/>
  <c r="BB46" i="49"/>
  <c r="BB28" i="49" s="1"/>
  <c r="BB51" i="49"/>
  <c r="BB48" i="49"/>
  <c r="BC48" i="49"/>
  <c r="BD48" i="49"/>
  <c r="BD51" i="49"/>
  <c r="BD47" i="49"/>
  <c r="BC51" i="49"/>
  <c r="BD28" i="49"/>
  <c r="BG31" i="49"/>
  <c r="BG26" i="49"/>
  <c r="BD31" i="49"/>
  <c r="BB29" i="49"/>
  <c r="BC27" i="49"/>
  <c r="BD32" i="49"/>
  <c r="BC28" i="49"/>
  <c r="BC31" i="49"/>
  <c r="BC32" i="49"/>
  <c r="BD27" i="49"/>
  <c r="BH30" i="49"/>
  <c r="BG32" i="49"/>
  <c r="BG33" i="49"/>
  <c r="BE30" i="49"/>
  <c r="BF33" i="49"/>
  <c r="BF32" i="49"/>
  <c r="BF26" i="49"/>
  <c r="BF31" i="49"/>
  <c r="BF29" i="49"/>
  <c r="BF30" i="49"/>
  <c r="BG29" i="49"/>
  <c r="BG30" i="49"/>
  <c r="BB31" i="49" l="1"/>
  <c r="BD26" i="49"/>
  <c r="BC26" i="49"/>
  <c r="BC29" i="49"/>
  <c r="G13" i="53" l="1"/>
  <c r="BC39" i="49" l="1"/>
  <c r="BC21" i="49"/>
  <c r="E37" i="99" l="1"/>
  <c r="E35" i="99"/>
  <c r="K4" i="99"/>
  <c r="BO39" i="49" l="1"/>
  <c r="BJ30" i="49"/>
  <c r="BI30" i="49"/>
  <c r="BI39" i="49"/>
  <c r="BF39" i="49"/>
  <c r="AZ39" i="49"/>
  <c r="AN39" i="49"/>
  <c r="AB39" i="49"/>
  <c r="P39" i="49"/>
  <c r="D42" i="49"/>
  <c r="D41" i="49"/>
  <c r="D40" i="49"/>
  <c r="D39" i="49"/>
  <c r="BA26" i="49" l="1"/>
  <c r="AZ26" i="49"/>
  <c r="A1" i="37"/>
  <c r="A1" i="36"/>
  <c r="AM18" i="49" l="1"/>
  <c r="AM21" i="49"/>
  <c r="AM25" i="49"/>
  <c r="AN25" i="49"/>
  <c r="AN21" i="49"/>
  <c r="N46" i="41" l="1"/>
  <c r="L46" i="41" s="1"/>
  <c r="O46" i="41" s="1"/>
  <c r="G25" i="53" l="1"/>
  <c r="G17" i="53"/>
  <c r="G15" i="53"/>
  <c r="G10" i="53"/>
  <c r="G9" i="53"/>
  <c r="G8" i="53"/>
  <c r="G7" i="53"/>
  <c r="B19" i="14" l="1"/>
  <c r="N2" i="1"/>
  <c r="G22" i="53" l="1"/>
  <c r="G21" i="53"/>
  <c r="BQ18" i="49"/>
  <c r="E11" i="52" l="1"/>
  <c r="E10" i="52"/>
  <c r="E11" i="38"/>
  <c r="E10" i="38"/>
  <c r="K7" i="32"/>
  <c r="E34" i="23" l="1"/>
  <c r="E32" i="23"/>
  <c r="K6" i="23"/>
  <c r="E38" i="21"/>
  <c r="E36" i="21"/>
  <c r="K5" i="21"/>
  <c r="K6" i="18"/>
  <c r="E28" i="14"/>
  <c r="E26" i="14"/>
  <c r="B16" i="14"/>
  <c r="A47" i="14" s="1"/>
  <c r="B14" i="14"/>
  <c r="A44" i="14" s="1"/>
  <c r="B12" i="14"/>
  <c r="A41" i="14" s="1"/>
  <c r="K6" i="14"/>
  <c r="K108" i="51"/>
  <c r="K56" i="51"/>
  <c r="K4" i="51"/>
  <c r="K108" i="10"/>
  <c r="K56" i="10"/>
  <c r="K4" i="10"/>
  <c r="E45" i="6"/>
  <c r="E43" i="6"/>
  <c r="K4" i="6"/>
  <c r="D57" i="1"/>
  <c r="D56" i="1"/>
  <c r="D55" i="1"/>
  <c r="D54" i="1"/>
  <c r="D53" i="1"/>
  <c r="J14" i="1"/>
  <c r="J13" i="1"/>
  <c r="J11" i="1"/>
  <c r="A46" i="14" l="1"/>
  <c r="A40" i="14"/>
  <c r="A43" i="14"/>
  <c r="BO25" i="49"/>
  <c r="AY26" i="49" l="1"/>
  <c r="A2" i="32" l="1"/>
  <c r="A1" i="32"/>
  <c r="A2" i="14"/>
  <c r="A106" i="51"/>
  <c r="A105" i="51"/>
  <c r="A54" i="51"/>
  <c r="A53" i="51"/>
  <c r="A2" i="51"/>
  <c r="A106" i="10"/>
  <c r="A105" i="10"/>
  <c r="A54" i="10"/>
  <c r="A53" i="10"/>
  <c r="A2" i="10"/>
  <c r="A2" i="6"/>
  <c r="A1" i="14"/>
  <c r="A1" i="51"/>
  <c r="A1" i="10"/>
  <c r="A1" i="6"/>
  <c r="BN18" i="49"/>
  <c r="C25" i="53"/>
  <c r="C26" i="53" s="1"/>
  <c r="A25" i="53"/>
  <c r="A26" i="53" s="1"/>
  <c r="C14" i="53"/>
  <c r="A14" i="53"/>
  <c r="C18" i="53"/>
  <c r="A18" i="53"/>
  <c r="C16" i="53"/>
  <c r="A16" i="53"/>
  <c r="AP18" i="49"/>
  <c r="AA18" i="49"/>
  <c r="O18" i="49"/>
  <c r="C18" i="49"/>
  <c r="C12" i="53"/>
  <c r="A12" i="53"/>
  <c r="C11" i="53"/>
  <c r="A11" i="53"/>
  <c r="C10" i="53"/>
  <c r="A10" i="53"/>
  <c r="C6" i="53"/>
  <c r="A6" i="53"/>
  <c r="A1" i="52" l="1"/>
  <c r="A1" i="38"/>
  <c r="BO45" i="49" l="1"/>
  <c r="BO44" i="49" s="1"/>
  <c r="BJ33" i="49"/>
  <c r="BJ32" i="49"/>
  <c r="BJ31" i="49"/>
  <c r="BJ29" i="49"/>
  <c r="BJ26" i="49"/>
  <c r="BI33" i="49"/>
  <c r="BI32" i="49"/>
  <c r="BI31" i="49"/>
  <c r="BI29" i="49"/>
  <c r="BI26" i="49"/>
  <c r="A77" i="42" l="1"/>
  <c r="A70" i="42"/>
  <c r="A63" i="42"/>
  <c r="N48" i="41" l="1"/>
  <c r="L48" i="41" s="1"/>
  <c r="L58" i="41" l="1"/>
  <c r="O58" i="41" s="1"/>
  <c r="N59" i="41"/>
  <c r="L59" i="41" s="1"/>
  <c r="O59" i="41" s="1"/>
  <c r="N60" i="41"/>
  <c r="N61" i="41"/>
  <c r="N62" i="41"/>
  <c r="N63" i="41"/>
  <c r="N64" i="41"/>
  <c r="N65" i="41"/>
  <c r="N66" i="41"/>
  <c r="N67" i="41"/>
  <c r="N68" i="41"/>
  <c r="N69" i="41"/>
  <c r="N70" i="41"/>
  <c r="N71" i="41"/>
  <c r="N72" i="41"/>
  <c r="L70" i="41" l="1"/>
  <c r="O70" i="41" s="1"/>
  <c r="L66" i="41"/>
  <c r="O66" i="41" s="1"/>
  <c r="L62" i="41"/>
  <c r="L69" i="41"/>
  <c r="O69" i="41" s="1"/>
  <c r="L65" i="41"/>
  <c r="O65" i="41" s="1"/>
  <c r="L61" i="41"/>
  <c r="O61" i="41" s="1"/>
  <c r="L72" i="41"/>
  <c r="O72" i="41" s="1"/>
  <c r="L68" i="41"/>
  <c r="O68" i="41" s="1"/>
  <c r="L64" i="41"/>
  <c r="O64" i="41" s="1"/>
  <c r="L60" i="41"/>
  <c r="O60" i="41" s="1"/>
  <c r="L71" i="41"/>
  <c r="O71" i="41" s="1"/>
  <c r="L67" i="41"/>
  <c r="O67" i="41" s="1"/>
  <c r="L63" i="41"/>
  <c r="O63" i="41" s="1"/>
  <c r="C9" i="53"/>
  <c r="A7" i="53"/>
  <c r="O62" i="41" l="1"/>
  <c r="C7" i="53"/>
  <c r="C8" i="53"/>
  <c r="A9" i="53"/>
  <c r="A8" i="53"/>
  <c r="N41" i="41" l="1"/>
  <c r="L41" i="41" s="1"/>
  <c r="N78" i="41"/>
  <c r="N79" i="41"/>
  <c r="N80" i="41"/>
  <c r="N81" i="41"/>
  <c r="L81" i="41" s="1"/>
  <c r="N82" i="41"/>
  <c r="L82" i="41" s="1"/>
  <c r="N77" i="41"/>
  <c r="L77" i="41" s="1"/>
  <c r="BN27" i="49"/>
  <c r="BN26" i="49"/>
  <c r="BO27" i="49"/>
  <c r="L79" i="41" l="1"/>
  <c r="O79" i="41" s="1"/>
  <c r="L80" i="41"/>
  <c r="O80" i="41" s="1"/>
  <c r="L78" i="41"/>
  <c r="O78" i="41" s="1"/>
  <c r="O77" i="41"/>
  <c r="N57" i="41"/>
  <c r="L57" i="41" s="1"/>
  <c r="N56" i="41"/>
  <c r="N54" i="41"/>
  <c r="L54" i="41" s="1"/>
  <c r="N55" i="41"/>
  <c r="L55" i="41" s="1"/>
  <c r="N47" i="41"/>
  <c r="L47" i="41" s="1"/>
  <c r="N50" i="41"/>
  <c r="L50" i="41" s="1"/>
  <c r="N51" i="41"/>
  <c r="L51" i="41" s="1"/>
  <c r="N52" i="41"/>
  <c r="L52" i="41" s="1"/>
  <c r="N53" i="41"/>
  <c r="L53" i="41" s="1"/>
  <c r="N49" i="41"/>
  <c r="L49" i="41" s="1"/>
  <c r="N42" i="41"/>
  <c r="L42" i="41" s="1"/>
  <c r="N43" i="41"/>
  <c r="L43" i="41" s="1"/>
  <c r="N44" i="41"/>
  <c r="L44" i="41" s="1"/>
  <c r="N45" i="41"/>
  <c r="L45" i="41" s="1"/>
  <c r="L56" i="41" l="1"/>
  <c r="C53" i="42"/>
  <c r="C54" i="42"/>
  <c r="C55" i="42"/>
  <c r="C56" i="42"/>
  <c r="C58" i="42"/>
  <c r="C59" i="42"/>
  <c r="C61" i="42"/>
  <c r="C57" i="42"/>
  <c r="C60" i="42"/>
  <c r="C48" i="42"/>
  <c r="O44" i="41"/>
  <c r="O53" i="41"/>
  <c r="C68" i="42" s="1"/>
  <c r="C75" i="42" s="1"/>
  <c r="C82" i="42" s="1"/>
  <c r="O52" i="41"/>
  <c r="O51" i="41"/>
  <c r="C67" i="42" s="1"/>
  <c r="C74" i="42" s="1"/>
  <c r="C81" i="42" s="1"/>
  <c r="O45" i="41"/>
  <c r="O49" i="41"/>
  <c r="C65" i="42" s="1"/>
  <c r="C72" i="42" s="1"/>
  <c r="C79" i="42" s="1"/>
  <c r="O50" i="41"/>
  <c r="C66" i="42" s="1"/>
  <c r="C73" i="42" s="1"/>
  <c r="C80" i="42" s="1"/>
  <c r="O57" i="41"/>
  <c r="O42" i="41"/>
  <c r="C45" i="42" s="1"/>
  <c r="O41" i="41"/>
  <c r="C21" i="49"/>
  <c r="E21" i="49"/>
  <c r="O21" i="49"/>
  <c r="Q21" i="49"/>
  <c r="AA21" i="49"/>
  <c r="AC21" i="49"/>
  <c r="AY21" i="49"/>
  <c r="BA21" i="49"/>
  <c r="BE21" i="49"/>
  <c r="BH21" i="49"/>
  <c r="BB21" i="49"/>
  <c r="BN21" i="49"/>
  <c r="BO21" i="49"/>
  <c r="C22" i="49"/>
  <c r="E22" i="49"/>
  <c r="O22" i="49"/>
  <c r="P22" i="49"/>
  <c r="Q22" i="49"/>
  <c r="AA22" i="49"/>
  <c r="AB22" i="49"/>
  <c r="AC22" i="49"/>
  <c r="AY22" i="49"/>
  <c r="AZ22" i="49"/>
  <c r="BA22" i="49"/>
  <c r="C23" i="49"/>
  <c r="E23" i="49"/>
  <c r="O23" i="49"/>
  <c r="P23" i="49"/>
  <c r="Q23" i="49"/>
  <c r="AA23" i="49"/>
  <c r="AB23" i="49"/>
  <c r="AC23" i="49"/>
  <c r="AY23" i="49"/>
  <c r="AZ23" i="49"/>
  <c r="BA23" i="49"/>
  <c r="C24" i="49"/>
  <c r="E24" i="49"/>
  <c r="O24" i="49"/>
  <c r="P24" i="49"/>
  <c r="Q24" i="49"/>
  <c r="AA24" i="49"/>
  <c r="AB24" i="49"/>
  <c r="AC24" i="49"/>
  <c r="AY24" i="49"/>
  <c r="AZ24" i="49"/>
  <c r="BA24" i="49"/>
  <c r="BE24" i="49"/>
  <c r="BF24" i="49"/>
  <c r="BH24" i="49"/>
  <c r="BI24" i="49"/>
  <c r="BB24" i="49"/>
  <c r="BC24" i="49"/>
  <c r="C25" i="49"/>
  <c r="D25" i="49"/>
  <c r="O25" i="49"/>
  <c r="P25" i="49"/>
  <c r="AA25" i="49"/>
  <c r="AB25" i="49"/>
  <c r="AY25" i="49"/>
  <c r="AZ25" i="49"/>
  <c r="BA25" i="49"/>
  <c r="BE25" i="49"/>
  <c r="BF25" i="49"/>
  <c r="BG25" i="49"/>
  <c r="BH25" i="49"/>
  <c r="BI25" i="49"/>
  <c r="BJ25" i="49"/>
  <c r="BB25" i="49"/>
  <c r="BC25" i="49"/>
  <c r="BD25" i="49"/>
  <c r="BN25" i="49"/>
  <c r="BH33" i="49"/>
  <c r="BH32" i="49"/>
  <c r="BH31" i="49"/>
  <c r="BH29" i="49"/>
  <c r="BH26" i="49"/>
  <c r="BE33" i="49"/>
  <c r="BE32" i="49"/>
  <c r="BE31" i="49"/>
  <c r="BE29" i="49"/>
  <c r="BE26" i="49"/>
  <c r="A27" i="1" l="1"/>
  <c r="O56" i="41"/>
  <c r="A23" i="1"/>
  <c r="A34" i="1"/>
  <c r="A37" i="1"/>
  <c r="A36" i="1"/>
  <c r="A28" i="1"/>
  <c r="A24" i="1"/>
  <c r="A35" i="1"/>
  <c r="A32" i="1"/>
  <c r="A33" i="1"/>
  <c r="A41" i="1"/>
  <c r="A40" i="1"/>
  <c r="A30" i="1"/>
  <c r="A38" i="1"/>
  <c r="A29" i="1"/>
  <c r="A26" i="1"/>
  <c r="A39" i="1"/>
  <c r="C52" i="42"/>
  <c r="C44" i="42"/>
  <c r="C47" i="42"/>
  <c r="O43" i="41"/>
  <c r="C46" i="42" s="1"/>
  <c r="A25" i="1" l="1"/>
  <c r="A31" i="1"/>
  <c r="AB21" i="49"/>
  <c r="D1" i="53"/>
  <c r="D2" i="53"/>
  <c r="BO26" i="49" l="1"/>
  <c r="BI21" i="49"/>
  <c r="BF21" i="49"/>
  <c r="AZ21" i="49"/>
  <c r="P21" i="49" l="1"/>
  <c r="D24" i="49"/>
  <c r="D23" i="49"/>
  <c r="D22" i="49"/>
  <c r="D21" i="49"/>
  <c r="E18" i="37" l="1"/>
  <c r="E17" i="37"/>
  <c r="E18" i="36"/>
  <c r="E17" i="36"/>
  <c r="G30" i="6" l="1"/>
  <c r="J30" i="6" s="1"/>
  <c r="C26" i="49" l="1"/>
  <c r="D26" i="49" l="1"/>
  <c r="C2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G5" authorId="0" shapeId="0" xr:uid="{00000000-0006-0000-0000-000001000000}">
      <text>
        <r>
          <rPr>
            <b/>
            <sz val="18"/>
            <color indexed="10"/>
            <rFont val="ＭＳ Ｐゴシック"/>
            <family val="3"/>
            <charset val="128"/>
          </rPr>
          <t>評価項目の設定がない場合、ここで編集</t>
        </r>
      </text>
    </comment>
    <comment ref="C6" authorId="0" shapeId="0" xr:uid="{00000000-0006-0000-0000-000002000000}">
      <text>
        <r>
          <rPr>
            <b/>
            <sz val="22"/>
            <color indexed="10"/>
            <rFont val="ＭＳ Ｐゴシック"/>
            <family val="3"/>
            <charset val="128"/>
          </rPr>
          <t>ここに入力</t>
        </r>
      </text>
    </comment>
    <comment ref="B8" authorId="0" shapeId="0" xr:uid="{00000000-0006-0000-0000-000003000000}">
      <text>
        <r>
          <rPr>
            <b/>
            <sz val="9"/>
            <color indexed="81"/>
            <rFont val="ＭＳ Ｐゴシック"/>
            <family val="3"/>
            <charset val="128"/>
          </rPr>
          <t>島根県が定める発注工事種別</t>
        </r>
      </text>
    </comment>
    <comment ref="AD8" authorId="0" shapeId="0" xr:uid="{00000000-0006-0000-0000-000004000000}">
      <text>
        <r>
          <rPr>
            <sz val="14"/>
            <color indexed="81"/>
            <rFont val="ＭＳ Ｐゴシック"/>
            <family val="3"/>
            <charset val="128"/>
          </rPr>
          <t>項目が不足する場合
ここに入力</t>
        </r>
      </text>
    </comment>
    <comment ref="B9" authorId="0" shapeId="0" xr:uid="{00000000-0006-0000-0000-000005000000}">
      <text>
        <r>
          <rPr>
            <b/>
            <sz val="9"/>
            <color indexed="81"/>
            <rFont val="ＭＳ Ｐゴシック"/>
            <family val="3"/>
            <charset val="128"/>
          </rPr>
          <t>建設業法に基づく許可業種</t>
        </r>
      </text>
    </comment>
    <comment ref="AG9" authorId="0" shapeId="0" xr:uid="{00000000-0006-0000-0000-000006000000}">
      <text>
        <r>
          <rPr>
            <sz val="14"/>
            <color indexed="81"/>
            <rFont val="ＭＳ Ｐゴシック"/>
            <family val="3"/>
            <charset val="128"/>
          </rPr>
          <t>項目が不足する場合
ここに入力</t>
        </r>
      </text>
    </comment>
    <comment ref="O11" authorId="0" shapeId="0" xr:uid="{00000000-0006-0000-0000-000007000000}">
      <text>
        <r>
          <rPr>
            <sz val="14"/>
            <color indexed="81"/>
            <rFont val="ＭＳ Ｐゴシック"/>
            <family val="3"/>
            <charset val="128"/>
          </rPr>
          <t>項目が不足する場合
ここに入力</t>
        </r>
      </text>
    </comment>
    <comment ref="M12" authorId="0" shapeId="0" xr:uid="{00000000-0006-0000-0000-000008000000}">
      <text>
        <r>
          <rPr>
            <sz val="14"/>
            <color indexed="81"/>
            <rFont val="ＭＳ Ｐゴシック"/>
            <family val="3"/>
            <charset val="128"/>
          </rPr>
          <t>項目が不足する場合
ここに入力</t>
        </r>
      </text>
    </comment>
    <comment ref="O12" authorId="0" shapeId="0" xr:uid="{00000000-0006-0000-0000-000009000000}">
      <text>
        <r>
          <rPr>
            <sz val="14"/>
            <color indexed="81"/>
            <rFont val="ＭＳ Ｐゴシック"/>
            <family val="3"/>
            <charset val="128"/>
          </rPr>
          <t>項目が不足する場合
ここに入力</t>
        </r>
      </text>
    </comment>
    <comment ref="Q12" authorId="0" shapeId="0" xr:uid="{00000000-0006-0000-0000-00000A000000}">
      <text>
        <r>
          <rPr>
            <sz val="14"/>
            <color indexed="81"/>
            <rFont val="ＭＳ Ｐゴシック"/>
            <family val="3"/>
            <charset val="128"/>
          </rPr>
          <t>項目が不足する場合
ここに入力</t>
        </r>
      </text>
    </comment>
    <comment ref="L13" authorId="0" shapeId="0" xr:uid="{00000000-0006-0000-0000-00000B000000}">
      <text>
        <r>
          <rPr>
            <sz val="14"/>
            <color indexed="81"/>
            <rFont val="ＭＳ Ｐゴシック"/>
            <family val="3"/>
            <charset val="128"/>
          </rPr>
          <t>項目が不足する場合
ここに入力</t>
        </r>
      </text>
    </comment>
    <comment ref="R16" authorId="0" shapeId="0" xr:uid="{00000000-0006-0000-0000-00000C000000}">
      <text>
        <r>
          <rPr>
            <sz val="14"/>
            <color indexed="81"/>
            <rFont val="ＭＳ Ｐゴシック"/>
            <family val="3"/>
            <charset val="128"/>
          </rPr>
          <t>項目が不足する場合
ここに入力</t>
        </r>
      </text>
    </comment>
    <comment ref="AC17" authorId="0" shapeId="0" xr:uid="{00000000-0006-0000-0000-00000D000000}">
      <text>
        <r>
          <rPr>
            <sz val="14"/>
            <color indexed="81"/>
            <rFont val="ＭＳ Ｐゴシック"/>
            <family val="3"/>
            <charset val="128"/>
          </rPr>
          <t>項目が不足する場合
ここに入力</t>
        </r>
      </text>
    </comment>
    <comment ref="G20" authorId="0" shapeId="0" xr:uid="{00000000-0006-0000-0000-00000E000000}">
      <text>
        <r>
          <rPr>
            <b/>
            <sz val="22"/>
            <color indexed="10"/>
            <rFont val="ＭＳ Ｐゴシック"/>
            <family val="3"/>
            <charset val="128"/>
          </rPr>
          <t>ここに入力</t>
        </r>
      </text>
    </comment>
    <comment ref="T22" authorId="0" shapeId="0" xr:uid="{00000000-0006-0000-0000-00000F000000}">
      <text>
        <r>
          <rPr>
            <sz val="14"/>
            <color indexed="81"/>
            <rFont val="ＭＳ Ｐゴシック"/>
            <family val="3"/>
            <charset val="128"/>
          </rPr>
          <t>項目が不足する場合
ここに入力</t>
        </r>
      </text>
    </comment>
    <comment ref="U22" authorId="0" shapeId="0" xr:uid="{00000000-0006-0000-0000-000010000000}">
      <text>
        <r>
          <rPr>
            <sz val="14"/>
            <color indexed="81"/>
            <rFont val="ＭＳ Ｐゴシック"/>
            <family val="3"/>
            <charset val="128"/>
          </rPr>
          <t>項目が不足する場合
ここに入力</t>
        </r>
      </text>
    </comment>
    <comment ref="N26" authorId="0" shapeId="0" xr:uid="{00000000-0006-0000-0000-000011000000}">
      <text>
        <r>
          <rPr>
            <sz val="14"/>
            <color indexed="81"/>
            <rFont val="ＭＳ Ｐゴシック"/>
            <family val="3"/>
            <charset val="128"/>
          </rPr>
          <t>項目が不足する場合
ここに入力</t>
        </r>
      </text>
    </comment>
    <comment ref="P32" authorId="0" shapeId="0" xr:uid="{00000000-0006-0000-0000-000012000000}">
      <text>
        <r>
          <rPr>
            <sz val="14"/>
            <color indexed="81"/>
            <rFont val="ＭＳ Ｐゴシック"/>
            <family val="3"/>
            <charset val="128"/>
          </rPr>
          <t>項目が不足する場合
ここに入力</t>
        </r>
      </text>
    </comment>
    <comment ref="O40" authorId="0" shapeId="0" xr:uid="{00000000-0006-0000-0000-000013000000}">
      <text>
        <r>
          <rPr>
            <b/>
            <sz val="18"/>
            <color indexed="10"/>
            <rFont val="ＭＳ Ｐゴシック"/>
            <family val="3"/>
            <charset val="128"/>
          </rPr>
          <t>表紙記載文をここで編集（必要に応じて）</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8" authorId="0" shapeId="0" xr:uid="{00000000-0006-0000-0100-000001000000}">
      <text>
        <r>
          <rPr>
            <b/>
            <sz val="9"/>
            <color indexed="81"/>
            <rFont val="ＭＳ Ｐゴシック"/>
            <family val="3"/>
            <charset val="128"/>
          </rPr>
          <t>配置予定技術者②、配置予定技術者③を申請しない場合は、「氏名記入欄」及び「生年月日欄」に何も記入しないで下さい</t>
        </r>
      </text>
    </comment>
    <comment ref="B25" authorId="0" shapeId="0" xr:uid="{8F5E45EB-E83A-422C-B82D-43CA22DB98A8}">
      <text>
        <r>
          <rPr>
            <b/>
            <sz val="9"/>
            <color indexed="81"/>
            <rFont val="ＭＳ Ｐゴシック"/>
            <family val="3"/>
            <charset val="128"/>
            <scheme val="minor"/>
          </rPr>
          <t>リストから「○」を選択してください。
証明書による申請をしない場合は、何も記入しないで下さい。</t>
        </r>
      </text>
    </comment>
    <comment ref="B43" authorId="0" shapeId="0" xr:uid="{00000000-0006-0000-0100-000002000000}">
      <text>
        <r>
          <rPr>
            <b/>
            <sz val="9"/>
            <color indexed="81"/>
            <rFont val="ＭＳ Ｐゴシック"/>
            <family val="3"/>
            <charset val="128"/>
          </rPr>
          <t>リストから「有」、「無」どちらかを選択して下さい</t>
        </r>
      </text>
    </comment>
    <comment ref="B51" authorId="0" shapeId="0" xr:uid="{00000000-0006-0000-0100-000003000000}">
      <text>
        <r>
          <rPr>
            <b/>
            <sz val="9"/>
            <color indexed="81"/>
            <rFont val="ＭＳ Ｐゴシック"/>
            <family val="3"/>
            <charset val="128"/>
          </rPr>
          <t>リストから「有」、「無」どちらかを選択して下さい</t>
        </r>
      </text>
    </comment>
    <comment ref="B64" authorId="0" shapeId="0" xr:uid="{00000000-0006-0000-0100-000004000000}">
      <text>
        <r>
          <rPr>
            <b/>
            <sz val="9"/>
            <color indexed="81"/>
            <rFont val="ＭＳ Ｐゴシック"/>
            <family val="3"/>
            <charset val="128"/>
          </rPr>
          <t>リストから「有」、「無」どちらかを選択して下さい</t>
        </r>
      </text>
    </comment>
    <comment ref="B71" authorId="0" shapeId="0" xr:uid="{00000000-0006-0000-0100-000005000000}">
      <text>
        <r>
          <rPr>
            <b/>
            <sz val="9"/>
            <color indexed="81"/>
            <rFont val="ＭＳ Ｐゴシック"/>
            <family val="3"/>
            <charset val="128"/>
          </rPr>
          <t>リストから「有」、「無」どちらかを選択して下さい。
配置予定技術者②を申請しない場合は、何も記入しないで下さい。</t>
        </r>
      </text>
    </comment>
    <comment ref="B78" authorId="0" shapeId="0" xr:uid="{00000000-0006-0000-0100-000006000000}">
      <text>
        <r>
          <rPr>
            <b/>
            <sz val="9"/>
            <color indexed="81"/>
            <rFont val="ＭＳ Ｐゴシック"/>
            <family val="3"/>
            <charset val="128"/>
          </rPr>
          <t>リストから「有」、「無」どちらかを選択して下さい。
配置予定技術者③を申請しない場合は、何も記入しないで下さい。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44" authorId="0" shapeId="0" xr:uid="{00000000-0006-0000-0400-000001000000}">
      <text>
        <r>
          <rPr>
            <b/>
            <sz val="12"/>
            <color indexed="81"/>
            <rFont val="ＭＳ Ｐゴシック"/>
            <family val="3"/>
            <charset val="128"/>
          </rPr>
          <t>名称</t>
        </r>
        <r>
          <rPr>
            <sz val="9"/>
            <color indexed="81"/>
            <rFont val="ＭＳ Ｐゴシック"/>
            <family val="3"/>
            <charset val="128"/>
          </rPr>
          <t xml:space="preserve">
</t>
        </r>
      </text>
    </comment>
    <comment ref="AA44" authorId="0" shapeId="0" xr:uid="{00000000-0006-0000-0400-000002000000}">
      <text>
        <r>
          <rPr>
            <b/>
            <sz val="12"/>
            <color indexed="81"/>
            <rFont val="ＭＳ Ｐゴシック"/>
            <family val="3"/>
            <charset val="128"/>
          </rPr>
          <t>名称</t>
        </r>
        <r>
          <rPr>
            <sz val="9"/>
            <color indexed="81"/>
            <rFont val="ＭＳ Ｐゴシック"/>
            <family val="3"/>
            <charset val="128"/>
          </rPr>
          <t xml:space="preserve">
</t>
        </r>
      </text>
    </comment>
    <comment ref="AM44" authorId="0" shapeId="0" xr:uid="{00000000-0006-0000-0400-000003000000}">
      <text>
        <r>
          <rPr>
            <b/>
            <sz val="12"/>
            <color indexed="81"/>
            <rFont val="ＭＳ Ｐゴシック"/>
            <family val="3"/>
            <charset val="128"/>
          </rPr>
          <t>名称</t>
        </r>
        <r>
          <rPr>
            <sz val="9"/>
            <color indexed="81"/>
            <rFont val="ＭＳ Ｐゴシック"/>
            <family val="3"/>
            <charset val="128"/>
          </rPr>
          <t xml:space="preserve">
</t>
        </r>
      </text>
    </comment>
    <comment ref="BE44" authorId="0" shapeId="0" xr:uid="{00000000-0006-0000-0400-000004000000}">
      <text>
        <r>
          <rPr>
            <b/>
            <sz val="12"/>
            <color indexed="81"/>
            <rFont val="ＭＳ Ｐゴシック"/>
            <family val="3"/>
            <charset val="128"/>
          </rPr>
          <t>業務名</t>
        </r>
        <r>
          <rPr>
            <sz val="9"/>
            <color indexed="81"/>
            <rFont val="ＭＳ Ｐゴシック"/>
            <family val="3"/>
            <charset val="128"/>
          </rPr>
          <t xml:space="preserve">
</t>
        </r>
      </text>
    </comment>
    <comment ref="BH44" authorId="0" shapeId="0" xr:uid="{00000000-0006-0000-0400-000005000000}">
      <text>
        <r>
          <rPr>
            <b/>
            <sz val="12"/>
            <color indexed="81"/>
            <rFont val="ＭＳ Ｐゴシック"/>
            <family val="3"/>
            <charset val="128"/>
          </rPr>
          <t>業務名</t>
        </r>
        <r>
          <rPr>
            <sz val="9"/>
            <color indexed="81"/>
            <rFont val="ＭＳ Ｐゴシック"/>
            <family val="3"/>
            <charset val="128"/>
          </rPr>
          <t xml:space="preserve">
</t>
        </r>
      </text>
    </comment>
    <comment ref="BE45" authorId="0" shapeId="0" xr:uid="{00000000-0006-0000-0400-000006000000}">
      <text>
        <r>
          <rPr>
            <b/>
            <sz val="12"/>
            <color indexed="81"/>
            <rFont val="ＭＳ Ｐゴシック"/>
            <family val="3"/>
            <charset val="128"/>
          </rPr>
          <t>発注機関</t>
        </r>
      </text>
    </comment>
    <comment ref="BH45" authorId="0" shapeId="0" xr:uid="{00000000-0006-0000-0400-000007000000}">
      <text>
        <r>
          <rPr>
            <b/>
            <sz val="12"/>
            <color indexed="81"/>
            <rFont val="ＭＳ Ｐゴシック"/>
            <family val="3"/>
            <charset val="128"/>
          </rPr>
          <t>発注機関</t>
        </r>
      </text>
    </comment>
    <comment ref="BE47" authorId="0" shapeId="0" xr:uid="{00000000-0006-0000-0400-00000A000000}">
      <text>
        <r>
          <rPr>
            <b/>
            <sz val="12"/>
            <color indexed="81"/>
            <rFont val="ＭＳ Ｐゴシック"/>
            <family val="3"/>
            <charset val="128"/>
          </rPr>
          <t>契約（始）</t>
        </r>
      </text>
    </comment>
    <comment ref="BH47" authorId="0" shapeId="0" xr:uid="{00000000-0006-0000-0400-00000B000000}">
      <text>
        <r>
          <rPr>
            <b/>
            <sz val="12"/>
            <color indexed="81"/>
            <rFont val="ＭＳ Ｐゴシック"/>
            <family val="3"/>
            <charset val="128"/>
          </rPr>
          <t>契約（始）</t>
        </r>
      </text>
    </comment>
    <comment ref="BE48" authorId="0" shapeId="0" xr:uid="{00000000-0006-0000-0400-00000C000000}">
      <text>
        <r>
          <rPr>
            <b/>
            <sz val="12"/>
            <color indexed="81"/>
            <rFont val="ＭＳ Ｐゴシック"/>
            <family val="3"/>
            <charset val="128"/>
          </rPr>
          <t>契約（終）</t>
        </r>
      </text>
    </comment>
    <comment ref="BH48" authorId="0" shapeId="0" xr:uid="{00000000-0006-0000-0400-00000D000000}">
      <text>
        <r>
          <rPr>
            <b/>
            <sz val="12"/>
            <color indexed="81"/>
            <rFont val="ＭＳ Ｐゴシック"/>
            <family val="3"/>
            <charset val="128"/>
          </rPr>
          <t>契約（終）</t>
        </r>
      </text>
    </comment>
    <comment ref="BE49" authorId="0" shapeId="0" xr:uid="{00000000-0006-0000-0400-00000E000000}">
      <text>
        <r>
          <rPr>
            <b/>
            <sz val="12"/>
            <color indexed="81"/>
            <rFont val="ＭＳ Ｐゴシック"/>
            <family val="3"/>
            <charset val="128"/>
          </rPr>
          <t>施工箇所</t>
        </r>
      </text>
    </comment>
    <comment ref="BH49" authorId="0" shapeId="0" xr:uid="{00000000-0006-0000-0400-00000F000000}">
      <text>
        <r>
          <rPr>
            <b/>
            <sz val="12"/>
            <color indexed="81"/>
            <rFont val="ＭＳ Ｐゴシック"/>
            <family val="3"/>
            <charset val="128"/>
          </rPr>
          <t>施工箇所</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30" authorId="0" shapeId="0" xr:uid="{00000000-0006-0000-07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30" authorId="0" shapeId="0" xr:uid="{00000000-0006-0000-07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8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7" authorId="0" shapeId="0" xr:uid="{00000000-0006-0000-0800-000002000000}">
      <text>
        <r>
          <rPr>
            <b/>
            <sz val="9"/>
            <color indexed="81"/>
            <rFont val="ＭＳ Ｐゴシック"/>
            <family val="3"/>
            <charset val="128"/>
          </rPr>
          <t>契約時における「島根県土木工事仕様書」等において確認</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9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7" authorId="0" shapeId="0" xr:uid="{00000000-0006-0000-0900-000002000000}">
      <text>
        <r>
          <rPr>
            <b/>
            <sz val="9"/>
            <color indexed="81"/>
            <rFont val="ＭＳ Ｐゴシック"/>
            <family val="3"/>
            <charset val="128"/>
          </rPr>
          <t>契約時における「島根県土木工事仕様書」等において確認</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A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7" authorId="0" shapeId="0" xr:uid="{00000000-0006-0000-0A00-000002000000}">
      <text>
        <r>
          <rPr>
            <b/>
            <sz val="9"/>
            <color indexed="81"/>
            <rFont val="ＭＳ Ｐゴシック"/>
            <family val="3"/>
            <charset val="128"/>
          </rPr>
          <t>契約時における「島根県土木工事仕様書」等において確認</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0" authorId="0" shapeId="0" xr:uid="{00000000-0006-0000-0C00-000001000000}">
      <text>
        <r>
          <rPr>
            <b/>
            <sz val="9"/>
            <color indexed="81"/>
            <rFont val="ＭＳ Ｐゴシック"/>
            <family val="3"/>
            <charset val="128"/>
          </rPr>
          <t>「有」、「無」を選択</t>
        </r>
      </text>
    </comment>
    <comment ref="G11" authorId="0" shapeId="0" xr:uid="{00000000-0006-0000-0C00-000002000000}">
      <text>
        <r>
          <rPr>
            <b/>
            <sz val="9"/>
            <color indexed="81"/>
            <rFont val="ＭＳ Ｐゴシック"/>
            <family val="3"/>
            <charset val="128"/>
          </rPr>
          <t>「有」、「無」を選択</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 authorId="0" shapeId="0" xr:uid="{00000000-0006-0000-0F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C12" authorId="0" shapeId="0" xr:uid="{00000000-0006-0000-0F00-000002000000}">
      <text>
        <r>
          <rPr>
            <b/>
            <sz val="9"/>
            <color indexed="10"/>
            <rFont val="MS P ゴシック"/>
            <family val="3"/>
            <charset val="128"/>
          </rPr>
          <t>１つの活動を複数日で行った場合、
全ての活動日を記入する。</t>
        </r>
      </text>
    </comment>
    <comment ref="K12" authorId="0" shapeId="0" xr:uid="{00000000-0006-0000-0F00-000003000000}">
      <text>
        <r>
          <rPr>
            <b/>
            <sz val="9"/>
            <color indexed="81"/>
            <rFont val="ＭＳ Ｐゴシック"/>
            <family val="3"/>
            <charset val="128"/>
          </rPr>
          <t>評価対象地域内であることが分かるよう記載
(例)○○市△△町</t>
        </r>
      </text>
    </comment>
    <comment ref="K15" authorId="0" shapeId="0" xr:uid="{00000000-0006-0000-0F00-000005000000}">
      <text>
        <r>
          <rPr>
            <b/>
            <sz val="9"/>
            <color indexed="81"/>
            <rFont val="ＭＳ Ｐゴシック"/>
            <family val="3"/>
            <charset val="128"/>
          </rPr>
          <t>評価対象地域内であることが分かるよう記載
(例)○○市△△町</t>
        </r>
      </text>
    </comment>
    <comment ref="C26" authorId="0" shapeId="0" xr:uid="{00000000-0006-0000-0F00-000006000000}">
      <text>
        <r>
          <rPr>
            <b/>
            <sz val="9"/>
            <color indexed="81"/>
            <rFont val="ＭＳ Ｐゴシック"/>
            <family val="3"/>
            <charset val="128"/>
          </rPr>
          <t>評価対象地域内であることが分かるよう記載
(例)○○市△△町</t>
        </r>
      </text>
    </comment>
    <comment ref="C27" authorId="0" shapeId="0" xr:uid="{00000000-0006-0000-0F00-000007000000}">
      <text>
        <r>
          <rPr>
            <b/>
            <sz val="9"/>
            <color indexed="81"/>
            <rFont val="ＭＳ Ｐゴシック"/>
            <family val="3"/>
            <charset val="128"/>
          </rPr>
          <t>評価対象地域内であることが分かるよう記載
(例)○○市△△町</t>
        </r>
      </text>
    </comment>
    <comment ref="C28" authorId="0" shapeId="0" xr:uid="{00000000-0006-0000-0F00-000008000000}">
      <text>
        <r>
          <rPr>
            <b/>
            <sz val="9"/>
            <color indexed="81"/>
            <rFont val="ＭＳ Ｐゴシック"/>
            <family val="3"/>
            <charset val="128"/>
          </rPr>
          <t>愛護団体認定証記載の団体名を記入</t>
        </r>
        <r>
          <rPr>
            <sz val="9"/>
            <color indexed="81"/>
            <rFont val="ＭＳ Ｐゴシック"/>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1" authorId="0" shapeId="0" xr:uid="{00000000-0006-0000-0D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5" authorId="0" shapeId="0" xr:uid="{00000000-0006-0000-0D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15" authorId="0" shapeId="0" xr:uid="{00000000-0006-0000-0D00-000003000000}">
      <text>
        <r>
          <rPr>
            <b/>
            <sz val="12"/>
            <color indexed="81"/>
            <rFont val="ＭＳ Ｐゴシック"/>
            <family val="3"/>
            <charset val="128"/>
          </rPr>
          <t>旧市町村名等を記入</t>
        </r>
      </text>
    </comment>
    <comment ref="A20" authorId="0" shapeId="0" xr:uid="{00000000-0006-0000-0D00-000004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20" authorId="0" shapeId="0" xr:uid="{00000000-0006-0000-0D00-000005000000}">
      <text>
        <r>
          <rPr>
            <b/>
            <sz val="12"/>
            <color indexed="81"/>
            <rFont val="ＭＳ Ｐゴシック"/>
            <family val="3"/>
            <charset val="128"/>
          </rPr>
          <t>旧市町村名等を記入</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1" authorId="0" shapeId="0" xr:uid="{00000000-0006-0000-0E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6" authorId="0" shapeId="0" xr:uid="{00000000-0006-0000-0E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16" authorId="0" shapeId="0" xr:uid="{00000000-0006-0000-0E00-000003000000}">
      <text>
        <r>
          <rPr>
            <b/>
            <sz val="12"/>
            <color indexed="81"/>
            <rFont val="MS P ゴシック"/>
            <family val="3"/>
            <charset val="128"/>
          </rPr>
          <t>プルダウンリストから選択</t>
        </r>
      </text>
    </comment>
    <comment ref="N16" authorId="0" shapeId="0" xr:uid="{00000000-0006-0000-0E00-000004000000}">
      <text>
        <r>
          <rPr>
            <b/>
            <sz val="12"/>
            <color indexed="81"/>
            <rFont val="ＭＳ Ｐゴシック"/>
            <family val="3"/>
            <charset val="128"/>
          </rPr>
          <t>旧市町村名等を記入</t>
        </r>
      </text>
    </comment>
    <comment ref="A21" authorId="0" shapeId="0" xr:uid="{00000000-0006-0000-0E00-000005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21" authorId="0" shapeId="0" xr:uid="{00000000-0006-0000-0E00-000006000000}">
      <text>
        <r>
          <rPr>
            <b/>
            <sz val="12"/>
            <color indexed="81"/>
            <rFont val="MS P ゴシック"/>
            <family val="3"/>
            <charset val="128"/>
          </rPr>
          <t>プルダウンリストから選択</t>
        </r>
      </text>
    </comment>
    <comment ref="N21" authorId="0" shapeId="0" xr:uid="{00000000-0006-0000-0E00-000007000000}">
      <text>
        <r>
          <rPr>
            <b/>
            <sz val="12"/>
            <color indexed="81"/>
            <rFont val="ＭＳ Ｐゴシック"/>
            <family val="3"/>
            <charset val="128"/>
          </rPr>
          <t>旧市町村名等を記入</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1" authorId="0" shapeId="0" xr:uid="{CF3BD763-A162-4CAC-9EB7-FE119E06396F}">
      <text>
        <r>
          <rPr>
            <b/>
            <sz val="9"/>
            <color indexed="81"/>
            <rFont val="ＭＳ Ｐゴシック"/>
            <family val="3"/>
            <charset val="128"/>
          </rPr>
          <t>「有」、「無」を選択</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6" authorId="0" shapeId="0" xr:uid="{00000000-0006-0000-1500-000001000000}">
      <text>
        <r>
          <rPr>
            <b/>
            <sz val="9"/>
            <color indexed="81"/>
            <rFont val="ＭＳ Ｐゴシック"/>
            <family val="3"/>
            <charset val="128"/>
          </rPr>
          <t>「本店」、「支店」、「営業所」を選択</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<sst xmlns="http://schemas.openxmlformats.org/spreadsheetml/2006/main" count="1673" uniqueCount="723">
  <si>
    <t>発注者</t>
  </si>
  <si>
    <t>１　工事名</t>
  </si>
  <si>
    <t>３　問い合わせ先</t>
  </si>
  <si>
    <t>①</t>
  </si>
  <si>
    <t>②</t>
  </si>
  <si>
    <t>③</t>
  </si>
  <si>
    <t>④</t>
  </si>
  <si>
    <t>対象工事</t>
  </si>
  <si>
    <t>各工事成績評定点</t>
  </si>
  <si>
    <t>工事成績評定点の平均</t>
  </si>
  <si>
    <t>（小数第２位を四捨五入）</t>
  </si>
  <si>
    <t>　　　　　　　　　　　　　　　　　　　　　　　　　　　　</t>
  </si>
  <si>
    <t>申請</t>
  </si>
  <si>
    <t>番号</t>
  </si>
  <si>
    <t>完成</t>
  </si>
  <si>
    <t>年度</t>
  </si>
  <si>
    <t>発注機関名</t>
  </si>
  <si>
    <t>工事種別</t>
  </si>
  <si>
    <t>工事名</t>
  </si>
  <si>
    <t>配置予定技術者氏名</t>
  </si>
  <si>
    <t>配置予定技術者の資格</t>
  </si>
  <si>
    <t>対象年度</t>
  </si>
  <si>
    <t>活動内容</t>
  </si>
  <si>
    <t>地理的条件</t>
  </si>
  <si>
    <t>種類</t>
  </si>
  <si>
    <t>住　所</t>
  </si>
  <si>
    <t>（発注者）</t>
  </si>
  <si>
    <t>記</t>
  </si>
  <si>
    <t>入札公告日</t>
  </si>
  <si>
    <t>（提案者）</t>
  </si>
  <si>
    <t>説明を求める要旨</t>
  </si>
  <si>
    <t>回答</t>
  </si>
  <si>
    <t>評価内容の説明要求に対する回答</t>
  </si>
  <si>
    <t>　　　　　　　　　　　　　　　　　　　　　　　　　</t>
  </si>
  <si>
    <t>質問事項</t>
  </si>
  <si>
    <t>要旨</t>
  </si>
  <si>
    <t>設計図書、技術資料作成に対する質問の回答書</t>
  </si>
  <si>
    <t>　　　　　　　　　　　　　　　　　　　</t>
  </si>
  <si>
    <t>総   合   評   価   技   術   資   料</t>
    <phoneticPr fontId="2"/>
  </si>
  <si>
    <t>部署</t>
    <phoneticPr fontId="2"/>
  </si>
  <si>
    <t>担当者</t>
    <phoneticPr fontId="2"/>
  </si>
  <si>
    <t>電話番号</t>
    <phoneticPr fontId="2"/>
  </si>
  <si>
    <t>FAX番号</t>
    <phoneticPr fontId="2"/>
  </si>
  <si>
    <t>Ｅ－ｍａｉｌ</t>
    <phoneticPr fontId="2"/>
  </si>
  <si>
    <t>(1)</t>
    <phoneticPr fontId="2"/>
  </si>
  <si>
    <t>(2)</t>
    <phoneticPr fontId="2"/>
  </si>
  <si>
    <t>(3)</t>
    <phoneticPr fontId="2"/>
  </si>
  <si>
    <t>評定点</t>
    <phoneticPr fontId="2"/>
  </si>
  <si>
    <t>工事成績</t>
    <phoneticPr fontId="2"/>
  </si>
  <si>
    <t>(1)</t>
    <phoneticPr fontId="2"/>
  </si>
  <si>
    <t>(2)</t>
  </si>
  <si>
    <t>(3)</t>
  </si>
  <si>
    <t>(4)</t>
  </si>
  <si>
    <t>上記事項の外、入札説明書本文にある要件を必ず確認すること。</t>
    <phoneticPr fontId="2"/>
  </si>
  <si>
    <t>(4)</t>
    <phoneticPr fontId="2"/>
  </si>
  <si>
    <t>(6)</t>
    <phoneticPr fontId="2"/>
  </si>
  <si>
    <t>（収受印）</t>
  </si>
  <si>
    <t xml:space="preserve"> （収受印）</t>
    <phoneticPr fontId="2"/>
  </si>
  <si>
    <t xml:space="preserve"> </t>
    <phoneticPr fontId="2"/>
  </si>
  <si>
    <t>対象：</t>
    <phoneticPr fontId="2"/>
  </si>
  <si>
    <t>入札説明書本文にある要件を必ず確認すること。</t>
    <phoneticPr fontId="2"/>
  </si>
  <si>
    <t>(7)</t>
    <phoneticPr fontId="2"/>
  </si>
  <si>
    <t>様</t>
    <phoneticPr fontId="2"/>
  </si>
  <si>
    <t>①</t>
    <phoneticPr fontId="2"/>
  </si>
  <si>
    <t>②</t>
    <phoneticPr fontId="2"/>
  </si>
  <si>
    <t>③</t>
    <phoneticPr fontId="2"/>
  </si>
  <si>
    <t>様</t>
    <phoneticPr fontId="2"/>
  </si>
  <si>
    <t>代表者氏名</t>
    <phoneticPr fontId="2"/>
  </si>
  <si>
    <t>(1)</t>
    <phoneticPr fontId="2"/>
  </si>
  <si>
    <t xml:space="preserve"> （収受印）</t>
    <phoneticPr fontId="2"/>
  </si>
  <si>
    <t>対象工事の工事成績評定点一覧表（別紙）を添付すること。</t>
    <phoneticPr fontId="2"/>
  </si>
  <si>
    <t>上記事項の外、入札説明書本文にある要件を必ず確認すること。</t>
    <phoneticPr fontId="2"/>
  </si>
  <si>
    <t>工事種別については、各工事の契約時における「島根県土木工事仕様書」等において確認すること。</t>
    <phoneticPr fontId="2"/>
  </si>
  <si>
    <t>発注事務所名</t>
    <rPh sb="0" eb="2">
      <t>ハッチュウ</t>
    </rPh>
    <rPh sb="2" eb="4">
      <t>ジム</t>
    </rPh>
    <rPh sb="4" eb="5">
      <t>ショ</t>
    </rPh>
    <rPh sb="5" eb="6">
      <t>メイ</t>
    </rPh>
    <phoneticPr fontId="2"/>
  </si>
  <si>
    <t>入札公告日</t>
    <rPh sb="0" eb="2">
      <t>ニュウサツ</t>
    </rPh>
    <rPh sb="2" eb="4">
      <t>コウコク</t>
    </rPh>
    <rPh sb="4" eb="5">
      <t>ビ</t>
    </rPh>
    <phoneticPr fontId="2"/>
  </si>
  <si>
    <t>工事名</t>
    <rPh sb="0" eb="2">
      <t>コウジ</t>
    </rPh>
    <rPh sb="2" eb="3">
      <t>メイ</t>
    </rPh>
    <phoneticPr fontId="2"/>
  </si>
  <si>
    <t>担当者</t>
    <rPh sb="0" eb="3">
      <t>タントウシャ</t>
    </rPh>
    <phoneticPr fontId="2"/>
  </si>
  <si>
    <t>部署</t>
    <rPh sb="0" eb="2">
      <t>ブショ</t>
    </rPh>
    <phoneticPr fontId="2"/>
  </si>
  <si>
    <t>電話番号</t>
    <rPh sb="0" eb="2">
      <t>デンワ</t>
    </rPh>
    <rPh sb="2" eb="4">
      <t>バンゴウ</t>
    </rPh>
    <phoneticPr fontId="2"/>
  </si>
  <si>
    <t>ＦＡＸ番号</t>
    <rPh sb="3" eb="5">
      <t>バンゴウ</t>
    </rPh>
    <phoneticPr fontId="2"/>
  </si>
  <si>
    <t>Ｅ－mail</t>
    <phoneticPr fontId="2"/>
  </si>
  <si>
    <t>提出日</t>
    <rPh sb="0" eb="2">
      <t>テイシュツ</t>
    </rPh>
    <rPh sb="2" eb="3">
      <t>ビ</t>
    </rPh>
    <phoneticPr fontId="2"/>
  </si>
  <si>
    <t>住所</t>
    <rPh sb="0" eb="2">
      <t>ジュウショ</t>
    </rPh>
    <phoneticPr fontId="2"/>
  </si>
  <si>
    <t>代表者</t>
    <rPh sb="0" eb="3">
      <t>ダイヒョウシャ</t>
    </rPh>
    <phoneticPr fontId="2"/>
  </si>
  <si>
    <t>完成年度</t>
    <rPh sb="0" eb="2">
      <t>カンセイ</t>
    </rPh>
    <rPh sb="2" eb="4">
      <t>ネンド</t>
    </rPh>
    <phoneticPr fontId="2"/>
  </si>
  <si>
    <t>工事種別</t>
    <rPh sb="0" eb="2">
      <t>コウジ</t>
    </rPh>
    <rPh sb="2" eb="4">
      <t>シュベツ</t>
    </rPh>
    <phoneticPr fontId="2"/>
  </si>
  <si>
    <t>入力項目名</t>
    <rPh sb="0" eb="2">
      <t>ニュウリョク</t>
    </rPh>
    <rPh sb="2" eb="4">
      <t>コウモク</t>
    </rPh>
    <rPh sb="4" eb="5">
      <t>メイ</t>
    </rPh>
    <phoneticPr fontId="2"/>
  </si>
  <si>
    <t>入力欄</t>
    <rPh sb="0" eb="2">
      <t>ニュウリョク</t>
    </rPh>
    <rPh sb="2" eb="3">
      <t>ラン</t>
    </rPh>
    <phoneticPr fontId="2"/>
  </si>
  <si>
    <t>技術資料提出工事名：　　　　　　　　　　　　　　　　　　　　　　　　　　　　　　　　　　　　　　　　　</t>
    <phoneticPr fontId="2"/>
  </si>
  <si>
    <t>提出事務所名：</t>
    <phoneticPr fontId="2"/>
  </si>
  <si>
    <t>有効範囲：</t>
    <phoneticPr fontId="2"/>
  </si>
  <si>
    <t>工事成績評定点一覧表(別紙１枚目)</t>
    <rPh sb="14" eb="16">
      <t>マイメ</t>
    </rPh>
    <phoneticPr fontId="2"/>
  </si>
  <si>
    <t>工事成績評定点一覧表(別紙２枚目)</t>
    <rPh sb="14" eb="16">
      <t>マイメ</t>
    </rPh>
    <phoneticPr fontId="2"/>
  </si>
  <si>
    <t>工事成績評定点一覧表(別紙３枚目)</t>
    <rPh sb="14" eb="16">
      <t>マイメ</t>
    </rPh>
    <phoneticPr fontId="2"/>
  </si>
  <si>
    <t>点</t>
    <rPh sb="0" eb="1">
      <t>テン</t>
    </rPh>
    <phoneticPr fontId="2"/>
  </si>
  <si>
    <t>対象技術者：</t>
    <phoneticPr fontId="2"/>
  </si>
  <si>
    <t>上記①～③の配置予定技術者のうち、上記資格保有者　　　　　　</t>
    <phoneticPr fontId="2"/>
  </si>
  <si>
    <t>提出日</t>
    <phoneticPr fontId="2"/>
  </si>
  <si>
    <t>企業</t>
    <rPh sb="0" eb="2">
      <t>キギョウ</t>
    </rPh>
    <phoneticPr fontId="2"/>
  </si>
  <si>
    <t>【企業】評価項目</t>
    <rPh sb="1" eb="3">
      <t>キギョウ</t>
    </rPh>
    <rPh sb="4" eb="6">
      <t>ヒョウカ</t>
    </rPh>
    <rPh sb="6" eb="8">
      <t>コウモク</t>
    </rPh>
    <phoneticPr fontId="12"/>
  </si>
  <si>
    <t>【技術者】評価項目</t>
    <rPh sb="1" eb="4">
      <t>ギジュツシャ</t>
    </rPh>
    <rPh sb="5" eb="7">
      <t>ヒョウカ</t>
    </rPh>
    <rPh sb="7" eb="9">
      <t>コウモク</t>
    </rPh>
    <phoneticPr fontId="12"/>
  </si>
  <si>
    <t>【地理的条件】評価項目</t>
    <rPh sb="1" eb="4">
      <t>チリテキ</t>
    </rPh>
    <rPh sb="4" eb="6">
      <t>ジョウケン</t>
    </rPh>
    <rPh sb="7" eb="9">
      <t>ヒョウカ</t>
    </rPh>
    <rPh sb="9" eb="11">
      <t>コウモク</t>
    </rPh>
    <phoneticPr fontId="12"/>
  </si>
  <si>
    <t>工事成績</t>
    <rPh sb="0" eb="2">
      <t>コウジ</t>
    </rPh>
    <rPh sb="2" eb="4">
      <t>セイセキ</t>
    </rPh>
    <phoneticPr fontId="12"/>
  </si>
  <si>
    <t>保有資格</t>
    <rPh sb="0" eb="2">
      <t>ホユウ</t>
    </rPh>
    <rPh sb="2" eb="4">
      <t>シカク</t>
    </rPh>
    <phoneticPr fontId="12"/>
  </si>
  <si>
    <t>同種工事実績</t>
    <rPh sb="0" eb="2">
      <t>ドウシュ</t>
    </rPh>
    <rPh sb="2" eb="4">
      <t>コウジ</t>
    </rPh>
    <rPh sb="4" eb="6">
      <t>ジッセキ</t>
    </rPh>
    <phoneticPr fontId="12"/>
  </si>
  <si>
    <t>同種工事経験</t>
    <rPh sb="0" eb="2">
      <t>ドウシュ</t>
    </rPh>
    <rPh sb="2" eb="4">
      <t>コウジ</t>
    </rPh>
    <rPh sb="4" eb="6">
      <t>ケイケン</t>
    </rPh>
    <phoneticPr fontId="12"/>
  </si>
  <si>
    <t>近隣施工実績</t>
    <rPh sb="0" eb="2">
      <t>キンリン</t>
    </rPh>
    <rPh sb="2" eb="4">
      <t>セコウ</t>
    </rPh>
    <rPh sb="4" eb="6">
      <t>ジッセキ</t>
    </rPh>
    <phoneticPr fontId="12"/>
  </si>
  <si>
    <t>優良工事表彰</t>
    <rPh sb="0" eb="2">
      <t>ユウリョウ</t>
    </rPh>
    <rPh sb="2" eb="4">
      <t>コウジ</t>
    </rPh>
    <rPh sb="4" eb="6">
      <t>ヒョウショウ</t>
    </rPh>
    <phoneticPr fontId="12"/>
  </si>
  <si>
    <t>技術者の表彰</t>
    <rPh sb="0" eb="3">
      <t>ギジュツシャ</t>
    </rPh>
    <rPh sb="4" eb="6">
      <t>ヒョウショウ</t>
    </rPh>
    <phoneticPr fontId="12"/>
  </si>
  <si>
    <t>維持管理業務</t>
    <rPh sb="0" eb="2">
      <t>イジ</t>
    </rPh>
    <rPh sb="2" eb="4">
      <t>カンリ</t>
    </rPh>
    <rPh sb="4" eb="6">
      <t>ギョウム</t>
    </rPh>
    <phoneticPr fontId="12"/>
  </si>
  <si>
    <t>プラント保有</t>
    <rPh sb="4" eb="6">
      <t>ホユウ</t>
    </rPh>
    <phoneticPr fontId="12"/>
  </si>
  <si>
    <t>継続学習</t>
    <rPh sb="0" eb="2">
      <t>ケイゾク</t>
    </rPh>
    <rPh sb="2" eb="4">
      <t>ガクシュウ</t>
    </rPh>
    <phoneticPr fontId="12"/>
  </si>
  <si>
    <t>会社所在地</t>
    <rPh sb="0" eb="2">
      <t>カイシャ</t>
    </rPh>
    <rPh sb="2" eb="5">
      <t>ショザイチ</t>
    </rPh>
    <phoneticPr fontId="12"/>
  </si>
  <si>
    <t>技術者の成績</t>
    <rPh sb="0" eb="3">
      <t>ギジュツシャ</t>
    </rPh>
    <rPh sb="4" eb="6">
      <t>セイセキ</t>
    </rPh>
    <phoneticPr fontId="12"/>
  </si>
  <si>
    <t>除雪業務</t>
    <rPh sb="0" eb="2">
      <t>ジョセツ</t>
    </rPh>
    <rPh sb="2" eb="4">
      <t>ギョウム</t>
    </rPh>
    <phoneticPr fontId="12"/>
  </si>
  <si>
    <t>-</t>
    <phoneticPr fontId="12"/>
  </si>
  <si>
    <t>海上援助活動</t>
    <rPh sb="0" eb="2">
      <t>カイジョウ</t>
    </rPh>
    <rPh sb="2" eb="4">
      <t>エンジョ</t>
    </rPh>
    <rPh sb="4" eb="6">
      <t>カツドウ</t>
    </rPh>
    <phoneticPr fontId="12"/>
  </si>
  <si>
    <t>応急危険度判定士</t>
    <rPh sb="0" eb="2">
      <t>オウキュウ</t>
    </rPh>
    <rPh sb="2" eb="5">
      <t>キケンド</t>
    </rPh>
    <rPh sb="5" eb="8">
      <t>ハンテイシ</t>
    </rPh>
    <phoneticPr fontId="12"/>
  </si>
  <si>
    <t>配置予定技術者</t>
    <rPh sb="0" eb="2">
      <t>ハイチ</t>
    </rPh>
    <rPh sb="2" eb="4">
      <t>ヨテイ</t>
    </rPh>
    <rPh sb="4" eb="7">
      <t>ギジュツシャ</t>
    </rPh>
    <phoneticPr fontId="2"/>
  </si>
  <si>
    <t>地理的条件</t>
    <rPh sb="0" eb="3">
      <t>チリテキ</t>
    </rPh>
    <rPh sb="3" eb="5">
      <t>ジョウケン</t>
    </rPh>
    <phoneticPr fontId="2"/>
  </si>
  <si>
    <t>評価項目</t>
    <rPh sb="0" eb="2">
      <t>ヒョウカ</t>
    </rPh>
    <rPh sb="2" eb="4">
      <t>コウモク</t>
    </rPh>
    <phoneticPr fontId="2"/>
  </si>
  <si>
    <t>区分</t>
    <rPh sb="0" eb="2">
      <t>クブン</t>
    </rPh>
    <phoneticPr fontId="2"/>
  </si>
  <si>
    <t>発注機関</t>
    <rPh sb="0" eb="2">
      <t>ハッチュウ</t>
    </rPh>
    <rPh sb="2" eb="4">
      <t>キカン</t>
    </rPh>
    <phoneticPr fontId="2"/>
  </si>
  <si>
    <t>完成年度</t>
    <rPh sb="0" eb="2">
      <t>カンセイ</t>
    </rPh>
    <rPh sb="2" eb="4">
      <t>ネンド</t>
    </rPh>
    <phoneticPr fontId="2"/>
  </si>
  <si>
    <t>工事種別</t>
    <rPh sb="0" eb="2">
      <t>コウジ</t>
    </rPh>
    <rPh sb="2" eb="4">
      <t>シュベツ</t>
    </rPh>
    <phoneticPr fontId="2"/>
  </si>
  <si>
    <t>建設工事の種類</t>
    <phoneticPr fontId="2"/>
  </si>
  <si>
    <t>点</t>
    <rPh sb="0" eb="1">
      <t>テン</t>
    </rPh>
    <phoneticPr fontId="2"/>
  </si>
  <si>
    <t>1.企業情報</t>
    <rPh sb="2" eb="4">
      <t>キギョウ</t>
    </rPh>
    <rPh sb="4" eb="6">
      <t>ジョウホウ</t>
    </rPh>
    <phoneticPr fontId="2"/>
  </si>
  <si>
    <t>配置予定技術者①</t>
    <phoneticPr fontId="2"/>
  </si>
  <si>
    <t>配置予定技術者②</t>
    <phoneticPr fontId="2"/>
  </si>
  <si>
    <t>配置予定技術者③</t>
    <phoneticPr fontId="2"/>
  </si>
  <si>
    <t>2.配置予定技術者の氏名</t>
    <rPh sb="2" eb="4">
      <t>ハイチ</t>
    </rPh>
    <rPh sb="4" eb="6">
      <t>ヨテイ</t>
    </rPh>
    <rPh sb="6" eb="9">
      <t>ギジュツシャ</t>
    </rPh>
    <rPh sb="10" eb="12">
      <t>シメイ</t>
    </rPh>
    <phoneticPr fontId="2"/>
  </si>
  <si>
    <t>件</t>
    <rPh sb="0" eb="1">
      <t>ケン</t>
    </rPh>
    <phoneticPr fontId="2"/>
  </si>
  <si>
    <t>対象：配置予定の主任（監理）技術者が保有する次の資格</t>
    <phoneticPr fontId="2"/>
  </si>
  <si>
    <t>技術資料提出工事名：　　　　　　　　　　　　　　　　　　　　　　　　　　　　　　　　　　　　　　　　　　</t>
    <phoneticPr fontId="2"/>
  </si>
  <si>
    <t>対象：</t>
    <phoneticPr fontId="2"/>
  </si>
  <si>
    <t>対象：</t>
    <phoneticPr fontId="2"/>
  </si>
  <si>
    <t>提出事務所名：</t>
    <phoneticPr fontId="2"/>
  </si>
  <si>
    <t>有効範囲：</t>
    <phoneticPr fontId="2"/>
  </si>
  <si>
    <t>技術資料提出工事名：　　　　　　　　　　　　　　　　　　　　　　　　　　　　　　　　　　　　　　　　　　</t>
    <phoneticPr fontId="2"/>
  </si>
  <si>
    <t>有効範囲：　　　　　　　　　　　　</t>
    <phoneticPr fontId="2"/>
  </si>
  <si>
    <t>技術資料提出工事名：　　　　　　　　　　　　　　　　　　　　　　　　　　　　　　　　　　　　</t>
    <phoneticPr fontId="2"/>
  </si>
  <si>
    <t>○企業としてのボランティア活動への参加実績</t>
    <phoneticPr fontId="2"/>
  </si>
  <si>
    <t>工事成績評定点</t>
    <rPh sb="0" eb="2">
      <t>コウジ</t>
    </rPh>
    <rPh sb="2" eb="4">
      <t>セイセキ</t>
    </rPh>
    <rPh sb="4" eb="6">
      <t>ヒョウテイ</t>
    </rPh>
    <rPh sb="6" eb="7">
      <t>テン</t>
    </rPh>
    <phoneticPr fontId="2"/>
  </si>
  <si>
    <t>完成年度</t>
    <rPh sb="0" eb="2">
      <t>カンセイ</t>
    </rPh>
    <rPh sb="2" eb="4">
      <t>ネンド</t>
    </rPh>
    <phoneticPr fontId="2"/>
  </si>
  <si>
    <t>発注機関</t>
    <rPh sb="0" eb="2">
      <t>ハッチュウ</t>
    </rPh>
    <rPh sb="2" eb="4">
      <t>キカン</t>
    </rPh>
    <phoneticPr fontId="2"/>
  </si>
  <si>
    <t>工事種別</t>
    <rPh sb="0" eb="2">
      <t>コウジ</t>
    </rPh>
    <rPh sb="2" eb="4">
      <t>シュベツ</t>
    </rPh>
    <phoneticPr fontId="2"/>
  </si>
  <si>
    <t>建設工事の種類</t>
    <rPh sb="0" eb="2">
      <t>ケンセツ</t>
    </rPh>
    <rPh sb="2" eb="4">
      <t>コウジ</t>
    </rPh>
    <rPh sb="5" eb="7">
      <t>シュルイ</t>
    </rPh>
    <phoneticPr fontId="2"/>
  </si>
  <si>
    <t>該当件数</t>
    <rPh sb="0" eb="2">
      <t>ガイトウ</t>
    </rPh>
    <rPh sb="2" eb="4">
      <t>ケンスウ</t>
    </rPh>
    <phoneticPr fontId="2"/>
  </si>
  <si>
    <t>企業の工事成績評定点</t>
    <phoneticPr fontId="2"/>
  </si>
  <si>
    <t>平均点</t>
    <rPh sb="0" eb="3">
      <t>ヘイキンテン</t>
    </rPh>
    <phoneticPr fontId="2"/>
  </si>
  <si>
    <t>配置予定技術者</t>
    <rPh sb="0" eb="2">
      <t>ハイチ</t>
    </rPh>
    <rPh sb="2" eb="4">
      <t>ヨテイ</t>
    </rPh>
    <rPh sb="4" eb="6">
      <t>ギジュツ</t>
    </rPh>
    <rPh sb="6" eb="7">
      <t>シャ</t>
    </rPh>
    <phoneticPr fontId="2"/>
  </si>
  <si>
    <t>資格</t>
    <rPh sb="0" eb="2">
      <t>シカク</t>
    </rPh>
    <phoneticPr fontId="2"/>
  </si>
  <si>
    <t>対象：</t>
    <phoneticPr fontId="2"/>
  </si>
  <si>
    <t>防災協定</t>
    <rPh sb="0" eb="2">
      <t>ボウサイ</t>
    </rPh>
    <rPh sb="2" eb="4">
      <t>キョウテイ</t>
    </rPh>
    <phoneticPr fontId="2"/>
  </si>
  <si>
    <t>対象</t>
    <rPh sb="0" eb="2">
      <t>タイショウ</t>
    </rPh>
    <phoneticPr fontId="2"/>
  </si>
  <si>
    <t>家畜伝染病防疫協定</t>
    <phoneticPr fontId="2"/>
  </si>
  <si>
    <t>除雪業務</t>
    <rPh sb="0" eb="2">
      <t>ジョセツ</t>
    </rPh>
    <rPh sb="2" eb="4">
      <t>ギョウム</t>
    </rPh>
    <phoneticPr fontId="2"/>
  </si>
  <si>
    <t>会社所在地</t>
    <rPh sb="0" eb="2">
      <t>カイシャ</t>
    </rPh>
    <rPh sb="2" eb="5">
      <t>ショザイチ</t>
    </rPh>
    <phoneticPr fontId="2"/>
  </si>
  <si>
    <t>種類</t>
    <rPh sb="0" eb="2">
      <t>シュルイ</t>
    </rPh>
    <phoneticPr fontId="2"/>
  </si>
  <si>
    <t>対象資格</t>
    <rPh sb="0" eb="2">
      <t>タイショウ</t>
    </rPh>
    <rPh sb="2" eb="4">
      <t>シカク</t>
    </rPh>
    <phoneticPr fontId="2"/>
  </si>
  <si>
    <t>評価対象事項</t>
    <rPh sb="0" eb="2">
      <t>ヒョウカ</t>
    </rPh>
    <rPh sb="4" eb="6">
      <t>ジコウ</t>
    </rPh>
    <phoneticPr fontId="2"/>
  </si>
  <si>
    <t>項目名</t>
    <rPh sb="0" eb="2">
      <t>コウモク</t>
    </rPh>
    <rPh sb="2" eb="3">
      <t>メイ</t>
    </rPh>
    <phoneticPr fontId="2"/>
  </si>
  <si>
    <t>対象資格</t>
    <rPh sb="0" eb="2">
      <t>タイショウ</t>
    </rPh>
    <rPh sb="2" eb="4">
      <t>シカク</t>
    </rPh>
    <phoneticPr fontId="2"/>
  </si>
  <si>
    <t>状況</t>
    <rPh sb="0" eb="2">
      <t>ジョウキョウ</t>
    </rPh>
    <phoneticPr fontId="2"/>
  </si>
  <si>
    <t>企業</t>
    <rPh sb="0" eb="2">
      <t>キギョウ</t>
    </rPh>
    <phoneticPr fontId="2"/>
  </si>
  <si>
    <t>配置予定技術者①</t>
    <phoneticPr fontId="2"/>
  </si>
  <si>
    <t>配置予定技術者②</t>
    <phoneticPr fontId="2"/>
  </si>
  <si>
    <t>配置予定技術者③</t>
    <phoneticPr fontId="2"/>
  </si>
  <si>
    <t>地理的条件</t>
    <phoneticPr fontId="2"/>
  </si>
  <si>
    <t>（２）</t>
  </si>
  <si>
    <t>（３）</t>
  </si>
  <si>
    <t>（４）</t>
  </si>
  <si>
    <t>（５）</t>
  </si>
  <si>
    <t>（６）</t>
  </si>
  <si>
    <t>（１）</t>
  </si>
  <si>
    <t>会社（企業体）名：</t>
    <rPh sb="3" eb="6">
      <t>キギョウタイ</t>
    </rPh>
    <phoneticPr fontId="2"/>
  </si>
  <si>
    <t>a</t>
    <phoneticPr fontId="2"/>
  </si>
  <si>
    <t>島根県（総務部、農林水産部、土木部）</t>
    <phoneticPr fontId="2"/>
  </si>
  <si>
    <t>b</t>
    <phoneticPr fontId="2"/>
  </si>
  <si>
    <t>c</t>
    <phoneticPr fontId="2"/>
  </si>
  <si>
    <t>d</t>
    <phoneticPr fontId="2"/>
  </si>
  <si>
    <t>e</t>
    <phoneticPr fontId="2"/>
  </si>
  <si>
    <t>a0</t>
    <phoneticPr fontId="2"/>
  </si>
  <si>
    <t>配置予定技術者①</t>
    <phoneticPr fontId="2"/>
  </si>
  <si>
    <t>配置予定技術者②</t>
    <phoneticPr fontId="2"/>
  </si>
  <si>
    <t>配置予定技術者③</t>
    <phoneticPr fontId="2"/>
  </si>
  <si>
    <t>地理的条件</t>
    <phoneticPr fontId="2"/>
  </si>
  <si>
    <t>a1</t>
    <phoneticPr fontId="2"/>
  </si>
  <si>
    <t>a</t>
    <phoneticPr fontId="2"/>
  </si>
  <si>
    <t>b</t>
    <phoneticPr fontId="2"/>
  </si>
  <si>
    <t>c</t>
    <phoneticPr fontId="2"/>
  </si>
  <si>
    <t>d</t>
    <phoneticPr fontId="2"/>
  </si>
  <si>
    <t>OPD制度参加登録</t>
    <rPh sb="3" eb="5">
      <t>セイド</t>
    </rPh>
    <rPh sb="5" eb="7">
      <t>サンカ</t>
    </rPh>
    <rPh sb="7" eb="9">
      <t>トウロク</t>
    </rPh>
    <phoneticPr fontId="2"/>
  </si>
  <si>
    <t>←直接入力</t>
    <rPh sb="1" eb="3">
      <t>チョクセツ</t>
    </rPh>
    <rPh sb="3" eb="5">
      <t>ニュウリョク</t>
    </rPh>
    <phoneticPr fontId="2"/>
  </si>
  <si>
    <t>様式－</t>
    <phoneticPr fontId="2"/>
  </si>
  <si>
    <t>様式－○</t>
    <rPh sb="0" eb="2">
      <t>ヨウシキ</t>
    </rPh>
    <phoneticPr fontId="2"/>
  </si>
  <si>
    <t>様式番号</t>
    <rPh sb="0" eb="2">
      <t>ヨウシキ</t>
    </rPh>
    <rPh sb="2" eb="4">
      <t>バンゴウ</t>
    </rPh>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</si>
  <si>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</si>
  <si>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</si>
  <si>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</si>
  <si>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</si>
  <si>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</si>
  <si>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</si>
  <si>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</si>
  <si>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</si>
  <si>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</si>
  <si>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</si>
  <si>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</si>
  <si>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１２</t>
    <phoneticPr fontId="2"/>
  </si>
  <si>
    <t>１３</t>
    <phoneticPr fontId="2"/>
  </si>
  <si>
    <t>１４</t>
    <phoneticPr fontId="2"/>
  </si>
  <si>
    <t>１５</t>
    <phoneticPr fontId="2"/>
  </si>
  <si>
    <t>１６</t>
  </si>
  <si>
    <t>１７</t>
  </si>
  <si>
    <t>１８</t>
  </si>
  <si>
    <t>１９</t>
  </si>
  <si>
    <t>２０</t>
  </si>
  <si>
    <t>評価項目番号</t>
    <rPh sb="0" eb="2">
      <t>ヒョウカ</t>
    </rPh>
    <rPh sb="2" eb="4">
      <t>コウモク</t>
    </rPh>
    <rPh sb="4" eb="6">
      <t>バンゴウ</t>
    </rPh>
    <phoneticPr fontId="2"/>
  </si>
  <si>
    <t>評価項目番号（枝番）</t>
    <rPh sb="0" eb="2">
      <t>ヒョウカ</t>
    </rPh>
    <rPh sb="2" eb="4">
      <t>コウモク</t>
    </rPh>
    <rPh sb="4" eb="6">
      <t>バンゴウ</t>
    </rPh>
    <rPh sb="7" eb="9">
      <t>エダバン</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</si>
  <si>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</si>
  <si>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</si>
  <si>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</si>
  <si>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</si>
  <si>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</si>
  <si>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</si>
  <si>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</si>
  <si>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</si>
  <si>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</si>
  <si>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</si>
  <si>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区分</t>
    <rPh sb="0" eb="2">
      <t>クブン</t>
    </rPh>
    <phoneticPr fontId="2"/>
  </si>
  <si>
    <t>企業</t>
    <rPh sb="0" eb="2">
      <t>キギョウ</t>
    </rPh>
    <phoneticPr fontId="2"/>
  </si>
  <si>
    <t>技術者</t>
    <rPh sb="0" eb="3">
      <t>ギジュツシャ</t>
    </rPh>
    <phoneticPr fontId="2"/>
  </si>
  <si>
    <t>地理的条件</t>
    <rPh sb="0" eb="3">
      <t>チリテキ</t>
    </rPh>
    <rPh sb="3" eb="5">
      <t>ジョウケン</t>
    </rPh>
    <phoneticPr fontId="2"/>
  </si>
  <si>
    <t>評価項目名</t>
    <rPh sb="0" eb="2">
      <t>ヒョウカ</t>
    </rPh>
    <rPh sb="2" eb="4">
      <t>コウモク</t>
    </rPh>
    <rPh sb="4" eb="5">
      <t>メイ</t>
    </rPh>
    <phoneticPr fontId="2"/>
  </si>
  <si>
    <t>表紙記載文</t>
    <rPh sb="0" eb="2">
      <t>ヒョウシ</t>
    </rPh>
    <rPh sb="2" eb="4">
      <t>キサイ</t>
    </rPh>
    <rPh sb="4" eb="5">
      <t>ブン</t>
    </rPh>
    <phoneticPr fontId="2"/>
  </si>
  <si>
    <t>対象外</t>
    <rPh sb="0" eb="2">
      <t>タイショウ</t>
    </rPh>
    <rPh sb="2" eb="3">
      <t>ガイ</t>
    </rPh>
    <phoneticPr fontId="2"/>
  </si>
  <si>
    <t>（会社所在地）</t>
    <phoneticPr fontId="2"/>
  </si>
  <si>
    <t>サポート拠点</t>
    <rPh sb="4" eb="6">
      <t>キョテン</t>
    </rPh>
    <phoneticPr fontId="12"/>
  </si>
  <si>
    <t>工場・会社所在地</t>
    <rPh sb="0" eb="2">
      <t>コウジョウ</t>
    </rPh>
    <rPh sb="3" eb="5">
      <t>カイシャ</t>
    </rPh>
    <rPh sb="5" eb="8">
      <t>ショザイチ</t>
    </rPh>
    <phoneticPr fontId="12"/>
  </si>
  <si>
    <t>評価項目（１）－①（例）</t>
    <rPh sb="10" eb="11">
      <t>レイ</t>
    </rPh>
    <phoneticPr fontId="2"/>
  </si>
  <si>
    <t>様式番号</t>
    <phoneticPr fontId="2"/>
  </si>
  <si>
    <t>【表３】プルダウンリスト</t>
    <rPh sb="1" eb="2">
      <t>ヒョウ</t>
    </rPh>
    <phoneticPr fontId="2"/>
  </si>
  <si>
    <t>表３【企業】評価項目の着色セルに項目を記入した場合、ここに記載文を直接入力！</t>
    <rPh sb="0" eb="1">
      <t>ヒョウ</t>
    </rPh>
    <rPh sb="3" eb="5">
      <t>キギョウ</t>
    </rPh>
    <rPh sb="6" eb="8">
      <t>ヒョウカ</t>
    </rPh>
    <rPh sb="8" eb="10">
      <t>コウモク</t>
    </rPh>
    <rPh sb="11" eb="13">
      <t>チャクショク</t>
    </rPh>
    <rPh sb="16" eb="18">
      <t>コウモク</t>
    </rPh>
    <rPh sb="19" eb="21">
      <t>キニュウ</t>
    </rPh>
    <rPh sb="23" eb="25">
      <t>バアイ</t>
    </rPh>
    <rPh sb="29" eb="31">
      <t>キサイ</t>
    </rPh>
    <rPh sb="31" eb="32">
      <t>ブン</t>
    </rPh>
    <rPh sb="33" eb="35">
      <t>チョクセツ</t>
    </rPh>
    <rPh sb="35" eb="37">
      <t>ニュウリョク</t>
    </rPh>
    <phoneticPr fontId="2"/>
  </si>
  <si>
    <t>表３【技術者】評価項目の着色セルに項目を記入した場合、ここに記載文を直接入力！</t>
    <rPh sb="3" eb="6">
      <t>ギジュツシャ</t>
    </rPh>
    <rPh sb="7" eb="9">
      <t>ヒョウカ</t>
    </rPh>
    <rPh sb="9" eb="11">
      <t>コウモク</t>
    </rPh>
    <rPh sb="12" eb="14">
      <t>チャクショク</t>
    </rPh>
    <rPh sb="17" eb="19">
      <t>コウモク</t>
    </rPh>
    <rPh sb="20" eb="22">
      <t>キニュウ</t>
    </rPh>
    <rPh sb="24" eb="26">
      <t>バアイ</t>
    </rPh>
    <rPh sb="30" eb="32">
      <t>キサイ</t>
    </rPh>
    <rPh sb="32" eb="33">
      <t>ブン</t>
    </rPh>
    <rPh sb="34" eb="36">
      <t>チョクセツ</t>
    </rPh>
    <rPh sb="36" eb="38">
      <t>ニュウリョク</t>
    </rPh>
    <phoneticPr fontId="2"/>
  </si>
  <si>
    <t>表３【地理的条件】評価項目の着色セルに項目を記入した場合、ここに記載文を直接入力！</t>
    <rPh sb="0" eb="1">
      <t>ヒョウ</t>
    </rPh>
    <rPh sb="3" eb="6">
      <t>チリテキ</t>
    </rPh>
    <rPh sb="6" eb="8">
      <t>ジョウケン</t>
    </rPh>
    <rPh sb="9" eb="11">
      <t>ヒョウカ</t>
    </rPh>
    <rPh sb="11" eb="13">
      <t>コウモク</t>
    </rPh>
    <rPh sb="14" eb="16">
      <t>チャクショク</t>
    </rPh>
    <rPh sb="19" eb="21">
      <t>コウモク</t>
    </rPh>
    <rPh sb="22" eb="24">
      <t>キニュウ</t>
    </rPh>
    <rPh sb="26" eb="28">
      <t>バアイ</t>
    </rPh>
    <rPh sb="32" eb="34">
      <t>キサイ</t>
    </rPh>
    <rPh sb="34" eb="35">
      <t>ブン</t>
    </rPh>
    <rPh sb="36" eb="38">
      <t>チョクセツ</t>
    </rPh>
    <rPh sb="38" eb="40">
      <t>ニュウリョク</t>
    </rPh>
    <phoneticPr fontId="2"/>
  </si>
  <si>
    <t>着色セルの凡例</t>
    <rPh sb="0" eb="2">
      <t>チャクショク</t>
    </rPh>
    <rPh sb="5" eb="7">
      <t>ハンレイ</t>
    </rPh>
    <phoneticPr fontId="2"/>
  </si>
  <si>
    <t>（企業）</t>
    <rPh sb="1" eb="3">
      <t>キギョウ</t>
    </rPh>
    <phoneticPr fontId="2"/>
  </si>
  <si>
    <t>：「企業入力シート」で入力（数式リンク有）</t>
    <rPh sb="2" eb="4">
      <t>キギョウ</t>
    </rPh>
    <rPh sb="4" eb="6">
      <t>ニュウリョク</t>
    </rPh>
    <rPh sb="11" eb="13">
      <t>ニュウリョク</t>
    </rPh>
    <rPh sb="14" eb="16">
      <t>スウシキ</t>
    </rPh>
    <rPh sb="19" eb="20">
      <t>アリ</t>
    </rPh>
    <phoneticPr fontId="2"/>
  </si>
  <si>
    <t>：セルに直接入力が必要な箇所</t>
    <rPh sb="4" eb="6">
      <t>チョクセツ</t>
    </rPh>
    <rPh sb="6" eb="8">
      <t>ニュウリョク</t>
    </rPh>
    <rPh sb="9" eb="11">
      <t>ヒツヨウ</t>
    </rPh>
    <rPh sb="12" eb="14">
      <t>カショ</t>
    </rPh>
    <phoneticPr fontId="2"/>
  </si>
  <si>
    <t>（発注者）</t>
    <rPh sb="1" eb="4">
      <t>ハッチュウシャ</t>
    </rPh>
    <phoneticPr fontId="2"/>
  </si>
  <si>
    <t>：「発注者入力シート」で入力（数式リンク有）</t>
    <rPh sb="2" eb="5">
      <t>ハッチュウシャ</t>
    </rPh>
    <rPh sb="5" eb="7">
      <t>ニュウリョク</t>
    </rPh>
    <rPh sb="12" eb="14">
      <t>ニュウリョク</t>
    </rPh>
    <rPh sb="15" eb="17">
      <t>スウシキ</t>
    </rPh>
    <rPh sb="20" eb="21">
      <t>アリ</t>
    </rPh>
    <phoneticPr fontId="2"/>
  </si>
  <si>
    <t>【印刷について】</t>
    <rPh sb="1" eb="3">
      <t>インサツ</t>
    </rPh>
    <phoneticPr fontId="2"/>
  </si>
  <si>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2"/>
  </si>
  <si>
    <t>：「企業入力シート」、一覧表（別紙）で入力（数式リンク有）</t>
    <rPh sb="2" eb="4">
      <t>キギョウ</t>
    </rPh>
    <rPh sb="4" eb="6">
      <t>ニュウリョク</t>
    </rPh>
    <rPh sb="11" eb="13">
      <t>イチラン</t>
    </rPh>
    <rPh sb="13" eb="14">
      <t>ヒョウ</t>
    </rPh>
    <rPh sb="15" eb="17">
      <t>ベッシ</t>
    </rPh>
    <rPh sb="19" eb="21">
      <t>ニュウリョク</t>
    </rPh>
    <rPh sb="22" eb="24">
      <t>スウシキ</t>
    </rPh>
    <rPh sb="27" eb="28">
      <t>アリ</t>
    </rPh>
    <phoneticPr fontId="2"/>
  </si>
  <si>
    <t>：自動計算</t>
    <rPh sb="1" eb="3">
      <t>ジドウ</t>
    </rPh>
    <rPh sb="3" eb="5">
      <t>ケイサン</t>
    </rPh>
    <phoneticPr fontId="2"/>
  </si>
  <si>
    <t>：「企業入力シートで入力（数式リンク有）</t>
    <rPh sb="2" eb="4">
      <t>キギョウ</t>
    </rPh>
    <rPh sb="4" eb="6">
      <t>ニュウリョク</t>
    </rPh>
    <rPh sb="10" eb="12">
      <t>ニュウリョク</t>
    </rPh>
    <rPh sb="13" eb="15">
      <t>スウシキ</t>
    </rPh>
    <rPh sb="18" eb="19">
      <t>アリ</t>
    </rPh>
    <phoneticPr fontId="2"/>
  </si>
  <si>
    <t>　　（様式番号は表紙が1になるため、2から始まります。評価項目の番号は、入札説明書に記載する見出し番号とあわせてください）</t>
    <rPh sb="3" eb="5">
      <t>ヨウシキ</t>
    </rPh>
    <rPh sb="5" eb="7">
      <t>バンゴウ</t>
    </rPh>
    <rPh sb="8" eb="10">
      <t>ヒョウシ</t>
    </rPh>
    <rPh sb="21" eb="22">
      <t>ハジ</t>
    </rPh>
    <rPh sb="27" eb="29">
      <t>ヒョウカ</t>
    </rPh>
    <rPh sb="29" eb="31">
      <t>コウモク</t>
    </rPh>
    <rPh sb="32" eb="34">
      <t>バンゴウ</t>
    </rPh>
    <rPh sb="36" eb="38">
      <t>ニュウサツ</t>
    </rPh>
    <rPh sb="38" eb="41">
      <t>セツメイショ</t>
    </rPh>
    <rPh sb="42" eb="44">
      <t>キサイ</t>
    </rPh>
    <rPh sb="46" eb="48">
      <t>ミダ</t>
    </rPh>
    <rPh sb="49" eb="51">
      <t>バンゴウ</t>
    </rPh>
    <phoneticPr fontId="2"/>
  </si>
  <si>
    <t>【表３】</t>
    <rPh sb="1" eb="2">
      <t>ヒョウ</t>
    </rPh>
    <phoneticPr fontId="2"/>
  </si>
  <si>
    <t>【表１】</t>
    <phoneticPr fontId="2"/>
  </si>
  <si>
    <t>【表２】</t>
    <phoneticPr fontId="2"/>
  </si>
  <si>
    <t>【表４】</t>
    <rPh sb="1" eb="2">
      <t>ヒョウ</t>
    </rPh>
    <phoneticPr fontId="2"/>
  </si>
  <si>
    <t>発注までに必要な作業</t>
    <rPh sb="0" eb="2">
      <t>ハッチュウ</t>
    </rPh>
    <rPh sb="5" eb="7">
      <t>ヒツヨウ</t>
    </rPh>
    <rPh sb="8" eb="10">
      <t>サギョウ</t>
    </rPh>
    <phoneticPr fontId="2"/>
  </si>
  <si>
    <t>（３）確認・修正作業【重要】</t>
    <rPh sb="3" eb="5">
      <t>カクニン</t>
    </rPh>
    <rPh sb="6" eb="8">
      <t>シュウセイ</t>
    </rPh>
    <rPh sb="8" eb="10">
      <t>サギョウ</t>
    </rPh>
    <rPh sb="11" eb="13">
      <t>ジュウヨウ</t>
    </rPh>
    <phoneticPr fontId="2"/>
  </si>
  <si>
    <t>③その他箇所の記載文や文字切れなど不備がないか確認し、必要に応じて修正してください</t>
    <rPh sb="3" eb="4">
      <t>タ</t>
    </rPh>
    <rPh sb="4" eb="6">
      <t>カショ</t>
    </rPh>
    <rPh sb="7" eb="9">
      <t>キサイ</t>
    </rPh>
    <rPh sb="9" eb="10">
      <t>ブン</t>
    </rPh>
    <rPh sb="11" eb="13">
      <t>モジ</t>
    </rPh>
    <rPh sb="13" eb="14">
      <t>キ</t>
    </rPh>
    <rPh sb="17" eb="19">
      <t>フビ</t>
    </rPh>
    <rPh sb="23" eb="25">
      <t>カクニン</t>
    </rPh>
    <rPh sb="27" eb="29">
      <t>ヒツヨウ</t>
    </rPh>
    <rPh sb="30" eb="31">
      <t>オウ</t>
    </rPh>
    <rPh sb="33" eb="35">
      <t>シュウセイ</t>
    </rPh>
    <phoneticPr fontId="2"/>
  </si>
  <si>
    <t>①「発注者設定内容確認シート」で入札説明書に記載した内容と様式に記載した内容が一致しているか確認してください</t>
    <rPh sb="2" eb="5">
      <t>ハッチュウシャ</t>
    </rPh>
    <rPh sb="5" eb="7">
      <t>セッテイ</t>
    </rPh>
    <rPh sb="7" eb="9">
      <t>ナイヨウ</t>
    </rPh>
    <rPh sb="9" eb="11">
      <t>カクニン</t>
    </rPh>
    <rPh sb="16" eb="18">
      <t>ニュウサツ</t>
    </rPh>
    <rPh sb="18" eb="21">
      <t>セツメイショ</t>
    </rPh>
    <rPh sb="22" eb="24">
      <t>キサイ</t>
    </rPh>
    <rPh sb="26" eb="28">
      <t>ナイヨウ</t>
    </rPh>
    <rPh sb="29" eb="31">
      <t>ヨウシキ</t>
    </rPh>
    <rPh sb="32" eb="34">
      <t>キサイ</t>
    </rPh>
    <rPh sb="36" eb="38">
      <t>ナイヨウ</t>
    </rPh>
    <rPh sb="39" eb="41">
      <t>イッチ</t>
    </rPh>
    <rPh sb="46" eb="48">
      <t>カクニン</t>
    </rPh>
    <phoneticPr fontId="2"/>
  </si>
  <si>
    <r>
      <t>（１）</t>
    </r>
    <r>
      <rPr>
        <sz val="12"/>
        <color theme="1"/>
        <rFont val="ＭＳ Ｐゴシック"/>
        <family val="3"/>
        <charset val="128"/>
        <scheme val="minor"/>
      </rPr>
      <t>発注工事の基本情報</t>
    </r>
    <rPh sb="3" eb="5">
      <t>ハッチュウ</t>
    </rPh>
    <rPh sb="5" eb="7">
      <t>コウジ</t>
    </rPh>
    <rPh sb="8" eb="10">
      <t>キホン</t>
    </rPh>
    <rPh sb="10" eb="12">
      <t>ジョウホウ</t>
    </rPh>
    <phoneticPr fontId="2"/>
  </si>
  <si>
    <r>
      <t>（２）</t>
    </r>
    <r>
      <rPr>
        <sz val="12"/>
        <color theme="1"/>
        <rFont val="ＭＳ Ｐゴシック"/>
        <family val="3"/>
        <charset val="128"/>
        <scheme val="minor"/>
      </rPr>
      <t>総合評価方式の</t>
    </r>
    <r>
      <rPr>
        <sz val="12"/>
        <color rgb="FFFF0000"/>
        <rFont val="ＭＳ Ｐゴシック"/>
        <family val="3"/>
        <charset val="128"/>
        <scheme val="minor"/>
      </rPr>
      <t>評価項目</t>
    </r>
    <r>
      <rPr>
        <sz val="12"/>
        <color theme="1"/>
        <rFont val="ＭＳ Ｐゴシック"/>
        <family val="3"/>
        <charset val="128"/>
        <scheme val="minor"/>
      </rPr>
      <t>、</t>
    </r>
    <r>
      <rPr>
        <sz val="12"/>
        <color rgb="FFFF0000"/>
        <rFont val="ＭＳ Ｐゴシック"/>
        <family val="3"/>
        <charset val="128"/>
        <scheme val="minor"/>
      </rPr>
      <t>技術資料様式の番号</t>
    </r>
    <r>
      <rPr>
        <sz val="12"/>
        <color theme="1"/>
        <rFont val="ＭＳ Ｐゴシック"/>
        <family val="3"/>
        <charset val="128"/>
        <scheme val="minor"/>
      </rPr>
      <t>情報</t>
    </r>
    <rPh sb="3" eb="7">
      <t>ソウゴウヒョウカ</t>
    </rPh>
    <rPh sb="7" eb="9">
      <t>ホウシキ</t>
    </rPh>
    <rPh sb="10" eb="12">
      <t>ヒョウカ</t>
    </rPh>
    <rPh sb="12" eb="14">
      <t>コウモク</t>
    </rPh>
    <rPh sb="15" eb="17">
      <t>ギジュツ</t>
    </rPh>
    <rPh sb="17" eb="19">
      <t>シリョウ</t>
    </rPh>
    <rPh sb="19" eb="21">
      <t>ヨウシキ</t>
    </rPh>
    <rPh sb="22" eb="24">
      <t>バンゴウ</t>
    </rPh>
    <rPh sb="24" eb="26">
      <t>ジョウホウ</t>
    </rPh>
    <phoneticPr fontId="2"/>
  </si>
  <si>
    <r>
      <t>①技術資料の</t>
    </r>
    <r>
      <rPr>
        <sz val="11"/>
        <color rgb="FFFF0000"/>
        <rFont val="ＭＳ Ｐゴシック"/>
        <family val="3"/>
        <charset val="128"/>
        <scheme val="minor"/>
      </rPr>
      <t>緑着色セル</t>
    </r>
    <r>
      <rPr>
        <sz val="11"/>
        <color theme="1"/>
        <rFont val="ＭＳ Ｐゴシック"/>
        <family val="2"/>
        <charset val="128"/>
        <scheme val="minor"/>
      </rPr>
      <t>に正しく情報が</t>
    </r>
    <r>
      <rPr>
        <sz val="11"/>
        <color rgb="FFFF0000"/>
        <rFont val="ＭＳ Ｐゴシック"/>
        <family val="3"/>
        <charset val="128"/>
        <scheme val="minor"/>
      </rPr>
      <t>転記</t>
    </r>
    <r>
      <rPr>
        <sz val="11"/>
        <color theme="1"/>
        <rFont val="ＭＳ Ｐゴシック"/>
        <family val="2"/>
        <charset val="128"/>
        <scheme val="minor"/>
      </rPr>
      <t>されているか</t>
    </r>
    <r>
      <rPr>
        <sz val="11"/>
        <color rgb="FFFF0000"/>
        <rFont val="ＭＳ Ｐゴシック"/>
        <family val="3"/>
        <charset val="128"/>
        <scheme val="minor"/>
      </rPr>
      <t>確認</t>
    </r>
    <r>
      <rPr>
        <sz val="11"/>
        <color theme="1"/>
        <rFont val="ＭＳ Ｐゴシック"/>
        <family val="2"/>
        <charset val="128"/>
        <scheme val="minor"/>
      </rPr>
      <t>してください</t>
    </r>
    <rPh sb="1" eb="3">
      <t>ギジュツ</t>
    </rPh>
    <rPh sb="3" eb="5">
      <t>シリョウ</t>
    </rPh>
    <rPh sb="6" eb="7">
      <t>ミドリ</t>
    </rPh>
    <rPh sb="7" eb="9">
      <t>チャクショク</t>
    </rPh>
    <rPh sb="12" eb="13">
      <t>タダ</t>
    </rPh>
    <rPh sb="15" eb="17">
      <t>ジョウホウ</t>
    </rPh>
    <rPh sb="18" eb="20">
      <t>テンキ</t>
    </rPh>
    <rPh sb="26" eb="28">
      <t>カクニン</t>
    </rPh>
    <phoneticPr fontId="2"/>
  </si>
  <si>
    <r>
      <t>　（転記されていない場合は、もう一度【表１～４】の入力条件を確認後、</t>
    </r>
    <r>
      <rPr>
        <sz val="11"/>
        <color rgb="FFFF0000"/>
        <rFont val="ＭＳ Ｐゴシック"/>
        <family val="3"/>
        <charset val="128"/>
        <scheme val="minor"/>
      </rPr>
      <t>必要に応じ緑着色セルを直接入力</t>
    </r>
    <r>
      <rPr>
        <sz val="11"/>
        <color theme="1"/>
        <rFont val="ＭＳ Ｐゴシック"/>
        <family val="3"/>
        <charset val="128"/>
        <scheme val="minor"/>
      </rPr>
      <t>により修正してください）</t>
    </r>
    <rPh sb="2" eb="4">
      <t>テンキ</t>
    </rPh>
    <rPh sb="10" eb="12">
      <t>バアイ</t>
    </rPh>
    <rPh sb="16" eb="18">
      <t>イチド</t>
    </rPh>
    <rPh sb="19" eb="20">
      <t>ヒョウ</t>
    </rPh>
    <rPh sb="25" eb="27">
      <t>ニュウリョク</t>
    </rPh>
    <rPh sb="27" eb="29">
      <t>ジョウケン</t>
    </rPh>
    <rPh sb="30" eb="32">
      <t>カクニン</t>
    </rPh>
    <rPh sb="32" eb="33">
      <t>ゴ</t>
    </rPh>
    <rPh sb="34" eb="36">
      <t>ヒツヨウ</t>
    </rPh>
    <rPh sb="37" eb="38">
      <t>オウ</t>
    </rPh>
    <rPh sb="39" eb="40">
      <t>ミドリ</t>
    </rPh>
    <rPh sb="40" eb="42">
      <t>チャクショク</t>
    </rPh>
    <phoneticPr fontId="2"/>
  </si>
  <si>
    <r>
      <t>②技術資料の</t>
    </r>
    <r>
      <rPr>
        <sz val="11"/>
        <color rgb="FFFF0000"/>
        <rFont val="ＭＳ Ｐゴシック"/>
        <family val="3"/>
        <charset val="128"/>
        <scheme val="minor"/>
      </rPr>
      <t>黄色着色セル</t>
    </r>
    <r>
      <rPr>
        <sz val="11"/>
        <color theme="1"/>
        <rFont val="ＭＳ Ｐゴシック"/>
        <family val="3"/>
        <charset val="128"/>
        <scheme val="minor"/>
      </rPr>
      <t>に必要な情報を</t>
    </r>
    <r>
      <rPr>
        <sz val="11"/>
        <color rgb="FFFF0000"/>
        <rFont val="ＭＳ Ｐゴシック"/>
        <family val="3"/>
        <charset val="128"/>
        <scheme val="minor"/>
      </rPr>
      <t>直接入力</t>
    </r>
    <r>
      <rPr>
        <sz val="11"/>
        <color theme="1"/>
        <rFont val="ＭＳ Ｐゴシック"/>
        <family val="3"/>
        <charset val="128"/>
        <scheme val="minor"/>
      </rPr>
      <t>してください</t>
    </r>
    <rPh sb="1" eb="3">
      <t>ギジュツ</t>
    </rPh>
    <rPh sb="3" eb="5">
      <t>シリョウ</t>
    </rPh>
    <rPh sb="6" eb="8">
      <t>キイロ</t>
    </rPh>
    <rPh sb="8" eb="10">
      <t>チャクショク</t>
    </rPh>
    <rPh sb="13" eb="15">
      <t>ヒツヨウ</t>
    </rPh>
    <rPh sb="16" eb="18">
      <t>ジョウホウ</t>
    </rPh>
    <rPh sb="19" eb="21">
      <t>チョクセツ</t>
    </rPh>
    <rPh sb="21" eb="23">
      <t>ニュウリョク</t>
    </rPh>
    <phoneticPr fontId="2"/>
  </si>
  <si>
    <r>
      <t>↓</t>
    </r>
    <r>
      <rPr>
        <sz val="11"/>
        <color rgb="FFFF0000"/>
        <rFont val="ＭＳ Ｐゴシック"/>
        <family val="3"/>
        <charset val="128"/>
        <scheme val="minor"/>
      </rPr>
      <t>【重要】表２のD列で項目を記載したもの以外は、エラー表示される【編集厳禁】</t>
    </r>
    <rPh sb="2" eb="4">
      <t>ジュウヨウ</t>
    </rPh>
    <rPh sb="5" eb="6">
      <t>ヒョウ</t>
    </rPh>
    <rPh sb="9" eb="10">
      <t>レツ</t>
    </rPh>
    <rPh sb="11" eb="13">
      <t>コウモク</t>
    </rPh>
    <rPh sb="14" eb="16">
      <t>キサイ</t>
    </rPh>
    <rPh sb="20" eb="22">
      <t>イガイ</t>
    </rPh>
    <rPh sb="27" eb="29">
      <t>ヒョウジ</t>
    </rPh>
    <rPh sb="33" eb="35">
      <t>ヘンシュウ</t>
    </rPh>
    <rPh sb="35" eb="37">
      <t>ゲンキン</t>
    </rPh>
    <phoneticPr fontId="2"/>
  </si>
  <si>
    <t>②不要な技術資料様式は、シート毎削除してください</t>
    <rPh sb="1" eb="3">
      <t>フヨウ</t>
    </rPh>
    <rPh sb="4" eb="6">
      <t>ギジュツ</t>
    </rPh>
    <rPh sb="6" eb="8">
      <t>シリョウ</t>
    </rPh>
    <rPh sb="8" eb="10">
      <t>ヨウシキ</t>
    </rPh>
    <rPh sb="15" eb="16">
      <t>ゴト</t>
    </rPh>
    <rPh sb="16" eb="18">
      <t>サクジョ</t>
    </rPh>
    <phoneticPr fontId="2"/>
  </si>
  <si>
    <t>様式名</t>
    <rPh sb="0" eb="2">
      <t>ヨウシキ</t>
    </rPh>
    <rPh sb="2" eb="3">
      <t>メイ</t>
    </rPh>
    <phoneticPr fontId="2"/>
  </si>
  <si>
    <t>項目名</t>
    <rPh sb="0" eb="2">
      <t>コウモク</t>
    </rPh>
    <rPh sb="2" eb="3">
      <t>メイ</t>
    </rPh>
    <phoneticPr fontId="2"/>
  </si>
  <si>
    <t>配置予定技術者</t>
    <rPh sb="0" eb="2">
      <t>ハイチ</t>
    </rPh>
    <rPh sb="2" eb="4">
      <t>ヨテイ</t>
    </rPh>
    <rPh sb="4" eb="7">
      <t>ギジュツシャ</t>
    </rPh>
    <phoneticPr fontId="2"/>
  </si>
  <si>
    <t>企業情報記入欄</t>
    <rPh sb="0" eb="2">
      <t>キギョウ</t>
    </rPh>
    <rPh sb="2" eb="4">
      <t>ジョウホウ</t>
    </rPh>
    <rPh sb="4" eb="6">
      <t>キニュウ</t>
    </rPh>
    <rPh sb="6" eb="7">
      <t>ラン</t>
    </rPh>
    <phoneticPr fontId="2"/>
  </si>
  <si>
    <t>氏名記入欄</t>
    <rPh sb="0" eb="2">
      <t>シメイ</t>
    </rPh>
    <rPh sb="2" eb="4">
      <t>キニュウ</t>
    </rPh>
    <rPh sb="4" eb="5">
      <t>ラン</t>
    </rPh>
    <phoneticPr fontId="2"/>
  </si>
  <si>
    <t>（収受印を発行しない発注機関は、「３提出資料確認欄」を全て削除）</t>
    <rPh sb="1" eb="3">
      <t>シュウジュ</t>
    </rPh>
    <rPh sb="3" eb="4">
      <t>イン</t>
    </rPh>
    <rPh sb="5" eb="7">
      <t>ハッコウ</t>
    </rPh>
    <rPh sb="10" eb="12">
      <t>ハッチュウ</t>
    </rPh>
    <rPh sb="12" eb="14">
      <t>キカン</t>
    </rPh>
    <rPh sb="18" eb="20">
      <t>テイシュツ</t>
    </rPh>
    <rPh sb="20" eb="22">
      <t>シリョウ</t>
    </rPh>
    <rPh sb="22" eb="24">
      <t>カクニン</t>
    </rPh>
    <rPh sb="24" eb="25">
      <t>ラン</t>
    </rPh>
    <rPh sb="27" eb="28">
      <t>スベ</t>
    </rPh>
    <rPh sb="29" eb="31">
      <t>サクジョ</t>
    </rPh>
    <phoneticPr fontId="2"/>
  </si>
  <si>
    <t>評価項目番号</t>
    <rPh sb="0" eb="2">
      <t>ヒョウカ</t>
    </rPh>
    <rPh sb="2" eb="4">
      <t>コウモク</t>
    </rPh>
    <rPh sb="4" eb="6">
      <t>バンゴウ</t>
    </rPh>
    <phoneticPr fontId="2"/>
  </si>
  <si>
    <t>-</t>
    <phoneticPr fontId="2"/>
  </si>
  <si>
    <t>評価基準（様式記載内容）</t>
    <rPh sb="0" eb="2">
      <t>ヒョウカ</t>
    </rPh>
    <rPh sb="2" eb="4">
      <t>キジュン</t>
    </rPh>
    <rPh sb="5" eb="7">
      <t>ヨウシキ</t>
    </rPh>
    <rPh sb="7" eb="9">
      <t>キサイ</t>
    </rPh>
    <rPh sb="9" eb="11">
      <t>ナイヨウ</t>
    </rPh>
    <phoneticPr fontId="2"/>
  </si>
  <si>
    <t>表中の着色セルを予備欄です。項目が不足する場合ここに入力すれば、プルダウンリストを追加できます。</t>
    <phoneticPr fontId="2"/>
  </si>
  <si>
    <t>【表４】表紙記載文リスト</t>
    <rPh sb="1" eb="2">
      <t>ヒョウ</t>
    </rPh>
    <rPh sb="4" eb="6">
      <t>ヒョウシ</t>
    </rPh>
    <rPh sb="6" eb="8">
      <t>キサイ</t>
    </rPh>
    <rPh sb="8" eb="9">
      <t>ブン</t>
    </rPh>
    <phoneticPr fontId="2"/>
  </si>
  <si>
    <t>法面機械保有</t>
    <rPh sb="0" eb="2">
      <t>ノリメン</t>
    </rPh>
    <rPh sb="2" eb="4">
      <t>キカイ</t>
    </rPh>
    <rPh sb="4" eb="6">
      <t>ホユウ</t>
    </rPh>
    <phoneticPr fontId="12"/>
  </si>
  <si>
    <t>建設機械保有状況</t>
    <rPh sb="0" eb="2">
      <t>ケンセツ</t>
    </rPh>
    <rPh sb="2" eb="4">
      <t>キカイ</t>
    </rPh>
    <rPh sb="4" eb="6">
      <t>ホユウ</t>
    </rPh>
    <rPh sb="6" eb="8">
      <t>ジョウキョウ</t>
    </rPh>
    <phoneticPr fontId="2"/>
  </si>
  <si>
    <t>BCP認定状況</t>
    <rPh sb="3" eb="5">
      <t>ニンテイ</t>
    </rPh>
    <rPh sb="5" eb="7">
      <t>ジョウキョウ</t>
    </rPh>
    <phoneticPr fontId="2"/>
  </si>
  <si>
    <t>労働福祉（障がい者雇用）</t>
    <rPh sb="0" eb="2">
      <t>ロウドウ</t>
    </rPh>
    <rPh sb="2" eb="4">
      <t>フクシ</t>
    </rPh>
    <rPh sb="5" eb="6">
      <t>ショウ</t>
    </rPh>
    <rPh sb="8" eb="9">
      <t>シャ</t>
    </rPh>
    <rPh sb="9" eb="11">
      <t>コヨウ</t>
    </rPh>
    <phoneticPr fontId="12"/>
  </si>
  <si>
    <t>労働福祉（育児介護制度）</t>
    <rPh sb="0" eb="2">
      <t>ロウドウ</t>
    </rPh>
    <rPh sb="2" eb="4">
      <t>フクシ</t>
    </rPh>
    <rPh sb="5" eb="7">
      <t>イクジ</t>
    </rPh>
    <rPh sb="7" eb="9">
      <t>カイゴ</t>
    </rPh>
    <rPh sb="9" eb="11">
      <t>セイド</t>
    </rPh>
    <phoneticPr fontId="12"/>
  </si>
  <si>
    <t>育児介護チェック表</t>
    <rPh sb="0" eb="2">
      <t>イクジ</t>
    </rPh>
    <rPh sb="2" eb="4">
      <t>カイゴ</t>
    </rPh>
    <rPh sb="8" eb="9">
      <t>ヒョウ</t>
    </rPh>
    <phoneticPr fontId="12"/>
  </si>
  <si>
    <t>労働福祉（若手技術者雇用）</t>
    <rPh sb="0" eb="2">
      <t>ロウドウ</t>
    </rPh>
    <rPh sb="2" eb="4">
      <t>フクシ</t>
    </rPh>
    <rPh sb="5" eb="7">
      <t>ワカテ</t>
    </rPh>
    <rPh sb="7" eb="10">
      <t>ギジュツシャ</t>
    </rPh>
    <rPh sb="10" eb="12">
      <t>コヨウ</t>
    </rPh>
    <phoneticPr fontId="12"/>
  </si>
  <si>
    <t>（【隠岐】企業の法面機械保有は、機械名が○○になっていますので、必ず編集が必要です。）</t>
    <rPh sb="8" eb="10">
      <t>ノリメン</t>
    </rPh>
    <rPh sb="10" eb="12">
      <t>キカイ</t>
    </rPh>
    <phoneticPr fontId="2"/>
  </si>
  <si>
    <r>
      <t>（【隠岐】</t>
    </r>
    <r>
      <rPr>
        <sz val="11"/>
        <color rgb="FFFF0000"/>
        <rFont val="ＭＳ Ｐゴシック"/>
        <family val="3"/>
        <charset val="128"/>
        <scheme val="minor"/>
      </rPr>
      <t>企業の法面機械保有</t>
    </r>
    <r>
      <rPr>
        <sz val="11"/>
        <color theme="1"/>
        <rFont val="ＭＳ Ｐゴシック"/>
        <family val="3"/>
        <charset val="128"/>
        <scheme val="minor"/>
      </rPr>
      <t>は、機械名が○○になっていますので、</t>
    </r>
    <r>
      <rPr>
        <sz val="11"/>
        <color rgb="FFFF0000"/>
        <rFont val="ＭＳ Ｐゴシック"/>
        <family val="3"/>
        <charset val="128"/>
        <scheme val="minor"/>
      </rPr>
      <t>必ず編集</t>
    </r>
    <r>
      <rPr>
        <sz val="11"/>
        <color theme="1"/>
        <rFont val="ＭＳ Ｐゴシック"/>
        <family val="3"/>
        <charset val="128"/>
        <scheme val="minor"/>
      </rPr>
      <t>が必要です。）</t>
    </r>
    <rPh sb="2" eb="4">
      <t>オキ</t>
    </rPh>
    <rPh sb="5" eb="7">
      <t>キギョウ</t>
    </rPh>
    <rPh sb="8" eb="10">
      <t>ノリメン</t>
    </rPh>
    <rPh sb="10" eb="12">
      <t>キカイ</t>
    </rPh>
    <rPh sb="12" eb="14">
      <t>ホユウ</t>
    </rPh>
    <rPh sb="16" eb="18">
      <t>キカイ</t>
    </rPh>
    <rPh sb="18" eb="19">
      <t>メイ</t>
    </rPh>
    <rPh sb="32" eb="33">
      <t>カナラ</t>
    </rPh>
    <rPh sb="34" eb="36">
      <t>ヘンシュウ</t>
    </rPh>
    <rPh sb="37" eb="39">
      <t>ヒツヨウ</t>
    </rPh>
    <phoneticPr fontId="2"/>
  </si>
  <si>
    <t>【表４】を編集すると技術資料（表紙）「2　提出書類（必要な項目について）」で記載する様式の名称変更ができます。</t>
    <rPh sb="10" eb="12">
      <t>ギジュツ</t>
    </rPh>
    <rPh sb="12" eb="14">
      <t>シリョウ</t>
    </rPh>
    <rPh sb="15" eb="17">
      <t>ヒョウシ</t>
    </rPh>
    <rPh sb="38" eb="40">
      <t>キサイ</t>
    </rPh>
    <rPh sb="42" eb="44">
      <t>ヨウシキ</t>
    </rPh>
    <rPh sb="45" eb="47">
      <t>メイショウ</t>
    </rPh>
    <rPh sb="47" eb="49">
      <t>ヘンコウ</t>
    </rPh>
    <phoneticPr fontId="2"/>
  </si>
  <si>
    <t>a0</t>
  </si>
  <si>
    <t>a1</t>
  </si>
  <si>
    <t>①「発注者審査作業用」シートに記載されている表中の不要な項目の列全体を削除してください</t>
    <rPh sb="2" eb="5">
      <t>ハッチュウシャ</t>
    </rPh>
    <rPh sb="5" eb="7">
      <t>シンサ</t>
    </rPh>
    <rPh sb="7" eb="10">
      <t>サギョウヨウ</t>
    </rPh>
    <rPh sb="15" eb="17">
      <t>キサイ</t>
    </rPh>
    <rPh sb="22" eb="23">
      <t>ヒョウ</t>
    </rPh>
    <rPh sb="23" eb="24">
      <t>チュウ</t>
    </rPh>
    <rPh sb="25" eb="27">
      <t>フヨウ</t>
    </rPh>
    <rPh sb="28" eb="30">
      <t>コウモク</t>
    </rPh>
    <rPh sb="31" eb="32">
      <t>レツ</t>
    </rPh>
    <rPh sb="32" eb="34">
      <t>ゼンタイ</t>
    </rPh>
    <rPh sb="35" eb="37">
      <t>サクジョ</t>
    </rPh>
    <rPh sb="37" eb="39">
      <t>ゼンサクジョ</t>
    </rPh>
    <phoneticPr fontId="2"/>
  </si>
  <si>
    <t>※「発注者審査作業用」シート</t>
    <rPh sb="2" eb="5">
      <t>ハッチュウシャ</t>
    </rPh>
    <rPh sb="5" eb="7">
      <t>シンサ</t>
    </rPh>
    <rPh sb="7" eb="9">
      <t>サギョウ</t>
    </rPh>
    <rPh sb="9" eb="10">
      <t>ヨウ</t>
    </rPh>
    <phoneticPr fontId="2"/>
  </si>
  <si>
    <t>※技術審査用ファイル</t>
    <rPh sb="1" eb="3">
      <t>ギジュツ</t>
    </rPh>
    <rPh sb="3" eb="6">
      <t>シンサヨウ</t>
    </rPh>
    <phoneticPr fontId="2"/>
  </si>
  <si>
    <t>（文字のサイズ、セルの結合、列幅の調整などは、「技術審査用ファイル」で行うため、「発注者作業用シート」では、体裁を整える必要はありません）</t>
    <rPh sb="1" eb="3">
      <t>モジ</t>
    </rPh>
    <rPh sb="11" eb="13">
      <t>ケツゴウ</t>
    </rPh>
    <rPh sb="14" eb="16">
      <t>レツハバ</t>
    </rPh>
    <rPh sb="17" eb="19">
      <t>チョウセイ</t>
    </rPh>
    <rPh sb="24" eb="26">
      <t>ギジュツ</t>
    </rPh>
    <rPh sb="26" eb="29">
      <t>シンサヨウ</t>
    </rPh>
    <rPh sb="35" eb="36">
      <t>オコナ</t>
    </rPh>
    <rPh sb="41" eb="44">
      <t>ハッチュウシャ</t>
    </rPh>
    <rPh sb="44" eb="47">
      <t>サギョウヨウ</t>
    </rPh>
    <rPh sb="54" eb="56">
      <t>テイサイ</t>
    </rPh>
    <rPh sb="57" eb="58">
      <t>トトノ</t>
    </rPh>
    <rPh sb="60" eb="62">
      <t>ヒツヨウ</t>
    </rPh>
    <phoneticPr fontId="2"/>
  </si>
  <si>
    <t>　企業の申請内容を数式でリンクさせて評価項目毎に一覧表で整理。指定された範囲を「技術審査用ファイル」の「作業用シート」に一括コピーすることで、</t>
    <rPh sb="31" eb="33">
      <t>シテイ</t>
    </rPh>
    <rPh sb="36" eb="38">
      <t>ハンイ</t>
    </rPh>
    <rPh sb="60" eb="62">
      <t>イッカツ</t>
    </rPh>
    <phoneticPr fontId="2"/>
  </si>
  <si>
    <t>　１．【技術資料（表紙）の確認・修正事項】</t>
    <rPh sb="4" eb="6">
      <t>ギジュツ</t>
    </rPh>
    <rPh sb="6" eb="8">
      <t>シリョウ</t>
    </rPh>
    <rPh sb="9" eb="11">
      <t>ヒョウシ</t>
    </rPh>
    <rPh sb="13" eb="15">
      <t>カクニン</t>
    </rPh>
    <rPh sb="16" eb="18">
      <t>シュウセイ</t>
    </rPh>
    <rPh sb="18" eb="20">
      <t>ジコウ</t>
    </rPh>
    <phoneticPr fontId="2"/>
  </si>
  <si>
    <t>　２．【技術資料（各種様式）の確認・修正事項】</t>
    <rPh sb="4" eb="6">
      <t>ギジュツ</t>
    </rPh>
    <rPh sb="6" eb="8">
      <t>シリョウ</t>
    </rPh>
    <rPh sb="9" eb="11">
      <t>カクシュ</t>
    </rPh>
    <rPh sb="11" eb="13">
      <t>ヨウシキ</t>
    </rPh>
    <rPh sb="15" eb="17">
      <t>カクニン</t>
    </rPh>
    <rPh sb="18" eb="20">
      <t>シュウセイ</t>
    </rPh>
    <rPh sb="20" eb="22">
      <t>ジコウ</t>
    </rPh>
    <phoneticPr fontId="2"/>
  </si>
  <si>
    <t>　３．【評価基準の確認】</t>
    <rPh sb="4" eb="6">
      <t>ヒョウカ</t>
    </rPh>
    <rPh sb="6" eb="8">
      <t>キジュン</t>
    </rPh>
    <rPh sb="9" eb="11">
      <t>カクニン</t>
    </rPh>
    <phoneticPr fontId="2"/>
  </si>
  <si>
    <t>　４．【PPI掲載用ファイルの作成】</t>
    <rPh sb="7" eb="10">
      <t>ケイサイヨウ</t>
    </rPh>
    <rPh sb="15" eb="17">
      <t>サクセイ</t>
    </rPh>
    <phoneticPr fontId="2"/>
  </si>
  <si>
    <t>＜発注準備から入札結果調書作成までの全体イメージ＞</t>
    <rPh sb="1" eb="3">
      <t>ハッチュウ</t>
    </rPh>
    <rPh sb="3" eb="5">
      <t>ジュンビ</t>
    </rPh>
    <rPh sb="7" eb="9">
      <t>ニュウサツ</t>
    </rPh>
    <rPh sb="9" eb="11">
      <t>ケッカ</t>
    </rPh>
    <rPh sb="11" eb="13">
      <t>チョウショ</t>
    </rPh>
    <rPh sb="13" eb="15">
      <t>サクセイ</t>
    </rPh>
    <rPh sb="18" eb="20">
      <t>ゼンタイ</t>
    </rPh>
    <phoneticPr fontId="2"/>
  </si>
  <si>
    <r>
      <t>②</t>
    </r>
    <r>
      <rPr>
        <sz val="11"/>
        <color rgb="FFFF0000"/>
        <rFont val="ＭＳ Ｐゴシック"/>
        <family val="3"/>
        <charset val="128"/>
        <scheme val="minor"/>
      </rPr>
      <t>エラー表示</t>
    </r>
    <r>
      <rPr>
        <sz val="11"/>
        <color theme="1"/>
        <rFont val="ＭＳ Ｐゴシック"/>
        <family val="3"/>
        <charset val="128"/>
        <scheme val="minor"/>
      </rPr>
      <t>がでている</t>
    </r>
    <r>
      <rPr>
        <sz val="11"/>
        <color rgb="FFFF0000"/>
        <rFont val="ＭＳ Ｐゴシック"/>
        <family val="3"/>
        <charset val="128"/>
        <scheme val="minor"/>
      </rPr>
      <t>行を非表示</t>
    </r>
    <r>
      <rPr>
        <sz val="11"/>
        <color theme="1"/>
        <rFont val="ＭＳ Ｐゴシック"/>
        <family val="3"/>
        <charset val="128"/>
        <scheme val="minor"/>
      </rPr>
      <t>にしてください（</t>
    </r>
    <r>
      <rPr>
        <sz val="11"/>
        <color rgb="FFFF0000"/>
        <rFont val="ＭＳ Ｐゴシック"/>
        <family val="3"/>
        <charset val="128"/>
        <scheme val="minor"/>
      </rPr>
      <t>行の削除厳禁</t>
    </r>
    <r>
      <rPr>
        <sz val="11"/>
        <color theme="1"/>
        <rFont val="ＭＳ Ｐゴシック"/>
        <family val="3"/>
        <charset val="128"/>
        <scheme val="minor"/>
      </rPr>
      <t>）。</t>
    </r>
    <rPh sb="4" eb="6">
      <t>ヒョウジ</t>
    </rPh>
    <rPh sb="11" eb="12">
      <t>ギョウ</t>
    </rPh>
    <rPh sb="13" eb="16">
      <t>ヒヒョウジ</t>
    </rPh>
    <phoneticPr fontId="2"/>
  </si>
  <si>
    <r>
      <t>１．</t>
    </r>
    <r>
      <rPr>
        <sz val="12"/>
        <color rgb="FFFF0000"/>
        <rFont val="ＭＳ Ｐゴシック"/>
        <family val="3"/>
        <charset val="128"/>
        <scheme val="minor"/>
      </rPr>
      <t>【表１】のC列</t>
    </r>
    <r>
      <rPr>
        <sz val="12"/>
        <color theme="1"/>
        <rFont val="ＭＳ Ｐゴシック"/>
        <family val="2"/>
        <charset val="128"/>
        <scheme val="minor"/>
      </rPr>
      <t>に基本情報を直接入力してください</t>
    </r>
    <rPh sb="3" eb="4">
      <t>ヒョウ</t>
    </rPh>
    <rPh sb="8" eb="9">
      <t>レツ</t>
    </rPh>
    <rPh sb="10" eb="12">
      <t>キホン</t>
    </rPh>
    <rPh sb="12" eb="14">
      <t>ジョウホウ</t>
    </rPh>
    <rPh sb="15" eb="17">
      <t>チョクセツ</t>
    </rPh>
    <rPh sb="17" eb="19">
      <t>ニュウリョク</t>
    </rPh>
    <phoneticPr fontId="2"/>
  </si>
  <si>
    <t>対象外</t>
    <phoneticPr fontId="2"/>
  </si>
  <si>
    <r>
      <t>【表３】を編集すると評価項目（C列）のリストが変更できます（</t>
    </r>
    <r>
      <rPr>
        <sz val="11"/>
        <color rgb="FFFF0000"/>
        <rFont val="ＭＳ Ｐゴシック"/>
        <family val="3"/>
        <charset val="128"/>
        <scheme val="minor"/>
      </rPr>
      <t>原則、着色セル以外編集不可</t>
    </r>
    <r>
      <rPr>
        <sz val="11"/>
        <color theme="1"/>
        <rFont val="ＭＳ Ｐゴシック"/>
        <family val="2"/>
        <charset val="128"/>
        <scheme val="minor"/>
      </rPr>
      <t>）。</t>
    </r>
    <rPh sb="1" eb="2">
      <t>ヒョウ</t>
    </rPh>
    <rPh sb="30" eb="32">
      <t>ゲンソク</t>
    </rPh>
    <rPh sb="33" eb="35">
      <t>チャクショク</t>
    </rPh>
    <rPh sb="37" eb="39">
      <t>イガイ</t>
    </rPh>
    <rPh sb="39" eb="41">
      <t>ヘンシュウ</t>
    </rPh>
    <rPh sb="41" eb="43">
      <t>フカ</t>
    </rPh>
    <phoneticPr fontId="2"/>
  </si>
  <si>
    <t>地理的条件</t>
    <phoneticPr fontId="2"/>
  </si>
  <si>
    <t>入札公告日：</t>
    <rPh sb="0" eb="2">
      <t>ニュウサツ</t>
    </rPh>
    <rPh sb="2" eb="4">
      <t>コウコク</t>
    </rPh>
    <rPh sb="4" eb="5">
      <t>ビ</t>
    </rPh>
    <phoneticPr fontId="2"/>
  </si>
  <si>
    <t>工事名：</t>
    <rPh sb="0" eb="2">
      <t>コウジ</t>
    </rPh>
    <rPh sb="2" eb="3">
      <t>メイ</t>
    </rPh>
    <phoneticPr fontId="2"/>
  </si>
  <si>
    <r>
      <rPr>
        <sz val="11"/>
        <color rgb="FFFF0000"/>
        <rFont val="ＭＳ Ｐゴシック"/>
        <family val="3"/>
        <charset val="128"/>
        <scheme val="minor"/>
      </rPr>
      <t>不要な項目</t>
    </r>
    <r>
      <rPr>
        <sz val="11"/>
        <color theme="1"/>
        <rFont val="ＭＳ Ｐゴシック"/>
        <family val="2"/>
        <charset val="128"/>
        <scheme val="minor"/>
      </rPr>
      <t>は、</t>
    </r>
    <r>
      <rPr>
        <sz val="11"/>
        <color rgb="FFFF0000"/>
        <rFont val="ＭＳ Ｐゴシック"/>
        <family val="3"/>
        <charset val="128"/>
        <scheme val="minor"/>
      </rPr>
      <t>非表示に</t>
    </r>
    <r>
      <rPr>
        <sz val="11"/>
        <color theme="1"/>
        <rFont val="ＭＳ Ｐゴシック"/>
        <family val="2"/>
        <charset val="128"/>
        <scheme val="minor"/>
      </rPr>
      <t>してください（</t>
    </r>
    <r>
      <rPr>
        <sz val="11"/>
        <color rgb="FFFF0000"/>
        <rFont val="ＭＳ Ｐゴシック"/>
        <family val="3"/>
        <charset val="128"/>
        <scheme val="minor"/>
      </rPr>
      <t>行の削除厳禁</t>
    </r>
    <r>
      <rPr>
        <sz val="11"/>
        <color theme="1"/>
        <rFont val="ＭＳ Ｐゴシック"/>
        <family val="2"/>
        <charset val="128"/>
        <scheme val="minor"/>
      </rPr>
      <t>）</t>
    </r>
    <rPh sb="0" eb="2">
      <t>フヨウ</t>
    </rPh>
    <rPh sb="3" eb="5">
      <t>コウモク</t>
    </rPh>
    <rPh sb="7" eb="10">
      <t>ヒヒョウジ</t>
    </rPh>
    <rPh sb="18" eb="19">
      <t>ギョウ</t>
    </rPh>
    <rPh sb="20" eb="22">
      <t>サクジョ</t>
    </rPh>
    <rPh sb="22" eb="24">
      <t>ゲンキン</t>
    </rPh>
    <phoneticPr fontId="2"/>
  </si>
  <si>
    <t>発注者入力シートで選択していない項目は、エラー表示になります</t>
    <rPh sb="0" eb="3">
      <t>ハッチュウシャ</t>
    </rPh>
    <rPh sb="3" eb="5">
      <t>ニュウリョク</t>
    </rPh>
    <rPh sb="9" eb="11">
      <t>センタク</t>
    </rPh>
    <rPh sb="16" eb="18">
      <t>コウモク</t>
    </rPh>
    <rPh sb="23" eb="25">
      <t>ヒョウジ</t>
    </rPh>
    <phoneticPr fontId="2"/>
  </si>
  <si>
    <t>　５．【技術審査（競争参加資格委員会）の準備作業】</t>
    <rPh sb="4" eb="6">
      <t>ギジュツ</t>
    </rPh>
    <rPh sb="6" eb="8">
      <t>シンサ</t>
    </rPh>
    <rPh sb="9" eb="11">
      <t>キョウソウ</t>
    </rPh>
    <rPh sb="11" eb="13">
      <t>サンカ</t>
    </rPh>
    <rPh sb="13" eb="15">
      <t>シカク</t>
    </rPh>
    <rPh sb="15" eb="18">
      <t>イインカイ</t>
    </rPh>
    <rPh sb="20" eb="22">
      <t>ジュンビ</t>
    </rPh>
    <rPh sb="22" eb="24">
      <t>サギョウ</t>
    </rPh>
    <phoneticPr fontId="2"/>
  </si>
  <si>
    <t>技術審査（競争参加資格委員会）や入札結果調書を簡単に作成することが可能</t>
    <rPh sb="5" eb="7">
      <t>キョウソウ</t>
    </rPh>
    <rPh sb="7" eb="9">
      <t>サンカ</t>
    </rPh>
    <rPh sb="9" eb="11">
      <t>シカク</t>
    </rPh>
    <rPh sb="11" eb="14">
      <t>イインカイ</t>
    </rPh>
    <phoneticPr fontId="2"/>
  </si>
  <si>
    <t>　このファイルの「発注者作業用シート」から各企業の申請内容を一括コピーし、「技術審査用ファイル」で集計することで、技術審査（競争参加資格委員会）</t>
    <rPh sb="9" eb="12">
      <t>ハッチュウシャ</t>
    </rPh>
    <rPh sb="12" eb="15">
      <t>サギョウヨウ</t>
    </rPh>
    <rPh sb="21" eb="22">
      <t>カク</t>
    </rPh>
    <rPh sb="22" eb="24">
      <t>キギョウ</t>
    </rPh>
    <rPh sb="25" eb="27">
      <t>シンセイ</t>
    </rPh>
    <rPh sb="27" eb="29">
      <t>ナイヨウ</t>
    </rPh>
    <rPh sb="30" eb="32">
      <t>イッカツ</t>
    </rPh>
    <rPh sb="38" eb="40">
      <t>ギジュツ</t>
    </rPh>
    <rPh sb="40" eb="43">
      <t>シンサヨウ</t>
    </rPh>
    <rPh sb="49" eb="51">
      <t>シュウケイ</t>
    </rPh>
    <rPh sb="57" eb="59">
      <t>ギジュツ</t>
    </rPh>
    <rPh sb="59" eb="61">
      <t>シンサ</t>
    </rPh>
    <rPh sb="62" eb="64">
      <t>キョウソウ</t>
    </rPh>
    <rPh sb="64" eb="66">
      <t>サンカ</t>
    </rPh>
    <rPh sb="66" eb="68">
      <t>シカク</t>
    </rPh>
    <rPh sb="68" eb="71">
      <t>イインカイ</t>
    </rPh>
    <phoneticPr fontId="2"/>
  </si>
  <si>
    <t>用の資料や入札結果調書が簡単に作成可能</t>
    <phoneticPr fontId="2"/>
  </si>
  <si>
    <t>＜企業＞</t>
    <rPh sb="1" eb="3">
      <t>キギョウ</t>
    </rPh>
    <phoneticPr fontId="2"/>
  </si>
  <si>
    <t>予備欄</t>
    <rPh sb="0" eb="2">
      <t>ヨビ</t>
    </rPh>
    <rPh sb="2" eb="3">
      <t>ラン</t>
    </rPh>
    <phoneticPr fontId="2"/>
  </si>
  <si>
    <t>予備欄</t>
    <phoneticPr fontId="2"/>
  </si>
  <si>
    <t>配置予定技術者②</t>
    <rPh sb="0" eb="2">
      <t>ハイチ</t>
    </rPh>
    <rPh sb="2" eb="4">
      <t>ヨテイ</t>
    </rPh>
    <rPh sb="4" eb="7">
      <t>ギジュツシャ</t>
    </rPh>
    <phoneticPr fontId="2"/>
  </si>
  <si>
    <t>配置予定技術者③</t>
    <rPh sb="0" eb="2">
      <t>ハイチ</t>
    </rPh>
    <rPh sb="2" eb="4">
      <t>ヨテイ</t>
    </rPh>
    <rPh sb="4" eb="7">
      <t>ギジュツシャ</t>
    </rPh>
    <phoneticPr fontId="2"/>
  </si>
  <si>
    <t>審査用ファイルコピー先の列数と合わせるため削除×</t>
    <rPh sb="0" eb="3">
      <t>シンサヨウ</t>
    </rPh>
    <rPh sb="10" eb="11">
      <t>サキ</t>
    </rPh>
    <rPh sb="12" eb="13">
      <t>レツ</t>
    </rPh>
    <rPh sb="13" eb="14">
      <t>スウ</t>
    </rPh>
    <rPh sb="15" eb="16">
      <t>ア</t>
    </rPh>
    <rPh sb="21" eb="23">
      <t>サクジョ</t>
    </rPh>
    <phoneticPr fontId="2"/>
  </si>
  <si>
    <t>＜シートの説明＞</t>
    <rPh sb="5" eb="7">
      <t>セツメイ</t>
    </rPh>
    <phoneticPr fontId="2"/>
  </si>
  <si>
    <t>行番号</t>
    <rPh sb="0" eb="1">
      <t>ギョウ</t>
    </rPh>
    <rPh sb="1" eb="3">
      <t>バンゴウ</t>
    </rPh>
    <phoneticPr fontId="2"/>
  </si>
  <si>
    <t>有</t>
    <rPh sb="0" eb="1">
      <t>アリ</t>
    </rPh>
    <phoneticPr fontId="2"/>
  </si>
  <si>
    <t>無</t>
    <rPh sb="0" eb="1">
      <t>ナシ</t>
    </rPh>
    <phoneticPr fontId="2"/>
  </si>
  <si>
    <t>：セルに直接入力もしくはリストから選択が必要な箇所</t>
    <rPh sb="4" eb="6">
      <t>チョクセツ</t>
    </rPh>
    <rPh sb="6" eb="8">
      <t>ニュウリョク</t>
    </rPh>
    <rPh sb="17" eb="19">
      <t>センタク</t>
    </rPh>
    <rPh sb="20" eb="22">
      <t>ヒツヨウ</t>
    </rPh>
    <rPh sb="23" eb="25">
      <t>カショ</t>
    </rPh>
    <phoneticPr fontId="2"/>
  </si>
  <si>
    <t>対象工事が６０件を超える場合は、本様式を複写し申請番号を修正のうえ、提出すること。</t>
    <rPh sb="0" eb="2">
      <t>タイショウ</t>
    </rPh>
    <rPh sb="2" eb="4">
      <t>コウジ</t>
    </rPh>
    <rPh sb="7" eb="8">
      <t>ケン</t>
    </rPh>
    <rPh sb="9" eb="10">
      <t>コ</t>
    </rPh>
    <rPh sb="12" eb="14">
      <t>バアイ</t>
    </rPh>
    <rPh sb="16" eb="17">
      <t>ホン</t>
    </rPh>
    <rPh sb="17" eb="19">
      <t>ヨウシキ</t>
    </rPh>
    <rPh sb="20" eb="22">
      <t>フクシャ</t>
    </rPh>
    <rPh sb="23" eb="25">
      <t>シンセイ</t>
    </rPh>
    <rPh sb="25" eb="27">
      <t>バンゴウ</t>
    </rPh>
    <rPh sb="28" eb="30">
      <t>シュウセイ</t>
    </rPh>
    <rPh sb="34" eb="36">
      <t>テイシュツ</t>
    </rPh>
    <phoneticPr fontId="2"/>
  </si>
  <si>
    <t>若手・中堅技術者配置</t>
    <rPh sb="0" eb="2">
      <t>ワカテ</t>
    </rPh>
    <rPh sb="3" eb="5">
      <t>チュウケン</t>
    </rPh>
    <rPh sb="5" eb="8">
      <t>ギジュツシャ</t>
    </rPh>
    <rPh sb="8" eb="10">
      <t>ハイチ</t>
    </rPh>
    <phoneticPr fontId="2"/>
  </si>
  <si>
    <t>生年月日</t>
    <rPh sb="0" eb="2">
      <t>セイネン</t>
    </rPh>
    <rPh sb="2" eb="4">
      <t>ガッピ</t>
    </rPh>
    <phoneticPr fontId="2"/>
  </si>
  <si>
    <t>技術資料提出時に配置予定技術者が特定できない場合は、複数の候補者を記入できる。その場合、審査は候補者のうち配置予定技術者の評価点合計が最も低い者で評価する。</t>
    <rPh sb="53" eb="55">
      <t>ハイチ</t>
    </rPh>
    <rPh sb="55" eb="57">
      <t>ヨテイ</t>
    </rPh>
    <rPh sb="57" eb="60">
      <t>ギジュツシャ</t>
    </rPh>
    <rPh sb="61" eb="63">
      <t>ヒョウカ</t>
    </rPh>
    <rPh sb="63" eb="64">
      <t>テン</t>
    </rPh>
    <rPh sb="64" eb="66">
      <t>ゴウケイ</t>
    </rPh>
    <phoneticPr fontId="2"/>
  </si>
  <si>
    <t>登録基幹技能者</t>
    <phoneticPr fontId="2"/>
  </si>
  <si>
    <t>その他様式</t>
  </si>
  <si>
    <t>その他様式</t>
    <rPh sb="2" eb="3">
      <t>タ</t>
    </rPh>
    <rPh sb="3" eb="5">
      <t>ヨウシキ</t>
    </rPh>
    <phoneticPr fontId="2"/>
  </si>
  <si>
    <t>設計図書、技術資料作成に対する質問書</t>
    <phoneticPr fontId="2"/>
  </si>
  <si>
    <t>設計図書、技術資料質問書</t>
    <phoneticPr fontId="2"/>
  </si>
  <si>
    <t>設計図書、技術資料回答書</t>
    <rPh sb="9" eb="11">
      <t>カイトウ</t>
    </rPh>
    <phoneticPr fontId="2"/>
  </si>
  <si>
    <t>２１</t>
  </si>
  <si>
    <t>２２</t>
  </si>
  <si>
    <t>２３</t>
  </si>
  <si>
    <t>２４</t>
  </si>
  <si>
    <t>２５</t>
  </si>
  <si>
    <t>２６</t>
  </si>
  <si>
    <t>２７</t>
  </si>
  <si>
    <t>評価内容説明要求書</t>
    <phoneticPr fontId="2"/>
  </si>
  <si>
    <t>評価内容の説明を求める項目及び要求の要旨</t>
    <phoneticPr fontId="2"/>
  </si>
  <si>
    <t>項目</t>
    <phoneticPr fontId="2"/>
  </si>
  <si>
    <t>評価内容回答書</t>
    <phoneticPr fontId="2"/>
  </si>
  <si>
    <t>企業回答1</t>
    <rPh sb="0" eb="2">
      <t>キギョウ</t>
    </rPh>
    <rPh sb="2" eb="4">
      <t>カイトウ</t>
    </rPh>
    <phoneticPr fontId="2"/>
  </si>
  <si>
    <t>企業回答2</t>
    <rPh sb="0" eb="2">
      <t>キギョウ</t>
    </rPh>
    <rPh sb="2" eb="4">
      <t>カイトウ</t>
    </rPh>
    <phoneticPr fontId="2"/>
  </si>
  <si>
    <t>国局長</t>
    <rPh sb="0" eb="1">
      <t>クニ</t>
    </rPh>
    <rPh sb="1" eb="2">
      <t>キョク</t>
    </rPh>
    <rPh sb="2" eb="3">
      <t>チョウ</t>
    </rPh>
    <phoneticPr fontId="2"/>
  </si>
  <si>
    <t>知事</t>
    <rPh sb="0" eb="2">
      <t>チジ</t>
    </rPh>
    <phoneticPr fontId="2"/>
  </si>
  <si>
    <t>企業回答3</t>
    <rPh sb="0" eb="2">
      <t>キギョウ</t>
    </rPh>
    <rPh sb="2" eb="4">
      <t>カイトウ</t>
    </rPh>
    <phoneticPr fontId="2"/>
  </si>
  <si>
    <t>企業回答4</t>
    <rPh sb="0" eb="2">
      <t>キギョウ</t>
    </rPh>
    <rPh sb="2" eb="4">
      <t>カイトウ</t>
    </rPh>
    <phoneticPr fontId="2"/>
  </si>
  <si>
    <t>契約工事名</t>
    <rPh sb="0" eb="2">
      <t>ケイヤク</t>
    </rPh>
    <rPh sb="2" eb="4">
      <t>コウジ</t>
    </rPh>
    <rPh sb="4" eb="5">
      <t>メイ</t>
    </rPh>
    <phoneticPr fontId="2"/>
  </si>
  <si>
    <t>表彰状記載工事名</t>
    <rPh sb="0" eb="2">
      <t>ヒョウショウ</t>
    </rPh>
    <rPh sb="2" eb="3">
      <t>ジョウ</t>
    </rPh>
    <rPh sb="3" eb="5">
      <t>キサイ</t>
    </rPh>
    <rPh sb="5" eb="7">
      <t>コウジ</t>
    </rPh>
    <rPh sb="7" eb="8">
      <t>メイ</t>
    </rPh>
    <phoneticPr fontId="2"/>
  </si>
  <si>
    <t>国事務所長の表彰</t>
    <rPh sb="0" eb="1">
      <t>クニ</t>
    </rPh>
    <rPh sb="1" eb="3">
      <t>ジム</t>
    </rPh>
    <rPh sb="3" eb="5">
      <t>ショチョウ</t>
    </rPh>
    <rPh sb="6" eb="8">
      <t>ヒョウショウ</t>
    </rPh>
    <phoneticPr fontId="2"/>
  </si>
  <si>
    <t>国局長の表彰</t>
    <rPh sb="0" eb="1">
      <t>クニ</t>
    </rPh>
    <rPh sb="1" eb="2">
      <t>キョク</t>
    </rPh>
    <rPh sb="2" eb="3">
      <t>チョウ</t>
    </rPh>
    <rPh sb="4" eb="6">
      <t>ヒョウショウ</t>
    </rPh>
    <phoneticPr fontId="2"/>
  </si>
  <si>
    <t>知事表彰該当工事の表彰</t>
    <rPh sb="0" eb="2">
      <t>チジ</t>
    </rPh>
    <rPh sb="2" eb="4">
      <t>ヒョウショウ</t>
    </rPh>
    <rPh sb="4" eb="6">
      <t>ガイトウ</t>
    </rPh>
    <rPh sb="6" eb="8">
      <t>コウジ</t>
    </rPh>
    <rPh sb="9" eb="11">
      <t>ヒョウショウ</t>
    </rPh>
    <phoneticPr fontId="2"/>
  </si>
  <si>
    <t>県事務所長表彰該当工事の表彰</t>
    <rPh sb="0" eb="1">
      <t>ケン</t>
    </rPh>
    <rPh sb="1" eb="3">
      <t>ジム</t>
    </rPh>
    <rPh sb="3" eb="5">
      <t>ショチョウ</t>
    </rPh>
    <rPh sb="5" eb="7">
      <t>ヒョウショウ</t>
    </rPh>
    <rPh sb="7" eb="9">
      <t>ガイトウ</t>
    </rPh>
    <rPh sb="9" eb="11">
      <t>コウジ</t>
    </rPh>
    <rPh sb="12" eb="14">
      <t>ヒョウショウ</t>
    </rPh>
    <phoneticPr fontId="2"/>
  </si>
  <si>
    <t>保有する資格名称</t>
    <phoneticPr fontId="2"/>
  </si>
  <si>
    <t>維持管理業務</t>
    <rPh sb="0" eb="2">
      <t>イジ</t>
    </rPh>
    <rPh sb="2" eb="4">
      <t>カンリ</t>
    </rPh>
    <rPh sb="4" eb="6">
      <t>ギョウム</t>
    </rPh>
    <phoneticPr fontId="2"/>
  </si>
  <si>
    <t>ボランティア</t>
    <phoneticPr fontId="2"/>
  </si>
  <si>
    <t>業務名</t>
    <phoneticPr fontId="2"/>
  </si>
  <si>
    <t>評価内容説明要求書</t>
    <phoneticPr fontId="2"/>
  </si>
  <si>
    <r>
      <t>①</t>
    </r>
    <r>
      <rPr>
        <sz val="11"/>
        <color rgb="FFFF0000"/>
        <rFont val="ＭＳ Ｐゴシック"/>
        <family val="3"/>
        <charset val="128"/>
        <scheme val="minor"/>
      </rPr>
      <t>「2　提出書類（必要な項目について）」</t>
    </r>
    <r>
      <rPr>
        <sz val="11"/>
        <color theme="1"/>
        <rFont val="ＭＳ Ｐゴシック"/>
        <family val="2"/>
        <charset val="128"/>
        <scheme val="minor"/>
      </rPr>
      <t>を</t>
    </r>
    <r>
      <rPr>
        <sz val="11"/>
        <color rgb="FFFF0000"/>
        <rFont val="ＭＳ Ｐゴシック"/>
        <family val="3"/>
        <charset val="128"/>
        <scheme val="minor"/>
      </rPr>
      <t>確認</t>
    </r>
    <r>
      <rPr>
        <sz val="11"/>
        <color theme="1"/>
        <rFont val="ＭＳ Ｐゴシック"/>
        <family val="2"/>
        <charset val="128"/>
        <scheme val="minor"/>
      </rPr>
      <t>してください。記載文の</t>
    </r>
    <r>
      <rPr>
        <sz val="11"/>
        <color rgb="FFFF0000"/>
        <rFont val="ＭＳ Ｐゴシック"/>
        <family val="3"/>
        <charset val="128"/>
        <scheme val="minor"/>
      </rPr>
      <t>修正</t>
    </r>
    <r>
      <rPr>
        <sz val="11"/>
        <color theme="1"/>
        <rFont val="ＭＳ Ｐゴシック"/>
        <family val="2"/>
        <charset val="128"/>
        <scheme val="minor"/>
      </rPr>
      <t>が必要な場合、</t>
    </r>
    <r>
      <rPr>
        <sz val="11"/>
        <color rgb="FFFF0000"/>
        <rFont val="ＭＳ Ｐゴシック"/>
        <family val="3"/>
        <charset val="128"/>
        <scheme val="minor"/>
      </rPr>
      <t>【表４】O列数式内</t>
    </r>
    <r>
      <rPr>
        <sz val="11"/>
        <color theme="1"/>
        <rFont val="ＭＳ Ｐゴシック"/>
        <family val="2"/>
        <charset val="128"/>
        <scheme val="minor"/>
      </rPr>
      <t>の記載文を</t>
    </r>
    <r>
      <rPr>
        <sz val="11"/>
        <color rgb="FFFF0000"/>
        <rFont val="ＭＳ Ｐゴシック"/>
        <family val="3"/>
        <charset val="128"/>
        <scheme val="minor"/>
      </rPr>
      <t>編集</t>
    </r>
    <r>
      <rPr>
        <sz val="11"/>
        <color theme="1"/>
        <rFont val="ＭＳ Ｐゴシック"/>
        <family val="2"/>
        <charset val="128"/>
        <scheme val="minor"/>
      </rPr>
      <t>してください。</t>
    </r>
    <rPh sb="4" eb="6">
      <t>テイシュツ</t>
    </rPh>
    <rPh sb="6" eb="8">
      <t>ショルイ</t>
    </rPh>
    <rPh sb="9" eb="11">
      <t>ヒツヨウ</t>
    </rPh>
    <rPh sb="12" eb="14">
      <t>コウモク</t>
    </rPh>
    <phoneticPr fontId="2"/>
  </si>
  <si>
    <r>
      <t>③</t>
    </r>
    <r>
      <rPr>
        <sz val="11"/>
        <color rgb="FFFF0000"/>
        <rFont val="ＭＳ Ｐゴシック"/>
        <family val="3"/>
        <charset val="128"/>
        <scheme val="minor"/>
      </rPr>
      <t>収受印を発行しない様式</t>
    </r>
    <r>
      <rPr>
        <sz val="11"/>
        <color theme="1"/>
        <rFont val="ＭＳ Ｐゴシック"/>
        <family val="3"/>
        <charset val="128"/>
        <scheme val="minor"/>
      </rPr>
      <t>は、</t>
    </r>
    <r>
      <rPr>
        <sz val="11"/>
        <color rgb="FFFF0000"/>
        <rFont val="ＭＳ Ｐゴシック"/>
        <family val="3"/>
        <charset val="128"/>
        <scheme val="minor"/>
      </rPr>
      <t>破線以下を全て削除</t>
    </r>
    <r>
      <rPr>
        <sz val="11"/>
        <color theme="1"/>
        <rFont val="ＭＳ Ｐゴシック"/>
        <family val="3"/>
        <charset val="128"/>
        <scheme val="minor"/>
      </rPr>
      <t>してください</t>
    </r>
    <rPh sb="1" eb="3">
      <t>シュウジュ</t>
    </rPh>
    <rPh sb="3" eb="4">
      <t>イン</t>
    </rPh>
    <rPh sb="5" eb="7">
      <t>ハッコウ</t>
    </rPh>
    <rPh sb="10" eb="12">
      <t>ヨウシキ</t>
    </rPh>
    <rPh sb="14" eb="16">
      <t>ハセン</t>
    </rPh>
    <rPh sb="16" eb="18">
      <t>イカ</t>
    </rPh>
    <rPh sb="19" eb="20">
      <t>スベ</t>
    </rPh>
    <rPh sb="21" eb="23">
      <t>サクジョ</t>
    </rPh>
    <phoneticPr fontId="2"/>
  </si>
  <si>
    <t>④「企業入力シート」の「３提出資料確認欄」について、不要項目などを削除・修正してください</t>
    <rPh sb="2" eb="4">
      <t>キギョウ</t>
    </rPh>
    <rPh sb="4" eb="6">
      <t>ニュウリョク</t>
    </rPh>
    <rPh sb="13" eb="15">
      <t>テイシュツ</t>
    </rPh>
    <rPh sb="15" eb="17">
      <t>シリョウ</t>
    </rPh>
    <rPh sb="17" eb="19">
      <t>カクニン</t>
    </rPh>
    <rPh sb="19" eb="20">
      <t>ラン</t>
    </rPh>
    <rPh sb="26" eb="28">
      <t>フヨウ</t>
    </rPh>
    <rPh sb="28" eb="30">
      <t>コウモク</t>
    </rPh>
    <rPh sb="33" eb="35">
      <t>サクジョ</t>
    </rPh>
    <rPh sb="36" eb="38">
      <t>シュウセイ</t>
    </rPh>
    <phoneticPr fontId="2"/>
  </si>
  <si>
    <r>
      <t>２．</t>
    </r>
    <r>
      <rPr>
        <sz val="12"/>
        <color rgb="FFFF0000"/>
        <rFont val="ＭＳ Ｐゴシック"/>
        <family val="3"/>
        <charset val="128"/>
        <scheme val="minor"/>
      </rPr>
      <t>【表２】E～G列</t>
    </r>
    <r>
      <rPr>
        <sz val="12"/>
        <color theme="1"/>
        <rFont val="ＭＳ Ｐゴシック"/>
        <family val="2"/>
        <charset val="128"/>
        <scheme val="minor"/>
      </rPr>
      <t>に</t>
    </r>
    <r>
      <rPr>
        <sz val="12"/>
        <color rgb="FFFF0000"/>
        <rFont val="ＭＳ Ｐゴシック"/>
        <family val="3"/>
        <charset val="128"/>
        <scheme val="minor"/>
      </rPr>
      <t>様式番号と評価項目の番号</t>
    </r>
    <r>
      <rPr>
        <sz val="12"/>
        <color theme="1"/>
        <rFont val="ＭＳ Ｐゴシック"/>
        <family val="2"/>
        <charset val="128"/>
        <scheme val="minor"/>
      </rPr>
      <t>をプルダウンリストで</t>
    </r>
    <r>
      <rPr>
        <sz val="12"/>
        <color rgb="FFFF0000"/>
        <rFont val="ＭＳ Ｐゴシック"/>
        <family val="3"/>
        <charset val="128"/>
        <scheme val="minor"/>
      </rPr>
      <t>選択</t>
    </r>
    <r>
      <rPr>
        <sz val="12"/>
        <color theme="1"/>
        <rFont val="ＭＳ Ｐゴシック"/>
        <family val="2"/>
        <charset val="128"/>
        <scheme val="minor"/>
      </rPr>
      <t>してください。</t>
    </r>
    <rPh sb="3" eb="4">
      <t>ヒョウ</t>
    </rPh>
    <rPh sb="9" eb="10">
      <t>レツ</t>
    </rPh>
    <rPh sb="11" eb="13">
      <t>ヨウシキ</t>
    </rPh>
    <rPh sb="13" eb="15">
      <t>バンゴウ</t>
    </rPh>
    <rPh sb="16" eb="18">
      <t>ヒョウカ</t>
    </rPh>
    <rPh sb="18" eb="20">
      <t>コウモク</t>
    </rPh>
    <rPh sb="21" eb="23">
      <t>バンゴウ</t>
    </rPh>
    <rPh sb="33" eb="35">
      <t>センタク</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</si>
  <si>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5">
      <t>ジョウホウ</t>
    </rPh>
    <rPh sb="16" eb="18">
      <t>ニュウリョク</t>
    </rPh>
    <rPh sb="25" eb="27">
      <t>ニュウリョク</t>
    </rPh>
    <rPh sb="29" eb="31">
      <t>ジョウホウ</t>
    </rPh>
    <rPh sb="33" eb="35">
      <t>カクシュ</t>
    </rPh>
    <rPh sb="35" eb="37">
      <t>ヨウシキ</t>
    </rPh>
    <rPh sb="38" eb="40">
      <t>ハンエイ</t>
    </rPh>
    <phoneticPr fontId="2"/>
  </si>
  <si>
    <r>
      <t>　表のC・D列（</t>
    </r>
    <r>
      <rPr>
        <sz val="12"/>
        <color rgb="FFFF0000"/>
        <rFont val="ＭＳ Ｐゴシック"/>
        <family val="3"/>
        <charset val="128"/>
        <scheme val="minor"/>
      </rPr>
      <t>赤枠内</t>
    </r>
    <r>
      <rPr>
        <sz val="12"/>
        <color theme="1"/>
        <rFont val="ＭＳ Ｐゴシック"/>
        <family val="2"/>
        <charset val="128"/>
        <scheme val="minor"/>
      </rPr>
      <t>）に配置予定技術者情報を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6" eb="7">
      <t>レツ</t>
    </rPh>
    <rPh sb="8" eb="9">
      <t>アカ</t>
    </rPh>
    <rPh sb="9" eb="10">
      <t>ワク</t>
    </rPh>
    <rPh sb="10" eb="11">
      <t>ナイ</t>
    </rPh>
    <rPh sb="13" eb="15">
      <t>ハイチ</t>
    </rPh>
    <rPh sb="15" eb="17">
      <t>ヨテイ</t>
    </rPh>
    <rPh sb="17" eb="20">
      <t>ギジュツシャ</t>
    </rPh>
    <rPh sb="20" eb="22">
      <t>ジョウホウ</t>
    </rPh>
    <rPh sb="23" eb="25">
      <t>ニュウリョク</t>
    </rPh>
    <rPh sb="32" eb="34">
      <t>ニュウリョク</t>
    </rPh>
    <rPh sb="36" eb="38">
      <t>ジョウホウ</t>
    </rPh>
    <rPh sb="40" eb="42">
      <t>カクシュ</t>
    </rPh>
    <rPh sb="42" eb="44">
      <t>ヨウシキ</t>
    </rPh>
    <rPh sb="45" eb="47">
      <t>ハンエイ</t>
    </rPh>
    <phoneticPr fontId="2"/>
  </si>
  <si>
    <t>手順①：</t>
    <rPh sb="0" eb="2">
      <t>テジュン</t>
    </rPh>
    <phoneticPr fontId="2"/>
  </si>
  <si>
    <t>手順②：</t>
    <rPh sb="0" eb="2">
      <t>テジュン</t>
    </rPh>
    <phoneticPr fontId="2"/>
  </si>
  <si>
    <t>手順③：</t>
    <rPh sb="0" eb="2">
      <t>テジュン</t>
    </rPh>
    <phoneticPr fontId="2"/>
  </si>
  <si>
    <t>維持管理</t>
    <rPh sb="0" eb="2">
      <t>イジ</t>
    </rPh>
    <rPh sb="2" eb="4">
      <t>カンリ</t>
    </rPh>
    <phoneticPr fontId="2"/>
  </si>
  <si>
    <t>ボランティア</t>
    <phoneticPr fontId="2"/>
  </si>
  <si>
    <t>企業回答5</t>
    <rPh sb="0" eb="2">
      <t>キギョウ</t>
    </rPh>
    <rPh sb="2" eb="4">
      <t>カイトウ</t>
    </rPh>
    <phoneticPr fontId="2"/>
  </si>
  <si>
    <t>単体</t>
    <rPh sb="0" eb="2">
      <t>タンタイ</t>
    </rPh>
    <phoneticPr fontId="2"/>
  </si>
  <si>
    <t>本店</t>
    <rPh sb="0" eb="2">
      <t>ホンテン</t>
    </rPh>
    <phoneticPr fontId="2"/>
  </si>
  <si>
    <t>支店</t>
    <rPh sb="0" eb="2">
      <t>シテン</t>
    </rPh>
    <phoneticPr fontId="2"/>
  </si>
  <si>
    <t>営業所</t>
    <rPh sb="0" eb="3">
      <t>エイギョウショ</t>
    </rPh>
    <phoneticPr fontId="2"/>
  </si>
  <si>
    <t>企業回答6</t>
    <phoneticPr fontId="2"/>
  </si>
  <si>
    <t>企業回答7</t>
    <rPh sb="0" eb="2">
      <t>キギョウ</t>
    </rPh>
    <rPh sb="2" eb="4">
      <t>カイトウ</t>
    </rPh>
    <phoneticPr fontId="2"/>
  </si>
  <si>
    <t>監理技術者</t>
    <rPh sb="0" eb="2">
      <t>カンリ</t>
    </rPh>
    <rPh sb="2" eb="5">
      <t>ギジュツシャ</t>
    </rPh>
    <phoneticPr fontId="2"/>
  </si>
  <si>
    <t>主任技術者</t>
    <rPh sb="0" eb="2">
      <t>シュニン</t>
    </rPh>
    <rPh sb="2" eb="5">
      <t>ギジュツシャ</t>
    </rPh>
    <phoneticPr fontId="2"/>
  </si>
  <si>
    <t>現場代理人</t>
    <rPh sb="0" eb="2">
      <t>ゲンバ</t>
    </rPh>
    <rPh sb="2" eb="5">
      <t>ダイリニン</t>
    </rPh>
    <phoneticPr fontId="2"/>
  </si>
  <si>
    <t>担当技術者</t>
    <rPh sb="0" eb="2">
      <t>タントウ</t>
    </rPh>
    <rPh sb="2" eb="5">
      <t>ギジュツシャ</t>
    </rPh>
    <phoneticPr fontId="2"/>
  </si>
  <si>
    <t>コピー専用行</t>
    <rPh sb="3" eb="5">
      <t>センヨウ</t>
    </rPh>
    <rPh sb="5" eb="6">
      <t>ギョウ</t>
    </rPh>
    <phoneticPr fontId="2"/>
  </si>
  <si>
    <r>
      <t>＜作業手順＞・・・・以下の作業は、</t>
    </r>
    <r>
      <rPr>
        <b/>
        <u/>
        <sz val="12"/>
        <color rgb="FFFF0000"/>
        <rFont val="ＭＳ Ｐゴシック"/>
        <family val="3"/>
        <charset val="128"/>
        <scheme val="minor"/>
      </rPr>
      <t>必ず別ファイルとして公告用ファイルを作成し、公告用ファイルで作業</t>
    </r>
    <r>
      <rPr>
        <u/>
        <sz val="12"/>
        <color theme="1"/>
        <rFont val="ＭＳ Ｐゴシック"/>
        <family val="3"/>
        <charset val="128"/>
        <scheme val="minor"/>
      </rPr>
      <t>して</t>
    </r>
    <r>
      <rPr>
        <sz val="12"/>
        <color theme="1"/>
        <rFont val="ＭＳ Ｐゴシック"/>
        <family val="2"/>
        <charset val="128"/>
        <scheme val="minor"/>
      </rPr>
      <t>ください（１回シートや列を削除すると元の状態に戻せなくなります）。</t>
    </r>
    <rPh sb="1" eb="3">
      <t>サギョウ</t>
    </rPh>
    <rPh sb="3" eb="5">
      <t>テジュン</t>
    </rPh>
    <rPh sb="10" eb="12">
      <t>イカ</t>
    </rPh>
    <rPh sb="13" eb="15">
      <t>サギョウ</t>
    </rPh>
    <rPh sb="17" eb="18">
      <t>カナラ</t>
    </rPh>
    <rPh sb="19" eb="20">
      <t>ベツ</t>
    </rPh>
    <rPh sb="27" eb="29">
      <t>コウコク</t>
    </rPh>
    <rPh sb="29" eb="30">
      <t>ヨウ</t>
    </rPh>
    <rPh sb="35" eb="37">
      <t>サクセイ</t>
    </rPh>
    <rPh sb="39" eb="41">
      <t>コウコク</t>
    </rPh>
    <rPh sb="41" eb="42">
      <t>ヨウ</t>
    </rPh>
    <rPh sb="47" eb="49">
      <t>サギョウ</t>
    </rPh>
    <rPh sb="57" eb="58">
      <t>カイ</t>
    </rPh>
    <rPh sb="62" eb="63">
      <t>レツ</t>
    </rPh>
    <rPh sb="64" eb="66">
      <t>サクジョ</t>
    </rPh>
    <rPh sb="69" eb="70">
      <t>モト</t>
    </rPh>
    <rPh sb="71" eb="73">
      <t>ジョウタイ</t>
    </rPh>
    <rPh sb="74" eb="75">
      <t>モド</t>
    </rPh>
    <phoneticPr fontId="2"/>
  </si>
  <si>
    <r>
      <t>不要な評価項目の</t>
    </r>
    <r>
      <rPr>
        <sz val="12"/>
        <color rgb="FFFF0000"/>
        <rFont val="ＭＳ Ｐゴシック"/>
        <family val="3"/>
        <charset val="128"/>
        <scheme val="minor"/>
      </rPr>
      <t>列全体</t>
    </r>
    <r>
      <rPr>
        <sz val="12"/>
        <color theme="1"/>
        <rFont val="ＭＳ Ｐゴシック"/>
        <family val="2"/>
        <charset val="128"/>
        <scheme val="minor"/>
      </rPr>
      <t>をこのシートから</t>
    </r>
    <r>
      <rPr>
        <sz val="12"/>
        <color rgb="FFFF0000"/>
        <rFont val="ＭＳ Ｐゴシック"/>
        <family val="3"/>
        <charset val="128"/>
        <scheme val="minor"/>
      </rPr>
      <t>削除</t>
    </r>
    <r>
      <rPr>
        <sz val="12"/>
        <color theme="1"/>
        <rFont val="ＭＳ Ｐゴシック"/>
        <family val="2"/>
        <charset val="128"/>
        <scheme val="minor"/>
      </rPr>
      <t>。不要な様式も削除してください。</t>
    </r>
    <rPh sb="22" eb="24">
      <t>フヨウ</t>
    </rPh>
    <rPh sb="25" eb="27">
      <t>ヨウシキ</t>
    </rPh>
    <rPh sb="28" eb="30">
      <t>サクジョ</t>
    </rPh>
    <phoneticPr fontId="2"/>
  </si>
  <si>
    <r>
      <rPr>
        <sz val="12"/>
        <color rgb="FFFF0000"/>
        <rFont val="ＭＳ Ｐゴシック"/>
        <family val="3"/>
        <charset val="128"/>
        <scheme val="minor"/>
      </rPr>
      <t>予備欄等</t>
    </r>
    <r>
      <rPr>
        <sz val="12"/>
        <color theme="1"/>
        <rFont val="ＭＳ Ｐゴシック"/>
        <family val="2"/>
        <charset val="128"/>
        <scheme val="minor"/>
      </rPr>
      <t>を</t>
    </r>
    <r>
      <rPr>
        <sz val="12"/>
        <color rgb="FFFF0000"/>
        <rFont val="ＭＳ Ｐゴシック"/>
        <family val="3"/>
        <charset val="128"/>
        <scheme val="minor"/>
      </rPr>
      <t>活用</t>
    </r>
    <r>
      <rPr>
        <sz val="12"/>
        <color theme="1"/>
        <rFont val="ＭＳ Ｐゴシック"/>
        <family val="2"/>
        <charset val="128"/>
        <scheme val="minor"/>
      </rPr>
      <t>して配列を合わせてください。</t>
    </r>
    <rPh sb="0" eb="2">
      <t>ヨビ</t>
    </rPh>
    <rPh sb="2" eb="3">
      <t>ラン</t>
    </rPh>
    <rPh sb="3" eb="4">
      <t>ナド</t>
    </rPh>
    <rPh sb="5" eb="7">
      <t>カツヨウ</t>
    </rPh>
    <rPh sb="9" eb="11">
      <t>ハイレツ</t>
    </rPh>
    <rPh sb="12" eb="13">
      <t>ア</t>
    </rPh>
    <phoneticPr fontId="2"/>
  </si>
  <si>
    <t>以下、集計専用表（コピー箇所ではありません）</t>
    <rPh sb="0" eb="2">
      <t>イカ</t>
    </rPh>
    <rPh sb="3" eb="5">
      <t>シュウケイ</t>
    </rPh>
    <rPh sb="5" eb="7">
      <t>センヨウ</t>
    </rPh>
    <rPh sb="7" eb="8">
      <t>ヒョウ</t>
    </rPh>
    <rPh sb="12" eb="14">
      <t>カショ</t>
    </rPh>
    <phoneticPr fontId="2"/>
  </si>
  <si>
    <r>
      <t>・</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へ</t>
    </r>
    <r>
      <rPr>
        <sz val="12"/>
        <color rgb="FFFF0000"/>
        <rFont val="ＭＳ Ｐゴシック"/>
        <family val="3"/>
        <charset val="128"/>
        <scheme val="minor"/>
      </rPr>
      <t>一括コピー</t>
    </r>
    <r>
      <rPr>
        <sz val="12"/>
        <color theme="1"/>
        <rFont val="ＭＳ Ｐゴシック"/>
        <family val="2"/>
        <charset val="128"/>
        <scheme val="minor"/>
      </rPr>
      <t>するため、</t>
    </r>
    <r>
      <rPr>
        <sz val="12"/>
        <color rgb="FFFF0000"/>
        <rFont val="ＭＳ Ｐゴシック"/>
        <family val="3"/>
        <charset val="128"/>
        <scheme val="minor"/>
      </rPr>
      <t>「コピー専用表」</t>
    </r>
    <r>
      <rPr>
        <sz val="12"/>
        <color theme="1"/>
        <rFont val="ＭＳ Ｐゴシック"/>
        <family val="2"/>
        <charset val="128"/>
        <scheme val="minor"/>
      </rPr>
      <t xml:space="preserve">をこのシートに設定しています。
</t>
    </r>
    <rPh sb="22" eb="24">
      <t>イッカツ</t>
    </rPh>
    <rPh sb="38" eb="39">
      <t>ヒョウ</t>
    </rPh>
    <phoneticPr fontId="2"/>
  </si>
  <si>
    <r>
      <t>・</t>
    </r>
    <r>
      <rPr>
        <sz val="12"/>
        <color rgb="FFFF0000"/>
        <rFont val="ＭＳ Ｐゴシック"/>
        <family val="3"/>
        <charset val="128"/>
        <scheme val="minor"/>
      </rPr>
      <t>文字切れやフォントサイズの修正</t>
    </r>
    <r>
      <rPr>
        <sz val="12"/>
        <color theme="1"/>
        <rFont val="ＭＳ Ｐゴシック"/>
        <family val="2"/>
        <charset val="128"/>
        <scheme val="minor"/>
      </rPr>
      <t>は、</t>
    </r>
    <r>
      <rPr>
        <b/>
        <sz val="12"/>
        <color rgb="FF0070C0"/>
        <rFont val="ＭＳ Ｐゴシック"/>
        <family val="3"/>
        <charset val="128"/>
        <scheme val="minor"/>
      </rPr>
      <t>「技術審査用ファイル」</t>
    </r>
    <r>
      <rPr>
        <sz val="12"/>
        <color theme="1"/>
        <rFont val="ＭＳ Ｐゴシック"/>
        <family val="2"/>
        <charset val="128"/>
        <scheme val="minor"/>
      </rPr>
      <t>で行いますので、</t>
    </r>
    <r>
      <rPr>
        <sz val="12"/>
        <color rgb="FFFF0000"/>
        <rFont val="ＭＳ Ｐゴシック"/>
        <family val="3"/>
        <charset val="128"/>
        <scheme val="minor"/>
      </rPr>
      <t>このシートでは作業不要</t>
    </r>
    <r>
      <rPr>
        <sz val="12"/>
        <color theme="1"/>
        <rFont val="ＭＳ Ｐゴシック"/>
        <family val="2"/>
        <charset val="128"/>
        <scheme val="minor"/>
      </rPr>
      <t>です。</t>
    </r>
    <phoneticPr fontId="2"/>
  </si>
  <si>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固定配列</t>
    </r>
    <r>
      <rPr>
        <sz val="12"/>
        <color theme="1"/>
        <rFont val="ＭＳ Ｐゴシック"/>
        <family val="2"/>
        <charset val="128"/>
        <scheme val="minor"/>
      </rPr>
      <t xml:space="preserve">（※１項目３列で設定してあります）
</t>
    </r>
    <rPh sb="1" eb="3">
      <t>ギジュツ</t>
    </rPh>
    <rPh sb="3" eb="6">
      <t>シンサヨウ</t>
    </rPh>
    <rPh sb="12" eb="14">
      <t>コテイ</t>
    </rPh>
    <rPh sb="14" eb="16">
      <t>ハイレツ</t>
    </rPh>
    <phoneticPr fontId="2"/>
  </si>
  <si>
    <r>
      <t>・</t>
    </r>
    <r>
      <rPr>
        <sz val="12"/>
        <color rgb="FFFF0000"/>
        <rFont val="ＭＳ Ｐゴシック"/>
        <family val="3"/>
        <charset val="128"/>
        <scheme val="minor"/>
      </rPr>
      <t>コピーする範囲</t>
    </r>
    <r>
      <rPr>
        <sz val="12"/>
        <color theme="1"/>
        <rFont val="ＭＳ Ｐゴシック"/>
        <family val="2"/>
        <charset val="128"/>
        <scheme val="minor"/>
      </rPr>
      <t>は、</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t>
    </r>
    <r>
      <rPr>
        <sz val="12"/>
        <color theme="1"/>
        <rFont val="ＭＳ Ｐゴシック"/>
        <family val="2"/>
        <charset val="128"/>
        <scheme val="minor"/>
      </rPr>
      <t>（評価項目：１９～２５行）と</t>
    </r>
    <r>
      <rPr>
        <sz val="12"/>
        <color rgb="FFFF0000"/>
        <rFont val="ＭＳ Ｐゴシック"/>
        <family val="3"/>
        <charset val="128"/>
        <scheme val="minor"/>
      </rPr>
      <t>白色部分</t>
    </r>
    <r>
      <rPr>
        <sz val="12"/>
        <color theme="1"/>
        <rFont val="ＭＳ Ｐゴシック"/>
        <family val="2"/>
        <charset val="128"/>
        <scheme val="minor"/>
      </rPr>
      <t>（企業申請内容：２６行～３３行）です。</t>
    </r>
    <rPh sb="6" eb="8">
      <t>ハンイ</t>
    </rPh>
    <rPh sb="14" eb="16">
      <t>センヨウ</t>
    </rPh>
    <rPh sb="16" eb="17">
      <t>ヒョウ</t>
    </rPh>
    <rPh sb="19" eb="20">
      <t>ウス</t>
    </rPh>
    <rPh sb="24" eb="26">
      <t>ブブン</t>
    </rPh>
    <rPh sb="27" eb="29">
      <t>ヒョウカ</t>
    </rPh>
    <rPh sb="29" eb="31">
      <t>コウモク</t>
    </rPh>
    <rPh sb="37" eb="38">
      <t>ギョウ</t>
    </rPh>
    <rPh sb="40" eb="42">
      <t>ハクショク</t>
    </rPh>
    <rPh sb="42" eb="44">
      <t>ブブン</t>
    </rPh>
    <rPh sb="45" eb="47">
      <t>キギョウ</t>
    </rPh>
    <rPh sb="47" eb="49">
      <t>シンセイ</t>
    </rPh>
    <rPh sb="49" eb="51">
      <t>ナイヨウ</t>
    </rPh>
    <rPh sb="54" eb="55">
      <t>ギョウ</t>
    </rPh>
    <rPh sb="58" eb="59">
      <t>ギョウ</t>
    </rPh>
    <phoneticPr fontId="2"/>
  </si>
  <si>
    <t>以下、審査用ファイルの「作業用」シートへの「コピー専用表」</t>
    <rPh sb="0" eb="2">
      <t>イカ</t>
    </rPh>
    <rPh sb="3" eb="6">
      <t>シンサヨウ</t>
    </rPh>
    <rPh sb="12" eb="15">
      <t>サギョウヨウ</t>
    </rPh>
    <rPh sb="25" eb="27">
      <t>センヨウ</t>
    </rPh>
    <rPh sb="27" eb="28">
      <t>ヒョウ</t>
    </rPh>
    <phoneticPr fontId="2"/>
  </si>
  <si>
    <t>準備作業：</t>
    <rPh sb="0" eb="2">
      <t>ジュンビ</t>
    </rPh>
    <rPh sb="2" eb="4">
      <t>サギョウ</t>
    </rPh>
    <phoneticPr fontId="2"/>
  </si>
  <si>
    <r>
      <t>手順①、手順②の方法により、</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白色部分全体</t>
    </r>
    <r>
      <rPr>
        <sz val="12"/>
        <color theme="1"/>
        <rFont val="ＭＳ Ｐゴシック"/>
        <family val="2"/>
        <charset val="128"/>
        <scheme val="minor"/>
      </rPr>
      <t>を</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「貼り付け箇所B」</t>
    </r>
    <r>
      <rPr>
        <sz val="12"/>
        <color theme="1"/>
        <rFont val="ＭＳ Ｐゴシック"/>
        <family val="2"/>
        <charset val="128"/>
        <scheme val="minor"/>
      </rPr>
      <t>に</t>
    </r>
    <r>
      <rPr>
        <sz val="12"/>
        <color rgb="FF0070C0"/>
        <rFont val="ＭＳ Ｐゴシック"/>
        <family val="3"/>
        <charset val="128"/>
        <scheme val="minor"/>
      </rPr>
      <t>貼り付け</t>
    </r>
    <r>
      <rPr>
        <sz val="12"/>
        <color theme="1"/>
        <rFont val="ＭＳ Ｐゴシック"/>
        <family val="2"/>
        <charset val="128"/>
        <scheme val="minor"/>
      </rPr>
      <t>。</t>
    </r>
    <rPh sb="8" eb="10">
      <t>ホウホウ</t>
    </rPh>
    <rPh sb="18" eb="20">
      <t>センヨウ</t>
    </rPh>
    <rPh sb="20" eb="21">
      <t>ヒョウ</t>
    </rPh>
    <rPh sb="23" eb="25">
      <t>シロイロ</t>
    </rPh>
    <rPh sb="25" eb="27">
      <t>ブブン</t>
    </rPh>
    <rPh sb="27" eb="29">
      <t>ゼンタイ</t>
    </rPh>
    <rPh sb="31" eb="33">
      <t>ギジュツ</t>
    </rPh>
    <phoneticPr fontId="2"/>
  </si>
  <si>
    <t>・「コピー専用表」は、「技術審査用ファイル」の「技術審査用シート」で見えやすいように概ね書式調整しています。「技術審査用シート」で見えにくいときのみ、コピー専用表の書式を修正してください。</t>
    <rPh sb="7" eb="8">
      <t>ヒョウ</t>
    </rPh>
    <rPh sb="12" eb="14">
      <t>ギジュツ</t>
    </rPh>
    <rPh sb="14" eb="17">
      <t>シンサヨウ</t>
    </rPh>
    <rPh sb="24" eb="26">
      <t>ギジュツ</t>
    </rPh>
    <rPh sb="26" eb="29">
      <t>シンサヨウ</t>
    </rPh>
    <rPh sb="78" eb="80">
      <t>センヨウ</t>
    </rPh>
    <rPh sb="80" eb="81">
      <t>ヒョウ</t>
    </rPh>
    <rPh sb="82" eb="84">
      <t>ショシキ</t>
    </rPh>
    <phoneticPr fontId="2"/>
  </si>
  <si>
    <r>
      <t>評価項目の列全体を削除する際、</t>
    </r>
    <r>
      <rPr>
        <b/>
        <sz val="12"/>
        <color rgb="FF0070C0"/>
        <rFont val="ＭＳ Ｐゴシック"/>
        <family val="3"/>
        <charset val="128"/>
        <scheme val="minor"/>
      </rPr>
      <t>コピー先の配列（「技術審査用ファイル」）</t>
    </r>
    <r>
      <rPr>
        <sz val="12"/>
        <color rgb="FFFF0000"/>
        <rFont val="ＭＳ Ｐゴシック"/>
        <family val="3"/>
        <charset val="128"/>
        <scheme val="minor"/>
      </rPr>
      <t>に合わせておく</t>
    </r>
    <r>
      <rPr>
        <sz val="12"/>
        <color theme="1"/>
        <rFont val="ＭＳ Ｐゴシック"/>
        <family val="2"/>
        <charset val="128"/>
        <scheme val="minor"/>
      </rPr>
      <t>必要があります（「技術審査用ファイル」の自動集計に支障が生じるため）。</t>
    </r>
    <rPh sb="6" eb="8">
      <t>ゼンタイ</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</si>
  <si>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「作業用シート」</t>
    </r>
    <r>
      <rPr>
        <sz val="16"/>
        <rFont val="ＭＳ Ｐゴシック"/>
        <family val="2"/>
        <charset val="128"/>
        <scheme val="minor"/>
      </rPr>
      <t>に</t>
    </r>
    <r>
      <rPr>
        <b/>
        <sz val="16"/>
        <rFont val="ＭＳ Ｐゴシック"/>
        <family val="3"/>
        <charset val="128"/>
        <scheme val="minor"/>
      </rPr>
      <t>一括コピー作業</t>
    </r>
    <r>
      <rPr>
        <sz val="16"/>
        <rFont val="ＭＳ Ｐゴシック"/>
        <family val="2"/>
        <charset val="128"/>
        <scheme val="minor"/>
      </rPr>
      <t>を行うためのものです</t>
    </r>
    <rPh sb="8" eb="10">
      <t>ギジュツ</t>
    </rPh>
    <rPh sb="10" eb="12">
      <t>シンサ</t>
    </rPh>
    <rPh sb="12" eb="13">
      <t>ヨウ</t>
    </rPh>
    <rPh sb="20" eb="23">
      <t>サギョウヨウ</t>
    </rPh>
    <rPh sb="28" eb="30">
      <t>イッカツ</t>
    </rPh>
    <rPh sb="33" eb="35">
      <t>サギョウ</t>
    </rPh>
    <rPh sb="36" eb="37">
      <t>オコナ</t>
    </rPh>
    <phoneticPr fontId="2"/>
  </si>
  <si>
    <r>
      <t>手順①の後、</t>
    </r>
    <r>
      <rPr>
        <b/>
        <sz val="12"/>
        <color rgb="FF0070C0"/>
        <rFont val="ＭＳ Ｐゴシック"/>
        <family val="3"/>
        <charset val="128"/>
        <scheme val="minor"/>
      </rPr>
      <t>同じ場所（貼り付け箇所A）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「書式設定」で貼り付ける</t>
    </r>
    <r>
      <rPr>
        <sz val="12"/>
        <color theme="1"/>
        <rFont val="ＭＳ Ｐゴシック"/>
        <family val="2"/>
        <charset val="128"/>
        <scheme val="minor"/>
      </rPr>
      <t>と、コピー専用行で設定された書式でコピー可能。</t>
    </r>
    <rPh sb="11" eb="12">
      <t>ハ</t>
    </rPh>
    <rPh sb="13" eb="14">
      <t>ツ</t>
    </rPh>
    <rPh sb="15" eb="17">
      <t>カショ</t>
    </rPh>
    <rPh sb="47" eb="49">
      <t>センヨウ</t>
    </rPh>
    <rPh sb="49" eb="50">
      <t>ギョウ</t>
    </rPh>
    <rPh sb="51" eb="53">
      <t>セッテイ</t>
    </rPh>
    <rPh sb="56" eb="58">
      <t>ショシキ</t>
    </rPh>
    <phoneticPr fontId="2"/>
  </si>
  <si>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薄オレンジ部分全体</t>
    </r>
    <r>
      <rPr>
        <sz val="12"/>
        <color theme="1"/>
        <rFont val="ＭＳ Ｐゴシック"/>
        <family val="2"/>
        <charset val="128"/>
        <scheme val="minor"/>
      </rPr>
      <t>を</t>
    </r>
    <r>
      <rPr>
        <sz val="12"/>
        <color rgb="FFFF0000"/>
        <rFont val="ＭＳ Ｐゴシック"/>
        <family val="3"/>
        <charset val="128"/>
        <scheme val="minor"/>
      </rPr>
      <t>指定</t>
    </r>
    <r>
      <rPr>
        <sz val="12"/>
        <color theme="1"/>
        <rFont val="ＭＳ Ｐゴシック"/>
        <family val="3"/>
        <charset val="128"/>
        <scheme val="minor"/>
      </rPr>
      <t>し</t>
    </r>
    <r>
      <rPr>
        <sz val="12"/>
        <color rgb="FFFF0000"/>
        <rFont val="ＭＳ Ｐゴシック"/>
        <family val="3"/>
        <charset val="128"/>
        <scheme val="minor"/>
      </rPr>
      <t>コピー</t>
    </r>
    <r>
      <rPr>
        <sz val="12"/>
        <color theme="1"/>
        <rFont val="ＭＳ Ｐゴシック"/>
        <family val="2"/>
        <charset val="128"/>
        <scheme val="minor"/>
      </rPr>
      <t>後、</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「値」で貼り付け</t>
    </r>
    <r>
      <rPr>
        <sz val="12"/>
        <color theme="1"/>
        <rFont val="ＭＳ Ｐゴシック"/>
        <family val="2"/>
        <charset val="128"/>
        <scheme val="minor"/>
      </rPr>
      <t xml:space="preserve">。
</t>
    </r>
    <rPh sb="4" eb="6">
      <t>センヨウ</t>
    </rPh>
    <rPh sb="9" eb="10">
      <t>ウス</t>
    </rPh>
    <rPh sb="14" eb="16">
      <t>ブブン</t>
    </rPh>
    <rPh sb="16" eb="18">
      <t>ゼンタイ</t>
    </rPh>
    <rPh sb="25" eb="26">
      <t>ゴ</t>
    </rPh>
    <rPh sb="28" eb="30">
      <t>ギジュツ</t>
    </rPh>
    <phoneticPr fontId="2"/>
  </si>
  <si>
    <t>　　（特殊な評価項目でプルダウンリストに項目がない場合は、【表３】で項目を追加してください）</t>
    <rPh sb="3" eb="5">
      <t>トクシュ</t>
    </rPh>
    <rPh sb="6" eb="8">
      <t>ヒョウカ</t>
    </rPh>
    <rPh sb="8" eb="10">
      <t>コウモク</t>
    </rPh>
    <rPh sb="20" eb="22">
      <t>コウモク</t>
    </rPh>
    <rPh sb="25" eb="27">
      <t>バアイ</t>
    </rPh>
    <rPh sb="30" eb="31">
      <t>ヒョウ</t>
    </rPh>
    <rPh sb="34" eb="36">
      <t>コウモク</t>
    </rPh>
    <rPh sb="37" eb="39">
      <t>ツイカ</t>
    </rPh>
    <phoneticPr fontId="2"/>
  </si>
  <si>
    <r>
      <t>①PPI掲載用ファイルを</t>
    </r>
    <r>
      <rPr>
        <sz val="11"/>
        <color rgb="FFFF0000"/>
        <rFont val="ＭＳ Ｐゴシック"/>
        <family val="3"/>
        <charset val="128"/>
        <scheme val="minor"/>
      </rPr>
      <t>別ファイルで作成</t>
    </r>
    <r>
      <rPr>
        <sz val="11"/>
        <color theme="1"/>
        <rFont val="ＭＳ Ｐゴシック"/>
        <family val="2"/>
        <charset val="128"/>
        <scheme val="minor"/>
      </rPr>
      <t>してください（シート削除するとシートの復活できないので、</t>
    </r>
    <r>
      <rPr>
        <sz val="11"/>
        <color rgb="FFFF0000"/>
        <rFont val="ＭＳ Ｐゴシック"/>
        <family val="3"/>
        <charset val="128"/>
        <scheme val="minor"/>
      </rPr>
      <t>必ず削除作業前に別ファイルを作成</t>
    </r>
    <r>
      <rPr>
        <sz val="11"/>
        <color theme="1"/>
        <rFont val="ＭＳ Ｐゴシック"/>
        <family val="2"/>
        <charset val="128"/>
        <scheme val="minor"/>
      </rPr>
      <t>してください）</t>
    </r>
    <rPh sb="4" eb="7">
      <t>ケイサイヨウ</t>
    </rPh>
    <rPh sb="12" eb="13">
      <t>ベツ</t>
    </rPh>
    <rPh sb="18" eb="20">
      <t>サクセイ</t>
    </rPh>
    <rPh sb="30" eb="32">
      <t>サクジョ</t>
    </rPh>
    <rPh sb="39" eb="41">
      <t>フッカツ</t>
    </rPh>
    <rPh sb="48" eb="49">
      <t>カナラ</t>
    </rPh>
    <rPh sb="50" eb="52">
      <t>サクジョ</t>
    </rPh>
    <rPh sb="52" eb="54">
      <t>サギョウ</t>
    </rPh>
    <rPh sb="54" eb="55">
      <t>マエ</t>
    </rPh>
    <rPh sb="56" eb="57">
      <t>ベツ</t>
    </rPh>
    <rPh sb="62" eb="64">
      <t>サクセイ</t>
    </rPh>
    <phoneticPr fontId="2"/>
  </si>
  <si>
    <t>予備欄１</t>
    <phoneticPr fontId="2"/>
  </si>
  <si>
    <t>審査用ファイルコピー先の列数と合わせるための列</t>
    <rPh sb="0" eb="3">
      <t>シンサヨウ</t>
    </rPh>
    <rPh sb="10" eb="11">
      <t>サキ</t>
    </rPh>
    <rPh sb="12" eb="13">
      <t>レツ</t>
    </rPh>
    <rPh sb="13" eb="14">
      <t>スウ</t>
    </rPh>
    <rPh sb="15" eb="16">
      <t>ア</t>
    </rPh>
    <rPh sb="22" eb="23">
      <t>レツ</t>
    </rPh>
    <phoneticPr fontId="2"/>
  </si>
  <si>
    <t>商号又は名称</t>
    <rPh sb="0" eb="2">
      <t>ショウゴウ</t>
    </rPh>
    <rPh sb="2" eb="3">
      <t>マタ</t>
    </rPh>
    <rPh sb="4" eb="6">
      <t>メイショウ</t>
    </rPh>
    <phoneticPr fontId="2"/>
  </si>
  <si>
    <t>←ｙｙｙｙ/m/dで入力</t>
    <phoneticPr fontId="2"/>
  </si>
  <si>
    <t>入札公告日前日</t>
    <phoneticPr fontId="2"/>
  </si>
  <si>
    <t>企業回答8</t>
    <rPh sb="0" eb="2">
      <t>キギョウ</t>
    </rPh>
    <rPh sb="2" eb="4">
      <t>カイトウ</t>
    </rPh>
    <phoneticPr fontId="2"/>
  </si>
  <si>
    <t>企業回答9</t>
    <rPh sb="0" eb="2">
      <t>キギョウ</t>
    </rPh>
    <rPh sb="2" eb="4">
      <t>カイトウ</t>
    </rPh>
    <phoneticPr fontId="2"/>
  </si>
  <si>
    <t>ｼｮﾍﾞﾙ系掘削機(ｼｮﾍﾞﾙ)</t>
    <rPh sb="5" eb="6">
      <t>ケイ</t>
    </rPh>
    <rPh sb="6" eb="9">
      <t>クッサクキ</t>
    </rPh>
    <phoneticPr fontId="2"/>
  </si>
  <si>
    <t>保有</t>
    <rPh sb="0" eb="2">
      <t>ホユウ</t>
    </rPh>
    <phoneticPr fontId="2"/>
  </si>
  <si>
    <t>リース契約</t>
    <rPh sb="3" eb="5">
      <t>ケイヤク</t>
    </rPh>
    <phoneticPr fontId="2"/>
  </si>
  <si>
    <t>←ｙｙｙｙ/m/dで入力【重要】</t>
    <rPh sb="10" eb="12">
      <t>ニュウリョク</t>
    </rPh>
    <rPh sb="13" eb="15">
      <t>ジュウヨウ</t>
    </rPh>
    <phoneticPr fontId="2"/>
  </si>
  <si>
    <t>←削除厳禁</t>
    <rPh sb="1" eb="3">
      <t>サクジョ</t>
    </rPh>
    <rPh sb="3" eb="5">
      <t>ゲンキン</t>
    </rPh>
    <phoneticPr fontId="2"/>
  </si>
  <si>
    <t>企業回答10</t>
    <rPh sb="0" eb="2">
      <t>キギョウ</t>
    </rPh>
    <rPh sb="2" eb="4">
      <t>カイトウ</t>
    </rPh>
    <phoneticPr fontId="2"/>
  </si>
  <si>
    <t>第1ｸﾞﾙｰﾌﾟ</t>
    <rPh sb="0" eb="1">
      <t>ダイ</t>
    </rPh>
    <phoneticPr fontId="2"/>
  </si>
  <si>
    <t>第2ｸﾞﾙｰﾌﾟ</t>
    <phoneticPr fontId="2"/>
  </si>
  <si>
    <t>第3ｸﾞﾙｰﾌﾟ</t>
    <phoneticPr fontId="2"/>
  </si>
  <si>
    <t>　</t>
    <phoneticPr fontId="2"/>
  </si>
  <si>
    <t>評価対象地域</t>
    <rPh sb="0" eb="2">
      <t>ヒョウカ</t>
    </rPh>
    <rPh sb="2" eb="4">
      <t>タイショウ</t>
    </rPh>
    <rPh sb="4" eb="6">
      <t>チイキ</t>
    </rPh>
    <phoneticPr fontId="2"/>
  </si>
  <si>
    <t>　ただし、本提出書類では契約実績が確認できない（評価対象となる施工範囲を満足していないなど）場合、再度、技術資料及び必要な添付資料の提出が必要である。</t>
    <rPh sb="5" eb="6">
      <t>ホン</t>
    </rPh>
    <rPh sb="6" eb="8">
      <t>テイシュツ</t>
    </rPh>
    <rPh sb="8" eb="10">
      <t>ショルイ</t>
    </rPh>
    <rPh sb="12" eb="14">
      <t>ケイヤク</t>
    </rPh>
    <rPh sb="14" eb="16">
      <t>ジッセキ</t>
    </rPh>
    <rPh sb="17" eb="19">
      <t>カクニン</t>
    </rPh>
    <rPh sb="46" eb="48">
      <t>バアイ</t>
    </rPh>
    <rPh sb="49" eb="51">
      <t>サイド</t>
    </rPh>
    <rPh sb="52" eb="54">
      <t>ギジュツ</t>
    </rPh>
    <rPh sb="54" eb="56">
      <t>シリョウ</t>
    </rPh>
    <rPh sb="56" eb="57">
      <t>オヨ</t>
    </rPh>
    <rPh sb="58" eb="60">
      <t>ヒツヨウ</t>
    </rPh>
    <rPh sb="61" eb="63">
      <t>テンプ</t>
    </rPh>
    <rPh sb="63" eb="65">
      <t>シリョウ</t>
    </rPh>
    <rPh sb="66" eb="68">
      <t>テイシュツ</t>
    </rPh>
    <rPh sb="69" eb="71">
      <t>ヒツヨウ</t>
    </rPh>
    <phoneticPr fontId="2"/>
  </si>
  <si>
    <t>登録団体名</t>
    <rPh sb="4" eb="5">
      <t>メイ</t>
    </rPh>
    <phoneticPr fontId="2"/>
  </si>
  <si>
    <t>従業員数</t>
    <rPh sb="0" eb="3">
      <t>ジュウギョウイン</t>
    </rPh>
    <rPh sb="3" eb="4">
      <t>スウ</t>
    </rPh>
    <phoneticPr fontId="2"/>
  </si>
  <si>
    <t>　ただし、本提出書類では契約実績が確認できない（評価対象となる施工範囲を満足していないなど）場合、再度、技術資料及び必要な添付資料の提出が必要である。</t>
    <rPh sb="5" eb="6">
      <t>ホン</t>
    </rPh>
    <rPh sb="46" eb="48">
      <t>バアイ</t>
    </rPh>
    <phoneticPr fontId="2"/>
  </si>
  <si>
    <t>特別（特定）JV</t>
    <rPh sb="0" eb="2">
      <t>トクベツ</t>
    </rPh>
    <rPh sb="3" eb="5">
      <t>トクテイ</t>
    </rPh>
    <phoneticPr fontId="2"/>
  </si>
  <si>
    <t>一般（経常）JV</t>
    <rPh sb="0" eb="2">
      <t>イッパン</t>
    </rPh>
    <rPh sb="3" eb="5">
      <t>ケイジョウ</t>
    </rPh>
    <phoneticPr fontId="2"/>
  </si>
  <si>
    <t>　ただし、資格を新たに取得し、加算点に変更が生じた場合は、技術資料及び必要な添付資料を再提出すること。</t>
    <rPh sb="8" eb="9">
      <t>アラ</t>
    </rPh>
    <phoneticPr fontId="2"/>
  </si>
  <si>
    <t>県管理公共土木施設に関する維持管理業務または海岸漂着物の回収業務の契約実績</t>
    <phoneticPr fontId="2"/>
  </si>
  <si>
    <t>建設工事の種類</t>
    <rPh sb="0" eb="2">
      <t>ケンセツ</t>
    </rPh>
    <phoneticPr fontId="2"/>
  </si>
  <si>
    <t>○技術資料の審査について</t>
    <rPh sb="1" eb="3">
      <t>ギジュツ</t>
    </rPh>
    <rPh sb="3" eb="5">
      <t>シリョウ</t>
    </rPh>
    <rPh sb="6" eb="8">
      <t>シンサ</t>
    </rPh>
    <phoneticPr fontId="2"/>
  </si>
  <si>
    <t>○技術資料様式の凡例について</t>
    <rPh sb="1" eb="3">
      <t>ギジュツ</t>
    </rPh>
    <rPh sb="3" eb="5">
      <t>シリョウ</t>
    </rPh>
    <rPh sb="5" eb="7">
      <t>ヨウシキ</t>
    </rPh>
    <rPh sb="8" eb="10">
      <t>ハンレイ</t>
    </rPh>
    <phoneticPr fontId="2"/>
  </si>
  <si>
    <t>　技術資料様式のセルの着色の凡例は次の通りです</t>
    <rPh sb="1" eb="3">
      <t>ギジュツ</t>
    </rPh>
    <rPh sb="3" eb="5">
      <t>シリョウ</t>
    </rPh>
    <rPh sb="5" eb="7">
      <t>ヨウシキ</t>
    </rPh>
    <rPh sb="11" eb="13">
      <t>チャクショク</t>
    </rPh>
    <rPh sb="14" eb="16">
      <t>ハンレイ</t>
    </rPh>
    <rPh sb="17" eb="18">
      <t>ツギ</t>
    </rPh>
    <rPh sb="19" eb="20">
      <t>トオ</t>
    </rPh>
    <phoneticPr fontId="2"/>
  </si>
  <si>
    <t>　シート名着色の区分は次のとおりです</t>
    <rPh sb="4" eb="5">
      <t>メイ</t>
    </rPh>
    <rPh sb="5" eb="7">
      <t>チャクショク</t>
    </rPh>
    <rPh sb="8" eb="10">
      <t>クブン</t>
    </rPh>
    <rPh sb="11" eb="12">
      <t>ツギ</t>
    </rPh>
    <phoneticPr fontId="2"/>
  </si>
  <si>
    <t>：「企業入力シート」で入力した情報が表示される箇所（数式でリンク有）</t>
    <rPh sb="2" eb="4">
      <t>キギョウ</t>
    </rPh>
    <rPh sb="4" eb="6">
      <t>ニュウリョク</t>
    </rPh>
    <rPh sb="11" eb="13">
      <t>ニュウリョク</t>
    </rPh>
    <rPh sb="15" eb="17">
      <t>ジョウホウ</t>
    </rPh>
    <rPh sb="18" eb="20">
      <t>ヒョウジ</t>
    </rPh>
    <rPh sb="23" eb="25">
      <t>カショ</t>
    </rPh>
    <rPh sb="26" eb="28">
      <t>スウシキ</t>
    </rPh>
    <rPh sb="32" eb="33">
      <t>アリ</t>
    </rPh>
    <phoneticPr fontId="2"/>
  </si>
  <si>
    <t>：「発注者入力シート」や他のシートで入力した情報が表示される箇所（数式でリンク有）</t>
    <rPh sb="2" eb="5">
      <t>ハッチュウシャ</t>
    </rPh>
    <rPh sb="5" eb="7">
      <t>ニュウリョク</t>
    </rPh>
    <rPh sb="12" eb="13">
      <t>タ</t>
    </rPh>
    <rPh sb="18" eb="20">
      <t>ニュウリョク</t>
    </rPh>
    <rPh sb="22" eb="24">
      <t>ジョウホウ</t>
    </rPh>
    <rPh sb="25" eb="27">
      <t>ヒョウジ</t>
    </rPh>
    <rPh sb="30" eb="32">
      <t>カショ</t>
    </rPh>
    <rPh sb="33" eb="35">
      <t>スウシキ</t>
    </rPh>
    <rPh sb="39" eb="40">
      <t>アリ</t>
    </rPh>
    <phoneticPr fontId="2"/>
  </si>
  <si>
    <t>：同じシート内で入力した情報が表示される箇所（数式でリンク有）</t>
    <rPh sb="1" eb="2">
      <t>オナ</t>
    </rPh>
    <rPh sb="6" eb="7">
      <t>ナイ</t>
    </rPh>
    <rPh sb="8" eb="10">
      <t>ニュウリョク</t>
    </rPh>
    <rPh sb="12" eb="14">
      <t>ジョウホウ</t>
    </rPh>
    <rPh sb="15" eb="17">
      <t>ヒョウジ</t>
    </rPh>
    <rPh sb="20" eb="22">
      <t>カショ</t>
    </rPh>
    <rPh sb="23" eb="25">
      <t>スウシキ</t>
    </rPh>
    <rPh sb="29" eb="30">
      <t>アリ</t>
    </rPh>
    <phoneticPr fontId="2"/>
  </si>
  <si>
    <t>（企業・発注者共通事項）</t>
    <rPh sb="1" eb="3">
      <t>キギョウ</t>
    </rPh>
    <rPh sb="4" eb="7">
      <t>ハッチュウシャ</t>
    </rPh>
    <rPh sb="7" eb="9">
      <t>キョウツウ</t>
    </rPh>
    <rPh sb="9" eb="11">
      <t>ジコウ</t>
    </rPh>
    <phoneticPr fontId="2"/>
  </si>
  <si>
    <t>：企業専用シート（企業入力シート（申請企業の基本情報を入力）、質問書など）</t>
    <rPh sb="1" eb="3">
      <t>キギョウ</t>
    </rPh>
    <rPh sb="3" eb="5">
      <t>センヨウ</t>
    </rPh>
    <rPh sb="9" eb="11">
      <t>キギョウ</t>
    </rPh>
    <rPh sb="11" eb="13">
      <t>ニュウリョク</t>
    </rPh>
    <rPh sb="17" eb="19">
      <t>シンセイ</t>
    </rPh>
    <rPh sb="19" eb="21">
      <t>キギョウ</t>
    </rPh>
    <rPh sb="22" eb="24">
      <t>キホン</t>
    </rPh>
    <rPh sb="24" eb="26">
      <t>ジョウホウ</t>
    </rPh>
    <rPh sb="27" eb="29">
      <t>ニュウリョク</t>
    </rPh>
    <rPh sb="31" eb="34">
      <t>シツモンショ</t>
    </rPh>
    <phoneticPr fontId="2"/>
  </si>
  <si>
    <t>：技術資料様式の表紙シート、ファイル使用上の注意事項シート</t>
    <rPh sb="1" eb="3">
      <t>ギジュツ</t>
    </rPh>
    <rPh sb="3" eb="5">
      <t>シリョウ</t>
    </rPh>
    <rPh sb="5" eb="7">
      <t>ヨウシキ</t>
    </rPh>
    <rPh sb="8" eb="10">
      <t>ヒョウシ</t>
    </rPh>
    <rPh sb="18" eb="20">
      <t>シヨウ</t>
    </rPh>
    <rPh sb="20" eb="21">
      <t>ジョウ</t>
    </rPh>
    <rPh sb="22" eb="24">
      <t>チュウイ</t>
    </rPh>
    <rPh sb="24" eb="26">
      <t>ジコウ</t>
    </rPh>
    <phoneticPr fontId="2"/>
  </si>
  <si>
    <t>：「企業の評価」様式シート</t>
    <rPh sb="2" eb="4">
      <t>キギョウ</t>
    </rPh>
    <rPh sb="5" eb="7">
      <t>ヒョウカ</t>
    </rPh>
    <rPh sb="8" eb="10">
      <t>ヨウシキ</t>
    </rPh>
    <phoneticPr fontId="2"/>
  </si>
  <si>
    <t>：「配置予定技術者」様式シート</t>
    <rPh sb="2" eb="4">
      <t>ハイチ</t>
    </rPh>
    <rPh sb="4" eb="6">
      <t>ヨテイ</t>
    </rPh>
    <rPh sb="6" eb="9">
      <t>ギジュツシャ</t>
    </rPh>
    <rPh sb="10" eb="12">
      <t>ヨウシキ</t>
    </rPh>
    <phoneticPr fontId="2"/>
  </si>
  <si>
    <t>：「地理的条件の評価」様式シート</t>
    <rPh sb="2" eb="5">
      <t>チリテキ</t>
    </rPh>
    <rPh sb="5" eb="7">
      <t>ジョウケン</t>
    </rPh>
    <rPh sb="8" eb="10">
      <t>ヒョウカ</t>
    </rPh>
    <rPh sb="11" eb="13">
      <t>ヨウシキ</t>
    </rPh>
    <phoneticPr fontId="2"/>
  </si>
  <si>
    <t>⑤</t>
  </si>
  <si>
    <t>予備欄①</t>
    <rPh sb="0" eb="2">
      <t>ヨビ</t>
    </rPh>
    <rPh sb="2" eb="3">
      <t>ラン</t>
    </rPh>
    <phoneticPr fontId="2"/>
  </si>
  <si>
    <t>予備欄②</t>
    <rPh sb="0" eb="2">
      <t>ヨビ</t>
    </rPh>
    <rPh sb="2" eb="3">
      <t>ラン</t>
    </rPh>
    <phoneticPr fontId="2"/>
  </si>
  <si>
    <t>１級もしくは２級土木施工管理技士、または1級もしくは２級建設機械施工技士</t>
    <rPh sb="7" eb="8">
      <t>キュウ</t>
    </rPh>
    <rPh sb="27" eb="28">
      <t>キュウ</t>
    </rPh>
    <phoneticPr fontId="2"/>
  </si>
  <si>
    <t>両年度とも契約実績がある場合、両年度とも必ず記入すること。</t>
    <rPh sb="0" eb="3">
      <t>リョウネンド</t>
    </rPh>
    <rPh sb="5" eb="7">
      <t>ケイヤク</t>
    </rPh>
    <rPh sb="7" eb="9">
      <t>ジッセキ</t>
    </rPh>
    <rPh sb="12" eb="14">
      <t>バアイ</t>
    </rPh>
    <rPh sb="15" eb="18">
      <t>リョウネンド</t>
    </rPh>
    <rPh sb="20" eb="21">
      <t>カナラ</t>
    </rPh>
    <rPh sb="22" eb="24">
      <t>キニュウ</t>
    </rPh>
    <phoneticPr fontId="2"/>
  </si>
  <si>
    <t>（　特別簡易型【地域維持型】　総合評価方式　）</t>
    <rPh sb="8" eb="10">
      <t>チイキ</t>
    </rPh>
    <rPh sb="10" eb="13">
      <t>イジガタ</t>
    </rPh>
    <phoneticPr fontId="2"/>
  </si>
  <si>
    <r>
      <t>行高・列幅不足により</t>
    </r>
    <r>
      <rPr>
        <sz val="11"/>
        <color rgb="FFFF0000"/>
        <rFont val="ＭＳ Ｐゴシック"/>
        <family val="3"/>
        <charset val="128"/>
      </rPr>
      <t>文字切れ</t>
    </r>
    <r>
      <rPr>
        <sz val="11"/>
        <color theme="1"/>
        <rFont val="ＭＳ Ｐゴシック"/>
        <family val="3"/>
        <charset val="128"/>
      </rPr>
      <t>や</t>
    </r>
    <r>
      <rPr>
        <sz val="11"/>
        <color rgb="FFFF0000"/>
        <rFont val="ＭＳ Ｐゴシック"/>
        <family val="3"/>
        <charset val="128"/>
      </rPr>
      <t>「＃＃＃＃」表示</t>
    </r>
    <r>
      <rPr>
        <sz val="11"/>
        <color theme="1"/>
        <rFont val="ＭＳ Ｐゴシック"/>
        <family val="3"/>
        <charset val="128"/>
      </rPr>
      <t>で出力されていないか、提出する前に</t>
    </r>
    <r>
      <rPr>
        <sz val="11"/>
        <color rgb="FFFF0000"/>
        <rFont val="ＭＳ Ｐゴシック"/>
        <family val="3"/>
        <charset val="128"/>
      </rPr>
      <t>必ず印刷物で確認</t>
    </r>
    <r>
      <rPr>
        <sz val="11"/>
        <color theme="1"/>
        <rFont val="ＭＳ Ｐゴシック"/>
        <family val="3"/>
        <charset val="128"/>
      </rPr>
      <t>してください。</t>
    </r>
    <rPh sb="1" eb="2">
      <t>タカ</t>
    </rPh>
    <rPh sb="40" eb="41">
      <t>カナラ</t>
    </rPh>
    <rPh sb="42" eb="45">
      <t>インサツブツ</t>
    </rPh>
    <phoneticPr fontId="2"/>
  </si>
  <si>
    <r>
      <t>文字切れや「＃＃＃＃」表示になっている場合、</t>
    </r>
    <r>
      <rPr>
        <sz val="11"/>
        <color rgb="FFFF0000"/>
        <rFont val="ＭＳ Ｐゴシック"/>
        <family val="3"/>
        <charset val="128"/>
      </rPr>
      <t>行高・列幅を広げる</t>
    </r>
    <r>
      <rPr>
        <sz val="11"/>
        <color theme="1"/>
        <rFont val="ＭＳ Ｐゴシック"/>
        <family val="3"/>
        <charset val="128"/>
      </rPr>
      <t>、</t>
    </r>
    <r>
      <rPr>
        <sz val="11"/>
        <color rgb="FFFF0000"/>
        <rFont val="ＭＳ Ｐゴシック"/>
        <family val="3"/>
        <charset val="128"/>
      </rPr>
      <t>文字を縮小して表示</t>
    </r>
    <r>
      <rPr>
        <sz val="11"/>
        <color theme="1"/>
        <rFont val="ＭＳ Ｐゴシック"/>
        <family val="3"/>
        <charset val="128"/>
      </rPr>
      <t>させるなど調整してください。</t>
    </r>
    <rPh sb="23" eb="24">
      <t>タカ</t>
    </rPh>
    <phoneticPr fontId="2"/>
  </si>
  <si>
    <t>技術資料様式は、「ページ設定」で「白黒印刷」と「印刷範囲」を設定していますので、画面表示の着色セルも白色で印刷されます。</t>
    <rPh sb="0" eb="2">
      <t>ギジュツ</t>
    </rPh>
    <rPh sb="2" eb="4">
      <t>シリョウ</t>
    </rPh>
    <rPh sb="4" eb="6">
      <t>ヨウシキ</t>
    </rPh>
    <rPh sb="40" eb="42">
      <t>ガメン</t>
    </rPh>
    <rPh sb="42" eb="44">
      <t>ヒョウジ</t>
    </rPh>
    <rPh sb="45" eb="47">
      <t>チャクショク</t>
    </rPh>
    <rPh sb="50" eb="51">
      <t>シロ</t>
    </rPh>
    <rPh sb="51" eb="52">
      <t>イロ</t>
    </rPh>
    <rPh sb="53" eb="55">
      <t>インサツ</t>
    </rPh>
    <phoneticPr fontId="2"/>
  </si>
  <si>
    <t>○数式に不具合があった場合の対応について</t>
    <rPh sb="1" eb="3">
      <t>スウシキ</t>
    </rPh>
    <rPh sb="4" eb="7">
      <t>フグアイ</t>
    </rPh>
    <rPh sb="11" eb="13">
      <t>バアイ</t>
    </rPh>
    <rPh sb="14" eb="16">
      <t>タイオウ</t>
    </rPh>
    <phoneticPr fontId="2"/>
  </si>
  <si>
    <r>
      <t>：発注者専用シート（</t>
    </r>
    <r>
      <rPr>
        <b/>
        <sz val="11"/>
        <color rgb="FFFF0000"/>
        <rFont val="ＭＳ Ｐゴシック"/>
        <family val="3"/>
        <charset val="128"/>
      </rPr>
      <t>企業は入力厳禁です！！</t>
    </r>
    <r>
      <rPr>
        <sz val="11"/>
        <color theme="1"/>
        <rFont val="ＭＳ Ｐゴシック"/>
        <family val="3"/>
        <charset val="128"/>
      </rPr>
      <t>）</t>
    </r>
    <rPh sb="1" eb="4">
      <t>ハッチュウシャ</t>
    </rPh>
    <rPh sb="4" eb="6">
      <t>センヨウ</t>
    </rPh>
    <rPh sb="10" eb="12">
      <t>キギョウ</t>
    </rPh>
    <rPh sb="13" eb="15">
      <t>ニュウリョク</t>
    </rPh>
    <rPh sb="15" eb="17">
      <t>ゲンキン</t>
    </rPh>
    <phoneticPr fontId="2"/>
  </si>
  <si>
    <t>県課長</t>
    <rPh sb="0" eb="1">
      <t>ケン</t>
    </rPh>
    <rPh sb="1" eb="2">
      <t>カ</t>
    </rPh>
    <rPh sb="2" eb="3">
      <t>チョウ</t>
    </rPh>
    <phoneticPr fontId="2"/>
  </si>
  <si>
    <t>県課長表彰該当工事の表彰</t>
    <rPh sb="0" eb="1">
      <t>ケン</t>
    </rPh>
    <rPh sb="1" eb="3">
      <t>カチョウ</t>
    </rPh>
    <rPh sb="3" eb="5">
      <t>ヒョウショウ</t>
    </rPh>
    <rPh sb="5" eb="7">
      <t>ガイトウ</t>
    </rPh>
    <rPh sb="7" eb="9">
      <t>コウジ</t>
    </rPh>
    <rPh sb="10" eb="12">
      <t>ヒョウショウ</t>
    </rPh>
    <phoneticPr fontId="2"/>
  </si>
  <si>
    <t>国事務所長</t>
    <rPh sb="0" eb="1">
      <t>クニ</t>
    </rPh>
    <rPh sb="1" eb="3">
      <t>ジム</t>
    </rPh>
    <rPh sb="3" eb="5">
      <t>ショチョウ</t>
    </rPh>
    <phoneticPr fontId="2"/>
  </si>
  <si>
    <t>１回の契約期間が両年度にわたるものは、契約期間の長い方の年度に契約実績を記入すること。</t>
    <rPh sb="26" eb="27">
      <t>ホウ</t>
    </rPh>
    <rPh sb="31" eb="33">
      <t>ケイヤク</t>
    </rPh>
    <rPh sb="33" eb="35">
      <t>ジッセキ</t>
    </rPh>
    <rPh sb="36" eb="38">
      <t>キニュウ</t>
    </rPh>
    <phoneticPr fontId="2"/>
  </si>
  <si>
    <t>評価項目○－○</t>
    <phoneticPr fontId="2"/>
  </si>
  <si>
    <t>商号又は名称</t>
    <rPh sb="0" eb="1">
      <t>ショウ</t>
    </rPh>
    <phoneticPr fontId="2"/>
  </si>
  <si>
    <r>
      <rPr>
        <sz val="11"/>
        <color rgb="FFFF0000"/>
        <rFont val="ＭＳ Ｐゴシック"/>
        <family val="3"/>
        <charset val="128"/>
      </rPr>
      <t>発注者専用シート</t>
    </r>
    <r>
      <rPr>
        <sz val="11"/>
        <color theme="1"/>
        <rFont val="ＭＳ Ｐゴシック"/>
        <family val="3"/>
        <charset val="128"/>
      </rPr>
      <t>（シート名が赤色シート）には</t>
    </r>
    <r>
      <rPr>
        <sz val="11"/>
        <color rgb="FFFF0000"/>
        <rFont val="ＭＳ Ｐゴシック"/>
        <family val="3"/>
        <charset val="128"/>
      </rPr>
      <t>触れないでください</t>
    </r>
    <r>
      <rPr>
        <sz val="11"/>
        <color theme="1"/>
        <rFont val="ＭＳ Ｐゴシック"/>
        <family val="3"/>
        <charset val="128"/>
      </rPr>
      <t>。</t>
    </r>
    <rPh sb="0" eb="3">
      <t>ハッチュウシャ</t>
    </rPh>
    <rPh sb="3" eb="5">
      <t>センヨウ</t>
    </rPh>
    <rPh sb="12" eb="13">
      <t>メイ</t>
    </rPh>
    <rPh sb="14" eb="16">
      <t>アカイロ</t>
    </rPh>
    <rPh sb="22" eb="23">
      <t>フ</t>
    </rPh>
    <phoneticPr fontId="2"/>
  </si>
  <si>
    <r>
      <t>記入しない様式があっても、</t>
    </r>
    <r>
      <rPr>
        <sz val="11"/>
        <color rgb="FFFF0000"/>
        <rFont val="ＭＳ Ｐゴシック"/>
        <family val="3"/>
        <charset val="128"/>
      </rPr>
      <t>シートは絶対に削除しないでください</t>
    </r>
    <r>
      <rPr>
        <sz val="11"/>
        <color theme="1"/>
        <rFont val="ＭＳ Ｐゴシック"/>
        <family val="3"/>
        <charset val="128"/>
      </rPr>
      <t>。</t>
    </r>
    <rPh sb="0" eb="2">
      <t>キニュウ</t>
    </rPh>
    <rPh sb="5" eb="7">
      <t>ヨウシキ</t>
    </rPh>
    <rPh sb="17" eb="19">
      <t>ゼッタイ</t>
    </rPh>
    <rPh sb="20" eb="22">
      <t>サクジョ</t>
    </rPh>
    <phoneticPr fontId="2"/>
  </si>
  <si>
    <t>(5)</t>
  </si>
  <si>
    <r>
      <t>各様式の企業直接入力欄（青色着色セル）に記入する際、</t>
    </r>
    <r>
      <rPr>
        <sz val="11"/>
        <color rgb="FFFF0000"/>
        <rFont val="ＭＳ Ｐゴシック"/>
        <family val="3"/>
        <charset val="128"/>
      </rPr>
      <t>結合されたセル</t>
    </r>
    <r>
      <rPr>
        <sz val="11"/>
        <color theme="1"/>
        <rFont val="ＭＳ Ｐゴシック"/>
        <family val="3"/>
        <charset val="128"/>
      </rPr>
      <t>は</t>
    </r>
    <r>
      <rPr>
        <sz val="11"/>
        <color rgb="FFFF0000"/>
        <rFont val="ＭＳ Ｐゴシック"/>
        <family val="3"/>
        <charset val="128"/>
      </rPr>
      <t>絶対に解除しないでください</t>
    </r>
    <r>
      <rPr>
        <sz val="11"/>
        <color theme="1"/>
        <rFont val="ＭＳ Ｐゴシック"/>
        <family val="3"/>
        <charset val="128"/>
      </rPr>
      <t>。</t>
    </r>
    <rPh sb="0" eb="3">
      <t>カクヨウシキ</t>
    </rPh>
    <rPh sb="4" eb="6">
      <t>キギョウ</t>
    </rPh>
    <rPh sb="6" eb="8">
      <t>チョクセツ</t>
    </rPh>
    <rPh sb="8" eb="10">
      <t>ニュウリョク</t>
    </rPh>
    <rPh sb="10" eb="11">
      <t>ラン</t>
    </rPh>
    <rPh sb="12" eb="14">
      <t>アオイロ</t>
    </rPh>
    <rPh sb="14" eb="16">
      <t>チャクショク</t>
    </rPh>
    <rPh sb="20" eb="22">
      <t>キニュウ</t>
    </rPh>
    <rPh sb="24" eb="25">
      <t>サイ</t>
    </rPh>
    <rPh sb="26" eb="28">
      <t>ケツゴウ</t>
    </rPh>
    <rPh sb="34" eb="36">
      <t>ゼッタイ</t>
    </rPh>
    <rPh sb="37" eb="39">
      <t>カイジョ</t>
    </rPh>
    <phoneticPr fontId="2"/>
  </si>
  <si>
    <t>活動年月日</t>
    <phoneticPr fontId="2"/>
  </si>
  <si>
    <t>活動期間中に従業員数の変動があった場合は、最大時の人数を記載してください</t>
  </si>
  <si>
    <t>【地域設定】</t>
    <rPh sb="1" eb="3">
      <t>チイキ</t>
    </rPh>
    <rPh sb="3" eb="5">
      <t>セッテイ</t>
    </rPh>
    <phoneticPr fontId="2"/>
  </si>
  <si>
    <t>地域設定</t>
    <rPh sb="0" eb="2">
      <t>チイキ</t>
    </rPh>
    <rPh sb="2" eb="4">
      <t>セッテイ</t>
    </rPh>
    <phoneticPr fontId="2"/>
  </si>
  <si>
    <t>評価内容回答書</t>
    <phoneticPr fontId="2"/>
  </si>
  <si>
    <t>様式内の吹出しコメントは印刷されません。</t>
    <rPh sb="0" eb="2">
      <t>ヨウシキ</t>
    </rPh>
    <rPh sb="2" eb="3">
      <t>ナイ</t>
    </rPh>
    <rPh sb="4" eb="6">
      <t>フキダ</t>
    </rPh>
    <rPh sb="12" eb="14">
      <t>インサツ</t>
    </rPh>
    <phoneticPr fontId="2"/>
  </si>
  <si>
    <t>発注機関</t>
    <phoneticPr fontId="2"/>
  </si>
  <si>
    <t>活動箇所</t>
    <phoneticPr fontId="2"/>
  </si>
  <si>
    <t>：リストから選択が必要な箇所</t>
    <rPh sb="6" eb="8">
      <t>センタク</t>
    </rPh>
    <rPh sb="9" eb="11">
      <t>ヒツヨウ</t>
    </rPh>
    <rPh sb="12" eb="14">
      <t>カショ</t>
    </rPh>
    <phoneticPr fontId="2"/>
  </si>
  <si>
    <t>２　提出書類（下記項目の該当するもの）</t>
    <rPh sb="7" eb="9">
      <t>カキ</t>
    </rPh>
    <rPh sb="9" eb="11">
      <t>コウモク</t>
    </rPh>
    <rPh sb="12" eb="14">
      <t>ガイトウ</t>
    </rPh>
    <phoneticPr fontId="2"/>
  </si>
  <si>
    <t>技術資料作成用エクセル形式の電子ファイル使用上の注意事項</t>
    <rPh sb="0" eb="2">
      <t>ギジュツ</t>
    </rPh>
    <rPh sb="2" eb="4">
      <t>シリョウ</t>
    </rPh>
    <rPh sb="4" eb="7">
      <t>サクセイヨウ</t>
    </rPh>
    <rPh sb="11" eb="13">
      <t>ケイシキ</t>
    </rPh>
    <rPh sb="14" eb="16">
      <t>デンシ</t>
    </rPh>
    <rPh sb="20" eb="22">
      <t>シヨウ</t>
    </rPh>
    <rPh sb="22" eb="23">
      <t>ジョウ</t>
    </rPh>
    <rPh sb="24" eb="26">
      <t>チュウイ</t>
    </rPh>
    <rPh sb="26" eb="28">
      <t>ジコウ</t>
    </rPh>
    <phoneticPr fontId="2"/>
  </si>
  <si>
    <t>○技術資料【PDF形式】と参考資料【本エクセル形式】の位置づけについて</t>
    <rPh sb="1" eb="3">
      <t>ギジュツ</t>
    </rPh>
    <rPh sb="3" eb="5">
      <t>シリョウ</t>
    </rPh>
    <rPh sb="9" eb="11">
      <t>ケイシキ</t>
    </rPh>
    <rPh sb="13" eb="15">
      <t>サンコウ</t>
    </rPh>
    <rPh sb="15" eb="17">
      <t>シリョウ</t>
    </rPh>
    <rPh sb="18" eb="19">
      <t>ホン</t>
    </rPh>
    <rPh sb="23" eb="25">
      <t>ケイシキ</t>
    </rPh>
    <rPh sb="27" eb="29">
      <t>イチ</t>
    </rPh>
    <phoneticPr fontId="2"/>
  </si>
  <si>
    <r>
      <t>本エクセル形式で作成したデータを</t>
    </r>
    <r>
      <rPr>
        <sz val="11"/>
        <color rgb="FFFF0000"/>
        <rFont val="ＭＳ Ｐゴシック"/>
        <family val="3"/>
        <charset val="128"/>
      </rPr>
      <t>PDF形式に変換</t>
    </r>
    <r>
      <rPr>
        <sz val="11"/>
        <color theme="1"/>
        <rFont val="ＭＳ Ｐゴシック"/>
        <family val="3"/>
        <charset val="128"/>
      </rPr>
      <t>したものを「</t>
    </r>
    <r>
      <rPr>
        <sz val="11"/>
        <color rgb="FFFF0000"/>
        <rFont val="ＭＳ Ｐゴシック"/>
        <family val="3"/>
        <charset val="128"/>
      </rPr>
      <t>技術資料</t>
    </r>
    <r>
      <rPr>
        <sz val="11"/>
        <color theme="1"/>
        <rFont val="ＭＳ Ｐゴシック"/>
        <family val="3"/>
        <charset val="128"/>
      </rPr>
      <t xml:space="preserve">」として、提出しなければなりません。
</t>
    </r>
    <r>
      <rPr>
        <sz val="11"/>
        <color rgb="FFFF0000"/>
        <rFont val="ＭＳ Ｐゴシック"/>
        <family val="3"/>
        <charset val="128"/>
      </rPr>
      <t>（提出：必須）</t>
    </r>
    <rPh sb="0" eb="1">
      <t>ホン</t>
    </rPh>
    <rPh sb="5" eb="7">
      <t>ケイシキ</t>
    </rPh>
    <rPh sb="8" eb="10">
      <t>サクセイ</t>
    </rPh>
    <rPh sb="19" eb="21">
      <t>ケイシキ</t>
    </rPh>
    <rPh sb="22" eb="24">
      <t>ヘンカン</t>
    </rPh>
    <rPh sb="30" eb="32">
      <t>ギジュツ</t>
    </rPh>
    <rPh sb="32" eb="34">
      <t>シリョウ</t>
    </rPh>
    <rPh sb="39" eb="41">
      <t>テイシュツ</t>
    </rPh>
    <rPh sb="54" eb="56">
      <t>テイシュツ</t>
    </rPh>
    <rPh sb="57" eb="59">
      <t>ヒッス</t>
    </rPh>
    <phoneticPr fontId="2"/>
  </si>
  <si>
    <r>
      <t>本エクセル形式は、発注者が技術資料の審査を行う際に「</t>
    </r>
    <r>
      <rPr>
        <sz val="11"/>
        <color rgb="FFFF0000"/>
        <rFont val="ＭＳ Ｐゴシック"/>
        <family val="3"/>
        <charset val="128"/>
      </rPr>
      <t>参考資料</t>
    </r>
    <r>
      <rPr>
        <sz val="11"/>
        <color theme="1"/>
        <rFont val="ＭＳ Ｐゴシック"/>
        <family val="3"/>
        <charset val="128"/>
      </rPr>
      <t>」として使用しますので、</t>
    </r>
    <r>
      <rPr>
        <sz val="11"/>
        <color rgb="FFFF0000"/>
        <rFont val="ＭＳ Ｐゴシック"/>
        <family val="3"/>
        <charset val="128"/>
      </rPr>
      <t>提出の協力をお願いします</t>
    </r>
    <r>
      <rPr>
        <sz val="11"/>
        <color theme="1"/>
        <rFont val="ＭＳ Ｐゴシック"/>
        <family val="3"/>
        <charset val="128"/>
      </rPr>
      <t>。
本エクセル形式のみの提出をもって、技術資料を提出したことにはなりませんので、ご注意ください。</t>
    </r>
    <rPh sb="5" eb="7">
      <t>ケイシキ</t>
    </rPh>
    <rPh sb="15" eb="17">
      <t>シリョウ</t>
    </rPh>
    <rPh sb="26" eb="28">
      <t>サンコウ</t>
    </rPh>
    <rPh sb="28" eb="30">
      <t>シリョウ</t>
    </rPh>
    <rPh sb="34" eb="36">
      <t>シヨウ</t>
    </rPh>
    <rPh sb="45" eb="47">
      <t>キョウリョク</t>
    </rPh>
    <rPh sb="49" eb="50">
      <t>ネガ</t>
    </rPh>
    <rPh sb="61" eb="63">
      <t>ケイシキ</t>
    </rPh>
    <phoneticPr fontId="2"/>
  </si>
  <si>
    <t>○エクセル形式使用時及び技術資料提出時の注意事項について</t>
    <rPh sb="5" eb="7">
      <t>ケイシキ</t>
    </rPh>
    <rPh sb="7" eb="9">
      <t>シヨウ</t>
    </rPh>
    <rPh sb="9" eb="10">
      <t>ジ</t>
    </rPh>
    <rPh sb="10" eb="11">
      <t>オヨ</t>
    </rPh>
    <rPh sb="12" eb="14">
      <t>ギジュツ</t>
    </rPh>
    <rPh sb="14" eb="16">
      <t>シリョウ</t>
    </rPh>
    <rPh sb="16" eb="18">
      <t>テイシュツ</t>
    </rPh>
    <rPh sb="18" eb="19">
      <t>ジ</t>
    </rPh>
    <rPh sb="20" eb="22">
      <t>チュウイ</t>
    </rPh>
    <rPh sb="22" eb="24">
      <t>ジコウ</t>
    </rPh>
    <phoneticPr fontId="2"/>
  </si>
  <si>
    <t>本エクセル形式に設定されている数式に不具合があり、正しく表示されない場合がありましたら、直接セルに正しいものを記入してください。</t>
    <rPh sb="0" eb="1">
      <t>ホン</t>
    </rPh>
    <rPh sb="5" eb="7">
      <t>ケイシキ</t>
    </rPh>
    <rPh sb="8" eb="10">
      <t>セッテイ</t>
    </rPh>
    <rPh sb="15" eb="17">
      <t>スウシキ</t>
    </rPh>
    <rPh sb="18" eb="21">
      <t>フグアイ</t>
    </rPh>
    <rPh sb="25" eb="26">
      <t>タダ</t>
    </rPh>
    <rPh sb="28" eb="30">
      <t>ヒョウジ</t>
    </rPh>
    <rPh sb="34" eb="36">
      <t>バアイ</t>
    </rPh>
    <rPh sb="44" eb="46">
      <t>チョクセツ</t>
    </rPh>
    <rPh sb="49" eb="50">
      <t>タダ</t>
    </rPh>
    <rPh sb="55" eb="57">
      <t>キニュウ</t>
    </rPh>
    <phoneticPr fontId="2"/>
  </si>
  <si>
    <r>
      <t>発注者は、</t>
    </r>
    <r>
      <rPr>
        <sz val="11"/>
        <color rgb="FFFF0000"/>
        <rFont val="ＭＳ Ｐゴシック"/>
        <family val="3"/>
        <charset val="128"/>
      </rPr>
      <t>技術資料【PDF形式】</t>
    </r>
    <r>
      <rPr>
        <sz val="11"/>
        <color theme="1"/>
        <rFont val="ＭＳ Ｐゴシック"/>
        <family val="3"/>
        <charset val="128"/>
      </rPr>
      <t>に記載された内容により</t>
    </r>
    <r>
      <rPr>
        <sz val="11"/>
        <color rgb="FFFF0000"/>
        <rFont val="ＭＳ Ｐゴシック"/>
        <family val="3"/>
        <charset val="128"/>
      </rPr>
      <t>審査</t>
    </r>
    <r>
      <rPr>
        <sz val="11"/>
        <color theme="1"/>
        <rFont val="ＭＳ Ｐゴシック"/>
        <family val="3"/>
        <charset val="128"/>
      </rPr>
      <t>しますので、提出書類に記載漏れ、添付漏れ、文字切れ等の不備がないか必ず確認してください。</t>
    </r>
    <rPh sb="0" eb="3">
      <t>ハッチュウシャ</t>
    </rPh>
    <rPh sb="5" eb="7">
      <t>ギジュツ</t>
    </rPh>
    <rPh sb="7" eb="9">
      <t>シリョウ</t>
    </rPh>
    <rPh sb="13" eb="15">
      <t>ケイシキ</t>
    </rPh>
    <rPh sb="17" eb="19">
      <t>キサイ</t>
    </rPh>
    <rPh sb="22" eb="24">
      <t>ナイヨウ</t>
    </rPh>
    <rPh sb="27" eb="29">
      <t>シンサ</t>
    </rPh>
    <rPh sb="35" eb="37">
      <t>テイシュツ</t>
    </rPh>
    <rPh sb="37" eb="39">
      <t>ショルイ</t>
    </rPh>
    <rPh sb="40" eb="42">
      <t>キサイ</t>
    </rPh>
    <rPh sb="42" eb="43">
      <t>モ</t>
    </rPh>
    <rPh sb="45" eb="47">
      <t>テンプ</t>
    </rPh>
    <rPh sb="47" eb="48">
      <t>モ</t>
    </rPh>
    <rPh sb="50" eb="52">
      <t>モジ</t>
    </rPh>
    <rPh sb="52" eb="53">
      <t>ギ</t>
    </rPh>
    <rPh sb="54" eb="55">
      <t>トウ</t>
    </rPh>
    <rPh sb="56" eb="58">
      <t>フビ</t>
    </rPh>
    <rPh sb="62" eb="63">
      <t>カナラ</t>
    </rPh>
    <rPh sb="64" eb="66">
      <t>カクニン</t>
    </rPh>
    <phoneticPr fontId="2"/>
  </si>
  <si>
    <t>(1)</t>
    <phoneticPr fontId="2"/>
  </si>
  <si>
    <t>(2)</t>
    <phoneticPr fontId="2"/>
  </si>
  <si>
    <t>(6)</t>
    <phoneticPr fontId="2"/>
  </si>
  <si>
    <t>○本エクセル形式のシート名着色の区分について</t>
    <rPh sb="1" eb="2">
      <t>ホン</t>
    </rPh>
    <rPh sb="6" eb="8">
      <t>ケイシキ</t>
    </rPh>
    <rPh sb="12" eb="13">
      <t>メイ</t>
    </rPh>
    <rPh sb="13" eb="15">
      <t>チャクショク</t>
    </rPh>
    <rPh sb="16" eb="18">
      <t>クブン</t>
    </rPh>
    <phoneticPr fontId="2"/>
  </si>
  <si>
    <r>
      <t>　発注者収受印欄に押印した技術資料の写し（以下「</t>
    </r>
    <r>
      <rPr>
        <sz val="11"/>
        <color rgb="FFFF0000"/>
        <rFont val="ＭＳ Ｐゴシック"/>
        <family val="3"/>
        <charset val="128"/>
        <scheme val="minor"/>
      </rPr>
      <t>押印済資料</t>
    </r>
    <r>
      <rPr>
        <sz val="11"/>
        <color theme="1"/>
        <rFont val="ＭＳ Ｐゴシック"/>
        <family val="3"/>
        <charset val="128"/>
        <scheme val="minor"/>
      </rPr>
      <t>」</t>
    </r>
    <r>
      <rPr>
        <sz val="11"/>
        <color theme="1"/>
        <rFont val="ＭＳ Ｐゴシック"/>
        <family val="2"/>
        <charset val="128"/>
        <scheme val="minor"/>
      </rPr>
      <t>という。）で技術資料を提出する評価項目が</t>
    </r>
    <r>
      <rPr>
        <sz val="11"/>
        <color rgb="FFFF0000"/>
        <rFont val="ＭＳ Ｐゴシック"/>
        <family val="3"/>
        <charset val="128"/>
        <scheme val="minor"/>
      </rPr>
      <t>ある場合は、表のB列（赤枠）に「有」を、ない場合は「無」を選択</t>
    </r>
    <r>
      <rPr>
        <sz val="11"/>
        <color theme="1"/>
        <rFont val="ＭＳ Ｐゴシック"/>
        <family val="2"/>
        <charset val="128"/>
        <scheme val="minor"/>
      </rPr>
      <t>してください。</t>
    </r>
    <rPh sb="1" eb="4">
      <t>ハッチュウシャ</t>
    </rPh>
    <rPh sb="4" eb="6">
      <t>シュウジュ</t>
    </rPh>
    <rPh sb="6" eb="7">
      <t>イン</t>
    </rPh>
    <rPh sb="7" eb="8">
      <t>ラン</t>
    </rPh>
    <rPh sb="9" eb="11">
      <t>オウイン</t>
    </rPh>
    <rPh sb="13" eb="15">
      <t>ギジュツ</t>
    </rPh>
    <rPh sb="15" eb="17">
      <t>シリョウ</t>
    </rPh>
    <rPh sb="18" eb="19">
      <t>ウツ</t>
    </rPh>
    <rPh sb="21" eb="23">
      <t>イカ</t>
    </rPh>
    <rPh sb="24" eb="26">
      <t>オウイン</t>
    </rPh>
    <rPh sb="26" eb="27">
      <t>ズ</t>
    </rPh>
    <rPh sb="27" eb="29">
      <t>シリョウ</t>
    </rPh>
    <rPh sb="36" eb="38">
      <t>ギジュツ</t>
    </rPh>
    <rPh sb="38" eb="40">
      <t>シリョウ</t>
    </rPh>
    <rPh sb="41" eb="43">
      <t>テイシュツ</t>
    </rPh>
    <rPh sb="45" eb="47">
      <t>ヒョウカ</t>
    </rPh>
    <rPh sb="47" eb="49">
      <t>コウモク</t>
    </rPh>
    <rPh sb="52" eb="54">
      <t>バアイ</t>
    </rPh>
    <rPh sb="56" eb="57">
      <t>ヒョウ</t>
    </rPh>
    <rPh sb="59" eb="60">
      <t>レツ</t>
    </rPh>
    <rPh sb="61" eb="62">
      <t>アカ</t>
    </rPh>
    <rPh sb="62" eb="63">
      <t>ワク</t>
    </rPh>
    <rPh sb="66" eb="67">
      <t>アリ</t>
    </rPh>
    <rPh sb="72" eb="74">
      <t>バアイ</t>
    </rPh>
    <rPh sb="76" eb="77">
      <t>ナシ</t>
    </rPh>
    <rPh sb="79" eb="81">
      <t>センタク</t>
    </rPh>
    <phoneticPr fontId="2"/>
  </si>
  <si>
    <r>
      <t>　「有」を選択した評価項目は、このファイルで技術資料を作成する必要はありません。</t>
    </r>
    <r>
      <rPr>
        <sz val="11"/>
        <color rgb="FFFF0000"/>
        <rFont val="ＭＳ Ｐゴシック"/>
        <family val="3"/>
        <charset val="128"/>
        <scheme val="minor"/>
      </rPr>
      <t>押印済資料のみ提出</t>
    </r>
    <r>
      <rPr>
        <sz val="11"/>
        <color theme="1"/>
        <rFont val="ＭＳ Ｐゴシック"/>
        <family val="2"/>
        <charset val="128"/>
        <scheme val="minor"/>
      </rPr>
      <t>してください。</t>
    </r>
    <rPh sb="2" eb="3">
      <t>アリ</t>
    </rPh>
    <rPh sb="5" eb="7">
      <t>センタク</t>
    </rPh>
    <rPh sb="9" eb="11">
      <t>ヒョウカ</t>
    </rPh>
    <rPh sb="11" eb="13">
      <t>コウモク</t>
    </rPh>
    <rPh sb="22" eb="24">
      <t>ギジュツ</t>
    </rPh>
    <rPh sb="24" eb="26">
      <t>シリョウ</t>
    </rPh>
    <rPh sb="27" eb="29">
      <t>サクセイ</t>
    </rPh>
    <rPh sb="31" eb="33">
      <t>ヒツヨウ</t>
    </rPh>
    <rPh sb="43" eb="45">
      <t>シリョウ</t>
    </rPh>
    <rPh sb="47" eb="49">
      <t>テイシュツ</t>
    </rPh>
    <phoneticPr fontId="2"/>
  </si>
  <si>
    <t>押印済資料での提出</t>
    <rPh sb="0" eb="2">
      <t>オウイン</t>
    </rPh>
    <rPh sb="2" eb="3">
      <t>ズ</t>
    </rPh>
    <rPh sb="3" eb="5">
      <t>シリョウ</t>
    </rPh>
    <rPh sb="7" eb="9">
      <t>テイシュツ</t>
    </rPh>
    <phoneticPr fontId="2"/>
  </si>
  <si>
    <t>技術資料の提出方法</t>
    <rPh sb="0" eb="2">
      <t>ギジュツ</t>
    </rPh>
    <rPh sb="2" eb="4">
      <t>シリョウ</t>
    </rPh>
    <rPh sb="5" eb="7">
      <t>テイシュツ</t>
    </rPh>
    <rPh sb="7" eb="9">
      <t>ホウホウ</t>
    </rPh>
    <phoneticPr fontId="2"/>
  </si>
  <si>
    <t>技術資料の提出方法の表示</t>
    <rPh sb="0" eb="2">
      <t>ギジュツ</t>
    </rPh>
    <rPh sb="2" eb="4">
      <t>シリョウ</t>
    </rPh>
    <rPh sb="5" eb="7">
      <t>テイシュツ</t>
    </rPh>
    <rPh sb="7" eb="9">
      <t>ホウホウ</t>
    </rPh>
    <rPh sb="10" eb="12">
      <t>ヒョウジ</t>
    </rPh>
    <phoneticPr fontId="12"/>
  </si>
  <si>
    <t>未記入</t>
    <rPh sb="0" eb="3">
      <t>ミキニュウ</t>
    </rPh>
    <phoneticPr fontId="2"/>
  </si>
  <si>
    <t>本技術資料により提出します</t>
  </si>
  <si>
    <t>今回、押印済資料（収受印）での提出の有無</t>
    <phoneticPr fontId="2"/>
  </si>
  <si>
    <t>単年度の対象工事件数が６０件を超える場合、「工事成績評定点の平均」欄の「件数」及び「平均点」は、自動計算されないため、直接記入すること。</t>
    <rPh sb="0" eb="2">
      <t>タンネン</t>
    </rPh>
    <rPh sb="2" eb="3">
      <t>ド</t>
    </rPh>
    <rPh sb="4" eb="6">
      <t>タイショウ</t>
    </rPh>
    <rPh sb="6" eb="8">
      <t>コウジ</t>
    </rPh>
    <rPh sb="8" eb="10">
      <t>ケンスウ</t>
    </rPh>
    <rPh sb="13" eb="14">
      <t>ケン</t>
    </rPh>
    <rPh sb="15" eb="16">
      <t>コ</t>
    </rPh>
    <rPh sb="18" eb="20">
      <t>バアイ</t>
    </rPh>
    <rPh sb="22" eb="24">
      <t>コウジ</t>
    </rPh>
    <rPh sb="24" eb="26">
      <t>セイセキ</t>
    </rPh>
    <rPh sb="26" eb="28">
      <t>ヒョウテイ</t>
    </rPh>
    <rPh sb="28" eb="29">
      <t>テン</t>
    </rPh>
    <rPh sb="30" eb="32">
      <t>ヘイキン</t>
    </rPh>
    <rPh sb="33" eb="34">
      <t>ラン</t>
    </rPh>
    <rPh sb="36" eb="38">
      <t>ケンスウ</t>
    </rPh>
    <rPh sb="39" eb="40">
      <t>オヨ</t>
    </rPh>
    <rPh sb="42" eb="45">
      <t>ヘイキンテン</t>
    </rPh>
    <rPh sb="48" eb="50">
      <t>ジドウ</t>
    </rPh>
    <rPh sb="50" eb="52">
      <t>ケイサン</t>
    </rPh>
    <rPh sb="59" eb="61">
      <t>チョクセツ</t>
    </rPh>
    <rPh sb="61" eb="63">
      <t>キニュウ</t>
    </rPh>
    <phoneticPr fontId="2"/>
  </si>
  <si>
    <t>申請なし</t>
    <rPh sb="0" eb="2">
      <t>シンセイ</t>
    </rPh>
    <phoneticPr fontId="2"/>
  </si>
  <si>
    <t>企業回答11</t>
    <rPh sb="0" eb="2">
      <t>キギョウ</t>
    </rPh>
    <rPh sb="2" eb="4">
      <t>カイトウ</t>
    </rPh>
    <phoneticPr fontId="2"/>
  </si>
  <si>
    <t>企業回答12</t>
    <rPh sb="0" eb="2">
      <t>キギョウ</t>
    </rPh>
    <rPh sb="2" eb="4">
      <t>カイトウ</t>
    </rPh>
    <phoneticPr fontId="2"/>
  </si>
  <si>
    <t>元請</t>
    <rPh sb="0" eb="2">
      <t>モトウケ</t>
    </rPh>
    <phoneticPr fontId="2"/>
  </si>
  <si>
    <t>下請</t>
    <rPh sb="0" eb="1">
      <t>シタ</t>
    </rPh>
    <rPh sb="1" eb="2">
      <t>ショウ</t>
    </rPh>
    <phoneticPr fontId="2"/>
  </si>
  <si>
    <t>上記（５）の資料で評価対象地域が確認できない場合は、確認できる資料（位置図）を追加添付すること。</t>
    <rPh sb="0" eb="2">
      <t>ジョウキ</t>
    </rPh>
    <rPh sb="6" eb="8">
      <t>シリョウ</t>
    </rPh>
    <rPh sb="9" eb="11">
      <t>ヒョウカ</t>
    </rPh>
    <rPh sb="11" eb="13">
      <t>タイショウ</t>
    </rPh>
    <rPh sb="13" eb="15">
      <t>チイキ</t>
    </rPh>
    <rPh sb="16" eb="18">
      <t>カクニン</t>
    </rPh>
    <rPh sb="22" eb="24">
      <t>バアイ</t>
    </rPh>
    <rPh sb="26" eb="28">
      <t>カクニン</t>
    </rPh>
    <rPh sb="31" eb="33">
      <t>シリョウ</t>
    </rPh>
    <rPh sb="34" eb="37">
      <t>イチズ</t>
    </rPh>
    <rPh sb="39" eb="41">
      <t>ツイカ</t>
    </rPh>
    <rPh sb="41" eb="43">
      <t>テンプ</t>
    </rPh>
    <phoneticPr fontId="2"/>
  </si>
  <si>
    <t>(5)</t>
    <phoneticPr fontId="2"/>
  </si>
  <si>
    <t>元請・下請区分</t>
    <phoneticPr fontId="2"/>
  </si>
  <si>
    <t>工事種別、建設工事の種類は、各工事の契約時における「島根県土木工事仕様書」等において確認すること。</t>
    <rPh sb="0" eb="2">
      <t>コウジ</t>
    </rPh>
    <rPh sb="2" eb="4">
      <t>シュベツ</t>
    </rPh>
    <rPh sb="5" eb="7">
      <t>ケンセツ</t>
    </rPh>
    <rPh sb="7" eb="9">
      <t>コウジ</t>
    </rPh>
    <rPh sb="10" eb="12">
      <t>シュルイ</t>
    </rPh>
    <rPh sb="14" eb="17">
      <t>カクコウジ</t>
    </rPh>
    <rPh sb="18" eb="20">
      <t>ケイヤク</t>
    </rPh>
    <rPh sb="20" eb="21">
      <t>ジ</t>
    </rPh>
    <rPh sb="26" eb="29">
      <t>シマネケン</t>
    </rPh>
    <rPh sb="29" eb="31">
      <t>ドボク</t>
    </rPh>
    <rPh sb="31" eb="33">
      <t>コウジ</t>
    </rPh>
    <rPh sb="33" eb="36">
      <t>シヨウショ</t>
    </rPh>
    <rPh sb="37" eb="38">
      <t>トウ</t>
    </rPh>
    <rPh sb="42" eb="44">
      <t>カクニン</t>
    </rPh>
    <phoneticPr fontId="2"/>
  </si>
  <si>
    <t>島根県内</t>
    <rPh sb="0" eb="3">
      <t>シマネケン</t>
    </rPh>
    <rPh sb="3" eb="4">
      <t>ナイ</t>
    </rPh>
    <phoneticPr fontId="2"/>
  </si>
  <si>
    <t>評価対象地域</t>
    <rPh sb="0" eb="2">
      <t>ヒョウカ</t>
    </rPh>
    <rPh sb="4" eb="6">
      <t>チイキ</t>
    </rPh>
    <phoneticPr fontId="2"/>
  </si>
  <si>
    <t>評価地域</t>
    <rPh sb="0" eb="2">
      <t>ヒョウカ</t>
    </rPh>
    <rPh sb="2" eb="4">
      <t>チイキ</t>
    </rPh>
    <phoneticPr fontId="2"/>
  </si>
  <si>
    <t>入札公告日前日において、評価対象地域内に建設業法で規定する主たる営業所（本店）または従たる営業所（支店、営業所）がある者</t>
    <rPh sb="0" eb="2">
      <t>ニュウサツ</t>
    </rPh>
    <rPh sb="2" eb="4">
      <t>コウコク</t>
    </rPh>
    <rPh sb="4" eb="5">
      <t>ビ</t>
    </rPh>
    <rPh sb="5" eb="7">
      <t>ゼンジツ</t>
    </rPh>
    <rPh sb="12" eb="14">
      <t>ヒョウカ</t>
    </rPh>
    <rPh sb="14" eb="16">
      <t>タイショウ</t>
    </rPh>
    <rPh sb="16" eb="18">
      <t>チイキ</t>
    </rPh>
    <rPh sb="18" eb="19">
      <t>ナイ</t>
    </rPh>
    <rPh sb="25" eb="27">
      <t>キテイ</t>
    </rPh>
    <rPh sb="29" eb="30">
      <t>シュ</t>
    </rPh>
    <rPh sb="36" eb="38">
      <t>ホンテン</t>
    </rPh>
    <rPh sb="42" eb="43">
      <t>ジュウ</t>
    </rPh>
    <rPh sb="45" eb="48">
      <t>エイギョウショ</t>
    </rPh>
    <rPh sb="49" eb="51">
      <t>シテン</t>
    </rPh>
    <rPh sb="52" eb="55">
      <t>エイギョウショ</t>
    </rPh>
    <rPh sb="59" eb="60">
      <t>モノ</t>
    </rPh>
    <phoneticPr fontId="2"/>
  </si>
  <si>
    <t>↓押印済資料提出状況【削除厳禁】</t>
    <rPh sb="1" eb="3">
      <t>オウイン</t>
    </rPh>
    <rPh sb="3" eb="4">
      <t>スミ</t>
    </rPh>
    <rPh sb="4" eb="6">
      <t>シリョウ</t>
    </rPh>
    <rPh sb="6" eb="8">
      <t>テイシュツ</t>
    </rPh>
    <rPh sb="8" eb="10">
      <t>ジョウキョウ</t>
    </rPh>
    <rPh sb="11" eb="13">
      <t>サクジョ</t>
    </rPh>
    <rPh sb="13" eb="15">
      <t>ゲンキン</t>
    </rPh>
    <phoneticPr fontId="2"/>
  </si>
  <si>
    <r>
      <t>１．</t>
    </r>
    <r>
      <rPr>
        <sz val="12"/>
        <color rgb="FFFF0000"/>
        <rFont val="ＭＳ Ｐゴシック"/>
        <family val="3"/>
        <charset val="128"/>
        <scheme val="minor"/>
      </rPr>
      <t>【表２】C列</t>
    </r>
    <r>
      <rPr>
        <sz val="12"/>
        <color theme="1"/>
        <rFont val="ＭＳ Ｐゴシック"/>
        <family val="2"/>
        <charset val="128"/>
        <scheme val="minor"/>
      </rPr>
      <t>に発注工事の</t>
    </r>
    <r>
      <rPr>
        <sz val="12"/>
        <color rgb="FFFF0000"/>
        <rFont val="ＭＳ Ｐゴシック"/>
        <family val="3"/>
        <charset val="128"/>
        <scheme val="minor"/>
      </rPr>
      <t>評価項目を入力</t>
    </r>
    <r>
      <rPr>
        <sz val="12"/>
        <color theme="1"/>
        <rFont val="ＭＳ Ｐゴシック"/>
        <family val="2"/>
        <charset val="128"/>
        <scheme val="minor"/>
      </rPr>
      <t>してください（プルダウンリストから選択）</t>
    </r>
    <rPh sb="3" eb="4">
      <t>ヒョウ</t>
    </rPh>
    <rPh sb="38" eb="40">
      <t>センタク</t>
    </rPh>
    <phoneticPr fontId="2"/>
  </si>
  <si>
    <t>←必須【入力結果が技術資料(企業成績評定点、技術者成績評定点）シートの対象工事欄に反映される】</t>
    <rPh sb="1" eb="3">
      <t>ヒッス</t>
    </rPh>
    <rPh sb="4" eb="6">
      <t>ニュウリョク</t>
    </rPh>
    <rPh sb="6" eb="8">
      <t>ケッカ</t>
    </rPh>
    <rPh sb="9" eb="11">
      <t>ギジュツ</t>
    </rPh>
    <rPh sb="11" eb="13">
      <t>シリョウ</t>
    </rPh>
    <rPh sb="14" eb="16">
      <t>キギョウ</t>
    </rPh>
    <rPh sb="16" eb="18">
      <t>セイセキ</t>
    </rPh>
    <rPh sb="18" eb="20">
      <t>ヒョウテイ</t>
    </rPh>
    <rPh sb="20" eb="21">
      <t>テン</t>
    </rPh>
    <rPh sb="22" eb="25">
      <t>ギジュツシャ</t>
    </rPh>
    <rPh sb="25" eb="27">
      <t>セイセキ</t>
    </rPh>
    <rPh sb="27" eb="29">
      <t>ヒョウテイ</t>
    </rPh>
    <rPh sb="29" eb="30">
      <t>テン</t>
    </rPh>
    <rPh sb="35" eb="37">
      <t>タイショウ</t>
    </rPh>
    <rPh sb="37" eb="39">
      <t>コウジ</t>
    </rPh>
    <rPh sb="39" eb="40">
      <t>ラン</t>
    </rPh>
    <rPh sb="41" eb="43">
      <t>ハンエイ</t>
    </rPh>
    <phoneticPr fontId="2"/>
  </si>
  <si>
    <t>一般土木工事</t>
    <rPh sb="0" eb="2">
      <t>イッパン</t>
    </rPh>
    <rPh sb="2" eb="4">
      <t>ドボク</t>
    </rPh>
    <rPh sb="4" eb="6">
      <t>コウジ</t>
    </rPh>
    <phoneticPr fontId="2"/>
  </si>
  <si>
    <t>土木一式工事</t>
    <rPh sb="0" eb="2">
      <t>ドボク</t>
    </rPh>
    <rPh sb="2" eb="4">
      <t>イッシキ</t>
    </rPh>
    <rPh sb="4" eb="6">
      <t>コウジ</t>
    </rPh>
    <phoneticPr fontId="2"/>
  </si>
  <si>
    <t>舗装工事</t>
    <rPh sb="0" eb="2">
      <t>ホソウ</t>
    </rPh>
    <rPh sb="2" eb="4">
      <t>コウジ</t>
    </rPh>
    <phoneticPr fontId="2"/>
  </si>
  <si>
    <t>とび・土工・コンクリート工事</t>
    <rPh sb="3" eb="4">
      <t>ド</t>
    </rPh>
    <rPh sb="4" eb="5">
      <t>コウ</t>
    </rPh>
    <rPh sb="12" eb="14">
      <t>コウジ</t>
    </rPh>
    <phoneticPr fontId="2"/>
  </si>
  <si>
    <t>鋼橋上部工事</t>
    <rPh sb="0" eb="2">
      <t>コウキョウ</t>
    </rPh>
    <rPh sb="2" eb="4">
      <t>ジョウブ</t>
    </rPh>
    <rPh sb="4" eb="6">
      <t>コウジ</t>
    </rPh>
    <phoneticPr fontId="2"/>
  </si>
  <si>
    <t>鋼構造物工事</t>
    <rPh sb="0" eb="1">
      <t>コウ</t>
    </rPh>
    <rPh sb="1" eb="4">
      <t>コウゾウブツ</t>
    </rPh>
    <rPh sb="4" eb="6">
      <t>コウジ</t>
    </rPh>
    <phoneticPr fontId="2"/>
  </si>
  <si>
    <t>ﾌﾟﾚｽﾄﾚｽﾄｺﾝｸﾘｰﾄ構造物工事</t>
    <rPh sb="14" eb="17">
      <t>コウゾウブツ</t>
    </rPh>
    <rPh sb="17" eb="19">
      <t>コウジ</t>
    </rPh>
    <phoneticPr fontId="2"/>
  </si>
  <si>
    <t>港湾工事</t>
    <rPh sb="0" eb="2">
      <t>コウワン</t>
    </rPh>
    <rPh sb="2" eb="4">
      <t>コウジ</t>
    </rPh>
    <phoneticPr fontId="2"/>
  </si>
  <si>
    <t>しゅんせつ工事</t>
    <rPh sb="5" eb="7">
      <t>コウジ</t>
    </rPh>
    <phoneticPr fontId="2"/>
  </si>
  <si>
    <t>機械設備工事</t>
    <rPh sb="0" eb="2">
      <t>キカイ</t>
    </rPh>
    <rPh sb="2" eb="4">
      <t>セツビ</t>
    </rPh>
    <rPh sb="4" eb="6">
      <t>コウジ</t>
    </rPh>
    <phoneticPr fontId="2"/>
  </si>
  <si>
    <t>機械器具設置工事</t>
    <rPh sb="0" eb="2">
      <t>キカイ</t>
    </rPh>
    <rPh sb="2" eb="4">
      <t>キグ</t>
    </rPh>
    <rPh sb="4" eb="6">
      <t>セッチ</t>
    </rPh>
    <rPh sb="6" eb="8">
      <t>コウジ</t>
    </rPh>
    <phoneticPr fontId="2"/>
  </si>
  <si>
    <t>塗装工事</t>
    <rPh sb="0" eb="2">
      <t>トソウ</t>
    </rPh>
    <rPh sb="2" eb="4">
      <t>コウジ</t>
    </rPh>
    <phoneticPr fontId="2"/>
  </si>
  <si>
    <t>造園工事</t>
    <rPh sb="0" eb="2">
      <t>ゾウエン</t>
    </rPh>
    <rPh sb="2" eb="4">
      <t>コウジ</t>
    </rPh>
    <phoneticPr fontId="2"/>
  </si>
  <si>
    <t>さく井工事</t>
    <rPh sb="2" eb="3">
      <t>セイ</t>
    </rPh>
    <rPh sb="3" eb="5">
      <t>コウジ</t>
    </rPh>
    <phoneticPr fontId="2"/>
  </si>
  <si>
    <t>法面処理工事</t>
    <rPh sb="0" eb="2">
      <t>ノリメン</t>
    </rPh>
    <rPh sb="2" eb="4">
      <t>ショリ</t>
    </rPh>
    <rPh sb="4" eb="6">
      <t>コウジ</t>
    </rPh>
    <phoneticPr fontId="2"/>
  </si>
  <si>
    <t>電気工事</t>
    <rPh sb="0" eb="2">
      <t>デンキ</t>
    </rPh>
    <rPh sb="2" eb="4">
      <t>コウジ</t>
    </rPh>
    <phoneticPr fontId="2"/>
  </si>
  <si>
    <t>維持修繕工事</t>
    <rPh sb="0" eb="2">
      <t>イジ</t>
    </rPh>
    <rPh sb="2" eb="4">
      <t>シュウゼン</t>
    </rPh>
    <rPh sb="4" eb="6">
      <t>コウジ</t>
    </rPh>
    <phoneticPr fontId="2"/>
  </si>
  <si>
    <t>管工事</t>
    <rPh sb="0" eb="1">
      <t>カン</t>
    </rPh>
    <rPh sb="1" eb="3">
      <t>コウジ</t>
    </rPh>
    <phoneticPr fontId="2"/>
  </si>
  <si>
    <t>グラウト工事</t>
    <rPh sb="4" eb="6">
      <t>コウジ</t>
    </rPh>
    <phoneticPr fontId="2"/>
  </si>
  <si>
    <t>水道施設工事</t>
    <rPh sb="0" eb="2">
      <t>スイドウ</t>
    </rPh>
    <rPh sb="2" eb="4">
      <t>シセツ</t>
    </rPh>
    <rPh sb="4" eb="6">
      <t>コウジ</t>
    </rPh>
    <phoneticPr fontId="2"/>
  </si>
  <si>
    <t>消防施設工事</t>
    <rPh sb="0" eb="2">
      <t>ショウボウ</t>
    </rPh>
    <rPh sb="2" eb="4">
      <t>シセツ</t>
    </rPh>
    <rPh sb="4" eb="6">
      <t>コウジ</t>
    </rPh>
    <phoneticPr fontId="2"/>
  </si>
  <si>
    <t>電気通信工事</t>
    <rPh sb="0" eb="2">
      <t>デンキ</t>
    </rPh>
    <rPh sb="2" eb="4">
      <t>ツウシン</t>
    </rPh>
    <rPh sb="4" eb="6">
      <t>コウジ</t>
    </rPh>
    <phoneticPr fontId="2"/>
  </si>
  <si>
    <t>通信設備工事</t>
    <rPh sb="0" eb="2">
      <t>ツウシン</t>
    </rPh>
    <rPh sb="2" eb="4">
      <t>セツビ</t>
    </rPh>
    <rPh sb="4" eb="6">
      <t>コウジ</t>
    </rPh>
    <phoneticPr fontId="2"/>
  </si>
  <si>
    <t>技術資料「企業の工事成績評定点」、「配置予定技術者の工事成績評定点」の表示</t>
    <rPh sb="0" eb="2">
      <t>ギジュツ</t>
    </rPh>
    <rPh sb="2" eb="4">
      <t>シリョウ</t>
    </rPh>
    <rPh sb="5" eb="7">
      <t>キギョウ</t>
    </rPh>
    <rPh sb="8" eb="10">
      <t>コウジ</t>
    </rPh>
    <rPh sb="10" eb="12">
      <t>セイセキ</t>
    </rPh>
    <rPh sb="12" eb="14">
      <t>ヒョウテイ</t>
    </rPh>
    <rPh sb="14" eb="15">
      <t>テン</t>
    </rPh>
    <rPh sb="18" eb="20">
      <t>ハイチ</t>
    </rPh>
    <rPh sb="20" eb="22">
      <t>ヨテイ</t>
    </rPh>
    <rPh sb="22" eb="25">
      <t>ギジュツシャ</t>
    </rPh>
    <rPh sb="26" eb="28">
      <t>コウジ</t>
    </rPh>
    <rPh sb="28" eb="30">
      <t>セイセキ</t>
    </rPh>
    <rPh sb="30" eb="32">
      <t>ヒョウテイ</t>
    </rPh>
    <rPh sb="32" eb="33">
      <t>テン</t>
    </rPh>
    <rPh sb="35" eb="37">
      <t>ヒョウジ</t>
    </rPh>
    <phoneticPr fontId="12"/>
  </si>
  <si>
    <t>入力状況</t>
    <rPh sb="0" eb="2">
      <t>ニュウリョク</t>
    </rPh>
    <rPh sb="2" eb="4">
      <t>ジョウキョウ</t>
    </rPh>
    <phoneticPr fontId="2"/>
  </si>
  <si>
    <t>判定用</t>
    <rPh sb="0" eb="2">
      <t>ハンテイ</t>
    </rPh>
    <rPh sb="2" eb="3">
      <t>ヨウ</t>
    </rPh>
    <phoneticPr fontId="2"/>
  </si>
  <si>
    <t>表示（工事種別）</t>
    <rPh sb="0" eb="2">
      <t>ヒョウジ</t>
    </rPh>
    <phoneticPr fontId="2"/>
  </si>
  <si>
    <t>表示（建設工事の種類）</t>
    <rPh sb="0" eb="2">
      <t>ヒョウジ</t>
    </rPh>
    <phoneticPr fontId="2"/>
  </si>
  <si>
    <t>工事成績評価対象期間</t>
    <rPh sb="0" eb="2">
      <t>コウジ</t>
    </rPh>
    <rPh sb="2" eb="4">
      <t>セイセキ</t>
    </rPh>
    <rPh sb="4" eb="6">
      <t>ヒョウカ</t>
    </rPh>
    <rPh sb="6" eb="8">
      <t>タイショウ</t>
    </rPh>
    <rPh sb="8" eb="10">
      <t>キカン</t>
    </rPh>
    <phoneticPr fontId="2"/>
  </si>
  <si>
    <t>一般土木工事、維持修繕工事</t>
    <rPh sb="0" eb="2">
      <t>イッパン</t>
    </rPh>
    <rPh sb="2" eb="4">
      <t>ドボク</t>
    </rPh>
    <rPh sb="4" eb="6">
      <t>コウジ</t>
    </rPh>
    <rPh sb="7" eb="9">
      <t>イジ</t>
    </rPh>
    <rPh sb="9" eb="11">
      <t>シュウゼン</t>
    </rPh>
    <rPh sb="11" eb="13">
      <t>コウジ</t>
    </rPh>
    <phoneticPr fontId="2"/>
  </si>
  <si>
    <t>土木一式工事、とび・土工・ｺﾝｸﾘｰﾄ工事、しゅんせつ工事</t>
    <rPh sb="0" eb="2">
      <t>ドボク</t>
    </rPh>
    <rPh sb="2" eb="4">
      <t>イッシキ</t>
    </rPh>
    <rPh sb="4" eb="6">
      <t>コウジ</t>
    </rPh>
    <rPh sb="10" eb="11">
      <t>ド</t>
    </rPh>
    <rPh sb="11" eb="12">
      <t>コウ</t>
    </rPh>
    <rPh sb="19" eb="21">
      <t>コウジ</t>
    </rPh>
    <rPh sb="27" eb="29">
      <t>コウジ</t>
    </rPh>
    <phoneticPr fontId="2"/>
  </si>
  <si>
    <t>ﾌﾟﾚｽﾄﾚｽﾄｺﾝｸﾘｰﾄ構造物工事（旧ﾌﾟﾚｽﾄﾚｽﾄｺﾝｸﾘｰﾄ工事）</t>
    <rPh sb="14" eb="17">
      <t>コウゾウブツ</t>
    </rPh>
    <rPh sb="17" eb="19">
      <t>コウジ</t>
    </rPh>
    <rPh sb="20" eb="21">
      <t>キュウ</t>
    </rPh>
    <rPh sb="35" eb="37">
      <t>コウジ</t>
    </rPh>
    <phoneticPr fontId="2"/>
  </si>
  <si>
    <t>土木一式工事、しゅんせつ工事</t>
    <rPh sb="0" eb="2">
      <t>ドボク</t>
    </rPh>
    <rPh sb="2" eb="4">
      <t>イッシキ</t>
    </rPh>
    <rPh sb="4" eb="6">
      <t>コウジ</t>
    </rPh>
    <rPh sb="12" eb="14">
      <t>コウジ</t>
    </rPh>
    <phoneticPr fontId="2"/>
  </si>
  <si>
    <t>機械器具設置工事、鋼構造物工事</t>
    <rPh sb="0" eb="2">
      <t>キカイ</t>
    </rPh>
    <rPh sb="2" eb="4">
      <t>キグ</t>
    </rPh>
    <rPh sb="4" eb="6">
      <t>セッチ</t>
    </rPh>
    <rPh sb="6" eb="8">
      <t>コウジ</t>
    </rPh>
    <rPh sb="9" eb="10">
      <t>コウ</t>
    </rPh>
    <rPh sb="10" eb="13">
      <t>コウゾウブツ</t>
    </rPh>
    <rPh sb="13" eb="15">
      <t>コウジ</t>
    </rPh>
    <phoneticPr fontId="2"/>
  </si>
  <si>
    <t>工事成績（過去5年間で評価）</t>
    <rPh sb="0" eb="2">
      <t>コウジ</t>
    </rPh>
    <rPh sb="2" eb="4">
      <t>セイセキ</t>
    </rPh>
    <rPh sb="5" eb="7">
      <t>カコ</t>
    </rPh>
    <rPh sb="8" eb="10">
      <t>ネンカン</t>
    </rPh>
    <rPh sb="11" eb="13">
      <t>ヒョウカ</t>
    </rPh>
    <phoneticPr fontId="2"/>
  </si>
  <si>
    <t>塗装工事、維持修繕工事</t>
    <rPh sb="0" eb="2">
      <t>トソウ</t>
    </rPh>
    <rPh sb="2" eb="4">
      <t>コウジ</t>
    </rPh>
    <rPh sb="5" eb="7">
      <t>イジ</t>
    </rPh>
    <rPh sb="7" eb="9">
      <t>シュウゼン</t>
    </rPh>
    <rPh sb="9" eb="11">
      <t>コウジ</t>
    </rPh>
    <phoneticPr fontId="2"/>
  </si>
  <si>
    <t>電気工事、維持修繕工事</t>
    <rPh sb="0" eb="2">
      <t>デンキ</t>
    </rPh>
    <rPh sb="2" eb="4">
      <t>コウジ</t>
    </rPh>
    <rPh sb="5" eb="7">
      <t>イジ</t>
    </rPh>
    <rPh sb="7" eb="9">
      <t>シュウゼン</t>
    </rPh>
    <rPh sb="9" eb="11">
      <t>コウジ</t>
    </rPh>
    <phoneticPr fontId="2"/>
  </si>
  <si>
    <t>土木一式工事、とび・土工・ｺﾝｸﾘｰﾄ工事</t>
    <rPh sb="0" eb="2">
      <t>ドボク</t>
    </rPh>
    <rPh sb="2" eb="4">
      <t>イッシキ</t>
    </rPh>
    <rPh sb="4" eb="6">
      <t>コウジ</t>
    </rPh>
    <rPh sb="10" eb="11">
      <t>ド</t>
    </rPh>
    <rPh sb="11" eb="12">
      <t>コウ</t>
    </rPh>
    <rPh sb="19" eb="21">
      <t>コウジ</t>
    </rPh>
    <phoneticPr fontId="2"/>
  </si>
  <si>
    <t>管工事、水道施設工事</t>
    <rPh sb="0" eb="1">
      <t>カン</t>
    </rPh>
    <rPh sb="1" eb="3">
      <t>コウジ</t>
    </rPh>
    <rPh sb="4" eb="6">
      <t>スイドウ</t>
    </rPh>
    <rPh sb="6" eb="8">
      <t>シセツ</t>
    </rPh>
    <rPh sb="8" eb="10">
      <t>コウジ</t>
    </rPh>
    <phoneticPr fontId="2"/>
  </si>
  <si>
    <t>評価対象工事は、個別判断</t>
    <rPh sb="0" eb="2">
      <t>ヒョウカ</t>
    </rPh>
    <rPh sb="2" eb="4">
      <t>タイショウ</t>
    </rPh>
    <rPh sb="4" eb="6">
      <t>コウジ</t>
    </rPh>
    <rPh sb="8" eb="10">
      <t>コベツ</t>
    </rPh>
    <rPh sb="10" eb="12">
      <t>ハンダン</t>
    </rPh>
    <phoneticPr fontId="2"/>
  </si>
  <si>
    <t>←エラー表示の場合、工事種別と建設工事の種類を再確認</t>
    <rPh sb="4" eb="6">
      <t>ヒョウジ</t>
    </rPh>
    <rPh sb="7" eb="9">
      <t>バアイ</t>
    </rPh>
    <rPh sb="10" eb="12">
      <t>コウジ</t>
    </rPh>
    <rPh sb="12" eb="14">
      <t>シュベツ</t>
    </rPh>
    <rPh sb="15" eb="17">
      <t>ケンセツ</t>
    </rPh>
    <rPh sb="17" eb="19">
      <t>コウジ</t>
    </rPh>
    <rPh sb="20" eb="22">
      <t>シュルイ</t>
    </rPh>
    <rPh sb="23" eb="26">
      <t>サイカクニン</t>
    </rPh>
    <phoneticPr fontId="2"/>
  </si>
  <si>
    <t>ｼｮﾍﾞﾙ系掘削機(ﾊﾞｯｸﾎｳ)</t>
    <phoneticPr fontId="2"/>
  </si>
  <si>
    <t>ｼｮﾍﾞﾙ系掘削機(ﾄﾞﾗｸﾞﾗｲﾝ)</t>
    <phoneticPr fontId="2"/>
  </si>
  <si>
    <t>ｼｮﾍﾞﾙ系掘削機(ｸﾗﾑｼｪﾙ)</t>
    <phoneticPr fontId="2"/>
  </si>
  <si>
    <t>ｼｮﾍﾞﾙ系掘削機(ｸﾚｰﾝ)</t>
    <phoneticPr fontId="2"/>
  </si>
  <si>
    <t>ｼｮﾍﾞﾙ系掘削機(ﾊﾟｲﾙﾄﾞﾗｲﾊﾞｰ)</t>
    <phoneticPr fontId="2"/>
  </si>
  <si>
    <t>ﾌﾞﾙﾄﾞｰｻﾞｰ</t>
    <phoneticPr fontId="2"/>
  </si>
  <si>
    <t>ﾄﾗｸﾀｰｼｮﾍﾞﾙ</t>
    <phoneticPr fontId="2"/>
  </si>
  <si>
    <t>ﾓｰﾀｰｸﾞﾚｰﾀﾞｰ</t>
    <phoneticPr fontId="2"/>
  </si>
  <si>
    <t>移動式ｸﾚｰﾝ</t>
    <rPh sb="0" eb="2">
      <t>イドウ</t>
    </rPh>
    <rPh sb="2" eb="3">
      <t>シキ</t>
    </rPh>
    <phoneticPr fontId="2"/>
  </si>
  <si>
    <t>大型ﾀﾞﾝﾌﾟ車</t>
    <rPh sb="0" eb="2">
      <t>オオガタ</t>
    </rPh>
    <rPh sb="7" eb="8">
      <t>シャ</t>
    </rPh>
    <phoneticPr fontId="2"/>
  </si>
  <si>
    <t>建設機械保有状況（土木一式用）</t>
    <rPh sb="0" eb="2">
      <t>ケンセツ</t>
    </rPh>
    <rPh sb="2" eb="4">
      <t>キカイ</t>
    </rPh>
    <rPh sb="4" eb="6">
      <t>ホユウ</t>
    </rPh>
    <rPh sb="6" eb="8">
      <t>ジョウキョウ</t>
    </rPh>
    <rPh sb="9" eb="11">
      <t>ドボク</t>
    </rPh>
    <rPh sb="11" eb="13">
      <t>イッシキ</t>
    </rPh>
    <rPh sb="13" eb="14">
      <t>ヨウ</t>
    </rPh>
    <phoneticPr fontId="2"/>
  </si>
  <si>
    <t>建設機械保有状況（ほ装用）</t>
    <rPh sb="0" eb="2">
      <t>ケンセツ</t>
    </rPh>
    <rPh sb="2" eb="4">
      <t>キカイ</t>
    </rPh>
    <rPh sb="4" eb="6">
      <t>ホユウ</t>
    </rPh>
    <rPh sb="6" eb="8">
      <t>ジョウキョウ</t>
    </rPh>
    <rPh sb="10" eb="11">
      <t>ソウ</t>
    </rPh>
    <rPh sb="11" eb="12">
      <t>ヨウ</t>
    </rPh>
    <phoneticPr fontId="2"/>
  </si>
  <si>
    <t>注意！</t>
    <rPh sb="0" eb="2">
      <t>チュウイ</t>
    </rPh>
    <phoneticPr fontId="2"/>
  </si>
  <si>
    <r>
      <rPr>
        <b/>
        <sz val="11"/>
        <color rgb="FFFF0000"/>
        <rFont val="ＭＳ Ｐゴシック"/>
        <family val="3"/>
        <charset val="128"/>
      </rPr>
      <t>下請契約</t>
    </r>
    <r>
      <rPr>
        <sz val="11"/>
        <color theme="1"/>
        <rFont val="ＭＳ Ｐゴシック"/>
        <family val="3"/>
        <charset val="128"/>
      </rPr>
      <t>で申請する場合、「発注機関」欄は</t>
    </r>
    <r>
      <rPr>
        <b/>
        <sz val="11"/>
        <color rgb="FFFF0000"/>
        <rFont val="ＭＳ Ｐゴシック"/>
        <family val="3"/>
        <charset val="128"/>
      </rPr>
      <t>元請企業名ではありません</t>
    </r>
    <r>
      <rPr>
        <sz val="11"/>
        <color theme="1"/>
        <rFont val="ＭＳ Ｐゴシック"/>
        <family val="3"/>
        <charset val="128"/>
      </rPr>
      <t>。</t>
    </r>
    <rPh sb="0" eb="1">
      <t>シタ</t>
    </rPh>
    <rPh sb="1" eb="2">
      <t>ウ</t>
    </rPh>
    <rPh sb="2" eb="4">
      <t>ケイヤク</t>
    </rPh>
    <rPh sb="5" eb="7">
      <t>シンセイ</t>
    </rPh>
    <rPh sb="9" eb="11">
      <t>バアイ</t>
    </rPh>
    <rPh sb="13" eb="15">
      <t>ハッチュウ</t>
    </rPh>
    <rPh sb="15" eb="17">
      <t>キカン</t>
    </rPh>
    <rPh sb="18" eb="19">
      <t>ラン</t>
    </rPh>
    <rPh sb="20" eb="22">
      <t>モトウケ</t>
    </rPh>
    <rPh sb="22" eb="24">
      <t>キギョウ</t>
    </rPh>
    <rPh sb="24" eb="25">
      <t>メイ</t>
    </rPh>
    <phoneticPr fontId="2"/>
  </si>
  <si>
    <t>協定実績</t>
    <phoneticPr fontId="2"/>
  </si>
  <si>
    <r>
      <t>３．</t>
    </r>
    <r>
      <rPr>
        <sz val="12"/>
        <color rgb="FFFF0000"/>
        <rFont val="ＭＳ Ｐゴシック"/>
        <family val="3"/>
        <charset val="128"/>
        <scheme val="minor"/>
      </rPr>
      <t>地域条件を設定する評価項目</t>
    </r>
    <r>
      <rPr>
        <sz val="12"/>
        <color theme="1"/>
        <rFont val="ＭＳ Ｐゴシック"/>
        <family val="2"/>
        <charset val="128"/>
        <scheme val="minor"/>
      </rPr>
      <t>は、</t>
    </r>
    <r>
      <rPr>
        <sz val="12"/>
        <color rgb="FFFF0000"/>
        <rFont val="ＭＳ Ｐゴシック"/>
        <family val="3"/>
        <charset val="128"/>
        <scheme val="minor"/>
      </rPr>
      <t>【表２】D列</t>
    </r>
    <r>
      <rPr>
        <sz val="12"/>
        <color theme="1"/>
        <rFont val="ＭＳ Ｐゴシック"/>
        <family val="2"/>
        <charset val="128"/>
        <scheme val="minor"/>
      </rPr>
      <t>で【地域設定】を</t>
    </r>
    <r>
      <rPr>
        <sz val="12"/>
        <color rgb="FFFF0000"/>
        <rFont val="ＭＳ Ｐゴシック"/>
        <family val="3"/>
        <charset val="128"/>
        <scheme val="minor"/>
      </rPr>
      <t>選択</t>
    </r>
    <r>
      <rPr>
        <sz val="12"/>
        <color theme="1"/>
        <rFont val="ＭＳ Ｐゴシック"/>
        <family val="2"/>
        <charset val="128"/>
        <scheme val="minor"/>
      </rPr>
      <t>してください</t>
    </r>
    <rPh sb="2" eb="4">
      <t>チイキ</t>
    </rPh>
    <rPh sb="4" eb="6">
      <t>ジョウケン</t>
    </rPh>
    <rPh sb="7" eb="9">
      <t>セッテイ</t>
    </rPh>
    <rPh sb="11" eb="13">
      <t>ヒョウカ</t>
    </rPh>
    <rPh sb="13" eb="15">
      <t>コウモク</t>
    </rPh>
    <rPh sb="18" eb="19">
      <t>ヒョウ</t>
    </rPh>
    <rPh sb="22" eb="23">
      <t>レツ</t>
    </rPh>
    <rPh sb="25" eb="27">
      <t>チイキ</t>
    </rPh>
    <rPh sb="27" eb="29">
      <t>セッテイ</t>
    </rPh>
    <rPh sb="31" eb="33">
      <t>センタク</t>
    </rPh>
    <phoneticPr fontId="2"/>
  </si>
  <si>
    <t>○企業としてのハートフルしまねの参加実績</t>
    <rPh sb="16" eb="18">
      <t>サンカ</t>
    </rPh>
    <phoneticPr fontId="2"/>
  </si>
  <si>
    <t>アスファルト舗装工事・特殊舗装工事（旧舗装工事）</t>
    <rPh sb="6" eb="8">
      <t>ホソウ</t>
    </rPh>
    <rPh sb="8" eb="10">
      <t>コウジ</t>
    </rPh>
    <rPh sb="11" eb="13">
      <t>トクシュ</t>
    </rPh>
    <rPh sb="13" eb="15">
      <t>ホソウ</t>
    </rPh>
    <rPh sb="15" eb="17">
      <t>コウジ</t>
    </rPh>
    <rPh sb="18" eb="19">
      <t>キュウ</t>
    </rPh>
    <rPh sb="19" eb="21">
      <t>ホソウ</t>
    </rPh>
    <rPh sb="21" eb="23">
      <t>コウジ</t>
    </rPh>
    <phoneticPr fontId="2"/>
  </si>
  <si>
    <t>アスファルト舗装工事・特殊舗装工事（旧舗装工事）、維持修繕工事</t>
    <rPh sb="6" eb="8">
      <t>ホソウ</t>
    </rPh>
    <rPh sb="8" eb="10">
      <t>コウジ</t>
    </rPh>
    <rPh sb="11" eb="13">
      <t>トクシュ</t>
    </rPh>
    <rPh sb="13" eb="15">
      <t>ホソウ</t>
    </rPh>
    <rPh sb="15" eb="17">
      <t>コウジ</t>
    </rPh>
    <rPh sb="18" eb="19">
      <t>キュウ</t>
    </rPh>
    <rPh sb="19" eb="21">
      <t>ホソウ</t>
    </rPh>
    <rPh sb="21" eb="23">
      <t>コウジ</t>
    </rPh>
    <rPh sb="25" eb="27">
      <t>イジ</t>
    </rPh>
    <rPh sb="27" eb="29">
      <t>シュウゼン</t>
    </rPh>
    <rPh sb="29" eb="31">
      <t>コウジ</t>
    </rPh>
    <phoneticPr fontId="2"/>
  </si>
  <si>
    <t>活動したことを証明する資料と活動箇所が確認できる資料を添付すること。</t>
    <phoneticPr fontId="2"/>
  </si>
  <si>
    <t>活動箇所が確認できる資料を添付すること。</t>
    <phoneticPr fontId="2"/>
  </si>
  <si>
    <t xml:space="preserve">・集計専用表で集計した内容をコピー専用表で再集計していますので、企業震災内容の行数は１７行から８行に減っています。
</t>
    <rPh sb="1" eb="3">
      <t>シュウケイ</t>
    </rPh>
    <rPh sb="3" eb="5">
      <t>センヨウ</t>
    </rPh>
    <rPh sb="5" eb="6">
      <t>ヒョウ</t>
    </rPh>
    <rPh sb="7" eb="9">
      <t>シュウケイ</t>
    </rPh>
    <rPh sb="11" eb="13">
      <t>ナイヨウ</t>
    </rPh>
    <rPh sb="17" eb="19">
      <t>センヨウ</t>
    </rPh>
    <rPh sb="19" eb="20">
      <t>ヒョウ</t>
    </rPh>
    <rPh sb="21" eb="24">
      <t>サイシュウケイ</t>
    </rPh>
    <rPh sb="32" eb="34">
      <t>キギョウ</t>
    </rPh>
    <rPh sb="34" eb="36">
      <t>シンサイ</t>
    </rPh>
    <rPh sb="36" eb="38">
      <t>ナイヨウ</t>
    </rPh>
    <rPh sb="39" eb="41">
      <t>ギョウスウ</t>
    </rPh>
    <rPh sb="44" eb="45">
      <t>ギョウ</t>
    </rPh>
    <rPh sb="48" eb="49">
      <t>ギョウ</t>
    </rPh>
    <rPh sb="50" eb="51">
      <t>ヘ</t>
    </rPh>
    <phoneticPr fontId="2"/>
  </si>
  <si>
    <r>
      <t>・各様式に記載された内容をこのシートの集計専用表で</t>
    </r>
    <r>
      <rPr>
        <sz val="12"/>
        <rFont val="ＭＳ Ｐゴシック"/>
        <family val="3"/>
        <charset val="128"/>
        <scheme val="minor"/>
      </rPr>
      <t xml:space="preserve">数式によりリンクさせています。
</t>
    </r>
    <phoneticPr fontId="2"/>
  </si>
  <si>
    <t>契約実績を確認する資料として、当該年度の業務内容の分かる資料（契約書、下請負人通知書、施工体制台帳、下請契約書、注文書・請書、発注者の実績証明証等の写し）を添付すること。</t>
    <phoneticPr fontId="2"/>
  </si>
  <si>
    <t>国整備局部長</t>
    <rPh sb="0" eb="1">
      <t>クニ</t>
    </rPh>
    <rPh sb="1" eb="4">
      <t>セイビキョク</t>
    </rPh>
    <rPh sb="4" eb="6">
      <t>ブチョウ</t>
    </rPh>
    <phoneticPr fontId="2"/>
  </si>
  <si>
    <t>国整備局部長の表彰</t>
    <rPh sb="0" eb="1">
      <t>クニ</t>
    </rPh>
    <rPh sb="1" eb="4">
      <t>セイビキョク</t>
    </rPh>
    <rPh sb="4" eb="6">
      <t>ブチョウ</t>
    </rPh>
    <rPh sb="7" eb="9">
      <t>ヒョウショウ</t>
    </rPh>
    <phoneticPr fontId="2"/>
  </si>
  <si>
    <t>県事務所長</t>
    <rPh sb="0" eb="1">
      <t>ケン</t>
    </rPh>
    <rPh sb="1" eb="3">
      <t>ジム</t>
    </rPh>
    <rPh sb="3" eb="4">
      <t>ショ</t>
    </rPh>
    <rPh sb="4" eb="5">
      <t>チョウ</t>
    </rPh>
    <phoneticPr fontId="2"/>
  </si>
  <si>
    <t>委託期間</t>
    <rPh sb="0" eb="2">
      <t>イタク</t>
    </rPh>
    <phoneticPr fontId="2"/>
  </si>
  <si>
    <t>上段：着手日/下段：完了日</t>
    <phoneticPr fontId="2"/>
  </si>
  <si>
    <t>上段：着手日/下段：完了日</t>
    <phoneticPr fontId="2"/>
  </si>
  <si>
    <t>工事成績（過去3年間で評価）</t>
    <rPh sb="0" eb="2">
      <t>コウジ</t>
    </rPh>
    <rPh sb="2" eb="4">
      <t>セイセキ</t>
    </rPh>
    <rPh sb="5" eb="7">
      <t>カコ</t>
    </rPh>
    <rPh sb="8" eb="10">
      <t>ネンカン</t>
    </rPh>
    <rPh sb="11" eb="13">
      <t>ヒョウカ</t>
    </rPh>
    <phoneticPr fontId="2"/>
  </si>
  <si>
    <t>工事成績(3年用)</t>
    <rPh sb="0" eb="2">
      <t>コウジ</t>
    </rPh>
    <rPh sb="2" eb="4">
      <t>セイセキ</t>
    </rPh>
    <rPh sb="6" eb="7">
      <t>ネン</t>
    </rPh>
    <rPh sb="7" eb="8">
      <t>ヨウ</t>
    </rPh>
    <phoneticPr fontId="2"/>
  </si>
  <si>
    <t>令和　　年　　月　　日</t>
    <rPh sb="0" eb="2">
      <t>レイワ</t>
    </rPh>
    <rPh sb="4" eb="5">
      <t>ネン</t>
    </rPh>
    <phoneticPr fontId="2"/>
  </si>
  <si>
    <t>　令和　　年　　月　　日付けで入札公告のありました下記工事について下記のとおり質問します。</t>
    <rPh sb="1" eb="3">
      <t>レイワ</t>
    </rPh>
    <rPh sb="5" eb="6">
      <t>ネン</t>
    </rPh>
    <phoneticPr fontId="2"/>
  </si>
  <si>
    <t xml:space="preserve">  令和　　年　　月　　日付けでありました質問について下記のとおり回答します。</t>
    <rPh sb="2" eb="4">
      <t>レイワ</t>
    </rPh>
    <rPh sb="6" eb="7">
      <t>ネン</t>
    </rPh>
    <phoneticPr fontId="2"/>
  </si>
  <si>
    <t>令和　　年　　月　　日</t>
    <rPh sb="0" eb="2">
      <t>レイワ</t>
    </rPh>
    <rPh sb="4" eb="5">
      <t>トシ</t>
    </rPh>
    <phoneticPr fontId="2"/>
  </si>
  <si>
    <t>　令和　　年　　月　　日付けで公表のありました入札結果調書において下記事項について評価内容の詳細な説明を求めます。</t>
    <rPh sb="1" eb="3">
      <t>レイワ</t>
    </rPh>
    <rPh sb="5" eb="6">
      <t>トシ</t>
    </rPh>
    <phoneticPr fontId="2"/>
  </si>
  <si>
    <t>　令和　　年　　月　　日付けで通知のありました評価内容説明要求書について下記のとおり回答します。</t>
    <rPh sb="1" eb="3">
      <t>レイワ</t>
    </rPh>
    <rPh sb="5" eb="6">
      <t>トシ</t>
    </rPh>
    <phoneticPr fontId="2"/>
  </si>
  <si>
    <t>散布業務</t>
    <rPh sb="0" eb="2">
      <t>サンプ</t>
    </rPh>
    <rPh sb="2" eb="4">
      <t>ギョウム</t>
    </rPh>
    <phoneticPr fontId="2"/>
  </si>
  <si>
    <t>除雪・散布業務</t>
    <rPh sb="0" eb="2">
      <t>ジョセツ</t>
    </rPh>
    <rPh sb="3" eb="5">
      <t>サンプ</t>
    </rPh>
    <rPh sb="5" eb="7">
      <t>ギョウム</t>
    </rPh>
    <phoneticPr fontId="2"/>
  </si>
  <si>
    <t>県管理道路・空港を含む除雪業務の契約実績</t>
    <rPh sb="6" eb="8">
      <t>クウコウ</t>
    </rPh>
    <rPh sb="9" eb="10">
      <t>フク</t>
    </rPh>
    <phoneticPr fontId="2"/>
  </si>
  <si>
    <t>押印済資料有効期限</t>
    <rPh sb="0" eb="2">
      <t>オウイン</t>
    </rPh>
    <rPh sb="2" eb="3">
      <t>ズミ</t>
    </rPh>
    <rPh sb="3" eb="5">
      <t>シリョウ</t>
    </rPh>
    <rPh sb="5" eb="7">
      <t>ユウコウ</t>
    </rPh>
    <rPh sb="7" eb="9">
      <t>キゲン</t>
    </rPh>
    <phoneticPr fontId="2"/>
  </si>
  <si>
    <t>手引き年度</t>
    <rPh sb="0" eb="2">
      <t>テビ</t>
    </rPh>
    <rPh sb="3" eb="5">
      <t>ネンド</t>
    </rPh>
    <phoneticPr fontId="2"/>
  </si>
  <si>
    <t>「企業入力シート」の「押印済資料での提出」欄が未記入ですので、リストから「有」、「無」どちらかを選択してください</t>
    <rPh sb="37" eb="38">
      <t>アリ</t>
    </rPh>
    <rPh sb="41" eb="42">
      <t>ナシ</t>
    </rPh>
    <rPh sb="48" eb="50">
      <t>センタク</t>
    </rPh>
    <phoneticPr fontId="2"/>
  </si>
  <si>
    <t>申請する場合は、「企業入力シート」の「押印済資料での提出」欄で「有」を選択してください</t>
    <rPh sb="32" eb="33">
      <t>アリ</t>
    </rPh>
    <rPh sb="35" eb="37">
      <t>センタク</t>
    </rPh>
    <phoneticPr fontId="2"/>
  </si>
  <si>
    <t>⑥</t>
  </si>
  <si>
    <t>１１</t>
  </si>
  <si>
    <t>１２</t>
  </si>
  <si>
    <t>１３</t>
  </si>
  <si>
    <t>【注】</t>
    <phoneticPr fontId="2"/>
  </si>
  <si>
    <t>・対象工事が異なる押印済資料を提出した場合、当該評価項目の加算点はゼロとする。</t>
    <phoneticPr fontId="2"/>
  </si>
  <si>
    <t>（収受印）</t>
    <phoneticPr fontId="2"/>
  </si>
  <si>
    <t>【注】</t>
  </si>
  <si>
    <t>・押印済資料で提出する場合、押印済資料で評価する。</t>
    <phoneticPr fontId="2"/>
  </si>
  <si>
    <t>・対象資格が異なる押印済資料を提出した場合、当該評価項目の加算点はゼロとする。</t>
    <rPh sb="3" eb="5">
      <t>シカク</t>
    </rPh>
    <phoneticPr fontId="2"/>
  </si>
  <si>
    <t>・押印済資料で提出する場合、押印済資料で評価する。</t>
    <phoneticPr fontId="2"/>
  </si>
  <si>
    <t>　　　</t>
    <phoneticPr fontId="2"/>
  </si>
  <si>
    <t>・押印済資料で提出する場合、押印済資料で評価する。　</t>
    <phoneticPr fontId="2"/>
  </si>
  <si>
    <t>・押印済資料で提出する場合、押印済資料で評価する。　</t>
    <phoneticPr fontId="2"/>
  </si>
  <si>
    <t>・押印済資料で提出する場合、押印済資料で評価する。</t>
    <phoneticPr fontId="2"/>
  </si>
  <si>
    <t>家畜伝染病防疫協定</t>
    <phoneticPr fontId="12"/>
  </si>
  <si>
    <t>若手技術者・若手従業員の新規雇用</t>
    <rPh sb="0" eb="2">
      <t>ワカテ</t>
    </rPh>
    <rPh sb="2" eb="5">
      <t>ギジュツシャ</t>
    </rPh>
    <rPh sb="6" eb="8">
      <t>ワカテ</t>
    </rPh>
    <rPh sb="8" eb="11">
      <t>ジュウギョウイン</t>
    </rPh>
    <rPh sb="12" eb="14">
      <t>シンキ</t>
    </rPh>
    <rPh sb="14" eb="16">
      <t>コヨウ</t>
    </rPh>
    <phoneticPr fontId="12"/>
  </si>
  <si>
    <t>対象：</t>
    <rPh sb="0" eb="2">
      <t>タイショウ</t>
    </rPh>
    <phoneticPr fontId="2"/>
  </si>
  <si>
    <t>監理技術者補佐</t>
    <rPh sb="0" eb="2">
      <t>カンリ</t>
    </rPh>
    <rPh sb="2" eb="5">
      <t>ギジュツシャ</t>
    </rPh>
    <rPh sb="5" eb="7">
      <t>ホサ</t>
    </rPh>
    <phoneticPr fontId="2"/>
  </si>
  <si>
    <t>(3)</t>
    <phoneticPr fontId="2"/>
  </si>
  <si>
    <t>住所</t>
    <phoneticPr fontId="2"/>
  </si>
  <si>
    <t>若手技術者・若手従業員の新規雇用</t>
    <rPh sb="0" eb="2">
      <t>ワカテ</t>
    </rPh>
    <rPh sb="2" eb="5">
      <t>ギジュツシャ</t>
    </rPh>
    <rPh sb="6" eb="8">
      <t>ワカテ</t>
    </rPh>
    <rPh sb="8" eb="11">
      <t>ジュウギョウイン</t>
    </rPh>
    <rPh sb="12" eb="14">
      <t>シンキ</t>
    </rPh>
    <rPh sb="14" eb="16">
      <t>コヨウ</t>
    </rPh>
    <phoneticPr fontId="2"/>
  </si>
  <si>
    <t>災害復旧工事受注実績</t>
    <rPh sb="0" eb="2">
      <t>サイガイ</t>
    </rPh>
    <rPh sb="2" eb="4">
      <t>フッキュウ</t>
    </rPh>
    <rPh sb="4" eb="6">
      <t>コウジ</t>
    </rPh>
    <rPh sb="6" eb="8">
      <t>ジュチュウ</t>
    </rPh>
    <rPh sb="8" eb="10">
      <t>ジッセキ</t>
    </rPh>
    <phoneticPr fontId="12"/>
  </si>
  <si>
    <t>災害復旧工事受注実績</t>
    <rPh sb="0" eb="2">
      <t>サイガイ</t>
    </rPh>
    <rPh sb="2" eb="4">
      <t>フッキュウ</t>
    </rPh>
    <rPh sb="4" eb="6">
      <t>コウジ</t>
    </rPh>
    <rPh sb="6" eb="8">
      <t>ジュチュウ</t>
    </rPh>
    <rPh sb="8" eb="10">
      <t>ジッセキ</t>
    </rPh>
    <phoneticPr fontId="2"/>
  </si>
  <si>
    <t>【地域貢献・その他】評価項目</t>
    <rPh sb="10" eb="12">
      <t>ヒョウカ</t>
    </rPh>
    <rPh sb="12" eb="14">
      <t>コウモク</t>
    </rPh>
    <phoneticPr fontId="12"/>
  </si>
  <si>
    <t>地域貢献・その他</t>
  </si>
  <si>
    <t>地域貢献・その他</t>
    <phoneticPr fontId="2"/>
  </si>
  <si>
    <t>表３【地域貢献・その他】評価項目の着色セルに項目を記入した場合、ここに記載文を直接入力！</t>
  </si>
  <si>
    <t>＜地域貢献・その他＞</t>
    <phoneticPr fontId="2"/>
  </si>
  <si>
    <t>：「地域貢献・その他の評価」様式シート</t>
    <rPh sb="11" eb="13">
      <t>ヒョウカ</t>
    </rPh>
    <rPh sb="14" eb="16">
      <t>ヨウシキ</t>
    </rPh>
    <phoneticPr fontId="2"/>
  </si>
  <si>
    <t>　企業：４項目、配置予定技術者①：４項目、配置予定技術者②：４項目、配置予定技術者③：４項目、地域貢献・その他：５項目、地理的条件：２項目</t>
  </si>
  <si>
    <t>協力企業等の場合、企業名が明示された協定書等の写しや団体の代表者の証明書など、協定に参加している企業であることがわかる資料を添付すること。</t>
    <rPh sb="0" eb="2">
      <t>キョウリョク</t>
    </rPh>
    <rPh sb="2" eb="4">
      <t>キギョウ</t>
    </rPh>
    <rPh sb="4" eb="5">
      <t>トウ</t>
    </rPh>
    <rPh sb="6" eb="8">
      <t>バアイ</t>
    </rPh>
    <rPh sb="9" eb="12">
      <t>キギョウメイ</t>
    </rPh>
    <rPh sb="13" eb="15">
      <t>メイジ</t>
    </rPh>
    <rPh sb="18" eb="21">
      <t>キョウテイショ</t>
    </rPh>
    <rPh sb="21" eb="22">
      <t>トウ</t>
    </rPh>
    <rPh sb="23" eb="24">
      <t>ウツ</t>
    </rPh>
    <rPh sb="26" eb="28">
      <t>ダンタイ</t>
    </rPh>
    <rPh sb="29" eb="32">
      <t>ダイヒョウシャ</t>
    </rPh>
    <rPh sb="33" eb="36">
      <t>ショウメイショ</t>
    </rPh>
    <rPh sb="39" eb="41">
      <t>キョウテイ</t>
    </rPh>
    <rPh sb="42" eb="44">
      <t>サンカ</t>
    </rPh>
    <rPh sb="48" eb="50">
      <t>キギョウ</t>
    </rPh>
    <rPh sb="59" eb="61">
      <t>シリョウ</t>
    </rPh>
    <rPh sb="62" eb="64">
      <t>テンプ</t>
    </rPh>
    <phoneticPr fontId="2"/>
  </si>
  <si>
    <t>協定を締結した団体の構成員はもとより、協定に参加している協力企業等も対象とする。ただし、評価の対象者は、団体が所管する地域内に建設業法に規定する営業所を有する者に限る。また、年度途中で脱退した場合、年度途中から加入した場合はその年度の契約締結実績として認めない。</t>
    <rPh sb="87" eb="89">
      <t>ネンド</t>
    </rPh>
    <rPh sb="89" eb="91">
      <t>トチュウ</t>
    </rPh>
    <rPh sb="92" eb="94">
      <t>ダッタイ</t>
    </rPh>
    <rPh sb="96" eb="98">
      <t>バアイ</t>
    </rPh>
    <rPh sb="99" eb="101">
      <t>ネンド</t>
    </rPh>
    <rPh sb="101" eb="103">
      <t>トチュウ</t>
    </rPh>
    <rPh sb="105" eb="107">
      <t>カニュウ</t>
    </rPh>
    <rPh sb="109" eb="111">
      <t>バアイ</t>
    </rPh>
    <rPh sb="114" eb="116">
      <t>ネンド</t>
    </rPh>
    <rPh sb="117" eb="119">
      <t>ケイヤク</t>
    </rPh>
    <rPh sb="119" eb="121">
      <t>テイケツ</t>
    </rPh>
    <rPh sb="121" eb="123">
      <t>ジッセキ</t>
    </rPh>
    <rPh sb="126" eb="127">
      <t>ミト</t>
    </rPh>
    <phoneticPr fontId="2"/>
  </si>
  <si>
    <t>配置予定技術者①、②、③共通</t>
    <rPh sb="12" eb="14">
      <t>キョウツウ</t>
    </rPh>
    <phoneticPr fontId="2"/>
  </si>
  <si>
    <t>令和４年度</t>
    <rPh sb="0" eb="2">
      <t>レイワ</t>
    </rPh>
    <phoneticPr fontId="2"/>
  </si>
  <si>
    <t>R５</t>
    <phoneticPr fontId="2"/>
  </si>
  <si>
    <t>年度間延べ参加人数</t>
    <rPh sb="0" eb="1">
      <t>ネン</t>
    </rPh>
    <rPh sb="1" eb="2">
      <t>ド</t>
    </rPh>
    <rPh sb="2" eb="3">
      <t>カン</t>
    </rPh>
    <rPh sb="3" eb="4">
      <t>ノ</t>
    </rPh>
    <rPh sb="5" eb="7">
      <t>サンカ</t>
    </rPh>
    <rPh sb="7" eb="9">
      <t>ニンズウ</t>
    </rPh>
    <phoneticPr fontId="2"/>
  </si>
  <si>
    <t>令和６年度</t>
    <rPh sb="0" eb="2">
      <t>レイワ</t>
    </rPh>
    <rPh sb="3" eb="5">
      <t>ネンド</t>
    </rPh>
    <phoneticPr fontId="2"/>
  </si>
  <si>
    <t>配置予定技術者①</t>
    <rPh sb="0" eb="2">
      <t>ハイチ</t>
    </rPh>
    <rPh sb="2" eb="4">
      <t>ヨテイ</t>
    </rPh>
    <rPh sb="4" eb="7">
      <t>ギジュツシャ</t>
    </rPh>
    <phoneticPr fontId="2"/>
  </si>
  <si>
    <t>令和７年度</t>
    <rPh sb="0" eb="2">
      <t>レイワ</t>
    </rPh>
    <rPh sb="3" eb="5">
      <t>ネンド</t>
    </rPh>
    <phoneticPr fontId="2"/>
  </si>
  <si>
    <t>R６</t>
    <phoneticPr fontId="2"/>
  </si>
  <si>
    <t>【令和６年度完成工事分】</t>
    <rPh sb="1" eb="3">
      <t>レイワ</t>
    </rPh>
    <rPh sb="4" eb="6">
      <t>ネンド</t>
    </rPh>
    <rPh sb="5" eb="6">
      <t>ド</t>
    </rPh>
    <rPh sb="6" eb="8">
      <t>カンセイ</t>
    </rPh>
    <rPh sb="8" eb="10">
      <t>コウジ</t>
    </rPh>
    <rPh sb="10" eb="11">
      <t>ブン</t>
    </rPh>
    <phoneticPr fontId="2"/>
  </si>
  <si>
    <t>令和５年度</t>
    <rPh sb="0" eb="2">
      <t>レイワ</t>
    </rPh>
    <phoneticPr fontId="2"/>
  </si>
  <si>
    <t>令和６年度</t>
    <rPh sb="0" eb="2">
      <t>レイワ</t>
    </rPh>
    <phoneticPr fontId="2"/>
  </si>
  <si>
    <t>最新の有効期限
(有効期限のない
資格は記入不要)</t>
    <phoneticPr fontId="2"/>
  </si>
  <si>
    <r>
      <t>令和</t>
    </r>
    <r>
      <rPr>
        <sz val="11"/>
        <color rgb="FFFF0000"/>
        <rFont val="ＭＳ Ｐ明朝"/>
        <family val="1"/>
        <charset val="128"/>
      </rPr>
      <t>６</t>
    </r>
    <r>
      <rPr>
        <sz val="11"/>
        <color theme="1"/>
        <rFont val="ＭＳ Ｐ明朝"/>
        <family val="1"/>
        <charset val="128"/>
      </rPr>
      <t>年度</t>
    </r>
    <rPh sb="0" eb="2">
      <t>レイワ</t>
    </rPh>
    <rPh sb="3" eb="5">
      <t>ネンド</t>
    </rPh>
    <phoneticPr fontId="2"/>
  </si>
  <si>
    <r>
      <rPr>
        <sz val="9"/>
        <color theme="1"/>
        <rFont val="ＭＳ Ｐ明朝"/>
        <family val="1"/>
        <charset val="128"/>
      </rPr>
      <t>施工箇所</t>
    </r>
    <r>
      <rPr>
        <sz val="11"/>
        <color rgb="FFFF0000"/>
        <rFont val="ＭＳ Ｐ明朝"/>
        <family val="1"/>
        <charset val="128"/>
      </rPr>
      <t>(</t>
    </r>
    <r>
      <rPr>
        <b/>
        <sz val="11"/>
        <color rgb="FFFF0000"/>
        <rFont val="ＭＳ Ｐ明朝"/>
        <family val="1"/>
        <charset val="128"/>
      </rPr>
      <t>旧市町村名</t>
    </r>
    <r>
      <rPr>
        <sz val="11"/>
        <color rgb="FFFF0000"/>
        <rFont val="ＭＳ Ｐ明朝"/>
        <family val="1"/>
        <charset val="128"/>
      </rPr>
      <t>)</t>
    </r>
    <rPh sb="5" eb="10">
      <t>キュウシチョウソンメイ</t>
    </rPh>
    <phoneticPr fontId="2"/>
  </si>
  <si>
    <r>
      <t>業務</t>
    </r>
    <r>
      <rPr>
        <sz val="11"/>
        <color rgb="FFFF0000"/>
        <rFont val="ＭＳ Ｐ明朝"/>
        <family val="1"/>
        <charset val="128"/>
      </rPr>
      <t>内容</t>
    </r>
    <rPh sb="2" eb="4">
      <t>ナイヨウ</t>
    </rPh>
    <phoneticPr fontId="2"/>
  </si>
  <si>
    <t>対象年度において、県管理道路・空港を含む除雪業務（凍結防止剤散布業務を含む。）の契約実績（島根県発注業務においては県が認めた下請け実績も含む。）について記載すること。</t>
    <rPh sb="15" eb="17">
      <t>クウコウ</t>
    </rPh>
    <rPh sb="18" eb="19">
      <t>フク</t>
    </rPh>
    <rPh sb="45" eb="48">
      <t>シマネケン</t>
    </rPh>
    <rPh sb="48" eb="50">
      <t>ハッチュウ</t>
    </rPh>
    <rPh sb="50" eb="52">
      <t>ギョウム</t>
    </rPh>
    <phoneticPr fontId="2"/>
  </si>
  <si>
    <t>上記（２）の資料で評価対象地域が確認できない場合は、確認できる資料（位置図）を追加添付すること。</t>
    <rPh sb="0" eb="2">
      <t>ジョウキ</t>
    </rPh>
    <rPh sb="6" eb="8">
      <t>シリョウ</t>
    </rPh>
    <rPh sb="9" eb="11">
      <t>ヒョウカ</t>
    </rPh>
    <rPh sb="11" eb="13">
      <t>タイショウ</t>
    </rPh>
    <rPh sb="13" eb="15">
      <t>チイキ</t>
    </rPh>
    <rPh sb="16" eb="18">
      <t>カクニン</t>
    </rPh>
    <rPh sb="22" eb="24">
      <t>バアイ</t>
    </rPh>
    <rPh sb="26" eb="28">
      <t>カクニン</t>
    </rPh>
    <rPh sb="31" eb="33">
      <t>シリョウ</t>
    </rPh>
    <rPh sb="34" eb="37">
      <t>イチズ</t>
    </rPh>
    <rPh sb="39" eb="41">
      <t>ツイカ</t>
    </rPh>
    <rPh sb="41" eb="43">
      <t>テンプ</t>
    </rPh>
    <phoneticPr fontId="2"/>
  </si>
  <si>
    <t>従業員数は当該活動時点のものとする。</t>
    <phoneticPr fontId="2"/>
  </si>
  <si>
    <t>※</t>
    <phoneticPr fontId="2"/>
  </si>
  <si>
    <t>島根県建設工事等入札参加資格者名簿は島根県土木総務課建設産業対策室ホームページにて掲載
http://www.pref.shimane.lg.jp/admin/bid/shikaku/shinsei_doboku/nyuusatu_sannka_meibo_4-6.html</t>
    <phoneticPr fontId="2"/>
  </si>
  <si>
    <t>↑判定式：防災協定なら「１」、家畜伝染病防疫協定なら「２」が表示されます。</t>
    <rPh sb="1" eb="4">
      <t>ハンテイシキ</t>
    </rPh>
    <rPh sb="5" eb="9">
      <t>ボウサイキョウテイ</t>
    </rPh>
    <rPh sb="15" eb="22">
      <t>カチクデンセンビョウボウエキ</t>
    </rPh>
    <rPh sb="22" eb="24">
      <t>キョウテイ</t>
    </rPh>
    <rPh sb="30" eb="32">
      <t>ヒョウジ</t>
    </rPh>
    <phoneticPr fontId="2"/>
  </si>
  <si>
    <t>事前審査・証明書、又は別添押印済資料により提出しますので、本書への記載は省略します</t>
    <rPh sb="0" eb="2">
      <t>ジゼン</t>
    </rPh>
    <rPh sb="2" eb="4">
      <t>シンサ</t>
    </rPh>
    <rPh sb="5" eb="7">
      <t>ショウメイ</t>
    </rPh>
    <rPh sb="7" eb="8">
      <t>ショ</t>
    </rPh>
    <rPh sb="9" eb="10">
      <t>マタ</t>
    </rPh>
    <rPh sb="11" eb="13">
      <t>ベッテン</t>
    </rPh>
    <rPh sb="13" eb="15">
      <t>オウイン</t>
    </rPh>
    <rPh sb="15" eb="16">
      <t>ス</t>
    </rPh>
    <rPh sb="16" eb="18">
      <t>シリョウ</t>
    </rPh>
    <rPh sb="21" eb="23">
      <t>テイシュツ</t>
    </rPh>
    <rPh sb="29" eb="31">
      <t>ホンショ</t>
    </rPh>
    <rPh sb="33" eb="35">
      <t>キサイ</t>
    </rPh>
    <rPh sb="36" eb="38">
      <t>ショウリャク</t>
    </rPh>
    <phoneticPr fontId="2"/>
  </si>
  <si>
    <t>委託月数
（自動計算）</t>
    <phoneticPr fontId="2"/>
  </si>
  <si>
    <t>委託月数
（自動計算）</t>
    <rPh sb="0" eb="2">
      <t>イタク</t>
    </rPh>
    <rPh sb="2" eb="4">
      <t>ツキスウ</t>
    </rPh>
    <rPh sb="6" eb="10">
      <t>ジドウケイサン</t>
    </rPh>
    <phoneticPr fontId="2"/>
  </si>
  <si>
    <r>
      <rPr>
        <b/>
        <u/>
        <sz val="11"/>
        <color rgb="FFFF0000"/>
        <rFont val="ＭＳ Ｐ明朝"/>
        <family val="1"/>
        <charset val="128"/>
      </rPr>
      <t>資料の添付は不要</t>
    </r>
    <r>
      <rPr>
        <b/>
        <sz val="11"/>
        <color rgb="FFFF0000"/>
        <rFont val="ＭＳ Ｐ明朝"/>
        <family val="1"/>
        <charset val="128"/>
      </rPr>
      <t>。</t>
    </r>
    <r>
      <rPr>
        <sz val="11"/>
        <color theme="1"/>
        <rFont val="ＭＳ Ｐ明朝"/>
        <family val="1"/>
        <charset val="128"/>
      </rPr>
      <t>ただし、上記内容(住所)が、島根県建設工事等入札参加資格者名簿に記載の住所と異なる場合は、建設業許可申請における営業所一覧表等、上記内容(住所)を確認するために必要な資料を添付すること。営業所一覧表等は、原本と相違ないことを代表者名で証明すること。</t>
    </r>
    <phoneticPr fontId="2"/>
  </si>
  <si>
    <t>資格・有効期限の確認できる証明書、資格証等の写しを添付すること。</t>
    <rPh sb="3" eb="7">
      <t>ユウコウキゲン</t>
    </rPh>
    <rPh sb="17" eb="20">
      <t>シカクショウ</t>
    </rPh>
    <phoneticPr fontId="2"/>
  </si>
  <si>
    <r>
      <rPr>
        <sz val="9"/>
        <rFont val="ＭＳ Ｐ明朝"/>
        <family val="1"/>
        <charset val="128"/>
      </rPr>
      <t>施工箇所</t>
    </r>
    <r>
      <rPr>
        <sz val="11"/>
        <rFont val="ＭＳ Ｐ明朝"/>
        <family val="1"/>
        <charset val="128"/>
      </rPr>
      <t>(</t>
    </r>
    <r>
      <rPr>
        <b/>
        <sz val="11"/>
        <rFont val="ＭＳ Ｐ明朝"/>
        <family val="1"/>
        <charset val="128"/>
      </rPr>
      <t>旧市町村名</t>
    </r>
    <r>
      <rPr>
        <sz val="11"/>
        <rFont val="ＭＳ Ｐ明朝"/>
        <family val="1"/>
        <charset val="128"/>
      </rPr>
      <t>)</t>
    </r>
    <rPh sb="5" eb="10">
      <t>キュウシチョウソンメイ</t>
    </rPh>
    <phoneticPr fontId="2"/>
  </si>
  <si>
    <t>3.事前審査・証明書による申請</t>
    <rPh sb="2" eb="6">
      <t>ジゼンシンサ</t>
    </rPh>
    <rPh sb="7" eb="10">
      <t>ショウメイショ</t>
    </rPh>
    <rPh sb="13" eb="15">
      <t>シンセイ</t>
    </rPh>
    <phoneticPr fontId="2"/>
  </si>
  <si>
    <t>　事前審査・証明書で提出する評価項目がある場合、該当するものに「○」を入力してください。事前審査・証明書で提出する項目については、技術資料及び添付資料を提出する必要はありません。</t>
    <rPh sb="1" eb="3">
      <t>ジゼン</t>
    </rPh>
    <rPh sb="3" eb="5">
      <t>シンサ</t>
    </rPh>
    <rPh sb="6" eb="9">
      <t>ショウメイショ</t>
    </rPh>
    <rPh sb="10" eb="12">
      <t>テイシュツ</t>
    </rPh>
    <rPh sb="14" eb="18">
      <t>ヒョウカコウモク</t>
    </rPh>
    <rPh sb="21" eb="23">
      <t>バアイ</t>
    </rPh>
    <rPh sb="24" eb="26">
      <t>ガイトウ</t>
    </rPh>
    <rPh sb="35" eb="37">
      <t>ニュウリョク</t>
    </rPh>
    <rPh sb="44" eb="48">
      <t>ジゼンシンサ</t>
    </rPh>
    <rPh sb="49" eb="52">
      <t>ショウメイショ</t>
    </rPh>
    <rPh sb="53" eb="55">
      <t>テイシュツ</t>
    </rPh>
    <rPh sb="57" eb="59">
      <t>コウモク</t>
    </rPh>
    <rPh sb="65" eb="70">
      <t>ギジュツシリョウオヨ</t>
    </rPh>
    <rPh sb="71" eb="75">
      <t>テンプシリョウ</t>
    </rPh>
    <rPh sb="76" eb="78">
      <t>テイシュツ</t>
    </rPh>
    <rPh sb="80" eb="82">
      <t>ヒツヨウ</t>
    </rPh>
    <phoneticPr fontId="2"/>
  </si>
  <si>
    <t>　下欄の入力内容は「表紙」シートに反映されます。</t>
    <rPh sb="1" eb="3">
      <t>カラン</t>
    </rPh>
    <rPh sb="4" eb="8">
      <t>ニュウリョクナイヨウ</t>
    </rPh>
    <rPh sb="10" eb="12">
      <t>ヒョウシ</t>
    </rPh>
    <rPh sb="17" eb="19">
      <t>ハンエイ</t>
    </rPh>
    <phoneticPr fontId="2"/>
  </si>
  <si>
    <t>証明書での提出</t>
    <rPh sb="0" eb="3">
      <t>ショウメイショ</t>
    </rPh>
    <rPh sb="5" eb="7">
      <t>テイシュツ</t>
    </rPh>
    <phoneticPr fontId="2"/>
  </si>
  <si>
    <t>項目</t>
    <rPh sb="0" eb="2">
      <t>コウモク</t>
    </rPh>
    <phoneticPr fontId="2"/>
  </si>
  <si>
    <t>○</t>
    <phoneticPr fontId="2"/>
  </si>
  <si>
    <t>【土木一式】企業の工事成績評定点（県）</t>
    <rPh sb="1" eb="5">
      <t>ドボクイッシキ</t>
    </rPh>
    <rPh sb="6" eb="8">
      <t>キギョウ</t>
    </rPh>
    <rPh sb="9" eb="16">
      <t>コウジセイセキヒョウテイテン</t>
    </rPh>
    <rPh sb="17" eb="18">
      <t>ケン</t>
    </rPh>
    <phoneticPr fontId="2"/>
  </si>
  <si>
    <t>【舗装】企業の工事成績評定点（県）</t>
    <rPh sb="1" eb="3">
      <t>ホソウ</t>
    </rPh>
    <rPh sb="4" eb="6">
      <t>キギョウ</t>
    </rPh>
    <rPh sb="7" eb="14">
      <t>コウジセイセキヒョウテイテン</t>
    </rPh>
    <rPh sb="15" eb="16">
      <t>ケン</t>
    </rPh>
    <phoneticPr fontId="2"/>
  </si>
  <si>
    <t>【法面】企業の工事成績評定点（県）</t>
    <rPh sb="1" eb="3">
      <t>ノリメン</t>
    </rPh>
    <rPh sb="4" eb="6">
      <t>キギョウ</t>
    </rPh>
    <rPh sb="7" eb="14">
      <t>コウジセイセキヒョウテイテン</t>
    </rPh>
    <rPh sb="15" eb="16">
      <t>ケン</t>
    </rPh>
    <phoneticPr fontId="2"/>
  </si>
  <si>
    <t>【港湾】企業の工事成績評定点（県）</t>
    <rPh sb="1" eb="3">
      <t>コウワン</t>
    </rPh>
    <rPh sb="4" eb="6">
      <t>キギョウ</t>
    </rPh>
    <rPh sb="7" eb="14">
      <t>コウジセイセキヒョウテイテン</t>
    </rPh>
    <rPh sb="15" eb="16">
      <t>ケン</t>
    </rPh>
    <phoneticPr fontId="2"/>
  </si>
  <si>
    <t>維持管理業務等の契約実績（県）</t>
    <rPh sb="0" eb="2">
      <t>イジ</t>
    </rPh>
    <rPh sb="2" eb="4">
      <t>カンリ</t>
    </rPh>
    <rPh sb="4" eb="6">
      <t>ギョウム</t>
    </rPh>
    <rPh sb="6" eb="7">
      <t>トウ</t>
    </rPh>
    <rPh sb="8" eb="10">
      <t>ケイヤク</t>
    </rPh>
    <rPh sb="10" eb="12">
      <t>ジッセキ</t>
    </rPh>
    <rPh sb="13" eb="14">
      <t>ケン</t>
    </rPh>
    <phoneticPr fontId="2"/>
  </si>
  <si>
    <t>除雪業務の契約実績（県）</t>
    <rPh sb="0" eb="2">
      <t>ジョセツ</t>
    </rPh>
    <rPh sb="2" eb="4">
      <t>ギョウム</t>
    </rPh>
    <rPh sb="5" eb="7">
      <t>ケイヤク</t>
    </rPh>
    <rPh sb="7" eb="9">
      <t>ジッセキ</t>
    </rPh>
    <rPh sb="10" eb="11">
      <t>ケン</t>
    </rPh>
    <phoneticPr fontId="2"/>
  </si>
  <si>
    <t>労働福祉関連（育児介護・こっころ）</t>
    <rPh sb="0" eb="6">
      <t>ロウドウフクシカンレン</t>
    </rPh>
    <rPh sb="7" eb="11">
      <t>イクジカイゴ</t>
    </rPh>
    <phoneticPr fontId="2"/>
  </si>
  <si>
    <t>4.押印済資料で提出する評価項目</t>
    <rPh sb="2" eb="4">
      <t>オウイン</t>
    </rPh>
    <rPh sb="4" eb="5">
      <t>ズ</t>
    </rPh>
    <rPh sb="5" eb="7">
      <t>シリョウ</t>
    </rPh>
    <rPh sb="8" eb="10">
      <t>テイシュツ</t>
    </rPh>
    <rPh sb="12" eb="14">
      <t>ヒョウカ</t>
    </rPh>
    <rPh sb="14" eb="16">
      <t>コウモク</t>
    </rPh>
    <phoneticPr fontId="2"/>
  </si>
  <si>
    <r>
      <t>ボランティア活動を複数日で行った場合、参加実績は重複者を</t>
    </r>
    <r>
      <rPr>
        <sz val="11"/>
        <color rgb="FFFF0000"/>
        <rFont val="ＭＳ Ｐ明朝"/>
        <family val="1"/>
        <charset val="128"/>
      </rPr>
      <t>含んだ</t>
    </r>
    <r>
      <rPr>
        <sz val="11"/>
        <color theme="1"/>
        <rFont val="ＭＳ Ｐ明朝"/>
        <family val="1"/>
        <charset val="128"/>
      </rPr>
      <t>合計人数とする（延べ人数）。従業員数は当該活動時点のものとする。</t>
    </r>
    <rPh sb="28" eb="29">
      <t>フク</t>
    </rPh>
    <phoneticPr fontId="2"/>
  </si>
  <si>
    <r>
      <t>令和</t>
    </r>
    <r>
      <rPr>
        <sz val="11"/>
        <color rgb="FFFF0000"/>
        <rFont val="ＭＳ Ｐゴシック"/>
        <family val="3"/>
        <charset val="128"/>
        <scheme val="minor"/>
      </rPr>
      <t>９</t>
    </r>
    <r>
      <rPr>
        <sz val="11"/>
        <color theme="1"/>
        <rFont val="ＭＳ Ｐゴシック"/>
        <family val="2"/>
        <charset val="128"/>
        <scheme val="minor"/>
      </rPr>
      <t>年７月３１日までに入札公告された工事　　</t>
    </r>
    <rPh sb="0" eb="2">
      <t>レイワ</t>
    </rPh>
    <rPh sb="3" eb="4">
      <t>ネン</t>
    </rPh>
    <rPh sb="5" eb="6">
      <t>ガツ</t>
    </rPh>
    <rPh sb="8" eb="9">
      <t>ニチ</t>
    </rPh>
    <phoneticPr fontId="2"/>
  </si>
  <si>
    <t>令和８年度</t>
    <rPh sb="0" eb="2">
      <t>レイワ</t>
    </rPh>
    <rPh sb="3" eb="5">
      <t>ネンド</t>
    </rPh>
    <phoneticPr fontId="2"/>
  </si>
  <si>
    <r>
      <t>令和</t>
    </r>
    <r>
      <rPr>
        <sz val="11"/>
        <color rgb="FFFF0000"/>
        <rFont val="ＭＳ Ｐ明朝"/>
        <family val="1"/>
        <charset val="128"/>
      </rPr>
      <t>５</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7" eb="9">
      <t>レイワ</t>
    </rPh>
    <rPh sb="15" eb="16">
      <t>オヨ</t>
    </rPh>
    <rPh sb="17" eb="18">
      <t>ヒ</t>
    </rPh>
    <rPh sb="19" eb="20">
      <t>ワタ</t>
    </rPh>
    <rPh sb="22" eb="24">
      <t>カンリョウ</t>
    </rPh>
    <phoneticPr fontId="2"/>
  </si>
  <si>
    <t>【令和５年度完成工事分】</t>
    <rPh sb="1" eb="3">
      <t>レイワ</t>
    </rPh>
    <rPh sb="4" eb="5">
      <t>ネン</t>
    </rPh>
    <rPh sb="5" eb="6">
      <t>ド</t>
    </rPh>
    <rPh sb="6" eb="8">
      <t>カンセイ</t>
    </rPh>
    <rPh sb="8" eb="10">
      <t>コウジ</t>
    </rPh>
    <rPh sb="10" eb="11">
      <t>ブン</t>
    </rPh>
    <phoneticPr fontId="2"/>
  </si>
  <si>
    <t>【令和７年度完成工事分】</t>
    <rPh sb="1" eb="3">
      <t>レイワ</t>
    </rPh>
    <rPh sb="4" eb="6">
      <t>ネンド</t>
    </rPh>
    <rPh sb="5" eb="6">
      <t>ド</t>
    </rPh>
    <rPh sb="6" eb="8">
      <t>カンセイ</t>
    </rPh>
    <rPh sb="8" eb="10">
      <t>コウジ</t>
    </rPh>
    <rPh sb="10" eb="11">
      <t>ブン</t>
    </rPh>
    <phoneticPr fontId="2"/>
  </si>
  <si>
    <t>R７</t>
    <phoneticPr fontId="2"/>
  </si>
  <si>
    <t>（ただし、資格の有効期限が令和９年7月31日以前までのものは、その期日までとする）</t>
    <phoneticPr fontId="2"/>
  </si>
  <si>
    <r>
      <t>令和</t>
    </r>
    <r>
      <rPr>
        <sz val="11"/>
        <color rgb="FFFF0000"/>
        <rFont val="ＭＳ Ｐ明朝"/>
        <family val="1"/>
        <charset val="128"/>
      </rPr>
      <t>７</t>
    </r>
    <r>
      <rPr>
        <sz val="11"/>
        <color theme="1"/>
        <rFont val="ＭＳ Ｐ明朝"/>
        <family val="1"/>
        <charset val="128"/>
      </rPr>
      <t>年度</t>
    </r>
    <rPh sb="0" eb="2">
      <t>レイワ</t>
    </rPh>
    <rPh sb="3" eb="5">
      <t>ネンド</t>
    </rPh>
    <rPh sb="4" eb="5">
      <t>ド</t>
    </rPh>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</si>
  <si>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年度の県管理公共土木施設に関する維持管理業務または海岸漂着物の回収業務の契約実績</t>
    </r>
    <rPh sb="13" eb="14">
      <t>ケン</t>
    </rPh>
    <rPh sb="14" eb="16">
      <t>カンリ</t>
    </rPh>
    <rPh sb="16" eb="18">
      <t>コウキョウ</t>
    </rPh>
    <rPh sb="18" eb="20">
      <t>ドボク</t>
    </rPh>
    <rPh sb="20" eb="22">
      <t>シセツ</t>
    </rPh>
    <rPh sb="35" eb="37">
      <t>カイガン</t>
    </rPh>
    <rPh sb="37" eb="39">
      <t>ヒョウチャク</t>
    </rPh>
    <rPh sb="39" eb="40">
      <t>ブツ</t>
    </rPh>
    <rPh sb="41" eb="43">
      <t>カイシュウ</t>
    </rPh>
    <rPh sb="43" eb="45">
      <t>ギョウム</t>
    </rPh>
    <phoneticPr fontId="2"/>
  </si>
  <si>
    <r>
      <t>令和</t>
    </r>
    <r>
      <rPr>
        <sz val="11"/>
        <color rgb="FFFF0000"/>
        <rFont val="ＭＳ Ｐ明朝"/>
        <family val="1"/>
        <charset val="128"/>
      </rPr>
      <t>６</t>
    </r>
    <r>
      <rPr>
        <sz val="11"/>
        <color theme="1"/>
        <rFont val="ＭＳ Ｐ明朝"/>
        <family val="1"/>
        <charset val="128"/>
      </rPr>
      <t>年度</t>
    </r>
    <rPh sb="0" eb="2">
      <t>レイワ</t>
    </rPh>
    <rPh sb="4" eb="5">
      <t>ド</t>
    </rPh>
    <phoneticPr fontId="2"/>
  </si>
  <si>
    <r>
      <t>令和</t>
    </r>
    <r>
      <rPr>
        <sz val="11"/>
        <color rgb="FFFF0000"/>
        <rFont val="ＭＳ Ｐ明朝"/>
        <family val="1"/>
        <charset val="128"/>
      </rPr>
      <t>７</t>
    </r>
    <r>
      <rPr>
        <sz val="11"/>
        <color theme="1"/>
        <rFont val="ＭＳ Ｐ明朝"/>
        <family val="1"/>
        <charset val="128"/>
      </rPr>
      <t>年度</t>
    </r>
    <rPh sb="0" eb="2">
      <t>レイワ</t>
    </rPh>
    <rPh sb="3" eb="5">
      <t>ネンド</t>
    </rPh>
    <phoneticPr fontId="2"/>
  </si>
  <si>
    <r>
      <t>令和</t>
    </r>
    <r>
      <rPr>
        <sz val="11"/>
        <color rgb="FFFF0000"/>
        <rFont val="ＭＳ Ｐ明朝"/>
        <family val="1"/>
        <charset val="128"/>
      </rPr>
      <t>６</t>
    </r>
    <r>
      <rPr>
        <sz val="11"/>
        <rFont val="ＭＳ Ｐ明朝"/>
        <family val="1"/>
        <charset val="128"/>
      </rPr>
      <t>年度及び令和</t>
    </r>
    <r>
      <rPr>
        <sz val="11"/>
        <color rgb="FFFF0000"/>
        <rFont val="ＭＳ Ｐ明朝"/>
        <family val="1"/>
        <charset val="128"/>
      </rPr>
      <t>７</t>
    </r>
    <r>
      <rPr>
        <sz val="11"/>
        <rFont val="ＭＳ Ｐ明朝"/>
        <family val="1"/>
        <charset val="128"/>
      </rPr>
      <t>年度の県管理道路・空港を含む除雪業務の契約実績</t>
    </r>
    <rPh sb="19" eb="21">
      <t>クウコウ</t>
    </rPh>
    <rPh sb="22" eb="23">
      <t>フク</t>
    </rPh>
    <phoneticPr fontId="2"/>
  </si>
  <si>
    <r>
      <rPr>
        <sz val="10"/>
        <color rgb="FFFF0000"/>
        <rFont val="ＭＳ Ｐ明朝"/>
        <family val="1"/>
        <charset val="128"/>
      </rPr>
      <t>年度間延べ</t>
    </r>
    <r>
      <rPr>
        <sz val="10"/>
        <color theme="1"/>
        <rFont val="ＭＳ Ｐ明朝"/>
        <family val="1"/>
        <charset val="128"/>
      </rPr>
      <t>参加人数</t>
    </r>
    <phoneticPr fontId="2"/>
  </si>
  <si>
    <t>ボランティア活動又はハートフルしまね</t>
    <rPh sb="6" eb="8">
      <t>カツドウ</t>
    </rPh>
    <phoneticPr fontId="12"/>
  </si>
  <si>
    <t>ボランティア活動又はハートフルしまねへの参加実績</t>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</si>
  <si>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年度のボランティア活動又はハートフルしまねへの参加実績</t>
    </r>
    <phoneticPr fontId="2"/>
  </si>
  <si>
    <r>
      <rPr>
        <sz val="11"/>
        <color rgb="FFFF0000"/>
        <rFont val="ＭＳ Ｐ明朝"/>
        <family val="1"/>
        <charset val="128"/>
      </rPr>
      <t>参加人数が１０名未満の場合、</t>
    </r>
    <r>
      <rPr>
        <sz val="11"/>
        <color theme="1"/>
        <rFont val="ＭＳ Ｐ明朝"/>
        <family val="1"/>
        <charset val="128"/>
      </rPr>
      <t>従業員数の欄に当該活動時点の常用雇用労働者と短時間労働者の合計人数を記載すること。</t>
    </r>
    <rPh sb="0" eb="2">
      <t>サンカ</t>
    </rPh>
    <rPh sb="2" eb="4">
      <t>ニンズウ</t>
    </rPh>
    <rPh sb="7" eb="8">
      <t>メイ</t>
    </rPh>
    <rPh sb="8" eb="10">
      <t>ミマン</t>
    </rPh>
    <rPh sb="11" eb="13">
      <t>バアイ</t>
    </rPh>
    <rPh sb="14" eb="17">
      <t>ジュウギョウイン</t>
    </rPh>
    <rPh sb="17" eb="18">
      <t>スウ</t>
    </rPh>
    <rPh sb="19" eb="20">
      <t>ラン</t>
    </rPh>
    <rPh sb="21" eb="23">
      <t>トウガイ</t>
    </rPh>
    <rPh sb="23" eb="25">
      <t>カツドウ</t>
    </rPh>
    <rPh sb="25" eb="27">
      <t>ジテン</t>
    </rPh>
    <rPh sb="28" eb="30">
      <t>ジョウヨウ</t>
    </rPh>
    <rPh sb="30" eb="32">
      <t>コヨウ</t>
    </rPh>
    <rPh sb="32" eb="35">
      <t>ロウドウシャ</t>
    </rPh>
    <rPh sb="36" eb="39">
      <t>タンジカン</t>
    </rPh>
    <rPh sb="39" eb="42">
      <t>ロウドウシャ</t>
    </rPh>
    <rPh sb="43" eb="45">
      <t>ゴウケイ</t>
    </rPh>
    <rPh sb="45" eb="47">
      <t>ニンズウ</t>
    </rPh>
    <rPh sb="48" eb="50">
      <t>キサイ</t>
    </rPh>
    <phoneticPr fontId="2"/>
  </si>
  <si>
    <t>島根県出雲県土整備事務所</t>
    <rPh sb="0" eb="3">
      <t>シマネケン</t>
    </rPh>
    <rPh sb="3" eb="5">
      <t>イズモ</t>
    </rPh>
    <rPh sb="5" eb="7">
      <t>ケンド</t>
    </rPh>
    <rPh sb="7" eb="9">
      <t>セイビ</t>
    </rPh>
    <rPh sb="9" eb="11">
      <t>ジム</t>
    </rPh>
    <rPh sb="11" eb="12">
      <t>ショ</t>
    </rPh>
    <phoneticPr fontId="2"/>
  </si>
  <si>
    <t>１０</t>
  </si>
  <si>
    <t>２</t>
  </si>
  <si>
    <t>３</t>
  </si>
  <si>
    <t>４</t>
  </si>
  <si>
    <t>５</t>
  </si>
  <si>
    <t>６</t>
  </si>
  <si>
    <t>７</t>
  </si>
  <si>
    <t>８</t>
  </si>
  <si>
    <t>９</t>
  </si>
  <si>
    <t>防災協定及び家畜伝染病防疫協定</t>
    <rPh sb="0" eb="2">
      <t>ボウサイ</t>
    </rPh>
    <rPh sb="2" eb="4">
      <t>キョウテイ</t>
    </rPh>
    <rPh sb="4" eb="5">
      <t>オヨ</t>
    </rPh>
    <rPh sb="6" eb="11">
      <t>カチクデンセンビョウ</t>
    </rPh>
    <rPh sb="11" eb="15">
      <t>ボウエキキョウテイ</t>
    </rPh>
    <phoneticPr fontId="12"/>
  </si>
  <si>
    <t>１回の契約期間が１年６ヶ月以上の場合、両年度とも契約実績として記入する。</t>
    <rPh sb="24" eb="26">
      <t>ケイヤク</t>
    </rPh>
    <rPh sb="26" eb="28">
      <t>ジッセキ</t>
    </rPh>
    <rPh sb="31" eb="33">
      <t>キニュウ</t>
    </rPh>
    <phoneticPr fontId="2"/>
  </si>
  <si>
    <t>住　　　　　　所</t>
    <rPh sb="0" eb="1">
      <t>ジュウ</t>
    </rPh>
    <rPh sb="7" eb="8">
      <t>ショ</t>
    </rPh>
    <phoneticPr fontId="2"/>
  </si>
  <si>
    <t>代　表　者　名</t>
    <rPh sb="0" eb="1">
      <t>ダイ</t>
    </rPh>
    <rPh sb="2" eb="3">
      <t>オモテ</t>
    </rPh>
    <rPh sb="4" eb="5">
      <t>モノ</t>
    </rPh>
    <rPh sb="6" eb="7">
      <t>メイ</t>
    </rPh>
    <phoneticPr fontId="2"/>
  </si>
  <si>
    <t>消防団協力事業所の認定の有無</t>
    <rPh sb="12" eb="14">
      <t>ウム</t>
    </rPh>
    <phoneticPr fontId="2"/>
  </si>
  <si>
    <t>出雲市防災安全協会への加入の有無</t>
    <rPh sb="14" eb="16">
      <t>ウム</t>
    </rPh>
    <phoneticPr fontId="2"/>
  </si>
  <si>
    <t>出雲市防災安全協会加入に関する確約書</t>
    <rPh sb="0" eb="3">
      <t>イズモシ</t>
    </rPh>
    <rPh sb="3" eb="5">
      <t>ボウサイ</t>
    </rPh>
    <rPh sb="5" eb="7">
      <t>アンゼン</t>
    </rPh>
    <rPh sb="7" eb="9">
      <t>キョウカイ</t>
    </rPh>
    <rPh sb="9" eb="11">
      <t>カニュウ</t>
    </rPh>
    <rPh sb="12" eb="13">
      <t>カン</t>
    </rPh>
    <rPh sb="15" eb="17">
      <t>カクヤク</t>
    </rPh>
    <rPh sb="17" eb="18">
      <t>ショ</t>
    </rPh>
    <phoneticPr fontId="2"/>
  </si>
  <si>
    <t>出雲市防災安全協会の加入は、下記「出雲市防災安全協会加入に関する確約書」を記入すること（その他の確認資料の添付は不要。なお、発注者において必要があると認める場合は、同協会に対して加入状況の照会を行うことがあります）。</t>
    <rPh sb="0" eb="3">
      <t>イズモシ</t>
    </rPh>
    <rPh sb="3" eb="5">
      <t>ボウサイ</t>
    </rPh>
    <rPh sb="5" eb="7">
      <t>アンゼン</t>
    </rPh>
    <rPh sb="7" eb="9">
      <t>キョウカイ</t>
    </rPh>
    <rPh sb="10" eb="12">
      <t>カニュウ</t>
    </rPh>
    <rPh sb="14" eb="16">
      <t>カキ</t>
    </rPh>
    <rPh sb="17" eb="20">
      <t>イズモシ</t>
    </rPh>
    <rPh sb="32" eb="34">
      <t>カクヤク</t>
    </rPh>
    <phoneticPr fontId="2"/>
  </si>
  <si>
    <t>当社は、出雲市防災安全協会の会員（加入者）であることを確約します。</t>
    <rPh sb="0" eb="2">
      <t>トウシャ</t>
    </rPh>
    <rPh sb="4" eb="7">
      <t>イズモシ</t>
    </rPh>
    <rPh sb="7" eb="11">
      <t>ボウサイアンゼン</t>
    </rPh>
    <rPh sb="11" eb="13">
      <t>キョウカイ</t>
    </rPh>
    <rPh sb="14" eb="16">
      <t>カイイン</t>
    </rPh>
    <rPh sb="17" eb="20">
      <t>カニュウシャ</t>
    </rPh>
    <rPh sb="27" eb="29">
      <t>カクヤク</t>
    </rPh>
    <phoneticPr fontId="2"/>
  </si>
  <si>
    <t>なお、必要に応じ発注者が同協会に対して加入状況の照会を行うことに同意します。</t>
    <rPh sb="3" eb="5">
      <t>ヒツヨウ</t>
    </rPh>
    <rPh sb="6" eb="7">
      <t>オウ</t>
    </rPh>
    <rPh sb="8" eb="11">
      <t>ハッチュウシャ</t>
    </rPh>
    <rPh sb="12" eb="15">
      <t>ドウキョウカイ</t>
    </rPh>
    <rPh sb="16" eb="17">
      <t>タイ</t>
    </rPh>
    <rPh sb="19" eb="21">
      <t>カニュウ</t>
    </rPh>
    <rPh sb="21" eb="23">
      <t>ジョウキョウ</t>
    </rPh>
    <rPh sb="24" eb="26">
      <t>ショウカイ</t>
    </rPh>
    <rPh sb="27" eb="28">
      <t>オコナ</t>
    </rPh>
    <rPh sb="32" eb="34">
      <t>ドウイ</t>
    </rPh>
    <phoneticPr fontId="2"/>
  </si>
  <si>
    <t>消防団協力事業所の認定等</t>
    <rPh sb="0" eb="3">
      <t>ショウボウダン</t>
    </rPh>
    <rPh sb="3" eb="8">
      <t>キョウリョクジギョウショ</t>
    </rPh>
    <rPh sb="9" eb="12">
      <t>ニンテイトウ</t>
    </rPh>
    <phoneticPr fontId="12"/>
  </si>
  <si>
    <t>消防団協力事業所の認定等</t>
    <rPh sb="0" eb="3">
      <t>ショウボウダン</t>
    </rPh>
    <rPh sb="3" eb="8">
      <t>キョウリョクジギョウショ</t>
    </rPh>
    <rPh sb="9" eb="12">
      <t>ニンテイトウ</t>
    </rPh>
    <phoneticPr fontId="2"/>
  </si>
  <si>
    <t>消防団協力事業所の認定を証明する場合、証明する書類の写しを添付すること。この書類は「事業者名」、「認定の有効期限」のいずれもが記載してあり、市町村長が発行したものであること
　　例（出雲市消防団協力事業所表示証交付書（更新含む）</t>
    <rPh sb="16" eb="18">
      <t>バアイ</t>
    </rPh>
    <rPh sb="19" eb="21">
      <t>ショウメイ</t>
    </rPh>
    <rPh sb="89" eb="90">
      <t>レイ</t>
    </rPh>
    <rPh sb="91" eb="94">
      <t>イズモシ</t>
    </rPh>
    <rPh sb="94" eb="97">
      <t>ショウボウダン</t>
    </rPh>
    <rPh sb="97" eb="99">
      <t>キョウリョク</t>
    </rPh>
    <rPh sb="99" eb="102">
      <t>ジギョウショ</t>
    </rPh>
    <rPh sb="102" eb="105">
      <t>ヒョウジショウ</t>
    </rPh>
    <rPh sb="105" eb="108">
      <t>コウフショ</t>
    </rPh>
    <rPh sb="109" eb="111">
      <t>コウシン</t>
    </rPh>
    <rPh sb="111" eb="112">
      <t>フク</t>
    </rPh>
    <phoneticPr fontId="2"/>
  </si>
  <si>
    <t>出雲三刀屋線（上島１工区）総合交付金（改築）工事　第１４期（補正）</t>
    <phoneticPr fontId="2"/>
  </si>
  <si>
    <t>旧出雲市</t>
    <rPh sb="0" eb="1">
      <t>キュウ</t>
    </rPh>
    <rPh sb="1" eb="4">
      <t>イズモシ</t>
    </rPh>
    <phoneticPr fontId="2"/>
  </si>
  <si>
    <t>防災協定及び家畜伝染病防疫協定の両協定の締結実績</t>
    <rPh sb="0" eb="2">
      <t>ボウサイ</t>
    </rPh>
    <rPh sb="2" eb="4">
      <t>キョウテイ</t>
    </rPh>
    <rPh sb="4" eb="5">
      <t>オヨ</t>
    </rPh>
    <rPh sb="6" eb="8">
      <t>カチク</t>
    </rPh>
    <rPh sb="8" eb="11">
      <t>デンセンビョウ</t>
    </rPh>
    <rPh sb="11" eb="13">
      <t>ボウエキ</t>
    </rPh>
    <rPh sb="13" eb="15">
      <t>キョウテイ</t>
    </rPh>
    <rPh sb="16" eb="17">
      <t>リョウ</t>
    </rPh>
    <rPh sb="17" eb="19">
      <t>キョウテイ</t>
    </rPh>
    <rPh sb="20" eb="22">
      <t>テイケツ</t>
    </rPh>
    <rPh sb="22" eb="24">
      <t>ジッセキ</t>
    </rPh>
    <phoneticPr fontId="2"/>
  </si>
  <si>
    <t>対象年度において、県管理公共土木施設に関する維持管理業務（発注機関は問わない。島根県発注業務においては県が認めた下請け業務も含む。）または島根県発注の海岸漂着物の回収業務の契約実績（県が認めた下請け業務も含む。）のうち、１回の契約期間が６ヶ月以上のもの（海岸漂着物の回収業務については契約期間を問わない。）について記入すること。</t>
    <rPh sb="157" eb="159">
      <t>キニュウ</t>
    </rPh>
    <phoneticPr fontId="2"/>
  </si>
  <si>
    <t>契約実績を確認する資料として、当該年度の業務内容の分かる資料（契約書、下請負人通知書、施工体制台帳、下請契約書、注文書・請書（両方とも）、発注者の実績証明証等の写し）を添付すること。</t>
    <rPh sb="63" eb="65">
      <t>リョウホウ</t>
    </rPh>
    <phoneticPr fontId="2"/>
  </si>
  <si>
    <t>島根県内</t>
    <rPh sb="0" eb="4">
      <t>シマネケンナイ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</si>
</sst>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411]ggge&quot;年&quot;m&quot;月&quot;d&quot;日&quot;;@"/>
    <numFmt numFmtId="177" formatCode="#,##0&quot;件&quot;"/>
    <numFmt numFmtId="178" formatCode="#,##0.0&quot;点&quot;"/>
    <numFmt numFmtId="179" formatCode="#,##0&quot;点&quot;"/>
    <numFmt numFmtId="180" formatCode="#,##0&quot;ユニット&quot;"/>
    <numFmt numFmtId="181" formatCode="[$-411]ge\.m\.d;@"/>
    <numFmt numFmtId="182" formatCode="#,##0;\-#,##0;\ &quot;&quot;"/>
    <numFmt numFmtId="183" formatCode="#,##0&quot;人&quot;"/>
    <numFmt numFmtId="184" formatCode="0.0_ "/>
    <numFmt numFmtId="185" formatCode="0.0&quot;ヶ月&quot;"/>
  </numFmts>
  <fonts count="74">
    <font>
      <sz val="11"/>
      <color theme="1"/>
      <name val="ＭＳ Ｐゴシック"/>
      <family val="2"/>
      <charset val="128"/>
      <scheme val="minor"/>
    </font>
    <font>
      <sz val="14"/>
      <color theme="1"/>
      <name val="ＭＳ Ｐ明朝"/>
      <family val="1"/>
      <charset val="128"/>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1"/>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sz val="11"/>
      <color rgb="FFFF0000"/>
      <name val="ＭＳ Ｐゴシック"/>
      <family val="3"/>
      <charset val="128"/>
      <scheme val="minor"/>
    </font>
    <font>
      <sz val="11"/>
      <color rgb="FFFF0000"/>
      <name val="ＭＳ Ｐゴシック"/>
      <family val="2"/>
      <charset val="128"/>
      <scheme val="minor"/>
    </font>
    <font>
      <u/>
      <sz val="11"/>
      <color theme="10"/>
      <name val="ＭＳ Ｐゴシック"/>
      <family val="2"/>
      <charset val="128"/>
      <scheme val="minor"/>
    </font>
    <font>
      <sz val="6"/>
      <name val="ＭＳ Ｐゴシック"/>
      <family val="3"/>
      <charset val="128"/>
    </font>
    <font>
      <b/>
      <sz val="14"/>
      <color rgb="FFFF0000"/>
      <name val="ＭＳ Ｐゴシック"/>
      <family val="3"/>
      <charset val="128"/>
      <scheme val="minor"/>
    </font>
    <font>
      <sz val="16"/>
      <color theme="1"/>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4"/>
      <color rgb="FFFF0000"/>
      <name val="ＭＳ Ｐゴシック"/>
      <family val="2"/>
      <charset val="128"/>
      <scheme val="minor"/>
    </font>
    <font>
      <sz val="12"/>
      <color rgb="FFFF0000"/>
      <name val="ＭＳ Ｐゴシック"/>
      <family val="3"/>
      <charset val="128"/>
      <scheme val="minor"/>
    </font>
    <font>
      <sz val="12"/>
      <color rgb="FFFF000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4"/>
      <color indexed="81"/>
      <name val="ＭＳ Ｐゴシック"/>
      <family val="3"/>
      <charset val="128"/>
    </font>
    <font>
      <b/>
      <sz val="22"/>
      <color indexed="10"/>
      <name val="ＭＳ Ｐゴシック"/>
      <family val="3"/>
      <charset val="128"/>
    </font>
    <font>
      <b/>
      <sz val="18"/>
      <color indexed="10"/>
      <name val="ＭＳ Ｐゴシック"/>
      <family val="3"/>
      <charset val="128"/>
    </font>
    <font>
      <sz val="10"/>
      <name val="ＭＳ Ｐゴシック"/>
      <family val="3"/>
      <charset val="128"/>
    </font>
    <font>
      <sz val="10"/>
      <color theme="1"/>
      <name val="ＭＳ Ｐ明朝"/>
      <family val="1"/>
      <charset val="128"/>
    </font>
    <font>
      <sz val="11"/>
      <color theme="1"/>
      <name val="ＭＳ Ｐゴシック"/>
      <family val="3"/>
      <charset val="128"/>
    </font>
    <font>
      <sz val="9"/>
      <color indexed="81"/>
      <name val="ＭＳ Ｐゴシック"/>
      <family val="3"/>
      <charset val="128"/>
    </font>
    <font>
      <b/>
      <u/>
      <sz val="12"/>
      <color rgb="FFFF0000"/>
      <name val="ＭＳ Ｐゴシック"/>
      <family val="3"/>
      <charset val="128"/>
      <scheme val="minor"/>
    </font>
    <font>
      <sz val="12"/>
      <name val="ＭＳ Ｐゴシック"/>
      <family val="2"/>
      <charset val="128"/>
      <scheme val="minor"/>
    </font>
    <font>
      <sz val="12"/>
      <name val="ＭＳ Ｐゴシック"/>
      <family val="3"/>
      <charset val="128"/>
      <scheme val="minor"/>
    </font>
    <font>
      <sz val="16"/>
      <name val="ＭＳ Ｐゴシック"/>
      <family val="2"/>
      <charset val="128"/>
      <scheme val="minor"/>
    </font>
    <font>
      <sz val="11"/>
      <color rgb="FFFF0000"/>
      <name val="ＭＳ Ｐ明朝"/>
      <family val="1"/>
      <charset val="128"/>
    </font>
    <font>
      <sz val="11"/>
      <color theme="4"/>
      <name val="ＭＳ Ｐ明朝"/>
      <family val="1"/>
      <charset val="128"/>
    </font>
    <font>
      <sz val="12"/>
      <color theme="1"/>
      <name val="ＭＳ Ｐ明朝"/>
      <family val="1"/>
      <charset val="128"/>
    </font>
    <font>
      <b/>
      <sz val="9"/>
      <color indexed="81"/>
      <name val="ＭＳ Ｐゴシック"/>
      <family val="3"/>
      <charset val="128"/>
    </font>
    <font>
      <b/>
      <sz val="14"/>
      <color theme="1"/>
      <name val="ＭＳ Ｐゴシック"/>
      <family val="3"/>
      <charset val="128"/>
      <scheme val="minor"/>
    </font>
    <font>
      <u/>
      <sz val="12"/>
      <color theme="1"/>
      <name val="ＭＳ Ｐゴシック"/>
      <family val="3"/>
      <charset val="128"/>
      <scheme val="minor"/>
    </font>
    <font>
      <b/>
      <sz val="16"/>
      <color rgb="FF0070C0"/>
      <name val="ＭＳ Ｐゴシック"/>
      <family val="3"/>
      <charset val="128"/>
      <scheme val="minor"/>
    </font>
    <font>
      <b/>
      <sz val="16"/>
      <name val="ＭＳ Ｐゴシック"/>
      <family val="3"/>
      <charset val="128"/>
      <scheme val="minor"/>
    </font>
    <font>
      <sz val="12"/>
      <color rgb="FF0070C0"/>
      <name val="ＭＳ Ｐゴシック"/>
      <family val="3"/>
      <charset val="128"/>
      <scheme val="minor"/>
    </font>
    <font>
      <b/>
      <sz val="12"/>
      <color rgb="FF0070C0"/>
      <name val="ＭＳ Ｐゴシック"/>
      <family val="3"/>
      <charset val="128"/>
      <scheme val="minor"/>
    </font>
    <font>
      <sz val="9"/>
      <color theme="1"/>
      <name val="ＭＳ Ｐゴシック"/>
      <family val="2"/>
      <charset val="128"/>
      <scheme val="minor"/>
    </font>
    <font>
      <b/>
      <sz val="14"/>
      <color theme="0"/>
      <name val="ＭＳ Ｐゴシック"/>
      <family val="3"/>
      <charset val="128"/>
    </font>
    <font>
      <b/>
      <sz val="12"/>
      <color theme="1"/>
      <name val="ＭＳ Ｐゴシック"/>
      <family val="3"/>
      <charset val="128"/>
    </font>
    <font>
      <sz val="11"/>
      <color rgb="FFFF0000"/>
      <name val="ＭＳ Ｐゴシック"/>
      <family val="3"/>
      <charset val="128"/>
    </font>
    <font>
      <b/>
      <sz val="11"/>
      <color rgb="FFFF0000"/>
      <name val="ＭＳ Ｐゴシック"/>
      <family val="3"/>
      <charset val="128"/>
    </font>
    <font>
      <b/>
      <sz val="11"/>
      <color rgb="FFFF0000"/>
      <name val="ＭＳ Ｐ明朝"/>
      <family val="1"/>
      <charset val="128"/>
    </font>
    <font>
      <sz val="14"/>
      <color theme="1"/>
      <name val="ＭＳ Ｐゴシック"/>
      <family val="2"/>
      <charset val="128"/>
      <scheme val="minor"/>
    </font>
    <font>
      <b/>
      <sz val="11"/>
      <color rgb="FFFF0000"/>
      <name val="ＭＳ Ｐゴシック"/>
      <family val="3"/>
      <charset val="128"/>
      <scheme val="minor"/>
    </font>
    <font>
      <sz val="12"/>
      <color theme="1"/>
      <name val="ＭＳ Ｐゴシック"/>
      <family val="3"/>
      <charset val="128"/>
    </font>
    <font>
      <sz val="14"/>
      <color theme="1"/>
      <name val="ＭＳ Ｐゴシック"/>
      <family val="3"/>
      <charset val="128"/>
    </font>
    <font>
      <b/>
      <sz val="12"/>
      <color indexed="81"/>
      <name val="ＭＳ Ｐゴシック"/>
      <family val="3"/>
      <charset val="128"/>
    </font>
    <font>
      <sz val="11"/>
      <name val="ＭＳ Ｐゴシック"/>
      <family val="3"/>
      <charset val="128"/>
      <scheme val="minor"/>
    </font>
    <font>
      <sz val="11"/>
      <name val="ＭＳ Ｐ明朝"/>
      <family val="1"/>
      <charset val="128"/>
    </font>
    <font>
      <sz val="9"/>
      <name val="ＭＳ Ｐ明朝"/>
      <family val="1"/>
      <charset val="128"/>
    </font>
    <font>
      <sz val="9"/>
      <color theme="1"/>
      <name val="ＭＳ Ｐ明朝"/>
      <family val="1"/>
      <charset val="128"/>
    </font>
    <font>
      <b/>
      <sz val="12"/>
      <color indexed="81"/>
      <name val="MS P ゴシック"/>
      <family val="3"/>
      <charset val="128"/>
    </font>
    <font>
      <sz val="10"/>
      <name val="ＭＳ Ｐ明朝"/>
      <family val="1"/>
      <charset val="128"/>
    </font>
    <font>
      <sz val="11"/>
      <name val="ＭＳ Ｐゴシック"/>
      <family val="2"/>
      <charset val="128"/>
      <scheme val="minor"/>
    </font>
    <font>
      <sz val="10"/>
      <name val="ＭＳ Ｐゴシック"/>
      <family val="3"/>
      <charset val="128"/>
      <scheme val="minor"/>
    </font>
    <font>
      <b/>
      <sz val="11"/>
      <name val="ＭＳ Ｐ明朝"/>
      <family val="1"/>
      <charset val="128"/>
    </font>
    <font>
      <b/>
      <sz val="9"/>
      <color indexed="10"/>
      <name val="MS P ゴシック"/>
      <family val="3"/>
      <charset val="128"/>
    </font>
    <font>
      <sz val="9"/>
      <color rgb="FFFF0000"/>
      <name val="ＭＳ Ｐ明朝"/>
      <family val="1"/>
      <charset val="128"/>
    </font>
    <font>
      <b/>
      <u/>
      <sz val="11"/>
      <color rgb="FFFF0000"/>
      <name val="ＭＳ Ｐ明朝"/>
      <family val="1"/>
      <charset val="128"/>
    </font>
    <font>
      <sz val="10"/>
      <color rgb="FFFF0000"/>
      <name val="ＭＳ Ｐゴシック"/>
      <family val="3"/>
      <charset val="128"/>
      <scheme val="minor"/>
    </font>
    <font>
      <sz val="11"/>
      <color theme="1"/>
      <name val="ＭＳ Ｐゴシック"/>
      <family val="2"/>
      <scheme val="minor"/>
    </font>
    <font>
      <sz val="10"/>
      <color theme="1"/>
      <name val="ＭＳ Ｐゴシック"/>
      <family val="3"/>
      <charset val="128"/>
    </font>
    <font>
      <sz val="12"/>
      <name val="ＭＳ Ｐ明朝"/>
      <family val="1"/>
      <charset val="128"/>
    </font>
    <font>
      <sz val="11"/>
      <color theme="2" tint="-9.9978637043366805E-2"/>
      <name val="ＭＳ Ｐゴシック"/>
      <family val="2"/>
      <charset val="128"/>
      <scheme val="minor"/>
    </font>
    <font>
      <sz val="11"/>
      <color theme="0" tint="-0.34998626667073579"/>
      <name val="ＭＳ Ｐゴシック"/>
      <family val="2"/>
      <charset val="128"/>
      <scheme val="minor"/>
    </font>
    <font>
      <b/>
      <sz val="9"/>
      <color indexed="81"/>
      <name val="ＭＳ Ｐゴシック"/>
      <family val="3"/>
      <charset val="128"/>
      <scheme val="minor"/>
    </font>
    <font>
      <sz val="10"/>
      <color rgb="FFFF0000"/>
      <name val="ＭＳ Ｐ明朝"/>
      <family val="1"/>
      <charset val="128"/>
    </font>
  </fonts>
  <fills count="25">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66FF"/>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0000"/>
        <bgColor indexed="64"/>
      </patternFill>
    </fill>
    <fill>
      <patternFill patternType="solid">
        <fgColor theme="4"/>
        <bgColor indexed="64"/>
      </patternFill>
    </fill>
    <fill>
      <patternFill patternType="solid">
        <fgColor rgb="FFFFC000"/>
        <bgColor indexed="64"/>
      </patternFill>
    </fill>
    <fill>
      <patternFill patternType="solid">
        <fgColor theme="8"/>
        <bgColor indexed="64"/>
      </patternFill>
    </fill>
    <fill>
      <patternFill patternType="solid">
        <fgColor theme="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theme="2" tint="-9.9948118533890809E-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0" tint="-0.34998626667073579"/>
        <bgColor indexed="64"/>
      </patternFill>
    </fill>
  </fills>
  <borders count="2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ashDot">
        <color auto="1"/>
      </top>
      <bottom/>
      <diagonal/>
    </border>
    <border>
      <left/>
      <right/>
      <top/>
      <bottom style="dashDot">
        <color auto="1"/>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hair">
        <color auto="1"/>
      </right>
      <top/>
      <bottom/>
      <diagonal/>
    </border>
    <border>
      <left style="medium">
        <color rgb="FFFF0000"/>
      </left>
      <right style="hair">
        <color auto="1"/>
      </right>
      <top/>
      <bottom style="medium">
        <color rgb="FFFF0000"/>
      </bottom>
      <diagonal/>
    </border>
    <border>
      <left style="hair">
        <color auto="1"/>
      </left>
      <right style="hair">
        <color auto="1"/>
      </right>
      <top/>
      <bottom style="medium">
        <color rgb="FFFF0000"/>
      </bottom>
      <diagonal/>
    </border>
    <border>
      <left style="medium">
        <color rgb="FFFF0000"/>
      </left>
      <right style="hair">
        <color auto="1"/>
      </right>
      <top style="medium">
        <color rgb="FFFF0000"/>
      </top>
      <bottom style="thin">
        <color theme="1"/>
      </bottom>
      <diagonal/>
    </border>
    <border>
      <left style="hair">
        <color auto="1"/>
      </left>
      <right style="hair">
        <color auto="1"/>
      </right>
      <top style="medium">
        <color rgb="FFFF0000"/>
      </top>
      <bottom style="thin">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thin">
        <color indexed="64"/>
      </left>
      <right style="thick">
        <color rgb="FFFF0000"/>
      </right>
      <top style="thin">
        <color theme="1"/>
      </top>
      <bottom/>
      <diagonal/>
    </border>
    <border>
      <left style="thin">
        <color indexed="64"/>
      </left>
      <right style="thick">
        <color rgb="FFFF0000"/>
      </right>
      <top style="hair">
        <color theme="1"/>
      </top>
      <bottom style="hair">
        <color theme="1"/>
      </bottom>
      <diagonal/>
    </border>
    <border>
      <left style="thin">
        <color indexed="64"/>
      </left>
      <right style="thick">
        <color rgb="FFFF0000"/>
      </right>
      <top/>
      <bottom style="thin">
        <color theme="1"/>
      </bottom>
      <diagonal/>
    </border>
    <border>
      <left style="thin">
        <color indexed="64"/>
      </left>
      <right style="thick">
        <color rgb="FFFF0000"/>
      </right>
      <top/>
      <bottom/>
      <diagonal/>
    </border>
    <border>
      <left style="thin">
        <color indexed="64"/>
      </left>
      <right style="thin">
        <color indexed="64"/>
      </right>
      <top style="hair">
        <color theme="1"/>
      </top>
      <bottom style="thick">
        <color rgb="FFFF0000"/>
      </bottom>
      <diagonal/>
    </border>
    <border>
      <left style="thin">
        <color indexed="64"/>
      </left>
      <right style="thick">
        <color rgb="FFFF0000"/>
      </right>
      <top style="hair">
        <color theme="1"/>
      </top>
      <bottom style="thick">
        <color rgb="FFFF0000"/>
      </bottom>
      <diagonal/>
    </border>
    <border>
      <left style="thin">
        <color indexed="64"/>
      </left>
      <right style="thick">
        <color rgb="FFFF0000"/>
      </right>
      <top style="hair">
        <color theme="1"/>
      </top>
      <bottom style="thin">
        <color theme="1"/>
      </bottom>
      <diagonal/>
    </border>
    <border>
      <left style="medium">
        <color rgb="FFFF0000"/>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theme="1"/>
      </left>
      <right style="thick">
        <color rgb="FFFF0000"/>
      </right>
      <top style="hair">
        <color theme="1"/>
      </top>
      <bottom style="hair">
        <color theme="1"/>
      </bottom>
      <diagonal/>
    </border>
    <border>
      <left style="thin">
        <color theme="1"/>
      </left>
      <right style="thin">
        <color theme="1"/>
      </right>
      <top style="thick">
        <color rgb="FFFF0000"/>
      </top>
      <bottom/>
      <diagonal/>
    </border>
    <border>
      <left style="thin">
        <color theme="1"/>
      </left>
      <right style="thick">
        <color rgb="FFFF0000"/>
      </right>
      <top style="thin">
        <color theme="1"/>
      </top>
      <bottom/>
      <diagonal/>
    </border>
    <border>
      <left style="thin">
        <color theme="1"/>
      </left>
      <right style="thin">
        <color theme="1"/>
      </right>
      <top style="hair">
        <color theme="1"/>
      </top>
      <bottom style="hair">
        <color theme="1"/>
      </bottom>
      <diagonal/>
    </border>
    <border diagonalUp="1">
      <left style="thin">
        <color theme="1"/>
      </left>
      <right style="thin">
        <color theme="1"/>
      </right>
      <top style="thick">
        <color rgb="FFFF0000"/>
      </top>
      <bottom/>
      <diagonal style="thin">
        <color theme="1"/>
      </diagonal>
    </border>
    <border diagonalUp="1">
      <left/>
      <right style="thick">
        <color rgb="FFFF0000"/>
      </right>
      <top style="thick">
        <color rgb="FFFF0000"/>
      </top>
      <bottom/>
      <diagonal style="thin">
        <color theme="1"/>
      </diagonal>
    </border>
    <border diagonalUp="1">
      <left style="thin">
        <color theme="1"/>
      </left>
      <right style="thin">
        <color theme="1"/>
      </right>
      <top style="hair">
        <color theme="1"/>
      </top>
      <bottom style="hair">
        <color theme="1"/>
      </bottom>
      <diagonal style="thin">
        <color theme="1"/>
      </diagonal>
    </border>
    <border diagonalUp="1">
      <left/>
      <right style="thick">
        <color rgb="FFFF0000"/>
      </right>
      <top style="hair">
        <color theme="1"/>
      </top>
      <bottom style="hair">
        <color theme="1"/>
      </bottom>
      <diagonal style="thin">
        <color theme="1"/>
      </diagonal>
    </border>
    <border>
      <left/>
      <right/>
      <top style="medium">
        <color rgb="FFFF0000"/>
      </top>
      <bottom style="thin">
        <color theme="1"/>
      </bottom>
      <diagonal/>
    </border>
    <border>
      <left/>
      <right/>
      <top/>
      <bottom style="medium">
        <color rgb="FFFF0000"/>
      </bottom>
      <diagonal/>
    </border>
    <border>
      <left style="hair">
        <color theme="1"/>
      </left>
      <right style="hair">
        <color theme="1"/>
      </right>
      <top style="medium">
        <color rgb="FFFF0000"/>
      </top>
      <bottom style="thin">
        <color theme="1"/>
      </bottom>
      <diagonal/>
    </border>
    <border>
      <left style="hair">
        <color theme="1"/>
      </left>
      <right style="hair">
        <color theme="1"/>
      </right>
      <top/>
      <bottom/>
      <diagonal/>
    </border>
    <border>
      <left style="hair">
        <color theme="1"/>
      </left>
      <right style="hair">
        <color theme="1"/>
      </right>
      <top/>
      <bottom style="medium">
        <color rgb="FFFF0000"/>
      </bottom>
      <diagonal/>
    </border>
    <border>
      <left style="thick">
        <color rgb="FFFF0000"/>
      </left>
      <right/>
      <top style="thick">
        <color rgb="FFFF0000"/>
      </top>
      <bottom style="thin">
        <color theme="1"/>
      </bottom>
      <diagonal/>
    </border>
    <border>
      <left/>
      <right/>
      <top style="thick">
        <color rgb="FFFF0000"/>
      </top>
      <bottom style="thin">
        <color theme="1"/>
      </bottom>
      <diagonal/>
    </border>
    <border>
      <left/>
      <right style="thick">
        <color rgb="FFFF0000"/>
      </right>
      <top style="thick">
        <color rgb="FFFF0000"/>
      </top>
      <bottom style="thin">
        <color theme="1"/>
      </bottom>
      <diagonal/>
    </border>
    <border>
      <left style="thick">
        <color rgb="FFFF0000"/>
      </left>
      <right/>
      <top style="thin">
        <color theme="1"/>
      </top>
      <bottom style="thin">
        <color theme="1"/>
      </bottom>
      <diagonal/>
    </border>
    <border>
      <left/>
      <right style="thick">
        <color rgb="FFFF0000"/>
      </right>
      <top style="thin">
        <color theme="1"/>
      </top>
      <bottom style="thin">
        <color theme="1"/>
      </bottom>
      <diagonal/>
    </border>
    <border>
      <left style="thick">
        <color rgb="FFFF0000"/>
      </left>
      <right/>
      <top style="thin">
        <color theme="1"/>
      </top>
      <bottom style="thick">
        <color rgb="FFFF0000"/>
      </bottom>
      <diagonal/>
    </border>
    <border>
      <left/>
      <right/>
      <top style="thin">
        <color theme="1"/>
      </top>
      <bottom style="thick">
        <color rgb="FFFF0000"/>
      </bottom>
      <diagonal/>
    </border>
    <border>
      <left/>
      <right style="thick">
        <color rgb="FFFF0000"/>
      </right>
      <top style="thin">
        <color theme="1"/>
      </top>
      <bottom style="thick">
        <color rgb="FFFF0000"/>
      </bottom>
      <diagonal/>
    </border>
    <border>
      <left style="medium">
        <color rgb="FFFF0000"/>
      </left>
      <right/>
      <top style="thin">
        <color indexed="64"/>
      </top>
      <bottom style="thin">
        <color indexed="64"/>
      </bottom>
      <diagonal/>
    </border>
    <border>
      <left style="medium">
        <color rgb="FFFF0000"/>
      </left>
      <right/>
      <top style="thin">
        <color indexed="64"/>
      </top>
      <bottom style="medium">
        <color rgb="FFFF0000"/>
      </bottom>
      <diagonal/>
    </border>
    <border>
      <left style="thin">
        <color theme="1"/>
      </left>
      <right style="medium">
        <color rgb="FFFF0000"/>
      </right>
      <top style="medium">
        <color rgb="FFFF0000"/>
      </top>
      <bottom style="thin">
        <color theme="1"/>
      </bottom>
      <diagonal/>
    </border>
    <border>
      <left style="thin">
        <color theme="1"/>
      </left>
      <right style="medium">
        <color rgb="FFFF0000"/>
      </right>
      <top style="thin">
        <color theme="1"/>
      </top>
      <bottom style="thin">
        <color theme="1"/>
      </bottom>
      <diagonal/>
    </border>
    <border>
      <left style="thin">
        <color theme="1"/>
      </left>
      <right style="medium">
        <color rgb="FFFF0000"/>
      </right>
      <top style="thin">
        <color theme="1"/>
      </top>
      <bottom style="medium">
        <color rgb="FFFF0000"/>
      </bottom>
      <diagonal/>
    </border>
    <border>
      <left/>
      <right/>
      <top style="hair">
        <color theme="1"/>
      </top>
      <bottom style="thick">
        <color rgb="FFFF0000"/>
      </bottom>
      <diagonal/>
    </border>
    <border>
      <left style="thick">
        <color rgb="FFFF0000"/>
      </left>
      <right style="thin">
        <color theme="1"/>
      </right>
      <top style="thick">
        <color rgb="FFFF0000"/>
      </top>
      <bottom/>
      <diagonal/>
    </border>
    <border>
      <left style="thick">
        <color rgb="FFFF0000"/>
      </left>
      <right style="thin">
        <color theme="1"/>
      </right>
      <top style="thin">
        <color theme="1"/>
      </top>
      <bottom/>
      <diagonal/>
    </border>
    <border>
      <left style="thick">
        <color rgb="FFFF0000"/>
      </left>
      <right style="thin">
        <color theme="1"/>
      </right>
      <top style="hair">
        <color theme="1"/>
      </top>
      <bottom style="hair">
        <color theme="1"/>
      </bottom>
      <diagonal/>
    </border>
    <border>
      <left style="thick">
        <color rgb="FFFF0000"/>
      </left>
      <right style="thin">
        <color theme="1"/>
      </right>
      <top/>
      <bottom style="thin">
        <color theme="1"/>
      </bottom>
      <diagonal/>
    </border>
    <border>
      <left style="thick">
        <color rgb="FFFF0000"/>
      </left>
      <right style="thin">
        <color theme="1"/>
      </right>
      <top/>
      <bottom/>
      <diagonal/>
    </border>
    <border>
      <left style="thick">
        <color rgb="FFFF0000"/>
      </left>
      <right style="thin">
        <color theme="1"/>
      </right>
      <top style="hair">
        <color theme="1"/>
      </top>
      <bottom style="thick">
        <color rgb="FFFF0000"/>
      </bottom>
      <diagonal/>
    </border>
    <border>
      <left style="thin">
        <color theme="1"/>
      </left>
      <right style="thin">
        <color indexed="64"/>
      </right>
      <top style="thin">
        <color theme="1"/>
      </top>
      <bottom style="hair">
        <color theme="1"/>
      </bottom>
      <diagonal/>
    </border>
    <border>
      <left style="thin">
        <color theme="1"/>
      </left>
      <right style="thin">
        <color indexed="64"/>
      </right>
      <top style="hair">
        <color theme="1"/>
      </top>
      <bottom style="hair">
        <color theme="1"/>
      </bottom>
      <diagonal/>
    </border>
    <border>
      <left style="thin">
        <color theme="1"/>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hair">
        <color theme="1"/>
      </right>
      <top style="medium">
        <color rgb="FFFF0000"/>
      </top>
      <bottom style="thin">
        <color theme="1"/>
      </bottom>
      <diagonal/>
    </border>
    <border>
      <left/>
      <right style="hair">
        <color theme="1"/>
      </right>
      <top/>
      <bottom/>
      <diagonal/>
    </border>
    <border>
      <left/>
      <right style="hair">
        <color theme="1"/>
      </right>
      <top/>
      <bottom style="medium">
        <color rgb="FFFF0000"/>
      </bottom>
      <diagonal/>
    </border>
    <border>
      <left style="medium">
        <color rgb="FFFF0000"/>
      </left>
      <right style="medium">
        <color rgb="FFFF0000"/>
      </right>
      <top style="thin">
        <color indexed="64"/>
      </top>
      <bottom/>
      <diagonal/>
    </border>
    <border>
      <left style="medium">
        <color rgb="FFFF0000"/>
      </left>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left>
      <right style="thick">
        <color rgb="FFFF0000"/>
      </right>
      <top style="hair">
        <color theme="1"/>
      </top>
      <bottom style="thin">
        <color theme="1"/>
      </bottom>
      <diagonal/>
    </border>
    <border diagonalUp="1">
      <left style="thin">
        <color theme="1"/>
      </left>
      <right style="thin">
        <color theme="1"/>
      </right>
      <top style="hair">
        <color theme="1"/>
      </top>
      <bottom style="thick">
        <color rgb="FFFF0000"/>
      </bottom>
      <diagonal style="thin">
        <color theme="1"/>
      </diagonal>
    </border>
    <border>
      <left style="thin">
        <color theme="1"/>
      </left>
      <right style="thin">
        <color theme="1"/>
      </right>
      <top style="hair">
        <color theme="1"/>
      </top>
      <bottom style="thick">
        <color rgb="FFFF0000"/>
      </bottom>
      <diagonal/>
    </border>
    <border diagonalUp="1">
      <left/>
      <right style="thick">
        <color rgb="FFFF0000"/>
      </right>
      <top style="hair">
        <color theme="1"/>
      </top>
      <bottom style="thick">
        <color rgb="FFFF0000"/>
      </bottom>
      <diagonal style="thin">
        <color theme="1"/>
      </diagonal>
    </border>
    <border>
      <left style="medium">
        <color indexed="64"/>
      </left>
      <right/>
      <top style="medium">
        <color indexed="64"/>
      </top>
      <bottom style="thin">
        <color indexed="64"/>
      </bottom>
      <diagonal/>
    </border>
    <border>
      <left style="thin">
        <color theme="1"/>
      </left>
      <right style="thin">
        <color theme="1"/>
      </right>
      <top style="thin">
        <color theme="1"/>
      </top>
      <bottom style="medium">
        <color rgb="FFFF0000"/>
      </bottom>
      <diagonal/>
    </border>
    <border>
      <left style="thin">
        <color indexed="64"/>
      </left>
      <right style="thin">
        <color indexed="64"/>
      </right>
      <top style="thin">
        <color theme="1"/>
      </top>
      <bottom style="thick">
        <color rgb="FFFF0000"/>
      </bottom>
      <diagonal/>
    </border>
    <border>
      <left style="thin">
        <color indexed="64"/>
      </left>
      <right style="thin">
        <color theme="1"/>
      </right>
      <top style="thin">
        <color theme="1"/>
      </top>
      <bottom style="thick">
        <color rgb="FFFF0000"/>
      </bottom>
      <diagonal/>
    </border>
    <border>
      <left style="thick">
        <color rgb="FFFF0000"/>
      </left>
      <right style="thin">
        <color theme="1"/>
      </right>
      <top style="thick">
        <color rgb="FFFF0000"/>
      </top>
      <bottom style="hair">
        <color theme="1"/>
      </bottom>
      <diagonal/>
    </border>
    <border diagonalUp="1">
      <left style="thin">
        <color theme="1"/>
      </left>
      <right style="thin">
        <color indexed="64"/>
      </right>
      <top style="thick">
        <color rgb="FFFF0000"/>
      </top>
      <bottom style="hair">
        <color theme="1"/>
      </bottom>
      <diagonal style="thin">
        <color theme="1"/>
      </diagonal>
    </border>
    <border>
      <left style="thin">
        <color indexed="64"/>
      </left>
      <right style="thin">
        <color indexed="64"/>
      </right>
      <top style="thick">
        <color rgb="FFFF0000"/>
      </top>
      <bottom style="hair">
        <color theme="1"/>
      </bottom>
      <diagonal/>
    </border>
    <border>
      <left style="thin">
        <color indexed="64"/>
      </left>
      <right style="thick">
        <color rgb="FFFF0000"/>
      </right>
      <top style="thick">
        <color rgb="FFFF0000"/>
      </top>
      <bottom style="hair">
        <color theme="1"/>
      </bottom>
      <diagonal/>
    </border>
    <border>
      <left style="thin">
        <color theme="1"/>
      </left>
      <right/>
      <top style="thin">
        <color theme="1"/>
      </top>
      <bottom/>
      <diagonal/>
    </border>
    <border>
      <left style="thin">
        <color theme="1"/>
      </left>
      <right style="thin">
        <color theme="1"/>
      </right>
      <top style="thin">
        <color theme="1"/>
      </top>
      <bottom/>
      <diagonal/>
    </border>
    <border>
      <left style="medium">
        <color rgb="FFFF0000"/>
      </left>
      <right/>
      <top style="medium">
        <color rgb="FFFF0000"/>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ck">
        <color rgb="FFFF0000"/>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ck">
        <color rgb="FFFF0000"/>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ck">
        <color rgb="FFFF0000"/>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
      <left style="thick">
        <color rgb="FFFF0000"/>
      </left>
      <right style="hair">
        <color theme="1"/>
      </right>
      <top style="hair">
        <color theme="1"/>
      </top>
      <bottom/>
      <diagonal/>
    </border>
    <border>
      <left style="hair">
        <color theme="1"/>
      </left>
      <right style="hair">
        <color theme="1"/>
      </right>
      <top style="hair">
        <color theme="1"/>
      </top>
      <bottom/>
      <diagonal/>
    </border>
    <border>
      <left style="hair">
        <color theme="1"/>
      </left>
      <right style="thin">
        <color theme="1"/>
      </right>
      <top style="hair">
        <color theme="1"/>
      </top>
      <bottom/>
      <diagonal/>
    </border>
    <border>
      <left style="thick">
        <color rgb="FFFF0000"/>
      </left>
      <right style="hair">
        <color theme="1"/>
      </right>
      <top/>
      <bottom style="hair">
        <color theme="1"/>
      </bottom>
      <diagonal/>
    </border>
    <border>
      <left style="hair">
        <color theme="1"/>
      </left>
      <right style="hair">
        <color theme="1"/>
      </right>
      <top/>
      <bottom style="hair">
        <color theme="1"/>
      </bottom>
      <diagonal/>
    </border>
    <border>
      <left style="hair">
        <color theme="1"/>
      </left>
      <right style="thin">
        <color theme="1"/>
      </right>
      <top/>
      <bottom style="hair">
        <color theme="1"/>
      </bottom>
      <diagonal/>
    </border>
    <border>
      <left style="hair">
        <color theme="1"/>
      </left>
      <right style="medium">
        <color rgb="FFFF0000"/>
      </right>
      <top style="medium">
        <color rgb="FFFF0000"/>
      </top>
      <bottom style="thin">
        <color theme="1"/>
      </bottom>
      <diagonal/>
    </border>
    <border>
      <left style="hair">
        <color theme="1"/>
      </left>
      <right style="medium">
        <color rgb="FFFF0000"/>
      </right>
      <top/>
      <bottom/>
      <diagonal/>
    </border>
    <border>
      <left style="hair">
        <color theme="1"/>
      </left>
      <right style="medium">
        <color rgb="FFFF0000"/>
      </right>
      <top/>
      <bottom style="medium">
        <color rgb="FFFF0000"/>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rgb="FFFF0000"/>
      </left>
      <right style="medium">
        <color rgb="FFFF0000"/>
      </right>
      <top style="thin">
        <color theme="1"/>
      </top>
      <bottom style="medium">
        <color rgb="FFFF0000"/>
      </bottom>
      <diagonal/>
    </border>
    <border>
      <left style="medium">
        <color rgb="FFFF0000"/>
      </left>
      <right style="medium">
        <color rgb="FFFF0000"/>
      </right>
      <top style="thin">
        <color theme="1"/>
      </top>
      <bottom style="thin">
        <color theme="1"/>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medium">
        <color rgb="FFFF0000"/>
      </top>
      <bottom style="thin">
        <color indexed="64"/>
      </bottom>
      <diagonal/>
    </border>
    <border>
      <left style="thin">
        <color indexed="64"/>
      </left>
      <right style="thin">
        <color auto="1"/>
      </right>
      <top style="medium">
        <color rgb="FFFF0000"/>
      </top>
      <bottom style="thin">
        <color indexed="64"/>
      </bottom>
      <diagonal/>
    </border>
    <border>
      <left/>
      <right/>
      <top style="medium">
        <color rgb="FFFF0000"/>
      </top>
      <bottom style="thin">
        <color indexed="64"/>
      </bottom>
      <diagonal/>
    </border>
    <border>
      <left style="thin">
        <color theme="1"/>
      </left>
      <right style="thin">
        <color indexed="64"/>
      </right>
      <top style="medium">
        <color rgb="FFFF0000"/>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rgb="FFFF0000"/>
      </bottom>
      <diagonal/>
    </border>
    <border>
      <left/>
      <right style="medium">
        <color rgb="FFFF0000"/>
      </right>
      <top/>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right/>
      <top style="medium">
        <color rgb="FFFF0000"/>
      </top>
      <bottom/>
      <diagonal/>
    </border>
    <border>
      <left/>
      <right/>
      <top style="mediumDashDot">
        <color auto="1"/>
      </top>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25" fillId="0" borderId="0">
      <alignment vertical="center"/>
    </xf>
    <xf numFmtId="0" fontId="67" fillId="0" borderId="0"/>
  </cellStyleXfs>
  <cellXfs count="985">
    <xf numFmtId="0" fontId="0" fillId="0" borderId="0" xfId="0">
      <alignment vertical="center"/>
    </xf>
    <xf numFmtId="0" fontId="0" fillId="0" borderId="11" xfId="0" applyBorder="1">
      <alignment vertical="center"/>
    </xf>
    <xf numFmtId="0" fontId="6"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0" fillId="0" borderId="6" xfId="0" applyBorder="1">
      <alignment vertical="center"/>
    </xf>
    <xf numFmtId="0" fontId="6" fillId="0" borderId="0" xfId="0" applyFont="1" applyAlignment="1">
      <alignment horizontal="right" vertical="center"/>
    </xf>
    <xf numFmtId="0" fontId="0" fillId="0" borderId="0" xfId="0" applyAlignment="1">
      <alignment vertical="center" wrapText="1"/>
    </xf>
    <xf numFmtId="0" fontId="0" fillId="0" borderId="23" xfId="0" applyBorder="1" applyAlignment="1">
      <alignment vertical="center" wrapText="1"/>
    </xf>
    <xf numFmtId="0" fontId="7" fillId="0" borderId="0" xfId="0" applyFont="1" applyAlignment="1">
      <alignment vertical="center" wrapText="1"/>
    </xf>
    <xf numFmtId="0" fontId="13" fillId="0" borderId="0" xfId="0" applyFont="1">
      <alignment vertical="center"/>
    </xf>
    <xf numFmtId="0" fontId="0" fillId="2" borderId="11" xfId="0" applyFill="1" applyBorder="1">
      <alignment vertical="center"/>
    </xf>
    <xf numFmtId="0" fontId="0" fillId="0" borderId="63" xfId="0" applyBorder="1">
      <alignment vertical="center"/>
    </xf>
    <xf numFmtId="0" fontId="0" fillId="0" borderId="59" xfId="0" applyBorder="1">
      <alignment vertical="center"/>
    </xf>
    <xf numFmtId="49" fontId="0" fillId="0" borderId="59" xfId="0" applyNumberFormat="1" applyBorder="1">
      <alignment vertical="center"/>
    </xf>
    <xf numFmtId="0" fontId="0" fillId="5" borderId="59" xfId="0" applyFill="1" applyBorder="1">
      <alignment vertical="center"/>
    </xf>
    <xf numFmtId="0" fontId="0" fillId="5" borderId="63" xfId="0" applyFill="1" applyBorder="1">
      <alignment vertical="center"/>
    </xf>
    <xf numFmtId="0" fontId="0" fillId="0" borderId="64" xfId="0" applyBorder="1">
      <alignment vertical="center"/>
    </xf>
    <xf numFmtId="0" fontId="0" fillId="0" borderId="65" xfId="0" applyBorder="1">
      <alignment vertical="center"/>
    </xf>
    <xf numFmtId="0" fontId="14" fillId="5" borderId="23" xfId="0" applyFont="1" applyFill="1" applyBorder="1" applyAlignment="1">
      <alignment horizontal="left" vertical="center" wrapText="1"/>
    </xf>
    <xf numFmtId="0" fontId="0" fillId="2" borderId="23" xfId="0" applyFill="1" applyBorder="1">
      <alignment vertical="center"/>
    </xf>
    <xf numFmtId="0" fontId="0" fillId="2" borderId="67" xfId="0" applyFill="1" applyBorder="1" applyAlignment="1">
      <alignment vertical="center" wrapText="1"/>
    </xf>
    <xf numFmtId="0" fontId="5" fillId="0" borderId="63" xfId="0" applyFont="1" applyBorder="1">
      <alignment vertical="center"/>
    </xf>
    <xf numFmtId="0" fontId="0" fillId="0" borderId="23" xfId="0" applyBorder="1" applyAlignment="1">
      <alignment horizontal="right" vertical="center"/>
    </xf>
    <xf numFmtId="0" fontId="4" fillId="2" borderId="23" xfId="0" applyFont="1" applyFill="1" applyBorder="1" applyAlignment="1">
      <alignment horizontal="left" vertical="center" wrapText="1"/>
    </xf>
    <xf numFmtId="0" fontId="0" fillId="0" borderId="71" xfId="0" applyBorder="1">
      <alignment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6" xfId="0" applyBorder="1">
      <alignment vertical="center"/>
    </xf>
    <xf numFmtId="0" fontId="0" fillId="0" borderId="0" xfId="0" applyAlignment="1">
      <alignment vertical="center" shrinkToFit="1"/>
    </xf>
    <xf numFmtId="0" fontId="17" fillId="10" borderId="0" xfId="0" applyFont="1" applyFill="1">
      <alignment vertical="center"/>
    </xf>
    <xf numFmtId="0" fontId="0" fillId="10" borderId="0" xfId="0" applyFill="1">
      <alignment vertical="center"/>
    </xf>
    <xf numFmtId="0" fontId="7" fillId="10" borderId="0" xfId="0" applyFont="1" applyFill="1">
      <alignment vertical="center"/>
    </xf>
    <xf numFmtId="0" fontId="0" fillId="10" borderId="11" xfId="0" applyFill="1" applyBorder="1">
      <alignment vertical="center"/>
    </xf>
    <xf numFmtId="0" fontId="19" fillId="10" borderId="0" xfId="0" applyFont="1" applyFill="1">
      <alignment vertical="center"/>
    </xf>
    <xf numFmtId="0" fontId="5" fillId="10" borderId="0" xfId="0" applyFont="1" applyFill="1">
      <alignment vertical="center"/>
    </xf>
    <xf numFmtId="0" fontId="0" fillId="0" borderId="69" xfId="0" applyBorder="1">
      <alignment vertical="center"/>
    </xf>
    <xf numFmtId="49" fontId="0" fillId="0" borderId="69" xfId="0" applyNumberFormat="1" applyBorder="1">
      <alignment vertical="center"/>
    </xf>
    <xf numFmtId="0" fontId="0" fillId="0" borderId="68" xfId="0" applyBorder="1">
      <alignment vertical="center"/>
    </xf>
    <xf numFmtId="49" fontId="0" fillId="0" borderId="68" xfId="0" applyNumberFormat="1" applyBorder="1">
      <alignment vertical="center"/>
    </xf>
    <xf numFmtId="0" fontId="0" fillId="0" borderId="70" xfId="0" applyBorder="1">
      <alignment vertical="center"/>
    </xf>
    <xf numFmtId="49" fontId="0" fillId="0" borderId="70" xfId="0" applyNumberFormat="1" applyBorder="1">
      <alignment vertical="center"/>
    </xf>
    <xf numFmtId="0" fontId="0" fillId="0" borderId="12" xfId="0" applyBorder="1">
      <alignment vertical="center"/>
    </xf>
    <xf numFmtId="49" fontId="0" fillId="0" borderId="12" xfId="0" applyNumberFormat="1" applyBorder="1">
      <alignment vertical="center"/>
    </xf>
    <xf numFmtId="0" fontId="0" fillId="0" borderId="75" xfId="0" applyBorder="1">
      <alignment vertical="center"/>
    </xf>
    <xf numFmtId="49" fontId="0" fillId="0" borderId="75" xfId="0" applyNumberFormat="1" applyBorder="1">
      <alignment vertical="center"/>
    </xf>
    <xf numFmtId="0" fontId="4" fillId="0" borderId="23" xfId="0" applyFont="1" applyBorder="1" applyAlignment="1">
      <alignment horizontal="left" vertical="center" wrapText="1"/>
    </xf>
    <xf numFmtId="0" fontId="0" fillId="0" borderId="9" xfId="0" applyBorder="1">
      <alignment vertical="center"/>
    </xf>
    <xf numFmtId="0" fontId="0" fillId="0" borderId="10" xfId="0" applyBorder="1">
      <alignment vertical="center"/>
    </xf>
    <xf numFmtId="0" fontId="0" fillId="0" borderId="23" xfId="0" applyBorder="1" applyAlignment="1">
      <alignment vertical="center" shrinkToFit="1"/>
    </xf>
    <xf numFmtId="0" fontId="7" fillId="0" borderId="0" xfId="0" applyFont="1">
      <alignment vertical="center"/>
    </xf>
    <xf numFmtId="0" fontId="0" fillId="10" borderId="71" xfId="0" applyFill="1" applyBorder="1">
      <alignment vertical="center"/>
    </xf>
    <xf numFmtId="0" fontId="0" fillId="10" borderId="72" xfId="0" applyFill="1" applyBorder="1">
      <alignment vertical="center"/>
    </xf>
    <xf numFmtId="0" fontId="0" fillId="10" borderId="73" xfId="0" applyFill="1" applyBorder="1">
      <alignment vertical="center"/>
    </xf>
    <xf numFmtId="0" fontId="0" fillId="10" borderId="74" xfId="0" applyFill="1" applyBorder="1">
      <alignment vertical="center"/>
    </xf>
    <xf numFmtId="0" fontId="0" fillId="10" borderId="77" xfId="0" applyFill="1" applyBorder="1">
      <alignment vertical="center"/>
    </xf>
    <xf numFmtId="0" fontId="3" fillId="0" borderId="11" xfId="0" applyFont="1" applyBorder="1" applyAlignment="1">
      <alignment vertical="center" shrinkToFit="1"/>
    </xf>
    <xf numFmtId="0" fontId="3" fillId="0" borderId="13" xfId="0" applyFont="1" applyBorder="1" applyAlignment="1">
      <alignment vertical="center" shrinkToFit="1"/>
    </xf>
    <xf numFmtId="0" fontId="3" fillId="0" borderId="14" xfId="0" applyFont="1" applyBorder="1" applyAlignment="1">
      <alignment vertical="center" shrinkToFit="1"/>
    </xf>
    <xf numFmtId="0" fontId="4" fillId="2" borderId="23" xfId="0" applyFont="1" applyFill="1" applyBorder="1" applyAlignment="1">
      <alignment horizontal="center" vertical="center" wrapText="1"/>
    </xf>
    <xf numFmtId="0" fontId="0" fillId="0" borderId="61" xfId="0" applyBorder="1" applyAlignment="1">
      <alignment horizontal="left" vertical="center" wrapText="1"/>
    </xf>
    <xf numFmtId="0" fontId="11" fillId="0" borderId="62" xfId="1" applyBorder="1" applyAlignment="1">
      <alignment horizontal="left" vertical="center" wrapText="1"/>
    </xf>
    <xf numFmtId="0" fontId="0" fillId="9" borderId="0" xfId="0" applyFill="1" applyAlignment="1">
      <alignment vertical="center" wrapText="1"/>
    </xf>
    <xf numFmtId="0" fontId="14" fillId="5" borderId="83" xfId="0" applyFont="1" applyFill="1" applyBorder="1" applyAlignment="1">
      <alignment horizontal="left" vertical="center" wrapText="1"/>
    </xf>
    <xf numFmtId="0" fontId="14" fillId="5" borderId="84" xfId="0" applyFont="1" applyFill="1" applyBorder="1" applyAlignment="1">
      <alignment horizontal="left" vertical="center" wrapText="1"/>
    </xf>
    <xf numFmtId="0" fontId="14" fillId="5" borderId="89" xfId="0" applyFont="1" applyFill="1" applyBorder="1" applyAlignment="1">
      <alignment horizontal="left" vertical="center" wrapText="1"/>
    </xf>
    <xf numFmtId="0" fontId="14" fillId="5" borderId="86" xfId="0" applyFont="1" applyFill="1" applyBorder="1" applyAlignment="1">
      <alignment vertical="center" wrapText="1"/>
    </xf>
    <xf numFmtId="0" fontId="14" fillId="5" borderId="87" xfId="0" applyFont="1" applyFill="1" applyBorder="1" applyAlignment="1">
      <alignment vertical="center" wrapText="1"/>
    </xf>
    <xf numFmtId="0" fontId="14" fillId="5" borderId="87" xfId="0" applyFont="1" applyFill="1" applyBorder="1" applyAlignment="1">
      <alignment horizontal="left" vertical="center" wrapText="1"/>
    </xf>
    <xf numFmtId="0" fontId="14" fillId="5" borderId="88" xfId="0" applyFont="1" applyFill="1" applyBorder="1" applyAlignment="1">
      <alignment vertical="center" wrapText="1"/>
    </xf>
    <xf numFmtId="0" fontId="14" fillId="5" borderId="92" xfId="0" applyFont="1" applyFill="1" applyBorder="1" applyAlignment="1">
      <alignment vertical="center" wrapText="1"/>
    </xf>
    <xf numFmtId="0" fontId="14" fillId="5" borderId="85" xfId="0" applyFont="1" applyFill="1" applyBorder="1" applyAlignment="1">
      <alignment horizontal="left" vertical="center" wrapText="1"/>
    </xf>
    <xf numFmtId="0" fontId="14" fillId="5" borderId="90" xfId="0" applyFont="1" applyFill="1" applyBorder="1" applyAlignment="1">
      <alignment horizontal="left" vertical="center" wrapText="1"/>
    </xf>
    <xf numFmtId="0" fontId="14" fillId="5" borderId="86" xfId="0" applyFont="1" applyFill="1" applyBorder="1" applyAlignment="1">
      <alignment horizontal="left" vertical="center" wrapText="1"/>
    </xf>
    <xf numFmtId="0" fontId="14" fillId="5" borderId="88" xfId="0" applyFont="1" applyFill="1" applyBorder="1" applyAlignment="1">
      <alignment horizontal="left" vertical="center" wrapText="1"/>
    </xf>
    <xf numFmtId="0" fontId="0" fillId="2" borderId="0" xfId="0" applyFill="1" applyAlignment="1">
      <alignment vertical="center" wrapText="1"/>
    </xf>
    <xf numFmtId="0" fontId="30" fillId="11" borderId="0" xfId="0" applyFont="1" applyFill="1">
      <alignment vertical="center"/>
    </xf>
    <xf numFmtId="0" fontId="7" fillId="11" borderId="0" xfId="0" applyFont="1" applyFill="1">
      <alignment vertical="center"/>
    </xf>
    <xf numFmtId="0" fontId="32" fillId="2" borderId="0" xfId="0" applyFont="1" applyFill="1">
      <alignment vertical="center"/>
    </xf>
    <xf numFmtId="177" fontId="14" fillId="0" borderId="83" xfId="0" applyNumberFormat="1" applyFont="1" applyBorder="1" applyAlignment="1">
      <alignment horizontal="center" vertical="center" wrapText="1"/>
    </xf>
    <xf numFmtId="0" fontId="14" fillId="0" borderId="83" xfId="0" applyFont="1" applyBorder="1" applyAlignment="1">
      <alignment horizontal="left" vertical="center" wrapText="1"/>
    </xf>
    <xf numFmtId="0" fontId="14" fillId="0" borderId="83" xfId="0" applyFont="1" applyBorder="1" applyAlignment="1">
      <alignment vertical="center" wrapText="1"/>
    </xf>
    <xf numFmtId="0" fontId="14" fillId="0" borderId="84" xfId="0" applyFont="1" applyBorder="1" applyAlignment="1">
      <alignment horizontal="left" vertical="center" wrapText="1"/>
    </xf>
    <xf numFmtId="0" fontId="14" fillId="0" borderId="85" xfId="0" applyFont="1" applyBorder="1" applyAlignment="1">
      <alignment horizontal="left" vertical="center" wrapText="1"/>
    </xf>
    <xf numFmtId="177" fontId="14" fillId="0" borderId="107" xfId="0" applyNumberFormat="1" applyFont="1" applyBorder="1" applyAlignment="1">
      <alignment vertical="center" wrapText="1"/>
    </xf>
    <xf numFmtId="178" fontId="14" fillId="0" borderId="2" xfId="0" applyNumberFormat="1" applyFont="1" applyBorder="1" applyAlignment="1">
      <alignment vertical="center" wrapText="1"/>
    </xf>
    <xf numFmtId="178" fontId="14" fillId="0" borderId="105" xfId="0" applyNumberFormat="1" applyFont="1" applyBorder="1" applyAlignment="1">
      <alignment vertical="center" wrapText="1"/>
    </xf>
    <xf numFmtId="0" fontId="14" fillId="0" borderId="89" xfId="0" applyFont="1" applyBorder="1" applyAlignment="1">
      <alignment horizontal="left" vertical="center" wrapText="1"/>
    </xf>
    <xf numFmtId="0" fontId="14" fillId="0" borderId="23" xfId="0" applyFont="1" applyBorder="1" applyAlignment="1">
      <alignment vertical="center" wrapText="1"/>
    </xf>
    <xf numFmtId="0" fontId="14" fillId="0" borderId="90" xfId="0" applyFont="1" applyBorder="1" applyAlignment="1">
      <alignment vertical="center" wrapText="1"/>
    </xf>
    <xf numFmtId="0" fontId="14" fillId="0" borderId="89" xfId="0" applyFont="1" applyBorder="1" applyAlignment="1">
      <alignment vertical="center" wrapText="1"/>
    </xf>
    <xf numFmtId="0" fontId="14" fillId="0" borderId="23" xfId="0" applyFont="1" applyBorder="1" applyAlignment="1">
      <alignment horizontal="left" vertical="center" wrapText="1"/>
    </xf>
    <xf numFmtId="0" fontId="14" fillId="0" borderId="90" xfId="0" applyFont="1" applyBorder="1" applyAlignment="1">
      <alignment horizontal="left" vertical="center" wrapText="1"/>
    </xf>
    <xf numFmtId="0" fontId="14" fillId="0" borderId="2" xfId="0" applyFont="1" applyBorder="1" applyAlignment="1">
      <alignment vertical="center" wrapText="1"/>
    </xf>
    <xf numFmtId="0" fontId="14" fillId="0" borderId="105" xfId="0" applyFont="1" applyBorder="1" applyAlignment="1">
      <alignment vertical="center" wrapText="1"/>
    </xf>
    <xf numFmtId="0" fontId="14" fillId="0" borderId="107" xfId="0" applyFont="1" applyBorder="1" applyAlignment="1">
      <alignment vertical="center" wrapText="1"/>
    </xf>
    <xf numFmtId="177" fontId="14" fillId="0" borderId="108" xfId="0" applyNumberFormat="1" applyFont="1" applyBorder="1" applyAlignment="1">
      <alignment vertical="center" wrapText="1"/>
    </xf>
    <xf numFmtId="178" fontId="14" fillId="0" borderId="0" xfId="0" applyNumberFormat="1" applyFont="1" applyAlignment="1">
      <alignment vertical="center" wrapText="1"/>
    </xf>
    <xf numFmtId="0" fontId="14" fillId="0" borderId="104" xfId="0" applyFont="1" applyBorder="1" applyAlignment="1">
      <alignment vertical="center" wrapText="1"/>
    </xf>
    <xf numFmtId="0" fontId="14" fillId="0" borderId="108" xfId="0" applyFont="1" applyBorder="1" applyAlignment="1">
      <alignment vertical="center" wrapText="1"/>
    </xf>
    <xf numFmtId="0" fontId="14" fillId="0" borderId="0" xfId="0" applyFont="1" applyAlignment="1">
      <alignment vertical="center" wrapText="1"/>
    </xf>
    <xf numFmtId="0" fontId="14" fillId="0" borderId="101" xfId="0" applyFont="1" applyBorder="1" applyAlignment="1">
      <alignment vertical="center" wrapText="1"/>
    </xf>
    <xf numFmtId="177" fontId="14" fillId="0" borderId="109" xfId="0" applyNumberFormat="1" applyFont="1" applyBorder="1" applyAlignment="1">
      <alignment vertical="center" wrapText="1"/>
    </xf>
    <xf numFmtId="178" fontId="14" fillId="0" borderId="7" xfId="0" applyNumberFormat="1" applyFont="1" applyBorder="1" applyAlignment="1">
      <alignment vertical="center" wrapText="1"/>
    </xf>
    <xf numFmtId="0" fontId="14" fillId="0" borderId="106" xfId="0" applyFont="1" applyBorder="1" applyAlignment="1">
      <alignment vertical="center" wrapText="1"/>
    </xf>
    <xf numFmtId="0" fontId="14" fillId="0" borderId="110" xfId="0" applyFont="1" applyBorder="1" applyAlignment="1">
      <alignment vertical="center" wrapText="1"/>
    </xf>
    <xf numFmtId="0" fontId="14" fillId="0" borderId="109" xfId="0" applyFont="1" applyBorder="1" applyAlignment="1">
      <alignment vertical="center" wrapText="1"/>
    </xf>
    <xf numFmtId="0" fontId="14" fillId="0" borderId="7" xfId="0" applyFont="1" applyBorder="1" applyAlignment="1">
      <alignment vertical="center" wrapText="1"/>
    </xf>
    <xf numFmtId="0" fontId="6" fillId="0" borderId="0" xfId="0" applyFont="1" applyAlignment="1">
      <alignment horizontal="center" vertical="center"/>
    </xf>
    <xf numFmtId="0" fontId="6" fillId="0" borderId="0" xfId="0" applyFont="1" applyAlignment="1">
      <alignment horizontal="justify" vertical="center"/>
    </xf>
    <xf numFmtId="0" fontId="0" fillId="10" borderId="114" xfId="0" applyFill="1" applyBorder="1">
      <alignment vertical="center"/>
    </xf>
    <xf numFmtId="0" fontId="0" fillId="0" borderId="115" xfId="0" applyBorder="1">
      <alignment vertical="center"/>
    </xf>
    <xf numFmtId="0" fontId="0" fillId="10" borderId="116" xfId="0" applyFill="1" applyBorder="1">
      <alignment vertical="center"/>
    </xf>
    <xf numFmtId="0" fontId="0" fillId="0" borderId="117" xfId="0" applyBorder="1">
      <alignment vertical="center"/>
    </xf>
    <xf numFmtId="49" fontId="0" fillId="0" borderId="118" xfId="0" applyNumberFormat="1" applyBorder="1">
      <alignment vertical="center"/>
    </xf>
    <xf numFmtId="0" fontId="0" fillId="0" borderId="119" xfId="0" applyBorder="1">
      <alignment vertical="center"/>
    </xf>
    <xf numFmtId="49" fontId="0" fillId="0" borderId="120" xfId="0" applyNumberFormat="1" applyBorder="1">
      <alignment vertical="center"/>
    </xf>
    <xf numFmtId="0" fontId="0" fillId="0" borderId="121" xfId="0" applyBorder="1">
      <alignment vertical="center"/>
    </xf>
    <xf numFmtId="0" fontId="0" fillId="5" borderId="65" xfId="0" applyFill="1" applyBorder="1">
      <alignment vertical="center"/>
    </xf>
    <xf numFmtId="0" fontId="0" fillId="2" borderId="122" xfId="0" applyFill="1" applyBorder="1" applyAlignment="1">
      <alignment vertical="center" wrapText="1"/>
    </xf>
    <xf numFmtId="0" fontId="0" fillId="0" borderId="123" xfId="0" applyBorder="1">
      <alignment vertical="center"/>
    </xf>
    <xf numFmtId="0" fontId="0" fillId="2" borderId="124" xfId="0" applyFill="1" applyBorder="1" applyAlignment="1">
      <alignment vertical="center" wrapText="1"/>
    </xf>
    <xf numFmtId="0" fontId="0" fillId="0" borderId="125" xfId="0" applyBorder="1">
      <alignment vertical="center"/>
    </xf>
    <xf numFmtId="0" fontId="0" fillId="0" borderId="125" xfId="0" applyBorder="1" applyAlignment="1">
      <alignment horizontal="center" vertical="center"/>
    </xf>
    <xf numFmtId="0" fontId="0" fillId="0" borderId="126" xfId="0" applyBorder="1">
      <alignment vertical="center"/>
    </xf>
    <xf numFmtId="0" fontId="6" fillId="3" borderId="0" xfId="0" applyFont="1" applyFill="1">
      <alignment vertical="center"/>
    </xf>
    <xf numFmtId="0" fontId="6" fillId="9" borderId="0" xfId="0" applyFont="1" applyFill="1">
      <alignment vertical="center"/>
    </xf>
    <xf numFmtId="0" fontId="6" fillId="8" borderId="0" xfId="0" applyFont="1" applyFill="1">
      <alignment vertical="center"/>
    </xf>
    <xf numFmtId="0" fontId="6" fillId="2" borderId="0" xfId="0" applyFont="1" applyFill="1">
      <alignment vertical="center"/>
    </xf>
    <xf numFmtId="0" fontId="6" fillId="0" borderId="18" xfId="0" applyFont="1" applyBorder="1">
      <alignment vertical="center"/>
    </xf>
    <xf numFmtId="0" fontId="6" fillId="0" borderId="19" xfId="0" applyFont="1" applyBorder="1">
      <alignment vertical="center"/>
    </xf>
    <xf numFmtId="0" fontId="33" fillId="6" borderId="0" xfId="0" applyFont="1" applyFill="1">
      <alignment vertical="center"/>
    </xf>
    <xf numFmtId="0" fontId="6" fillId="0" borderId="0" xfId="0" applyFont="1" applyAlignment="1">
      <alignment horizontal="left" vertical="center" wrapText="1"/>
    </xf>
    <xf numFmtId="0" fontId="33" fillId="0" borderId="0" xfId="0" applyFont="1">
      <alignment vertical="center"/>
    </xf>
    <xf numFmtId="0" fontId="34" fillId="0" borderId="0" xfId="0" applyFont="1">
      <alignment vertical="center"/>
    </xf>
    <xf numFmtId="0" fontId="6" fillId="0" borderId="1"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7" xfId="0" applyFont="1" applyBorder="1" applyAlignment="1">
      <alignment horizontal="center" vertical="center"/>
    </xf>
    <xf numFmtId="0" fontId="6" fillId="0" borderId="4" xfId="0" applyFont="1" applyBorder="1" applyAlignment="1">
      <alignment horizontal="right" vertical="center"/>
    </xf>
    <xf numFmtId="0" fontId="6" fillId="6" borderId="35" xfId="0" applyFont="1" applyFill="1" applyBorder="1" applyAlignment="1">
      <alignment vertical="center" shrinkToFit="1"/>
    </xf>
    <xf numFmtId="0" fontId="6" fillId="6" borderId="36" xfId="0" applyFont="1" applyFill="1" applyBorder="1" applyAlignment="1">
      <alignment vertical="center" shrinkToFit="1"/>
    </xf>
    <xf numFmtId="0" fontId="6" fillId="6" borderId="37" xfId="0" applyFont="1" applyFill="1" applyBorder="1" applyAlignment="1">
      <alignment vertical="center" shrinkToFit="1"/>
    </xf>
    <xf numFmtId="0" fontId="6" fillId="6" borderId="38" xfId="0" applyFont="1" applyFill="1" applyBorder="1" applyAlignment="1">
      <alignment vertical="center" shrinkToFit="1"/>
    </xf>
    <xf numFmtId="0" fontId="6" fillId="6" borderId="39" xfId="0" applyFont="1" applyFill="1" applyBorder="1" applyAlignment="1">
      <alignment vertical="center" shrinkToFit="1"/>
    </xf>
    <xf numFmtId="0" fontId="6" fillId="6" borderId="40" xfId="0" applyFont="1" applyFill="1" applyBorder="1" applyAlignment="1">
      <alignment vertical="center" shrinkToFit="1"/>
    </xf>
    <xf numFmtId="0" fontId="6" fillId="6" borderId="46" xfId="0" applyFont="1" applyFill="1" applyBorder="1" applyAlignment="1">
      <alignment vertical="center" shrinkToFit="1"/>
    </xf>
    <xf numFmtId="0" fontId="6" fillId="6" borderId="47" xfId="0" applyFont="1" applyFill="1" applyBorder="1" applyAlignment="1">
      <alignment vertical="center" shrinkToFit="1"/>
    </xf>
    <xf numFmtId="0" fontId="6" fillId="6" borderId="48" xfId="0" applyFont="1" applyFill="1" applyBorder="1" applyAlignment="1">
      <alignment vertical="center" shrinkToFit="1"/>
    </xf>
    <xf numFmtId="0" fontId="6" fillId="6" borderId="41" xfId="0" applyFont="1" applyFill="1" applyBorder="1" applyAlignment="1">
      <alignment vertical="center" shrinkToFit="1"/>
    </xf>
    <xf numFmtId="0" fontId="6" fillId="6" borderId="42" xfId="0" applyFont="1" applyFill="1" applyBorder="1" applyAlignment="1">
      <alignment vertical="center" shrinkToFit="1"/>
    </xf>
    <xf numFmtId="0" fontId="6" fillId="6" borderId="43" xfId="0" applyFont="1" applyFill="1" applyBorder="1" applyAlignment="1">
      <alignment vertical="center" shrinkToFit="1"/>
    </xf>
    <xf numFmtId="0" fontId="6" fillId="6" borderId="49" xfId="0" applyFont="1" applyFill="1" applyBorder="1" applyAlignment="1">
      <alignment vertical="center" shrinkToFit="1"/>
    </xf>
    <xf numFmtId="0" fontId="6" fillId="6" borderId="50" xfId="0" applyFont="1" applyFill="1" applyBorder="1" applyAlignment="1">
      <alignment vertical="center" shrinkToFit="1"/>
    </xf>
    <xf numFmtId="0" fontId="6" fillId="6" borderId="51" xfId="0" applyFont="1" applyFill="1" applyBorder="1" applyAlignment="1">
      <alignment vertical="center" shrinkToFit="1"/>
    </xf>
    <xf numFmtId="49" fontId="6" fillId="0" borderId="0" xfId="0" applyNumberFormat="1" applyFont="1" applyAlignment="1">
      <alignment horizontal="right" vertical="center"/>
    </xf>
    <xf numFmtId="0" fontId="33" fillId="0" borderId="0" xfId="0" applyFont="1" applyAlignment="1">
      <alignment horizontal="right"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12" xfId="0" applyFont="1" applyBorder="1" applyAlignment="1">
      <alignment horizontal="center" vertical="center"/>
    </xf>
    <xf numFmtId="49" fontId="6" fillId="0" borderId="0" xfId="0" applyNumberFormat="1" applyFont="1" applyAlignment="1">
      <alignment horizontal="right" vertical="top"/>
    </xf>
    <xf numFmtId="0" fontId="35" fillId="0" borderId="0" xfId="0" applyFont="1" applyAlignment="1">
      <alignment horizontal="center" vertical="center"/>
    </xf>
    <xf numFmtId="0" fontId="6" fillId="0" borderId="0" xfId="0" applyFont="1" applyAlignment="1">
      <alignment vertical="center" wrapText="1"/>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0" fillId="0" borderId="135" xfId="0" applyBorder="1">
      <alignment vertical="center"/>
    </xf>
    <xf numFmtId="0" fontId="0" fillId="0" borderId="136" xfId="0" applyBorder="1">
      <alignment vertical="center"/>
    </xf>
    <xf numFmtId="0" fontId="6" fillId="0" borderId="0" xfId="0" applyFont="1" applyAlignment="1">
      <alignment vertical="top" wrapText="1"/>
    </xf>
    <xf numFmtId="0" fontId="0" fillId="0" borderId="125" xfId="0" applyBorder="1" applyAlignment="1">
      <alignment vertical="center" wrapText="1"/>
    </xf>
    <xf numFmtId="0" fontId="0" fillId="2" borderId="66" xfId="0" applyFill="1" applyBorder="1" applyAlignment="1">
      <alignment vertical="center" wrapText="1"/>
    </xf>
    <xf numFmtId="0" fontId="0" fillId="0" borderId="59" xfId="0" applyBorder="1" applyAlignment="1">
      <alignment horizontal="center" vertical="center"/>
    </xf>
    <xf numFmtId="0" fontId="0" fillId="0" borderId="140" xfId="0" applyBorder="1">
      <alignment vertical="center"/>
    </xf>
    <xf numFmtId="0" fontId="10" fillId="10" borderId="0" xfId="0" applyFont="1" applyFill="1">
      <alignment vertical="center"/>
    </xf>
    <xf numFmtId="0" fontId="0" fillId="0" borderId="142" xfId="0" applyBorder="1">
      <alignment vertical="center"/>
    </xf>
    <xf numFmtId="0" fontId="0" fillId="0" borderId="143" xfId="0" applyBorder="1">
      <alignment vertical="center"/>
    </xf>
    <xf numFmtId="0" fontId="0" fillId="0" borderId="145" xfId="0" applyBorder="1">
      <alignment vertical="center"/>
    </xf>
    <xf numFmtId="0" fontId="0" fillId="0" borderId="144" xfId="0" applyBorder="1">
      <alignment vertical="center"/>
    </xf>
    <xf numFmtId="0" fontId="0" fillId="0" borderId="146" xfId="0" applyBorder="1">
      <alignment vertical="center"/>
    </xf>
    <xf numFmtId="0" fontId="0" fillId="0" borderId="141" xfId="0" applyBorder="1">
      <alignment vertical="center"/>
    </xf>
    <xf numFmtId="0" fontId="0" fillId="0" borderId="147" xfId="0" applyBorder="1">
      <alignment vertical="center"/>
    </xf>
    <xf numFmtId="0" fontId="0" fillId="0" borderId="148" xfId="0" applyBorder="1">
      <alignment vertical="center"/>
    </xf>
    <xf numFmtId="0" fontId="0" fillId="0" borderId="149" xfId="0" applyBorder="1">
      <alignment vertical="center"/>
    </xf>
    <xf numFmtId="0" fontId="0" fillId="0" borderId="118" xfId="0" applyBorder="1">
      <alignment vertical="center"/>
    </xf>
    <xf numFmtId="0" fontId="0" fillId="0" borderId="120" xfId="0" applyBorder="1">
      <alignment vertical="center"/>
    </xf>
    <xf numFmtId="0" fontId="6" fillId="0" borderId="0" xfId="0" applyFont="1" applyAlignment="1">
      <alignment vertical="top" shrinkToFit="1"/>
    </xf>
    <xf numFmtId="0" fontId="6" fillId="0" borderId="0" xfId="0" applyFont="1" applyAlignment="1">
      <alignment horizontal="left" vertical="top" wrapText="1"/>
    </xf>
    <xf numFmtId="0" fontId="6" fillId="0" borderId="0" xfId="0" applyFont="1" applyAlignment="1">
      <alignment horizontal="center" vertical="center" shrinkToFit="1"/>
    </xf>
    <xf numFmtId="0" fontId="6" fillId="0" borderId="0" xfId="0" applyFont="1" applyAlignment="1">
      <alignment vertical="center" shrinkToFit="1"/>
    </xf>
    <xf numFmtId="0" fontId="6" fillId="0" borderId="0" xfId="0" applyFont="1" applyAlignment="1">
      <alignment horizontal="left" vertical="top"/>
    </xf>
    <xf numFmtId="0" fontId="6" fillId="0" borderId="0" xfId="0" applyFont="1" applyAlignment="1">
      <alignment vertical="top"/>
    </xf>
    <xf numFmtId="0" fontId="6" fillId="0" borderId="0" xfId="0" applyFont="1" applyAlignment="1">
      <alignment horizontal="left" vertical="center" wrapText="1" shrinkToFit="1"/>
    </xf>
    <xf numFmtId="176" fontId="0" fillId="0" borderId="138" xfId="0" applyNumberFormat="1" applyBorder="1" applyAlignment="1">
      <alignment vertical="center" shrinkToFit="1"/>
    </xf>
    <xf numFmtId="176" fontId="0" fillId="0" borderId="139" xfId="0" applyNumberFormat="1" applyBorder="1" applyAlignment="1">
      <alignment vertical="center" shrinkToFi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14" fillId="0" borderId="99" xfId="0" applyFont="1" applyBorder="1" applyAlignment="1">
      <alignment horizontal="left" vertical="center" wrapText="1"/>
    </xf>
    <xf numFmtId="0" fontId="37" fillId="10" borderId="0" xfId="0" applyFont="1" applyFill="1">
      <alignment vertical="center"/>
    </xf>
    <xf numFmtId="0" fontId="0" fillId="10" borderId="0" xfId="0" applyFill="1" applyAlignment="1">
      <alignment vertical="center" wrapText="1"/>
    </xf>
    <xf numFmtId="0" fontId="0" fillId="10" borderId="0" xfId="0" applyFill="1" applyAlignment="1">
      <alignment horizontal="left" vertical="center"/>
    </xf>
    <xf numFmtId="0" fontId="8" fillId="10" borderId="0" xfId="0" applyFont="1" applyFill="1" applyAlignment="1">
      <alignment vertical="center" wrapText="1"/>
    </xf>
    <xf numFmtId="0" fontId="0" fillId="10" borderId="0" xfId="0" applyFill="1" applyAlignment="1">
      <alignment horizontal="left" vertical="center" wrapText="1"/>
    </xf>
    <xf numFmtId="49" fontId="0" fillId="10" borderId="0" xfId="0" applyNumberFormat="1" applyFill="1" applyAlignment="1">
      <alignment horizontal="center" vertical="center"/>
    </xf>
    <xf numFmtId="0" fontId="0" fillId="10" borderId="0" xfId="0" applyFill="1" applyAlignment="1">
      <alignment horizontal="right" vertical="center" wrapText="1"/>
    </xf>
    <xf numFmtId="0" fontId="7" fillId="12" borderId="0" xfId="0" applyFont="1" applyFill="1">
      <alignment vertical="center"/>
    </xf>
    <xf numFmtId="0" fontId="0" fillId="12" borderId="0" xfId="0" applyFill="1" applyAlignment="1">
      <alignment vertical="center" wrapText="1"/>
    </xf>
    <xf numFmtId="0" fontId="7" fillId="12" borderId="0" xfId="0" applyFont="1" applyFill="1" applyAlignment="1">
      <alignment vertical="center" wrapText="1"/>
    </xf>
    <xf numFmtId="0" fontId="14" fillId="0" borderId="0" xfId="0" applyFont="1" applyAlignment="1">
      <alignment horizontal="left" vertical="center" wrapText="1"/>
    </xf>
    <xf numFmtId="0" fontId="14" fillId="0" borderId="104" xfId="0" applyFont="1" applyBorder="1" applyAlignment="1">
      <alignment horizontal="left" vertical="center" wrapText="1"/>
    </xf>
    <xf numFmtId="0" fontId="14" fillId="0" borderId="151" xfId="0" applyFont="1" applyBorder="1" applyAlignment="1">
      <alignment horizontal="left" vertical="center" wrapText="1"/>
    </xf>
    <xf numFmtId="180" fontId="14" fillId="0" borderId="150" xfId="0" applyNumberFormat="1" applyFont="1" applyBorder="1" applyAlignment="1">
      <alignment horizontal="left" vertical="center" wrapText="1"/>
    </xf>
    <xf numFmtId="0" fontId="0" fillId="2" borderId="152" xfId="0" applyFill="1" applyBorder="1" applyAlignment="1">
      <alignment vertical="center" wrapText="1"/>
    </xf>
    <xf numFmtId="0" fontId="0" fillId="0" borderId="153" xfId="0" applyBorder="1" applyAlignment="1">
      <alignment vertical="center" wrapText="1"/>
    </xf>
    <xf numFmtId="0" fontId="0" fillId="0" borderId="153" xfId="0" applyBorder="1" applyAlignment="1">
      <alignment horizontal="center" vertical="center"/>
    </xf>
    <xf numFmtId="0" fontId="0" fillId="0" borderId="153" xfId="0" applyBorder="1">
      <alignment vertical="center"/>
    </xf>
    <xf numFmtId="0" fontId="0" fillId="0" borderId="154" xfId="0" applyBorder="1">
      <alignment vertical="center"/>
    </xf>
    <xf numFmtId="0" fontId="0" fillId="10" borderId="0" xfId="0" applyFill="1" applyAlignment="1">
      <alignment vertical="center" shrinkToFit="1"/>
    </xf>
    <xf numFmtId="0" fontId="0" fillId="10" borderId="0" xfId="0" applyFill="1" applyAlignment="1">
      <alignment horizontal="right" vertical="center" shrinkToFit="1"/>
    </xf>
    <xf numFmtId="0" fontId="0" fillId="0" borderId="54" xfId="0" applyBorder="1" applyAlignment="1">
      <alignment vertical="center" wrapText="1"/>
    </xf>
    <xf numFmtId="0" fontId="0" fillId="0" borderId="55" xfId="0" applyBorder="1" applyAlignment="1">
      <alignment vertical="center" wrapText="1"/>
    </xf>
    <xf numFmtId="0" fontId="0" fillId="0" borderId="11" xfId="0" applyBorder="1" applyAlignment="1">
      <alignment vertical="center" wrapText="1"/>
    </xf>
    <xf numFmtId="0" fontId="0" fillId="0" borderId="56" xfId="0" applyBorder="1" applyAlignment="1">
      <alignment vertical="center" wrapText="1"/>
    </xf>
    <xf numFmtId="0" fontId="0" fillId="0" borderId="14" xfId="0" applyBorder="1" applyAlignment="1">
      <alignment vertical="center" wrapText="1"/>
    </xf>
    <xf numFmtId="0" fontId="0" fillId="0" borderId="9" xfId="0" applyBorder="1" applyAlignment="1">
      <alignment vertical="center" wrapText="1"/>
    </xf>
    <xf numFmtId="177" fontId="0" fillId="0" borderId="37" xfId="0" applyNumberFormat="1" applyBorder="1" applyAlignment="1">
      <alignment vertical="center" wrapText="1"/>
    </xf>
    <xf numFmtId="0" fontId="5" fillId="0" borderId="36" xfId="0" applyFont="1" applyBorder="1" applyAlignment="1">
      <alignment vertical="center" wrapText="1"/>
    </xf>
    <xf numFmtId="0" fontId="5" fillId="0" borderId="37" xfId="0" applyFont="1" applyBorder="1" applyAlignment="1">
      <alignment vertical="center" wrapText="1"/>
    </xf>
    <xf numFmtId="0" fontId="5" fillId="0" borderId="35" xfId="0" applyFont="1" applyBorder="1" applyAlignment="1">
      <alignment vertical="center" wrapText="1"/>
    </xf>
    <xf numFmtId="180" fontId="5" fillId="0" borderId="36" xfId="0" applyNumberFormat="1" applyFont="1" applyBorder="1" applyAlignment="1">
      <alignment vertical="center" wrapText="1"/>
    </xf>
    <xf numFmtId="0" fontId="5" fillId="0" borderId="1" xfId="0" applyFont="1" applyBorder="1" applyAlignment="1">
      <alignment vertical="center" wrapText="1"/>
    </xf>
    <xf numFmtId="0" fontId="5" fillId="0" borderId="28" xfId="0" applyFont="1" applyBorder="1" applyAlignment="1">
      <alignment vertical="center" wrapText="1"/>
    </xf>
    <xf numFmtId="177" fontId="5" fillId="0" borderId="38" xfId="0" applyNumberFormat="1" applyFont="1" applyBorder="1" applyAlignment="1">
      <alignment vertical="center" wrapText="1"/>
    </xf>
    <xf numFmtId="178" fontId="5" fillId="0" borderId="39" xfId="0" applyNumberFormat="1" applyFont="1" applyBorder="1" applyAlignment="1">
      <alignment vertical="center" wrapText="1"/>
    </xf>
    <xf numFmtId="178" fontId="5" fillId="0" borderId="40" xfId="0" applyNumberFormat="1" applyFont="1" applyBorder="1" applyAlignment="1">
      <alignment vertical="center" wrapText="1"/>
    </xf>
    <xf numFmtId="0" fontId="5" fillId="0" borderId="38" xfId="0" applyFont="1" applyBorder="1" applyAlignment="1">
      <alignment horizontal="left" vertical="center" wrapText="1"/>
    </xf>
    <xf numFmtId="0" fontId="5" fillId="0" borderId="39" xfId="0" applyFont="1" applyBorder="1" applyAlignment="1">
      <alignment vertical="center" wrapText="1"/>
    </xf>
    <xf numFmtId="0" fontId="5" fillId="0" borderId="40" xfId="0" applyFont="1" applyBorder="1" applyAlignment="1">
      <alignment vertical="center" wrapText="1"/>
    </xf>
    <xf numFmtId="0" fontId="5" fillId="0" borderId="38" xfId="0" applyFont="1" applyBorder="1" applyAlignment="1">
      <alignment vertical="center" wrapText="1"/>
    </xf>
    <xf numFmtId="0" fontId="5" fillId="0" borderId="29" xfId="0" applyFont="1" applyBorder="1" applyAlignment="1">
      <alignment vertical="center" wrapText="1"/>
    </xf>
    <xf numFmtId="0" fontId="5" fillId="0" borderId="29" xfId="0" applyFont="1" applyBorder="1" applyAlignment="1">
      <alignment horizontal="left" vertical="center" wrapText="1"/>
    </xf>
    <xf numFmtId="181" fontId="5" fillId="0" borderId="40" xfId="0" applyNumberFormat="1" applyFont="1" applyBorder="1" applyAlignment="1">
      <alignment vertical="center" wrapText="1"/>
    </xf>
    <xf numFmtId="176" fontId="5" fillId="0" borderId="39" xfId="0" applyNumberFormat="1" applyFont="1" applyBorder="1" applyAlignment="1">
      <alignment vertical="center" wrapText="1"/>
    </xf>
    <xf numFmtId="0" fontId="0" fillId="0" borderId="38" xfId="0" applyBorder="1" applyAlignment="1">
      <alignment vertical="center" wrapText="1"/>
    </xf>
    <xf numFmtId="0" fontId="0" fillId="0" borderId="39" xfId="0" applyBorder="1" applyAlignment="1">
      <alignment vertical="center" wrapText="1"/>
    </xf>
    <xf numFmtId="0" fontId="0" fillId="0" borderId="40" xfId="0" applyBorder="1" applyAlignment="1">
      <alignment vertical="center" wrapText="1"/>
    </xf>
    <xf numFmtId="0" fontId="5" fillId="0" borderId="46" xfId="0" applyFont="1" applyBorder="1" applyAlignment="1">
      <alignment vertical="center" wrapText="1"/>
    </xf>
    <xf numFmtId="180" fontId="5" fillId="0" borderId="38" xfId="0" applyNumberFormat="1" applyFont="1" applyBorder="1" applyAlignment="1">
      <alignment vertical="center" wrapText="1"/>
    </xf>
    <xf numFmtId="180" fontId="5" fillId="0" borderId="39" xfId="0" applyNumberFormat="1" applyFont="1" applyBorder="1" applyAlignment="1">
      <alignment vertical="center" wrapText="1"/>
    </xf>
    <xf numFmtId="180" fontId="5" fillId="0" borderId="40" xfId="0" applyNumberFormat="1" applyFont="1" applyBorder="1" applyAlignment="1">
      <alignment vertical="center" wrapText="1"/>
    </xf>
    <xf numFmtId="0" fontId="5" fillId="0" borderId="58" xfId="0" applyFont="1" applyBorder="1" applyAlignment="1">
      <alignment vertical="center" wrapText="1"/>
    </xf>
    <xf numFmtId="177" fontId="5" fillId="0" borderId="46" xfId="0" applyNumberFormat="1" applyFont="1" applyBorder="1" applyAlignment="1">
      <alignment vertical="center" wrapText="1"/>
    </xf>
    <xf numFmtId="178" fontId="5" fillId="0" borderId="47" xfId="0" applyNumberFormat="1" applyFont="1" applyBorder="1" applyAlignment="1">
      <alignment vertical="center" wrapText="1"/>
    </xf>
    <xf numFmtId="0" fontId="5" fillId="0" borderId="48" xfId="0" applyFont="1" applyBorder="1" applyAlignment="1">
      <alignment vertical="center" wrapText="1"/>
    </xf>
    <xf numFmtId="0" fontId="5" fillId="0" borderId="47" xfId="0" applyFont="1" applyBorder="1" applyAlignment="1">
      <alignment vertical="center" wrapText="1"/>
    </xf>
    <xf numFmtId="0" fontId="0" fillId="0" borderId="41" xfId="0" applyBorder="1" applyAlignment="1">
      <alignment vertical="center" wrapText="1"/>
    </xf>
    <xf numFmtId="0" fontId="0" fillId="0" borderId="42" xfId="0" applyBorder="1" applyAlignment="1">
      <alignment vertical="center" wrapText="1"/>
    </xf>
    <xf numFmtId="0" fontId="0" fillId="0" borderId="43" xfId="0" applyBorder="1" applyAlignment="1">
      <alignment vertical="center" wrapText="1"/>
    </xf>
    <xf numFmtId="0" fontId="8" fillId="10" borderId="0" xfId="0" applyFont="1" applyFill="1">
      <alignment vertical="center"/>
    </xf>
    <xf numFmtId="0" fontId="30" fillId="0" borderId="0" xfId="0" applyFont="1">
      <alignment vertical="center"/>
    </xf>
    <xf numFmtId="0" fontId="43" fillId="10" borderId="0" xfId="0" applyFont="1" applyFill="1" applyAlignment="1">
      <alignment horizontal="right" vertical="center" wrapText="1"/>
    </xf>
    <xf numFmtId="181" fontId="14" fillId="0" borderId="23" xfId="0" applyNumberFormat="1" applyFont="1" applyBorder="1" applyAlignment="1">
      <alignment horizontal="left" vertical="center" wrapText="1"/>
    </xf>
    <xf numFmtId="181" fontId="14" fillId="0" borderId="90" xfId="0" applyNumberFormat="1" applyFont="1" applyBorder="1" applyAlignment="1">
      <alignment horizontal="left" vertical="center" wrapText="1"/>
    </xf>
    <xf numFmtId="0" fontId="6" fillId="0" borderId="0" xfId="0" applyFont="1" applyAlignment="1">
      <alignment horizontal="center" vertical="center" wrapText="1" shrinkToFit="1"/>
    </xf>
    <xf numFmtId="176" fontId="6" fillId="0" borderId="0" xfId="0" applyNumberFormat="1" applyFont="1">
      <alignment vertical="center"/>
    </xf>
    <xf numFmtId="0" fontId="0" fillId="0" borderId="0" xfId="0" applyAlignment="1">
      <alignment horizontal="left" vertical="center"/>
    </xf>
    <xf numFmtId="0" fontId="0" fillId="0" borderId="0" xfId="0" applyAlignment="1">
      <alignment horizontal="center" vertical="center"/>
    </xf>
    <xf numFmtId="0" fontId="14" fillId="5" borderId="97" xfId="0" applyFont="1" applyFill="1" applyBorder="1" applyAlignment="1">
      <alignment vertical="center" wrapText="1"/>
    </xf>
    <xf numFmtId="0" fontId="0" fillId="10" borderId="156" xfId="0" applyFill="1" applyBorder="1">
      <alignment vertical="center"/>
    </xf>
    <xf numFmtId="0" fontId="10" fillId="10" borderId="0" xfId="0" applyFont="1" applyFill="1" applyAlignment="1">
      <alignment horizontal="right" vertical="center"/>
    </xf>
    <xf numFmtId="176" fontId="9" fillId="10" borderId="0" xfId="0" applyNumberFormat="1" applyFont="1" applyFill="1" applyAlignment="1">
      <alignment vertical="center" shrinkToFit="1"/>
    </xf>
    <xf numFmtId="0" fontId="0" fillId="5" borderId="125" xfId="0" applyFill="1" applyBorder="1">
      <alignment vertical="center"/>
    </xf>
    <xf numFmtId="0" fontId="6" fillId="0" borderId="0" xfId="0" applyFont="1" applyAlignment="1">
      <alignment horizontal="right" vertical="top"/>
    </xf>
    <xf numFmtId="0" fontId="6" fillId="0" borderId="0" xfId="0" applyFont="1" applyAlignment="1">
      <alignment horizontal="center" vertical="top"/>
    </xf>
    <xf numFmtId="0" fontId="0" fillId="0" borderId="0" xfId="0" applyAlignment="1">
      <alignment vertical="top"/>
    </xf>
    <xf numFmtId="0" fontId="0" fillId="10" borderId="160" xfId="0" applyFill="1" applyBorder="1">
      <alignment vertical="center"/>
    </xf>
    <xf numFmtId="0" fontId="0" fillId="0" borderId="161" xfId="0" applyBorder="1">
      <alignment vertical="center"/>
    </xf>
    <xf numFmtId="0" fontId="0" fillId="0" borderId="162" xfId="0" applyBorder="1">
      <alignment vertical="center"/>
    </xf>
    <xf numFmtId="49" fontId="0" fillId="0" borderId="161" xfId="0" applyNumberFormat="1" applyBorder="1">
      <alignment vertical="center"/>
    </xf>
    <xf numFmtId="0" fontId="0" fillId="0" borderId="163" xfId="0" applyBorder="1">
      <alignment vertical="center"/>
    </xf>
    <xf numFmtId="0" fontId="27" fillId="0" borderId="0" xfId="0" applyFont="1" applyAlignment="1">
      <alignment vertical="top"/>
    </xf>
    <xf numFmtId="49" fontId="27" fillId="0" borderId="0" xfId="0" applyNumberFormat="1" applyFont="1" applyAlignment="1">
      <alignment horizontal="right" vertical="top"/>
    </xf>
    <xf numFmtId="49" fontId="27" fillId="0" borderId="0" xfId="0" applyNumberFormat="1" applyFont="1" applyAlignment="1">
      <alignment horizontal="center" vertical="top"/>
    </xf>
    <xf numFmtId="49" fontId="27" fillId="0" borderId="0" xfId="0" applyNumberFormat="1" applyFont="1" applyAlignment="1">
      <alignment horizontal="left" vertical="top"/>
    </xf>
    <xf numFmtId="49" fontId="27" fillId="13" borderId="0" xfId="0" applyNumberFormat="1" applyFont="1" applyFill="1" applyAlignment="1">
      <alignment horizontal="left" vertical="top"/>
    </xf>
    <xf numFmtId="49" fontId="27" fillId="14" borderId="0" xfId="0" applyNumberFormat="1" applyFont="1" applyFill="1" applyAlignment="1">
      <alignment horizontal="left" vertical="top"/>
    </xf>
    <xf numFmtId="49" fontId="27" fillId="4" borderId="0" xfId="0" applyNumberFormat="1" applyFont="1" applyFill="1" applyAlignment="1">
      <alignment horizontal="left" vertical="top"/>
    </xf>
    <xf numFmtId="49" fontId="27" fillId="2" borderId="0" xfId="0" applyNumberFormat="1" applyFont="1" applyFill="1" applyAlignment="1">
      <alignment horizontal="left" vertical="top"/>
    </xf>
    <xf numFmtId="49" fontId="27" fillId="9" borderId="0" xfId="0" applyNumberFormat="1" applyFont="1" applyFill="1" applyAlignment="1">
      <alignment horizontal="left" vertical="top"/>
    </xf>
    <xf numFmtId="49" fontId="27" fillId="15" borderId="0" xfId="0" applyNumberFormat="1" applyFont="1" applyFill="1" applyAlignment="1">
      <alignment horizontal="left" vertical="top"/>
    </xf>
    <xf numFmtId="49" fontId="27" fillId="16" borderId="0" xfId="0" applyNumberFormat="1" applyFont="1" applyFill="1" applyAlignment="1">
      <alignment horizontal="left" vertical="top"/>
    </xf>
    <xf numFmtId="49" fontId="27" fillId="17" borderId="0" xfId="0" applyNumberFormat="1" applyFont="1" applyFill="1" applyAlignment="1">
      <alignment horizontal="left" vertical="top"/>
    </xf>
    <xf numFmtId="0" fontId="27" fillId="0" borderId="0" xfId="0" applyFont="1" applyAlignment="1">
      <alignment horizontal="left" vertical="top"/>
    </xf>
    <xf numFmtId="0" fontId="46" fillId="6" borderId="0" xfId="0" applyFont="1" applyFill="1" applyAlignment="1">
      <alignment vertical="top"/>
    </xf>
    <xf numFmtId="0" fontId="27" fillId="3" borderId="0" xfId="0" applyFont="1" applyFill="1" applyAlignment="1">
      <alignment vertical="top"/>
    </xf>
    <xf numFmtId="0" fontId="27" fillId="8" borderId="0" xfId="0" applyFont="1" applyFill="1" applyAlignment="1">
      <alignment vertical="top"/>
    </xf>
    <xf numFmtId="0" fontId="27" fillId="2" borderId="0" xfId="0" applyFont="1" applyFill="1" applyAlignment="1">
      <alignment vertical="top"/>
    </xf>
    <xf numFmtId="0" fontId="27" fillId="7" borderId="0" xfId="0" applyFont="1" applyFill="1" applyAlignment="1">
      <alignment vertical="top"/>
    </xf>
    <xf numFmtId="0" fontId="0" fillId="0" borderId="126" xfId="0" applyBorder="1" applyAlignment="1">
      <alignment vertical="center" wrapText="1"/>
    </xf>
    <xf numFmtId="0" fontId="0" fillId="2" borderId="165" xfId="0" applyFill="1" applyBorder="1">
      <alignment vertical="center"/>
    </xf>
    <xf numFmtId="0" fontId="0" fillId="0" borderId="60" xfId="0" applyBorder="1">
      <alignment vertical="center"/>
    </xf>
    <xf numFmtId="0" fontId="0" fillId="2" borderId="133" xfId="0" applyFill="1" applyBorder="1">
      <alignment vertical="center"/>
    </xf>
    <xf numFmtId="0" fontId="0" fillId="2" borderId="166" xfId="0" applyFill="1" applyBorder="1">
      <alignment vertical="center"/>
    </xf>
    <xf numFmtId="0" fontId="0" fillId="2" borderId="167" xfId="0" applyFill="1" applyBorder="1">
      <alignment vertical="center"/>
    </xf>
    <xf numFmtId="0" fontId="0" fillId="0" borderId="168" xfId="0" applyBorder="1" applyAlignment="1">
      <alignment vertical="center" wrapText="1"/>
    </xf>
    <xf numFmtId="0" fontId="0" fillId="0" borderId="169" xfId="0" applyBorder="1">
      <alignment vertical="center"/>
    </xf>
    <xf numFmtId="0" fontId="0" fillId="0" borderId="170" xfId="0" applyBorder="1">
      <alignment vertical="center"/>
    </xf>
    <xf numFmtId="49" fontId="0" fillId="0" borderId="170" xfId="0" applyNumberFormat="1" applyBorder="1">
      <alignment vertical="center"/>
    </xf>
    <xf numFmtId="0" fontId="0" fillId="0" borderId="171" xfId="0" applyBorder="1">
      <alignment vertical="center"/>
    </xf>
    <xf numFmtId="0" fontId="0" fillId="2" borderId="172" xfId="0" applyFill="1" applyBorder="1">
      <alignment vertical="center"/>
    </xf>
    <xf numFmtId="0" fontId="0" fillId="2" borderId="173" xfId="0" applyFill="1" applyBorder="1">
      <alignment vertical="center"/>
    </xf>
    <xf numFmtId="0" fontId="0" fillId="0" borderId="174" xfId="0" applyBorder="1">
      <alignment vertical="center"/>
    </xf>
    <xf numFmtId="176" fontId="0" fillId="0" borderId="137" xfId="0" applyNumberFormat="1" applyBorder="1" applyAlignment="1">
      <alignment vertical="center" shrinkToFit="1"/>
    </xf>
    <xf numFmtId="0" fontId="0" fillId="2" borderId="173" xfId="0" applyFill="1" applyBorder="1" applyAlignment="1">
      <alignment vertical="center" shrinkToFit="1"/>
    </xf>
    <xf numFmtId="0" fontId="0" fillId="0" borderId="60" xfId="0" applyBorder="1" applyAlignment="1">
      <alignment horizontal="center" vertical="center" wrapText="1"/>
    </xf>
    <xf numFmtId="0" fontId="27" fillId="0" borderId="0" xfId="0" applyFont="1" applyAlignment="1">
      <alignment horizontal="right" vertical="top"/>
    </xf>
    <xf numFmtId="0" fontId="0" fillId="11" borderId="0" xfId="0" applyFill="1" applyAlignment="1">
      <alignment vertical="center" wrapText="1"/>
    </xf>
    <xf numFmtId="0" fontId="26" fillId="0" borderId="0" xfId="0" applyFont="1">
      <alignment vertical="center"/>
    </xf>
    <xf numFmtId="183" fontId="6" fillId="0" borderId="0" xfId="0" applyNumberFormat="1" applyFont="1">
      <alignment vertical="center"/>
    </xf>
    <xf numFmtId="0" fontId="6" fillId="2" borderId="2" xfId="0" applyFont="1" applyFill="1" applyBorder="1" applyAlignment="1">
      <alignment vertical="top"/>
    </xf>
    <xf numFmtId="0" fontId="6" fillId="2" borderId="0" xfId="0" applyFont="1" applyFill="1" applyAlignment="1">
      <alignment vertical="top"/>
    </xf>
    <xf numFmtId="0" fontId="6" fillId="2" borderId="0" xfId="0" applyFont="1" applyFill="1" applyAlignment="1">
      <alignment horizontal="center" vertical="center"/>
    </xf>
    <xf numFmtId="0" fontId="0" fillId="5" borderId="125" xfId="0" applyFill="1" applyBorder="1" applyAlignment="1">
      <alignment horizontal="center" vertical="center" wrapText="1"/>
    </xf>
    <xf numFmtId="0" fontId="0" fillId="5" borderId="125" xfId="0" applyFill="1" applyBorder="1" applyAlignment="1">
      <alignment horizontal="center" vertical="center"/>
    </xf>
    <xf numFmtId="0" fontId="0" fillId="5" borderId="153" xfId="0" applyFill="1" applyBorder="1" applyAlignment="1">
      <alignment vertical="center" wrapText="1"/>
    </xf>
    <xf numFmtId="0" fontId="0" fillId="5" borderId="125" xfId="0" applyFill="1" applyBorder="1" applyAlignment="1">
      <alignment vertical="center" wrapText="1"/>
    </xf>
    <xf numFmtId="0" fontId="0" fillId="5" borderId="0" xfId="0" applyFill="1">
      <alignment vertical="center"/>
    </xf>
    <xf numFmtId="0" fontId="14" fillId="0" borderId="95" xfId="0" applyFont="1" applyBorder="1" applyAlignment="1">
      <alignment vertical="center" wrapText="1"/>
    </xf>
    <xf numFmtId="0" fontId="14" fillId="0" borderId="13" xfId="0" applyFont="1" applyBorder="1" applyAlignment="1">
      <alignment vertical="center" wrapText="1"/>
    </xf>
    <xf numFmtId="0" fontId="27" fillId="0" borderId="0" xfId="0" applyFont="1" applyAlignment="1">
      <alignment horizontal="left" vertical="top" wrapText="1"/>
    </xf>
    <xf numFmtId="0" fontId="0" fillId="2" borderId="177" xfId="0" applyFill="1" applyBorder="1">
      <alignment vertical="center"/>
    </xf>
    <xf numFmtId="0" fontId="0" fillId="2" borderId="178" xfId="0" applyFill="1" applyBorder="1">
      <alignment vertical="center"/>
    </xf>
    <xf numFmtId="0" fontId="0" fillId="10" borderId="179" xfId="0" applyFill="1" applyBorder="1">
      <alignment vertical="center"/>
    </xf>
    <xf numFmtId="0" fontId="0" fillId="10" borderId="180" xfId="0" applyFill="1" applyBorder="1">
      <alignment vertical="center"/>
    </xf>
    <xf numFmtId="0" fontId="0" fillId="10" borderId="181" xfId="0" applyFill="1" applyBorder="1">
      <alignment vertical="center"/>
    </xf>
    <xf numFmtId="0" fontId="0" fillId="10" borderId="182" xfId="0" applyFill="1" applyBorder="1">
      <alignment vertical="center"/>
    </xf>
    <xf numFmtId="0" fontId="0" fillId="10" borderId="183" xfId="0" applyFill="1" applyBorder="1">
      <alignment vertical="center"/>
    </xf>
    <xf numFmtId="0" fontId="0" fillId="10" borderId="184" xfId="0" applyFill="1" applyBorder="1">
      <alignment vertical="center"/>
    </xf>
    <xf numFmtId="0" fontId="0" fillId="10" borderId="185" xfId="0" applyFill="1" applyBorder="1">
      <alignment vertical="center"/>
    </xf>
    <xf numFmtId="0" fontId="0" fillId="10" borderId="186" xfId="0" applyFill="1" applyBorder="1">
      <alignment vertical="center"/>
    </xf>
    <xf numFmtId="0" fontId="0" fillId="10" borderId="187" xfId="0" applyFill="1" applyBorder="1">
      <alignment vertical="center"/>
    </xf>
    <xf numFmtId="0" fontId="50" fillId="2" borderId="176" xfId="0" applyFont="1" applyFill="1" applyBorder="1">
      <alignment vertical="center"/>
    </xf>
    <xf numFmtId="0" fontId="0" fillId="10" borderId="188" xfId="0" applyFill="1" applyBorder="1">
      <alignment vertical="center"/>
    </xf>
    <xf numFmtId="0" fontId="0" fillId="10" borderId="189" xfId="0" applyFill="1" applyBorder="1">
      <alignment vertical="center"/>
    </xf>
    <xf numFmtId="0" fontId="0" fillId="10" borderId="190" xfId="0" applyFill="1" applyBorder="1">
      <alignment vertical="center"/>
    </xf>
    <xf numFmtId="0" fontId="0" fillId="10" borderId="191" xfId="0" applyFill="1" applyBorder="1">
      <alignment vertical="center"/>
    </xf>
    <xf numFmtId="0" fontId="0" fillId="10" borderId="192" xfId="0" applyFill="1" applyBorder="1">
      <alignment vertical="center"/>
    </xf>
    <xf numFmtId="0" fontId="0" fillId="10" borderId="193" xfId="0" applyFill="1" applyBorder="1">
      <alignment vertical="center"/>
    </xf>
    <xf numFmtId="177" fontId="0" fillId="20" borderId="35" xfId="0" applyNumberFormat="1" applyFill="1" applyBorder="1" applyAlignment="1">
      <alignment vertical="center" wrapText="1"/>
    </xf>
    <xf numFmtId="178" fontId="0" fillId="20" borderId="36" xfId="0" applyNumberFormat="1" applyFill="1" applyBorder="1" applyAlignment="1">
      <alignment vertical="center" wrapText="1"/>
    </xf>
    <xf numFmtId="177" fontId="5" fillId="20" borderId="38" xfId="0" applyNumberFormat="1" applyFont="1" applyFill="1" applyBorder="1" applyAlignment="1">
      <alignment vertical="center" wrapText="1"/>
    </xf>
    <xf numFmtId="178" fontId="5" fillId="20" borderId="39" xfId="0" applyNumberFormat="1" applyFont="1" applyFill="1" applyBorder="1" applyAlignment="1">
      <alignment vertical="center" wrapText="1"/>
    </xf>
    <xf numFmtId="0" fontId="5" fillId="20" borderId="36" xfId="0" applyFont="1" applyFill="1" applyBorder="1" applyAlignment="1">
      <alignment vertical="center" wrapText="1"/>
    </xf>
    <xf numFmtId="0" fontId="5" fillId="20" borderId="37" xfId="0" applyFont="1" applyFill="1" applyBorder="1" applyAlignment="1">
      <alignment vertical="center" wrapText="1"/>
    </xf>
    <xf numFmtId="0" fontId="5" fillId="20" borderId="39" xfId="0" applyFont="1" applyFill="1" applyBorder="1" applyAlignment="1">
      <alignment vertical="center" wrapText="1"/>
    </xf>
    <xf numFmtId="0" fontId="5" fillId="20" borderId="40" xfId="0" applyFont="1" applyFill="1" applyBorder="1" applyAlignment="1">
      <alignment vertical="center" wrapText="1"/>
    </xf>
    <xf numFmtId="0" fontId="5" fillId="20" borderId="35" xfId="0" applyFont="1" applyFill="1" applyBorder="1" applyAlignment="1">
      <alignment vertical="center" wrapText="1"/>
    </xf>
    <xf numFmtId="0" fontId="5" fillId="20" borderId="38" xfId="0" applyFont="1" applyFill="1" applyBorder="1" applyAlignment="1">
      <alignment vertical="center" wrapText="1"/>
    </xf>
    <xf numFmtId="176" fontId="5" fillId="20" borderId="39" xfId="0" applyNumberFormat="1" applyFont="1" applyFill="1" applyBorder="1" applyAlignment="1">
      <alignment vertical="center" wrapText="1"/>
    </xf>
    <xf numFmtId="181" fontId="5" fillId="20" borderId="39" xfId="0" applyNumberFormat="1" applyFont="1" applyFill="1" applyBorder="1" applyAlignment="1">
      <alignment vertical="center" wrapText="1"/>
    </xf>
    <xf numFmtId="181" fontId="5" fillId="20" borderId="40" xfId="0" applyNumberFormat="1" applyFont="1" applyFill="1" applyBorder="1" applyAlignment="1">
      <alignment vertical="center" wrapText="1"/>
    </xf>
    <xf numFmtId="180" fontId="5" fillId="20" borderId="57" xfId="0" applyNumberFormat="1" applyFont="1" applyFill="1" applyBorder="1" applyAlignment="1">
      <alignment vertical="center" wrapText="1"/>
    </xf>
    <xf numFmtId="0" fontId="5" fillId="20" borderId="44" xfId="0" applyFont="1" applyFill="1" applyBorder="1" applyAlignment="1">
      <alignment vertical="center" wrapText="1"/>
    </xf>
    <xf numFmtId="183" fontId="5" fillId="20" borderId="39" xfId="0" applyNumberFormat="1" applyFont="1" applyFill="1" applyBorder="1" applyAlignment="1">
      <alignment vertical="center" wrapText="1"/>
    </xf>
    <xf numFmtId="183" fontId="5" fillId="20" borderId="40" xfId="0" applyNumberFormat="1" applyFont="1" applyFill="1" applyBorder="1" applyAlignment="1">
      <alignment vertical="center" wrapText="1"/>
    </xf>
    <xf numFmtId="0" fontId="0" fillId="20" borderId="0" xfId="0" applyFill="1" applyAlignment="1">
      <alignment vertical="center" wrapText="1"/>
    </xf>
    <xf numFmtId="0" fontId="6" fillId="0" borderId="4" xfId="0" applyFont="1" applyBorder="1" applyAlignment="1">
      <alignment vertical="center" shrinkToFit="1"/>
    </xf>
    <xf numFmtId="0" fontId="0" fillId="21" borderId="0" xfId="0" applyFill="1">
      <alignment vertical="center"/>
    </xf>
    <xf numFmtId="0" fontId="6" fillId="0" borderId="0" xfId="0" applyFont="1" applyAlignment="1">
      <alignment horizontal="left" vertical="top" wrapText="1" shrinkToFit="1"/>
    </xf>
    <xf numFmtId="176" fontId="5" fillId="0" borderId="39" xfId="0" applyNumberFormat="1" applyFont="1" applyBorder="1" applyAlignment="1">
      <alignment vertical="center" shrinkToFit="1"/>
    </xf>
    <xf numFmtId="176" fontId="5" fillId="0" borderId="40" xfId="0" applyNumberFormat="1" applyFont="1" applyBorder="1" applyAlignment="1">
      <alignment vertical="center" shrinkToFit="1"/>
    </xf>
    <xf numFmtId="176" fontId="5" fillId="0" borderId="40" xfId="0" applyNumberFormat="1" applyFont="1" applyBorder="1" applyAlignment="1">
      <alignment vertical="center" wrapText="1"/>
    </xf>
    <xf numFmtId="181" fontId="14" fillId="0" borderId="2" xfId="0" applyNumberFormat="1" applyFont="1" applyBorder="1" applyAlignment="1">
      <alignment horizontal="left" vertical="center" shrinkToFit="1"/>
    </xf>
    <xf numFmtId="181" fontId="14" fillId="0" borderId="105" xfId="0" applyNumberFormat="1" applyFont="1" applyBorder="1" applyAlignment="1">
      <alignment horizontal="left" vertical="center" shrinkToFit="1"/>
    </xf>
    <xf numFmtId="181" fontId="14" fillId="0" borderId="0" xfId="0" applyNumberFormat="1" applyFont="1" applyAlignment="1">
      <alignment horizontal="left" vertical="center" wrapText="1"/>
    </xf>
    <xf numFmtId="181" fontId="14" fillId="0" borderId="104" xfId="0" applyNumberFormat="1" applyFont="1" applyBorder="1" applyAlignment="1">
      <alignment horizontal="left" vertical="center" wrapText="1"/>
    </xf>
    <xf numFmtId="0" fontId="14" fillId="0" borderId="9" xfId="0" applyFont="1" applyBorder="1" applyAlignment="1">
      <alignment horizontal="left" vertical="center" wrapText="1"/>
    </xf>
    <xf numFmtId="0" fontId="0" fillId="2" borderId="194" xfId="0" applyFill="1" applyBorder="1" applyAlignment="1">
      <alignment vertical="center" wrapText="1"/>
    </xf>
    <xf numFmtId="0" fontId="0" fillId="0" borderId="195" xfId="0" applyBorder="1" applyAlignment="1">
      <alignment vertical="center" wrapText="1"/>
    </xf>
    <xf numFmtId="0" fontId="0" fillId="0" borderId="195" xfId="0" applyBorder="1">
      <alignment vertical="center"/>
    </xf>
    <xf numFmtId="0" fontId="0" fillId="0" borderId="195" xfId="0" applyBorder="1" applyAlignment="1">
      <alignment horizontal="center" vertical="center"/>
    </xf>
    <xf numFmtId="0" fontId="0" fillId="0" borderId="196" xfId="0" applyBorder="1">
      <alignment vertical="center"/>
    </xf>
    <xf numFmtId="0" fontId="0" fillId="5" borderId="195" xfId="0" applyFill="1" applyBorder="1">
      <alignment vertical="center"/>
    </xf>
    <xf numFmtId="0" fontId="14" fillId="0" borderId="198" xfId="0" applyFont="1" applyBorder="1" applyAlignment="1">
      <alignment vertical="center" wrapText="1"/>
    </xf>
    <xf numFmtId="0" fontId="14" fillId="0" borderId="197" xfId="0" applyFont="1" applyBorder="1" applyAlignment="1">
      <alignment horizontal="left" vertical="center" wrapText="1"/>
    </xf>
    <xf numFmtId="0" fontId="6" fillId="0" borderId="7" xfId="0" applyFont="1" applyBorder="1" applyAlignment="1">
      <alignment horizontal="left" vertical="center"/>
    </xf>
    <xf numFmtId="0" fontId="6" fillId="0" borderId="2" xfId="0" applyFont="1" applyBorder="1" applyAlignment="1">
      <alignment horizontal="center" vertical="center"/>
    </xf>
    <xf numFmtId="0" fontId="6" fillId="0" borderId="7" xfId="0" applyFont="1" applyBorder="1" applyAlignment="1">
      <alignment horizontal="left" vertical="center" shrinkToFit="1"/>
    </xf>
    <xf numFmtId="0" fontId="6" fillId="0" borderId="2" xfId="0" applyFont="1" applyBorder="1" applyAlignment="1">
      <alignment horizontal="left" vertical="center"/>
    </xf>
    <xf numFmtId="0" fontId="6" fillId="0" borderId="2" xfId="0" applyFont="1" applyBorder="1" applyAlignment="1">
      <alignment horizontal="left" vertical="center" shrinkToFit="1"/>
    </xf>
    <xf numFmtId="176" fontId="14" fillId="0" borderId="2" xfId="0" applyNumberFormat="1" applyFont="1" applyBorder="1" applyAlignment="1">
      <alignment vertical="center" wrapText="1"/>
    </xf>
    <xf numFmtId="176" fontId="14" fillId="0" borderId="105" xfId="0" applyNumberFormat="1" applyFont="1" applyBorder="1" applyAlignment="1">
      <alignment vertical="center" wrapText="1"/>
    </xf>
    <xf numFmtId="183" fontId="14" fillId="0" borderId="23" xfId="0" applyNumberFormat="1" applyFont="1" applyBorder="1" applyAlignment="1">
      <alignment horizontal="left" vertical="center" wrapText="1"/>
    </xf>
    <xf numFmtId="183" fontId="14" fillId="0" borderId="90" xfId="0" applyNumberFormat="1" applyFont="1" applyBorder="1" applyAlignment="1">
      <alignment horizontal="left" vertical="center" wrapText="1"/>
    </xf>
    <xf numFmtId="0" fontId="6" fillId="0" borderId="13" xfId="0" applyFont="1" applyBorder="1" applyAlignment="1">
      <alignment horizontal="center" vertical="center" wrapText="1"/>
    </xf>
    <xf numFmtId="176" fontId="6" fillId="0" borderId="13" xfId="0" applyNumberFormat="1" applyFont="1" applyBorder="1" applyAlignment="1">
      <alignment horizontal="center" vertical="center" shrinkToFit="1"/>
    </xf>
    <xf numFmtId="0" fontId="6" fillId="0" borderId="13" xfId="0" applyFont="1" applyBorder="1" applyAlignment="1">
      <alignment horizontal="left" vertical="center" wrapText="1"/>
    </xf>
    <xf numFmtId="0" fontId="6" fillId="0" borderId="13" xfId="0" applyFont="1" applyBorder="1" applyAlignment="1">
      <alignment horizontal="left" vertical="top" wrapText="1"/>
    </xf>
    <xf numFmtId="0" fontId="14" fillId="5" borderId="89" xfId="0" applyFont="1" applyFill="1" applyBorder="1" applyAlignment="1">
      <alignment vertical="center" wrapText="1"/>
    </xf>
    <xf numFmtId="0" fontId="6" fillId="0" borderId="7" xfId="0" applyFont="1" applyBorder="1" applyAlignment="1">
      <alignment horizontal="left" vertical="top" wrapText="1"/>
    </xf>
    <xf numFmtId="0" fontId="14" fillId="5" borderId="101" xfId="0" applyFont="1" applyFill="1" applyBorder="1" applyAlignment="1">
      <alignment vertical="center" wrapText="1"/>
    </xf>
    <xf numFmtId="0" fontId="14" fillId="5" borderId="96" xfId="0" applyFont="1" applyFill="1" applyBorder="1" applyAlignment="1">
      <alignment vertical="center" wrapText="1"/>
    </xf>
    <xf numFmtId="0" fontId="6" fillId="0" borderId="4" xfId="0" applyFont="1" applyBorder="1" applyAlignment="1">
      <alignment horizontal="left" vertical="center" wrapText="1"/>
    </xf>
    <xf numFmtId="0" fontId="0" fillId="0" borderId="125" xfId="0" applyBorder="1" applyAlignment="1">
      <alignment horizontal="center" vertical="center" wrapText="1"/>
    </xf>
    <xf numFmtId="0" fontId="47" fillId="22" borderId="0" xfId="0" applyFont="1" applyFill="1">
      <alignment vertical="center"/>
    </xf>
    <xf numFmtId="0" fontId="0" fillId="2" borderId="23" xfId="0" applyFill="1" applyBorder="1" applyAlignment="1">
      <alignment vertical="center" wrapText="1"/>
    </xf>
    <xf numFmtId="0" fontId="0" fillId="22" borderId="0" xfId="0" applyFill="1">
      <alignment vertical="center"/>
    </xf>
    <xf numFmtId="0" fontId="0" fillId="2" borderId="0" xfId="0" applyFill="1">
      <alignment vertical="center"/>
    </xf>
    <xf numFmtId="0" fontId="0" fillId="22" borderId="0" xfId="0" applyFill="1" applyAlignment="1">
      <alignment vertical="center" wrapText="1"/>
    </xf>
    <xf numFmtId="0" fontId="27" fillId="22" borderId="0" xfId="0" applyFont="1" applyFill="1" applyAlignment="1">
      <alignment vertical="center" wrapText="1"/>
    </xf>
    <xf numFmtId="176" fontId="0" fillId="0" borderId="200" xfId="0" applyNumberFormat="1" applyBorder="1" applyAlignment="1">
      <alignment horizontal="left" vertical="center"/>
    </xf>
    <xf numFmtId="176" fontId="0" fillId="0" borderId="199" xfId="0" applyNumberFormat="1" applyBorder="1" applyAlignment="1">
      <alignment horizontal="left" vertical="center"/>
    </xf>
    <xf numFmtId="0" fontId="10" fillId="10" borderId="0" xfId="0" applyFont="1" applyFill="1" applyAlignment="1">
      <alignment horizontal="left" vertical="center"/>
    </xf>
    <xf numFmtId="0" fontId="50" fillId="10" borderId="0" xfId="0" applyFont="1" applyFill="1">
      <alignment vertical="center"/>
    </xf>
    <xf numFmtId="176" fontId="0" fillId="2" borderId="0" xfId="0" applyNumberFormat="1" applyFill="1" applyAlignment="1">
      <alignment vertical="center" wrapText="1"/>
    </xf>
    <xf numFmtId="0" fontId="47" fillId="0" borderId="0" xfId="0" applyFont="1">
      <alignment vertical="center"/>
    </xf>
    <xf numFmtId="0" fontId="5" fillId="0" borderId="27" xfId="0" applyFont="1" applyBorder="1" applyAlignment="1">
      <alignment vertical="center" wrapText="1"/>
    </xf>
    <xf numFmtId="0" fontId="14" fillId="0" borderId="98" xfId="0" applyFont="1" applyBorder="1" applyAlignment="1">
      <alignment horizontal="left" vertical="center" wrapText="1"/>
    </xf>
    <xf numFmtId="0" fontId="6" fillId="0" borderId="2" xfId="0" applyFont="1" applyBorder="1">
      <alignment vertical="center"/>
    </xf>
    <xf numFmtId="0" fontId="6" fillId="0" borderId="3" xfId="0" applyFont="1" applyBorder="1">
      <alignment vertical="center"/>
    </xf>
    <xf numFmtId="0" fontId="6" fillId="0" borderId="5" xfId="0" applyFont="1" applyBorder="1">
      <alignment vertical="center"/>
    </xf>
    <xf numFmtId="0" fontId="6" fillId="0" borderId="8" xfId="0" applyFont="1" applyBorder="1">
      <alignment vertical="center"/>
    </xf>
    <xf numFmtId="0" fontId="31" fillId="0" borderId="0" xfId="0" applyFont="1" applyAlignment="1">
      <alignment vertical="center" wrapText="1"/>
    </xf>
    <xf numFmtId="0" fontId="31" fillId="0" borderId="0" xfId="0" applyFont="1">
      <alignment vertical="center"/>
    </xf>
    <xf numFmtId="0" fontId="54" fillId="0" borderId="0" xfId="0" applyFont="1" applyAlignment="1">
      <alignment vertical="center" wrapText="1"/>
    </xf>
    <xf numFmtId="0" fontId="57" fillId="0" borderId="6" xfId="0" applyFont="1" applyBorder="1">
      <alignment vertical="center"/>
    </xf>
    <xf numFmtId="0" fontId="57" fillId="0" borderId="7" xfId="0" applyFont="1" applyBorder="1">
      <alignment vertical="center"/>
    </xf>
    <xf numFmtId="0" fontId="57" fillId="0" borderId="8" xfId="0" applyFont="1" applyBorder="1" applyAlignment="1">
      <alignment horizontal="center" vertical="center"/>
    </xf>
    <xf numFmtId="176" fontId="0" fillId="0" borderId="155" xfId="0" applyNumberFormat="1" applyBorder="1" applyAlignment="1">
      <alignment horizontal="left" vertical="center"/>
    </xf>
    <xf numFmtId="176" fontId="0" fillId="10" borderId="0" xfId="0" applyNumberFormat="1" applyFill="1" applyAlignment="1">
      <alignment horizontal="left" vertical="center"/>
    </xf>
    <xf numFmtId="0" fontId="6" fillId="0" borderId="0" xfId="0" applyFont="1" applyAlignment="1">
      <alignment wrapText="1"/>
    </xf>
    <xf numFmtId="0" fontId="33" fillId="0" borderId="2" xfId="0" applyFont="1" applyBorder="1" applyAlignment="1">
      <alignment vertical="center" wrapText="1"/>
    </xf>
    <xf numFmtId="0" fontId="33" fillId="0" borderId="0" xfId="0" applyFont="1" applyAlignment="1">
      <alignment vertical="top" wrapText="1"/>
    </xf>
    <xf numFmtId="0" fontId="33" fillId="0" borderId="0" xfId="0" applyFont="1" applyAlignment="1">
      <alignment vertical="center" wrapText="1"/>
    </xf>
    <xf numFmtId="0" fontId="6" fillId="0" borderId="2" xfId="0" applyFont="1" applyBorder="1" applyAlignment="1">
      <alignment vertical="center" wrapText="1"/>
    </xf>
    <xf numFmtId="0" fontId="6" fillId="0" borderId="2" xfId="0" applyFont="1" applyBorder="1" applyAlignment="1">
      <alignment vertical="top" wrapText="1"/>
    </xf>
    <xf numFmtId="0" fontId="55" fillId="0" borderId="0" xfId="0" applyFont="1" applyAlignment="1">
      <alignment vertical="center" wrapText="1"/>
    </xf>
    <xf numFmtId="0" fontId="0" fillId="10" borderId="23" xfId="0" applyFill="1" applyBorder="1" applyAlignment="1">
      <alignment vertical="center" shrinkToFit="1"/>
    </xf>
    <xf numFmtId="176" fontId="0" fillId="10" borderId="10" xfId="0" applyNumberFormat="1" applyFill="1" applyBorder="1" applyAlignment="1">
      <alignment horizontal="left" vertical="center"/>
    </xf>
    <xf numFmtId="0" fontId="0" fillId="10" borderId="205" xfId="0" applyFill="1" applyBorder="1">
      <alignment vertical="center"/>
    </xf>
    <xf numFmtId="0" fontId="0" fillId="10" borderId="207" xfId="0" applyFill="1" applyBorder="1">
      <alignment vertical="center"/>
    </xf>
    <xf numFmtId="0" fontId="0" fillId="10" borderId="206" xfId="0" applyFill="1" applyBorder="1">
      <alignment vertical="center"/>
    </xf>
    <xf numFmtId="0" fontId="6" fillId="0" borderId="0" xfId="0" applyFont="1" applyAlignment="1">
      <alignment horizontal="right" vertical="top" wrapText="1"/>
    </xf>
    <xf numFmtId="0" fontId="55" fillId="0" borderId="0" xfId="0" applyFont="1" applyAlignment="1">
      <alignment horizontal="right" vertical="top" wrapText="1"/>
    </xf>
    <xf numFmtId="0" fontId="55" fillId="0" borderId="0" xfId="0" applyFont="1" applyAlignment="1">
      <alignment vertical="top" wrapText="1"/>
    </xf>
    <xf numFmtId="0" fontId="55" fillId="0" borderId="0" xfId="0" applyFont="1">
      <alignment vertical="center"/>
    </xf>
    <xf numFmtId="0" fontId="6" fillId="0" borderId="0" xfId="0" applyFont="1" applyAlignment="1">
      <alignment horizontal="right" vertical="center" wrapText="1"/>
    </xf>
    <xf numFmtId="0" fontId="6" fillId="0" borderId="0" xfId="0" applyFont="1" applyAlignment="1">
      <alignment horizontal="right" vertical="top" shrinkToFit="1"/>
    </xf>
    <xf numFmtId="0" fontId="0" fillId="23" borderId="0" xfId="0" applyFill="1" applyAlignment="1">
      <alignment vertical="center" wrapText="1"/>
    </xf>
    <xf numFmtId="0" fontId="0" fillId="23" borderId="39" xfId="0" applyFill="1" applyBorder="1" applyAlignment="1">
      <alignment horizontal="left" vertical="center" wrapText="1"/>
    </xf>
    <xf numFmtId="0" fontId="14" fillId="23" borderId="89" xfId="0" applyFont="1" applyFill="1" applyBorder="1" applyAlignment="1">
      <alignment horizontal="left" vertical="center" wrapText="1"/>
    </xf>
    <xf numFmtId="0" fontId="14" fillId="23" borderId="23" xfId="0" applyFont="1" applyFill="1" applyBorder="1" applyAlignment="1">
      <alignment horizontal="left" vertical="center" wrapText="1"/>
    </xf>
    <xf numFmtId="0" fontId="14" fillId="23" borderId="90" xfId="0" applyFont="1" applyFill="1" applyBorder="1" applyAlignment="1">
      <alignment horizontal="left" vertical="center" wrapText="1"/>
    </xf>
    <xf numFmtId="0" fontId="0" fillId="23" borderId="38" xfId="0" applyFill="1" applyBorder="1" applyAlignment="1">
      <alignment vertical="center" wrapText="1"/>
    </xf>
    <xf numFmtId="0" fontId="0" fillId="23" borderId="40" xfId="0" applyFill="1" applyBorder="1" applyAlignment="1">
      <alignment horizontal="left" vertical="center" wrapText="1"/>
    </xf>
    <xf numFmtId="0" fontId="14" fillId="23" borderId="198" xfId="0" applyFont="1" applyFill="1" applyBorder="1" applyAlignment="1">
      <alignment vertical="center" wrapText="1"/>
    </xf>
    <xf numFmtId="0" fontId="54" fillId="20" borderId="37" xfId="0" applyFont="1" applyFill="1" applyBorder="1" applyAlignment="1">
      <alignment vertical="center" wrapText="1"/>
    </xf>
    <xf numFmtId="0" fontId="54" fillId="20" borderId="38" xfId="0" applyFont="1" applyFill="1" applyBorder="1" applyAlignment="1">
      <alignment vertical="center" wrapText="1"/>
    </xf>
    <xf numFmtId="0" fontId="61" fillId="0" borderId="11" xfId="0" applyFont="1" applyBorder="1" applyAlignment="1">
      <alignment vertical="center" shrinkToFit="1"/>
    </xf>
    <xf numFmtId="0" fontId="61" fillId="0" borderId="13" xfId="0" applyFont="1" applyBorder="1" applyAlignment="1">
      <alignment vertical="center" shrinkToFit="1"/>
    </xf>
    <xf numFmtId="0" fontId="61" fillId="0" borderId="14" xfId="0" applyFont="1" applyBorder="1" applyAlignment="1">
      <alignment vertical="center" shrinkToFit="1"/>
    </xf>
    <xf numFmtId="0" fontId="61" fillId="0" borderId="23" xfId="0" applyFont="1" applyBorder="1" applyAlignment="1">
      <alignment horizontal="left" vertical="center" wrapText="1"/>
    </xf>
    <xf numFmtId="0" fontId="0" fillId="24" borderId="11" xfId="0" applyFill="1" applyBorder="1">
      <alignment vertical="center"/>
    </xf>
    <xf numFmtId="0" fontId="0" fillId="24" borderId="61" xfId="0" applyFill="1" applyBorder="1" applyAlignment="1">
      <alignment horizontal="left" vertical="center" wrapText="1"/>
    </xf>
    <xf numFmtId="0" fontId="55" fillId="0" borderId="0" xfId="0" applyFont="1" applyAlignment="1">
      <alignment vertical="top"/>
    </xf>
    <xf numFmtId="0" fontId="0" fillId="10" borderId="208" xfId="0" applyFill="1" applyBorder="1">
      <alignment vertical="center"/>
    </xf>
    <xf numFmtId="0" fontId="55" fillId="0" borderId="0" xfId="0" applyFont="1" applyAlignment="1">
      <alignment horizontal="right" vertical="center"/>
    </xf>
    <xf numFmtId="3" fontId="5" fillId="0" borderId="39" xfId="0" applyNumberFormat="1" applyFont="1" applyBorder="1" applyAlignment="1">
      <alignment vertical="center" wrapText="1"/>
    </xf>
    <xf numFmtId="3" fontId="5" fillId="0" borderId="40" xfId="0" applyNumberFormat="1" applyFont="1" applyBorder="1" applyAlignment="1">
      <alignment vertical="center" wrapText="1"/>
    </xf>
    <xf numFmtId="181" fontId="5" fillId="0" borderId="39" xfId="0" applyNumberFormat="1" applyFont="1" applyBorder="1" applyAlignment="1">
      <alignment vertical="center" wrapText="1"/>
    </xf>
    <xf numFmtId="179" fontId="5" fillId="0" borderId="39" xfId="0" applyNumberFormat="1" applyFont="1" applyBorder="1" applyAlignment="1">
      <alignment vertical="center" wrapText="1"/>
    </xf>
    <xf numFmtId="179" fontId="5" fillId="0" borderId="40" xfId="0" applyNumberFormat="1" applyFont="1" applyBorder="1" applyAlignment="1">
      <alignment vertical="center" wrapText="1"/>
    </xf>
    <xf numFmtId="0" fontId="33" fillId="0" borderId="209" xfId="0" applyFont="1" applyBorder="1" applyAlignment="1">
      <alignment vertical="top"/>
    </xf>
    <xf numFmtId="0" fontId="66" fillId="0" borderId="23" xfId="0" applyFont="1" applyBorder="1" applyAlignment="1">
      <alignment horizontal="left" vertical="center" wrapText="1"/>
    </xf>
    <xf numFmtId="0" fontId="54" fillId="20" borderId="36" xfId="0" applyFont="1" applyFill="1" applyBorder="1" applyAlignment="1">
      <alignment vertical="center" wrapText="1"/>
    </xf>
    <xf numFmtId="0" fontId="54" fillId="20" borderId="39" xfId="0" applyFont="1" applyFill="1" applyBorder="1" applyAlignment="1">
      <alignment vertical="center" wrapText="1"/>
    </xf>
    <xf numFmtId="0" fontId="54" fillId="20" borderId="40" xfId="0" applyFont="1" applyFill="1" applyBorder="1" applyAlignment="1">
      <alignment vertical="center" wrapText="1"/>
    </xf>
    <xf numFmtId="0" fontId="54" fillId="23" borderId="39" xfId="0" applyFont="1" applyFill="1" applyBorder="1" applyAlignment="1">
      <alignment horizontal="left" vertical="center" wrapText="1"/>
    </xf>
    <xf numFmtId="0" fontId="54" fillId="23" borderId="40" xfId="0" applyFont="1" applyFill="1" applyBorder="1" applyAlignment="1">
      <alignment horizontal="left" vertical="center" wrapText="1"/>
    </xf>
    <xf numFmtId="181" fontId="54" fillId="20" borderId="39" xfId="0" applyNumberFormat="1" applyFont="1" applyFill="1" applyBorder="1" applyAlignment="1">
      <alignment vertical="center" wrapText="1"/>
    </xf>
    <xf numFmtId="181" fontId="54" fillId="20" borderId="40" xfId="0" applyNumberFormat="1" applyFont="1" applyFill="1" applyBorder="1" applyAlignment="1">
      <alignment vertical="center" wrapText="1"/>
    </xf>
    <xf numFmtId="0" fontId="69" fillId="0" borderId="0" xfId="0" applyFont="1" applyAlignment="1">
      <alignment horizontal="center" vertical="center"/>
    </xf>
    <xf numFmtId="0" fontId="55" fillId="0" borderId="0" xfId="0" applyFont="1" applyAlignment="1">
      <alignment horizontal="right" vertical="top"/>
    </xf>
    <xf numFmtId="0" fontId="55" fillId="0" borderId="0" xfId="0" applyFont="1" applyAlignment="1">
      <alignment horizontal="left" vertical="center"/>
    </xf>
    <xf numFmtId="0" fontId="55" fillId="0" borderId="0" xfId="0" applyFont="1" applyAlignment="1">
      <alignment horizontal="center" vertical="center" wrapText="1"/>
    </xf>
    <xf numFmtId="0" fontId="55" fillId="0" borderId="0" xfId="0" applyFont="1" applyAlignment="1">
      <alignment horizontal="center" vertical="center"/>
    </xf>
    <xf numFmtId="49" fontId="55" fillId="0" borderId="0" xfId="0" applyNumberFormat="1" applyFont="1" applyAlignment="1">
      <alignment horizontal="right" vertical="top"/>
    </xf>
    <xf numFmtId="0" fontId="55" fillId="0" borderId="2" xfId="0" applyFont="1" applyBorder="1">
      <alignment vertical="center"/>
    </xf>
    <xf numFmtId="0" fontId="55" fillId="0" borderId="2" xfId="0" applyFont="1" applyBorder="1" applyAlignment="1">
      <alignment vertical="center" wrapText="1"/>
    </xf>
    <xf numFmtId="0" fontId="0" fillId="10" borderId="206" xfId="0" applyFill="1" applyBorder="1" applyAlignment="1">
      <alignment horizontal="left" vertical="center" shrinkToFit="1"/>
    </xf>
    <xf numFmtId="0" fontId="0" fillId="10" borderId="7" xfId="0" applyFill="1" applyBorder="1">
      <alignment vertical="center"/>
    </xf>
    <xf numFmtId="0" fontId="70" fillId="10" borderId="0" xfId="0" applyFont="1" applyFill="1">
      <alignment vertical="center"/>
    </xf>
    <xf numFmtId="0" fontId="0" fillId="2" borderId="210" xfId="0" applyFill="1" applyBorder="1">
      <alignment vertical="center"/>
    </xf>
    <xf numFmtId="0" fontId="0" fillId="10" borderId="4" xfId="0" applyFill="1" applyBorder="1">
      <alignment vertical="center"/>
    </xf>
    <xf numFmtId="0" fontId="71" fillId="0" borderId="0" xfId="0" applyFont="1">
      <alignment vertical="center"/>
    </xf>
    <xf numFmtId="0" fontId="70" fillId="10" borderId="211" xfId="0" applyFont="1" applyFill="1" applyBorder="1">
      <alignment vertical="center"/>
    </xf>
    <xf numFmtId="0" fontId="0" fillId="0" borderId="212" xfId="0" applyBorder="1" applyAlignment="1">
      <alignment horizontal="center" vertical="center"/>
    </xf>
    <xf numFmtId="0" fontId="0" fillId="0" borderId="155" xfId="0" applyBorder="1" applyAlignment="1">
      <alignment horizontal="center" vertical="center"/>
    </xf>
    <xf numFmtId="0" fontId="0" fillId="0" borderId="61" xfId="0" applyBorder="1" applyAlignment="1">
      <alignment horizontal="center" vertical="center"/>
    </xf>
    <xf numFmtId="0" fontId="0" fillId="0" borderId="213" xfId="0" applyBorder="1" applyAlignment="1">
      <alignment horizontal="center" vertical="center"/>
    </xf>
    <xf numFmtId="0" fontId="0" fillId="10" borderId="214" xfId="0" applyFill="1" applyBorder="1">
      <alignment vertical="center"/>
    </xf>
    <xf numFmtId="0" fontId="6" fillId="8" borderId="0" xfId="0" applyFont="1" applyFill="1" applyAlignment="1">
      <alignment horizontal="left" vertical="center"/>
    </xf>
    <xf numFmtId="0" fontId="6" fillId="8" borderId="0" xfId="0" applyFont="1" applyFill="1" applyAlignment="1">
      <alignment horizontal="justify" vertical="center"/>
    </xf>
    <xf numFmtId="0" fontId="1" fillId="0" borderId="0" xfId="0" applyFont="1" applyAlignment="1">
      <alignment horizontal="centerContinuous" vertical="center"/>
    </xf>
    <xf numFmtId="0" fontId="6" fillId="0" borderId="0" xfId="0" applyFont="1" applyAlignment="1">
      <alignment horizontal="centerContinuous" vertical="center"/>
    </xf>
    <xf numFmtId="176" fontId="0" fillId="0" borderId="0" xfId="0" applyNumberFormat="1">
      <alignment vertical="center"/>
    </xf>
    <xf numFmtId="0" fontId="6" fillId="6" borderId="0" xfId="0" applyFont="1" applyFill="1">
      <alignment vertical="center"/>
    </xf>
    <xf numFmtId="0" fontId="0" fillId="6" borderId="0" xfId="0" applyFill="1">
      <alignment vertical="center"/>
    </xf>
    <xf numFmtId="0" fontId="35" fillId="0" borderId="0" xfId="0" applyFont="1">
      <alignment vertical="center"/>
    </xf>
    <xf numFmtId="0" fontId="6" fillId="0" borderId="215" xfId="0" applyFont="1" applyBorder="1">
      <alignment vertical="center"/>
    </xf>
    <xf numFmtId="0" fontId="6" fillId="0" borderId="215" xfId="0" applyFont="1" applyBorder="1" applyAlignment="1">
      <alignment vertical="top" wrapText="1"/>
    </xf>
    <xf numFmtId="0" fontId="0" fillId="0" borderId="2" xfId="0" applyBorder="1" applyAlignment="1">
      <alignment vertical="top" wrapText="1"/>
    </xf>
    <xf numFmtId="0" fontId="55" fillId="8" borderId="0" xfId="0" applyFont="1" applyFill="1" applyAlignment="1">
      <alignment horizontal="left" vertical="center"/>
    </xf>
    <xf numFmtId="0" fontId="0" fillId="10" borderId="0" xfId="0" applyFill="1" applyAlignment="1">
      <alignment horizontal="left" vertical="center" wrapText="1"/>
    </xf>
    <xf numFmtId="0" fontId="0" fillId="0" borderId="13" xfId="0" applyBorder="1" applyAlignment="1">
      <alignment horizontal="left" vertical="center"/>
    </xf>
    <xf numFmtId="0" fontId="0" fillId="0" borderId="14" xfId="0" applyBorder="1" applyAlignment="1">
      <alignment horizontal="left" vertical="center"/>
    </xf>
    <xf numFmtId="0" fontId="0" fillId="2" borderId="81" xfId="0" applyFill="1" applyBorder="1" applyAlignment="1">
      <alignment horizontal="left" vertical="center"/>
    </xf>
    <xf numFmtId="0" fontId="0" fillId="2" borderId="82" xfId="0" applyFill="1" applyBorder="1" applyAlignment="1">
      <alignment horizontal="left" vertical="center"/>
    </xf>
    <xf numFmtId="0" fontId="0" fillId="0" borderId="23" xfId="0" applyBorder="1" applyAlignment="1">
      <alignment horizontal="left" vertical="center"/>
    </xf>
    <xf numFmtId="0" fontId="0" fillId="0" borderId="3" xfId="0" applyBorder="1" applyAlignment="1">
      <alignment horizontal="left" vertical="center"/>
    </xf>
    <xf numFmtId="0" fontId="0" fillId="0" borderId="9" xfId="0" applyBorder="1" applyAlignment="1">
      <alignment horizontal="left" vertical="center"/>
    </xf>
    <xf numFmtId="0" fontId="0" fillId="0" borderId="78" xfId="0" applyBorder="1" applyAlignment="1">
      <alignment horizontal="left" vertical="center" wrapText="1"/>
    </xf>
    <xf numFmtId="0" fontId="0" fillId="0" borderId="79" xfId="0" applyBorder="1" applyAlignment="1">
      <alignment horizontal="left" vertical="center" wrapText="1"/>
    </xf>
    <xf numFmtId="0" fontId="0" fillId="0" borderId="80" xfId="0" applyBorder="1" applyAlignment="1">
      <alignment horizontal="left" vertical="center" wrapText="1"/>
    </xf>
    <xf numFmtId="0" fontId="0" fillId="2" borderId="175" xfId="0" applyFill="1" applyBorder="1" applyAlignment="1">
      <alignment horizontal="left" vertical="center"/>
    </xf>
    <xf numFmtId="0" fontId="0" fillId="2" borderId="127" xfId="0" applyFill="1" applyBorder="1" applyAlignment="1">
      <alignment horizontal="center" vertical="center"/>
    </xf>
    <xf numFmtId="0" fontId="0" fillId="2" borderId="128" xfId="0" applyFill="1" applyBorder="1" applyAlignment="1">
      <alignment horizontal="center" vertical="center"/>
    </xf>
    <xf numFmtId="0" fontId="0" fillId="2" borderId="129" xfId="0" applyFill="1" applyBorder="1" applyAlignment="1">
      <alignment horizontal="center" vertical="center"/>
    </xf>
    <xf numFmtId="0" fontId="0" fillId="0" borderId="130" xfId="0" applyBorder="1" applyAlignment="1">
      <alignment horizontal="left" vertical="center"/>
    </xf>
    <xf numFmtId="0" fontId="0" fillId="0" borderId="79" xfId="0" applyBorder="1" applyAlignment="1">
      <alignment horizontal="left" vertical="center"/>
    </xf>
    <xf numFmtId="0" fontId="0" fillId="0" borderId="131" xfId="0"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left" vertical="center"/>
    </xf>
    <xf numFmtId="0" fontId="0" fillId="0" borderId="130" xfId="0" applyBorder="1" applyAlignment="1">
      <alignment horizontal="left" vertical="top" wrapText="1"/>
    </xf>
    <xf numFmtId="0" fontId="0" fillId="0" borderId="79" xfId="0" applyBorder="1" applyAlignment="1">
      <alignment horizontal="left" vertical="top" wrapText="1"/>
    </xf>
    <xf numFmtId="0" fontId="0" fillId="0" borderId="131" xfId="0" applyBorder="1" applyAlignment="1">
      <alignment horizontal="left" vertical="top" wrapText="1"/>
    </xf>
    <xf numFmtId="0" fontId="10" fillId="0" borderId="130" xfId="0" applyFont="1" applyBorder="1" applyAlignment="1">
      <alignment horizontal="left" vertical="center"/>
    </xf>
    <xf numFmtId="0" fontId="10" fillId="0" borderId="79" xfId="0" applyFont="1" applyBorder="1" applyAlignment="1">
      <alignment horizontal="left" vertical="center"/>
    </xf>
    <xf numFmtId="0" fontId="10" fillId="0" borderId="131" xfId="0" applyFont="1" applyBorder="1" applyAlignment="1">
      <alignment horizontal="left" vertical="center"/>
    </xf>
    <xf numFmtId="0" fontId="10" fillId="0" borderId="132" xfId="0" applyFont="1" applyBorder="1" applyAlignment="1">
      <alignment horizontal="left" vertical="center"/>
    </xf>
    <xf numFmtId="0" fontId="10" fillId="0" borderId="133" xfId="0" applyFont="1" applyBorder="1" applyAlignment="1">
      <alignment horizontal="left" vertical="center"/>
    </xf>
    <xf numFmtId="0" fontId="10" fillId="0" borderId="134" xfId="0" applyFont="1" applyBorder="1" applyAlignment="1">
      <alignment horizontal="left" vertical="center"/>
    </xf>
    <xf numFmtId="0" fontId="0" fillId="0" borderId="157" xfId="0" applyBorder="1" applyAlignment="1">
      <alignment horizontal="left" vertical="center" wrapText="1"/>
    </xf>
    <xf numFmtId="0" fontId="0" fillId="0" borderId="158" xfId="0" applyBorder="1" applyAlignment="1">
      <alignment horizontal="left" vertical="center" wrapText="1"/>
    </xf>
    <xf numFmtId="0" fontId="0" fillId="0" borderId="159" xfId="0" applyBorder="1" applyAlignment="1">
      <alignment horizontal="left" vertical="center" wrapText="1"/>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45" fillId="18" borderId="0" xfId="0" applyFont="1" applyFill="1" applyAlignment="1">
      <alignment horizontal="left" vertical="top"/>
    </xf>
    <xf numFmtId="0" fontId="44" fillId="19" borderId="0" xfId="0" applyFont="1" applyFill="1" applyAlignment="1">
      <alignment horizontal="left" vertical="top"/>
    </xf>
    <xf numFmtId="0" fontId="27" fillId="0" borderId="0" xfId="0" applyFont="1" applyAlignment="1">
      <alignment horizontal="left" vertical="top"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23" xfId="0" applyFont="1" applyBorder="1" applyAlignment="1">
      <alignment horizontal="left" vertical="center" wrapText="1"/>
    </xf>
    <xf numFmtId="0" fontId="0" fillId="0" borderId="0" xfId="0" applyAlignment="1">
      <alignment horizontal="center" vertical="center"/>
    </xf>
    <xf numFmtId="0" fontId="20" fillId="2" borderId="11"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176" fontId="0" fillId="8" borderId="0" xfId="0" applyNumberFormat="1" applyFill="1" applyAlignment="1">
      <alignment horizontal="left" vertical="center"/>
    </xf>
    <xf numFmtId="0" fontId="5" fillId="8" borderId="0" xfId="0" applyFont="1" applyFill="1" applyAlignment="1">
      <alignment horizontal="left" vertical="center"/>
    </xf>
    <xf numFmtId="0" fontId="14" fillId="0" borderId="0" xfId="0" applyFont="1" applyAlignment="1">
      <alignment horizontal="left" vertical="top" wrapText="1"/>
    </xf>
    <xf numFmtId="0" fontId="14" fillId="0" borderId="104" xfId="0" applyFont="1" applyBorder="1" applyAlignment="1">
      <alignment horizontal="left" vertical="top" wrapText="1"/>
    </xf>
    <xf numFmtId="0" fontId="15" fillId="0" borderId="11" xfId="0" applyFont="1" applyBorder="1" applyAlignment="1">
      <alignment horizontal="center" vertical="center" shrinkToFit="1"/>
    </xf>
    <xf numFmtId="0" fontId="16" fillId="0" borderId="13" xfId="0" applyFont="1" applyBorder="1" applyAlignment="1">
      <alignment horizontal="center" vertical="center" shrinkToFit="1"/>
    </xf>
    <xf numFmtId="0" fontId="0" fillId="20" borderId="23" xfId="0" applyFill="1" applyBorder="1" applyAlignment="1">
      <alignment horizontal="left" vertical="center" wrapText="1"/>
    </xf>
    <xf numFmtId="0" fontId="15"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0" fillId="0" borderId="9" xfId="0" applyBorder="1" applyAlignment="1">
      <alignment horizontal="left" vertical="center" wrapText="1"/>
    </xf>
    <xf numFmtId="0" fontId="0" fillId="0" borderId="12" xfId="0" applyBorder="1" applyAlignment="1">
      <alignment horizontal="left" vertical="center" wrapText="1"/>
    </xf>
    <xf numFmtId="0" fontId="0" fillId="20" borderId="1" xfId="0" applyFill="1" applyBorder="1" applyAlignment="1">
      <alignment horizontal="left" vertical="center" wrapText="1"/>
    </xf>
    <xf numFmtId="0" fontId="0" fillId="20" borderId="3" xfId="0" applyFill="1" applyBorder="1" applyAlignment="1">
      <alignment horizontal="left" vertical="center" wrapText="1"/>
    </xf>
    <xf numFmtId="0" fontId="0" fillId="20" borderId="4" xfId="0" applyFill="1" applyBorder="1" applyAlignment="1">
      <alignment horizontal="left" vertical="center" wrapText="1"/>
    </xf>
    <xf numFmtId="0" fontId="0" fillId="20" borderId="5" xfId="0" applyFill="1" applyBorder="1" applyAlignment="1">
      <alignment horizontal="left" vertical="center" wrapText="1"/>
    </xf>
    <xf numFmtId="0" fontId="0" fillId="20" borderId="11" xfId="0" applyFill="1" applyBorder="1" applyAlignment="1">
      <alignment horizontal="left" vertical="center" wrapText="1"/>
    </xf>
    <xf numFmtId="0" fontId="0" fillId="20" borderId="14" xfId="0" applyFill="1" applyBorder="1" applyAlignment="1">
      <alignment horizontal="left" vertical="center" wrapText="1"/>
    </xf>
    <xf numFmtId="0" fontId="14" fillId="0" borderId="108" xfId="0" applyFont="1" applyBorder="1" applyAlignment="1">
      <alignment horizontal="left" vertical="center" wrapText="1"/>
    </xf>
    <xf numFmtId="0" fontId="0" fillId="0" borderId="23" xfId="0"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14" fillId="0" borderId="23" xfId="0" applyFont="1" applyBorder="1" applyAlignment="1">
      <alignment horizontal="left" vertical="center" wrapText="1"/>
    </xf>
    <xf numFmtId="0" fontId="14" fillId="0" borderId="90" xfId="0" applyFont="1" applyBorder="1" applyAlignment="1">
      <alignment horizontal="left" vertical="center" wrapText="1"/>
    </xf>
    <xf numFmtId="0" fontId="14" fillId="0" borderId="89" xfId="0" applyFont="1" applyBorder="1" applyAlignment="1">
      <alignment horizontal="left" vertical="center" wrapText="1"/>
    </xf>
    <xf numFmtId="183" fontId="14" fillId="0" borderId="23" xfId="0" applyNumberFormat="1" applyFont="1" applyBorder="1" applyAlignment="1">
      <alignment horizontal="left" vertical="center" wrapText="1"/>
    </xf>
    <xf numFmtId="183" fontId="14" fillId="0" borderId="90" xfId="0" applyNumberFormat="1" applyFont="1" applyBorder="1" applyAlignment="1">
      <alignment horizontal="left" vertical="center" wrapText="1"/>
    </xf>
    <xf numFmtId="0" fontId="16" fillId="0" borderId="23" xfId="0" applyFont="1" applyBorder="1" applyAlignment="1">
      <alignment horizontal="center" vertical="center" shrinkToFit="1"/>
    </xf>
    <xf numFmtId="0" fontId="16" fillId="0" borderId="23" xfId="0" applyFont="1" applyBorder="1" applyAlignment="1">
      <alignment horizontal="center" vertical="center" wrapText="1"/>
    </xf>
    <xf numFmtId="0" fontId="14" fillId="5" borderId="96" xfId="0" applyFont="1" applyFill="1" applyBorder="1" applyAlignment="1">
      <alignment horizontal="center" vertical="center" wrapText="1"/>
    </xf>
    <xf numFmtId="0" fontId="14" fillId="5" borderId="97" xfId="0" applyFont="1" applyFill="1" applyBorder="1" applyAlignment="1">
      <alignment horizontal="center" vertical="center" wrapText="1"/>
    </xf>
    <xf numFmtId="0" fontId="14" fillId="0" borderId="84" xfId="0" applyFont="1" applyBorder="1" applyAlignment="1">
      <alignment horizontal="left" vertical="center" wrapText="1"/>
    </xf>
    <xf numFmtId="0" fontId="14" fillId="0" borderId="85" xfId="0" applyFont="1" applyBorder="1" applyAlignment="1">
      <alignment horizontal="left" vertical="center" wrapText="1"/>
    </xf>
    <xf numFmtId="0" fontId="16" fillId="5" borderId="83" xfId="0" applyFont="1" applyFill="1" applyBorder="1" applyAlignment="1">
      <alignment horizontal="center" vertical="center" shrinkToFit="1"/>
    </xf>
    <xf numFmtId="0" fontId="16" fillId="5" borderId="84" xfId="0" applyFont="1" applyFill="1" applyBorder="1" applyAlignment="1">
      <alignment horizontal="center" vertical="center" shrinkToFit="1"/>
    </xf>
    <xf numFmtId="0" fontId="16" fillId="5" borderId="85" xfId="0" applyFont="1" applyFill="1" applyBorder="1" applyAlignment="1">
      <alignment horizontal="center" vertical="center" shrinkToFit="1"/>
    </xf>
    <xf numFmtId="0" fontId="16" fillId="5" borderId="86" xfId="0" applyFont="1" applyFill="1" applyBorder="1" applyAlignment="1">
      <alignment horizontal="center" vertical="center" wrapText="1"/>
    </xf>
    <xf numFmtId="0" fontId="16" fillId="5" borderId="87" xfId="0" applyFont="1" applyFill="1" applyBorder="1" applyAlignment="1">
      <alignment horizontal="center" vertical="center" wrapText="1"/>
    </xf>
    <xf numFmtId="0" fontId="16" fillId="5" borderId="88" xfId="0" applyFont="1" applyFill="1" applyBorder="1" applyAlignment="1">
      <alignment horizontal="center" vertical="center" wrapText="1"/>
    </xf>
    <xf numFmtId="0" fontId="14" fillId="5" borderId="99" xfId="0" applyFont="1" applyFill="1" applyBorder="1" applyAlignment="1">
      <alignment horizontal="left" vertical="center" wrapText="1"/>
    </xf>
    <xf numFmtId="0" fontId="14" fillId="5" borderId="100" xfId="0" applyFont="1" applyFill="1" applyBorder="1" applyAlignment="1">
      <alignment horizontal="left" vertical="center" wrapText="1"/>
    </xf>
    <xf numFmtId="0" fontId="14" fillId="5" borderId="101" xfId="0" applyFont="1" applyFill="1" applyBorder="1" applyAlignment="1">
      <alignment horizontal="left" vertical="center" wrapText="1"/>
    </xf>
    <xf numFmtId="0" fontId="49" fillId="5" borderId="102" xfId="0" applyFont="1" applyFill="1" applyBorder="1" applyAlignment="1">
      <alignment horizontal="left" vertical="center" wrapText="1"/>
    </xf>
    <xf numFmtId="0" fontId="49" fillId="5" borderId="103" xfId="0" applyFont="1" applyFill="1" applyBorder="1" applyAlignment="1">
      <alignment horizontal="left" vertical="center" wrapText="1"/>
    </xf>
    <xf numFmtId="0" fontId="49" fillId="5" borderId="4" xfId="0" applyFont="1" applyFill="1" applyBorder="1" applyAlignment="1">
      <alignment horizontal="left" vertical="center" wrapText="1"/>
    </xf>
    <xf numFmtId="0" fontId="49" fillId="5" borderId="104" xfId="0" applyFont="1" applyFill="1" applyBorder="1" applyAlignment="1">
      <alignment horizontal="left" vertical="center" wrapText="1"/>
    </xf>
    <xf numFmtId="0" fontId="49" fillId="5" borderId="6" xfId="0" applyFont="1" applyFill="1" applyBorder="1" applyAlignment="1">
      <alignment horizontal="left" vertical="center" wrapText="1"/>
    </xf>
    <xf numFmtId="0" fontId="49" fillId="5" borderId="106" xfId="0" applyFont="1" applyFill="1" applyBorder="1" applyAlignment="1">
      <alignment horizontal="left" vertical="center" wrapText="1"/>
    </xf>
    <xf numFmtId="0" fontId="14" fillId="5" borderId="11" xfId="0" applyFont="1" applyFill="1" applyBorder="1" applyAlignment="1">
      <alignment horizontal="left" vertical="center" shrinkToFit="1"/>
    </xf>
    <xf numFmtId="0" fontId="14" fillId="5" borderId="95" xfId="0" applyFont="1" applyFill="1" applyBorder="1" applyAlignment="1">
      <alignment horizontal="left" vertical="center" shrinkToFit="1"/>
    </xf>
    <xf numFmtId="0" fontId="15" fillId="5" borderId="83" xfId="0" applyFont="1" applyFill="1" applyBorder="1" applyAlignment="1">
      <alignment horizontal="center" vertical="center" shrinkToFit="1"/>
    </xf>
    <xf numFmtId="0" fontId="15" fillId="5" borderId="84" xfId="0" applyFont="1" applyFill="1" applyBorder="1" applyAlignment="1">
      <alignment horizontal="center" vertical="center" shrinkToFit="1"/>
    </xf>
    <xf numFmtId="0" fontId="15" fillId="5" borderId="85" xfId="0" applyFont="1" applyFill="1" applyBorder="1" applyAlignment="1">
      <alignment horizontal="center" vertical="center" shrinkToFit="1"/>
    </xf>
    <xf numFmtId="0" fontId="15" fillId="5" borderId="86" xfId="0" applyFont="1" applyFill="1" applyBorder="1" applyAlignment="1">
      <alignment horizontal="center" vertical="center" wrapText="1"/>
    </xf>
    <xf numFmtId="0" fontId="15" fillId="5" borderId="87" xfId="0" applyFont="1" applyFill="1" applyBorder="1" applyAlignment="1">
      <alignment horizontal="center" vertical="center" wrapText="1"/>
    </xf>
    <xf numFmtId="0" fontId="15" fillId="5" borderId="88" xfId="0" applyFont="1" applyFill="1" applyBorder="1" applyAlignment="1">
      <alignment horizontal="center" vertical="center" wrapText="1"/>
    </xf>
    <xf numFmtId="0" fontId="16" fillId="5" borderId="91" xfId="0" applyFont="1" applyFill="1" applyBorder="1" applyAlignment="1">
      <alignment horizontal="center" vertical="center" shrinkToFit="1"/>
    </xf>
    <xf numFmtId="0" fontId="14" fillId="5" borderId="91" xfId="0" applyFont="1" applyFill="1" applyBorder="1" applyAlignment="1">
      <alignment horizontal="left" vertical="center" wrapText="1"/>
    </xf>
    <xf numFmtId="0" fontId="14" fillId="5" borderId="14" xfId="0" applyFont="1" applyFill="1" applyBorder="1" applyAlignment="1">
      <alignment horizontal="left" vertical="center" wrapText="1"/>
    </xf>
    <xf numFmtId="0" fontId="14" fillId="5" borderId="84" xfId="0" applyFont="1" applyFill="1" applyBorder="1" applyAlignment="1">
      <alignment horizontal="left" vertical="center" wrapText="1"/>
    </xf>
    <xf numFmtId="0" fontId="14" fillId="5" borderId="85" xfId="0" applyFont="1" applyFill="1" applyBorder="1" applyAlignment="1">
      <alignment horizontal="left" vertical="center" wrapText="1"/>
    </xf>
    <xf numFmtId="0" fontId="14" fillId="5" borderId="23" xfId="0" applyFont="1" applyFill="1" applyBorder="1" applyAlignment="1">
      <alignment horizontal="left" vertical="center" wrapText="1"/>
    </xf>
    <xf numFmtId="0" fontId="14" fillId="5" borderId="90" xfId="0" applyFont="1" applyFill="1" applyBorder="1" applyAlignment="1">
      <alignment horizontal="left" vertical="center" wrapText="1"/>
    </xf>
    <xf numFmtId="0" fontId="14" fillId="5" borderId="102" xfId="0" applyFont="1" applyFill="1" applyBorder="1" applyAlignment="1">
      <alignment horizontal="left" vertical="center" wrapText="1"/>
    </xf>
    <xf numFmtId="0" fontId="14" fillId="5" borderId="103" xfId="0" applyFont="1" applyFill="1" applyBorder="1" applyAlignment="1">
      <alignment horizontal="left" vertical="center" wrapText="1"/>
    </xf>
    <xf numFmtId="0" fontId="14" fillId="5" borderId="4" xfId="0" applyFont="1" applyFill="1" applyBorder="1" applyAlignment="1">
      <alignment horizontal="left" vertical="center" wrapText="1"/>
    </xf>
    <xf numFmtId="0" fontId="14" fillId="5" borderId="104"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14" fillId="5" borderId="95" xfId="0" applyFont="1" applyFill="1" applyBorder="1" applyAlignment="1">
      <alignment horizontal="left" vertical="center" wrapText="1"/>
    </xf>
    <xf numFmtId="0" fontId="14" fillId="5" borderId="99" xfId="0" applyFont="1" applyFill="1" applyBorder="1" applyAlignment="1">
      <alignment horizontal="center" vertical="center" wrapText="1"/>
    </xf>
    <xf numFmtId="0" fontId="14" fillId="5" borderId="100" xfId="0" applyFont="1" applyFill="1" applyBorder="1" applyAlignment="1">
      <alignment horizontal="center" vertical="center" wrapText="1"/>
    </xf>
    <xf numFmtId="0" fontId="14" fillId="5" borderId="101" xfId="0" applyFont="1" applyFill="1" applyBorder="1" applyAlignment="1">
      <alignment horizontal="center" vertical="center" wrapText="1"/>
    </xf>
    <xf numFmtId="0" fontId="14" fillId="5" borderId="6" xfId="0" applyFont="1" applyFill="1" applyBorder="1" applyAlignment="1">
      <alignment horizontal="left" vertical="center" wrapText="1"/>
    </xf>
    <xf numFmtId="0" fontId="14" fillId="5" borderId="106" xfId="0" applyFont="1" applyFill="1" applyBorder="1" applyAlignment="1">
      <alignment horizontal="left" vertical="center" wrapText="1"/>
    </xf>
    <xf numFmtId="0" fontId="14" fillId="0" borderId="93" xfId="0" applyFont="1" applyBorder="1" applyAlignment="1">
      <alignment horizontal="left" vertical="center" wrapText="1"/>
    </xf>
    <xf numFmtId="0" fontId="14" fillId="0" borderId="94" xfId="0" applyFont="1" applyBorder="1" applyAlignment="1">
      <alignment horizontal="left" vertical="center" wrapText="1"/>
    </xf>
    <xf numFmtId="0" fontId="14" fillId="0" borderId="83" xfId="0" applyFont="1" applyBorder="1" applyAlignment="1">
      <alignment horizontal="left" vertical="center" wrapText="1"/>
    </xf>
    <xf numFmtId="0" fontId="15" fillId="5" borderId="164" xfId="0" applyFont="1" applyFill="1" applyBorder="1" applyAlignment="1">
      <alignment horizontal="center" vertical="center" shrinkToFit="1"/>
    </xf>
    <xf numFmtId="0" fontId="15" fillId="5" borderId="113" xfId="0" applyFont="1" applyFill="1" applyBorder="1" applyAlignment="1">
      <alignment horizontal="center" vertical="center" shrinkToFit="1"/>
    </xf>
    <xf numFmtId="0" fontId="15" fillId="5" borderId="94" xfId="0" applyFont="1" applyFill="1" applyBorder="1" applyAlignment="1">
      <alignment horizontal="center" vertical="center" shrinkToFit="1"/>
    </xf>
    <xf numFmtId="0" fontId="15" fillId="5" borderId="111" xfId="0" applyFont="1" applyFill="1" applyBorder="1" applyAlignment="1">
      <alignment horizontal="center" vertical="center" wrapText="1"/>
    </xf>
    <xf numFmtId="0" fontId="15" fillId="5" borderId="112" xfId="0" applyFont="1" applyFill="1" applyBorder="1" applyAlignment="1">
      <alignment horizontal="center" vertical="center" wrapText="1"/>
    </xf>
    <xf numFmtId="0" fontId="15" fillId="5" borderId="97" xfId="0" applyFont="1" applyFill="1" applyBorder="1" applyAlignment="1">
      <alignment horizontal="center" vertical="center" wrapText="1"/>
    </xf>
    <xf numFmtId="0" fontId="14" fillId="5" borderId="83" xfId="0" applyFont="1" applyFill="1" applyBorder="1" applyAlignment="1">
      <alignment horizontal="left" vertical="center" wrapText="1"/>
    </xf>
    <xf numFmtId="0" fontId="14" fillId="5" borderId="89" xfId="0" applyFont="1" applyFill="1" applyBorder="1" applyAlignment="1">
      <alignment horizontal="left" vertical="center" wrapText="1"/>
    </xf>
    <xf numFmtId="0" fontId="14" fillId="0" borderId="11" xfId="0" applyFont="1" applyBorder="1" applyAlignment="1">
      <alignment horizontal="left" vertical="center" wrapText="1"/>
    </xf>
    <xf numFmtId="0" fontId="14" fillId="0" borderId="95" xfId="0" applyFont="1" applyBorder="1" applyAlignment="1">
      <alignment horizontal="left" vertical="center" wrapText="1"/>
    </xf>
    <xf numFmtId="0" fontId="14" fillId="5" borderId="96" xfId="0" applyFont="1" applyFill="1" applyBorder="1" applyAlignment="1">
      <alignment horizontal="left" vertical="center" wrapText="1"/>
    </xf>
    <xf numFmtId="0" fontId="14" fillId="5" borderId="97" xfId="0" applyFont="1" applyFill="1" applyBorder="1" applyAlignment="1">
      <alignment horizontal="left" vertical="center" wrapText="1"/>
    </xf>
    <xf numFmtId="0" fontId="16" fillId="0" borderId="14" xfId="0" applyFont="1" applyBorder="1" applyAlignment="1">
      <alignment horizontal="center" vertical="center" wrapText="1"/>
    </xf>
    <xf numFmtId="0" fontId="0" fillId="0" borderId="23" xfId="0" applyBorder="1" applyAlignment="1">
      <alignment horizontal="left"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0" fillId="20" borderId="6" xfId="0" applyFill="1" applyBorder="1" applyAlignment="1">
      <alignment horizontal="left" vertical="center" wrapText="1"/>
    </xf>
    <xf numFmtId="0" fontId="0" fillId="20" borderId="8" xfId="0" applyFill="1" applyBorder="1" applyAlignment="1">
      <alignment horizontal="left" vertical="center" wrapText="1"/>
    </xf>
    <xf numFmtId="0" fontId="16" fillId="0" borderId="14" xfId="0" applyFont="1" applyBorder="1" applyAlignment="1">
      <alignment horizontal="center" vertical="center" shrinkToFi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15" fillId="0" borderId="13" xfId="0" applyFont="1" applyBorder="1" applyAlignment="1">
      <alignment horizontal="center" vertical="center" shrinkToFit="1"/>
    </xf>
    <xf numFmtId="0" fontId="15" fillId="0" borderId="14" xfId="0" applyFont="1" applyBorder="1" applyAlignment="1">
      <alignment horizontal="center" vertical="center" shrinkToFit="1"/>
    </xf>
    <xf numFmtId="182" fontId="0" fillId="20" borderId="23" xfId="0" applyNumberFormat="1" applyFill="1"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14" fillId="5" borderId="87" xfId="0" applyFont="1" applyFill="1" applyBorder="1" applyAlignment="1">
      <alignment horizontal="left" vertical="center" wrapText="1"/>
    </xf>
    <xf numFmtId="0" fontId="14" fillId="5" borderId="88" xfId="0" applyFont="1" applyFill="1" applyBorder="1" applyAlignment="1">
      <alignment horizontal="left" vertical="center" wrapText="1"/>
    </xf>
    <xf numFmtId="182" fontId="49" fillId="5" borderId="84" xfId="0" applyNumberFormat="1" applyFont="1" applyFill="1" applyBorder="1" applyAlignment="1">
      <alignment horizontal="left" vertical="center" wrapText="1"/>
    </xf>
    <xf numFmtId="182" fontId="49" fillId="5" borderId="85" xfId="0" applyNumberFormat="1" applyFont="1" applyFill="1" applyBorder="1" applyAlignment="1">
      <alignment horizontal="left" vertical="center" wrapText="1"/>
    </xf>
    <xf numFmtId="178" fontId="14" fillId="0" borderId="84" xfId="0" applyNumberFormat="1" applyFont="1" applyBorder="1" applyAlignment="1">
      <alignment horizontal="left" vertical="center" wrapText="1"/>
    </xf>
    <xf numFmtId="178" fontId="14" fillId="0" borderId="85" xfId="0" applyNumberFormat="1" applyFont="1" applyBorder="1" applyAlignment="1">
      <alignment horizontal="left" vertical="center" wrapText="1"/>
    </xf>
    <xf numFmtId="182" fontId="49" fillId="5" borderId="23" xfId="0" applyNumberFormat="1" applyFont="1" applyFill="1" applyBorder="1" applyAlignment="1">
      <alignment horizontal="left" vertical="center" wrapText="1"/>
    </xf>
    <xf numFmtId="182" fontId="49" fillId="5" borderId="90" xfId="0" applyNumberFormat="1" applyFont="1" applyFill="1" applyBorder="1" applyAlignment="1">
      <alignment horizontal="left" vertical="center" wrapText="1"/>
    </xf>
    <xf numFmtId="0" fontId="6" fillId="6" borderId="0" xfId="0" applyFont="1" applyFill="1" applyAlignment="1">
      <alignment horizontal="left" vertical="center"/>
    </xf>
    <xf numFmtId="0" fontId="6" fillId="8" borderId="0" xfId="0" applyFont="1" applyFill="1" applyAlignment="1">
      <alignment horizontal="left" vertical="center"/>
    </xf>
    <xf numFmtId="0" fontId="6" fillId="0" borderId="0" xfId="0" applyFont="1" applyAlignment="1">
      <alignment horizontal="justify" vertical="center"/>
    </xf>
    <xf numFmtId="0" fontId="6" fillId="8" borderId="0" xfId="0" applyFont="1" applyFill="1" applyAlignment="1">
      <alignment horizontal="left" vertical="center" shrinkToFit="1"/>
    </xf>
    <xf numFmtId="0" fontId="6" fillId="0" borderId="0" xfId="0" applyFont="1" applyAlignment="1">
      <alignment horizontal="center" vertical="center"/>
    </xf>
    <xf numFmtId="176" fontId="0" fillId="6" borderId="0" xfId="0" applyNumberFormat="1" applyFill="1" applyAlignment="1">
      <alignment horizontal="right" vertical="center"/>
    </xf>
    <xf numFmtId="0" fontId="6" fillId="6" borderId="0" xfId="0" applyFont="1" applyFill="1" applyAlignment="1">
      <alignment horizontal="left" vertical="top"/>
    </xf>
    <xf numFmtId="0" fontId="6" fillId="0" borderId="0" xfId="0" applyFont="1" applyAlignment="1">
      <alignment horizontal="left" vertical="center"/>
    </xf>
    <xf numFmtId="0" fontId="6" fillId="6" borderId="0" xfId="0" applyFont="1" applyFill="1" applyAlignment="1">
      <alignment horizontal="left" vertical="center" indent="2"/>
    </xf>
    <xf numFmtId="176" fontId="6" fillId="8" borderId="0" xfId="0" applyNumberFormat="1" applyFont="1" applyFill="1" applyAlignment="1">
      <alignment horizontal="left" vertical="center" wrapText="1"/>
    </xf>
    <xf numFmtId="0" fontId="1" fillId="0" borderId="0" xfId="0" applyFont="1" applyAlignment="1">
      <alignment horizontal="center" vertical="center"/>
    </xf>
    <xf numFmtId="0" fontId="52" fillId="6" borderId="1" xfId="0" applyFont="1" applyFill="1" applyBorder="1" applyAlignment="1">
      <alignment horizontal="left" vertical="center" wrapText="1"/>
    </xf>
    <xf numFmtId="0" fontId="52" fillId="6" borderId="2" xfId="0" applyFont="1" applyFill="1" applyBorder="1" applyAlignment="1">
      <alignment horizontal="left" vertical="center" wrapText="1"/>
    </xf>
    <xf numFmtId="0" fontId="52" fillId="6" borderId="3" xfId="0" applyFont="1" applyFill="1" applyBorder="1" applyAlignment="1">
      <alignment horizontal="left" vertical="center" wrapText="1"/>
    </xf>
    <xf numFmtId="0" fontId="52" fillId="6" borderId="4" xfId="0" applyFont="1" applyFill="1" applyBorder="1" applyAlignment="1">
      <alignment horizontal="left" vertical="center" wrapText="1"/>
    </xf>
    <xf numFmtId="0" fontId="52" fillId="6" borderId="0" xfId="0" applyFont="1" applyFill="1" applyAlignment="1">
      <alignment horizontal="left" vertical="center" wrapText="1"/>
    </xf>
    <xf numFmtId="0" fontId="52" fillId="6" borderId="5" xfId="0" applyFont="1" applyFill="1" applyBorder="1" applyAlignment="1">
      <alignment horizontal="left" vertical="center" wrapText="1"/>
    </xf>
    <xf numFmtId="0" fontId="52" fillId="6" borderId="6" xfId="0" applyFont="1" applyFill="1" applyBorder="1" applyAlignment="1">
      <alignment horizontal="left" vertical="center" wrapText="1"/>
    </xf>
    <xf numFmtId="0" fontId="52" fillId="6" borderId="7" xfId="0" applyFont="1" applyFill="1" applyBorder="1" applyAlignment="1">
      <alignment horizontal="left" vertical="center" wrapText="1"/>
    </xf>
    <xf numFmtId="0" fontId="52" fillId="6" borderId="8" xfId="0" applyFont="1" applyFill="1" applyBorder="1" applyAlignment="1">
      <alignment horizontal="left" vertical="center" wrapText="1"/>
    </xf>
    <xf numFmtId="0" fontId="6" fillId="0" borderId="0" xfId="0" applyFont="1" applyAlignment="1">
      <alignment horizontal="left" vertical="top"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right" vertical="center"/>
    </xf>
    <xf numFmtId="0" fontId="6" fillId="0" borderId="0" xfId="0" applyFont="1" applyAlignment="1">
      <alignment vertical="top" wrapText="1"/>
    </xf>
    <xf numFmtId="0" fontId="6" fillId="0" borderId="23" xfId="0" applyFont="1" applyBorder="1" applyAlignment="1">
      <alignment horizontal="center" vertical="center"/>
    </xf>
    <xf numFmtId="184" fontId="6" fillId="9" borderId="2" xfId="0" applyNumberFormat="1" applyFont="1" applyFill="1" applyBorder="1" applyAlignment="1">
      <alignment horizontal="right" vertical="center"/>
    </xf>
    <xf numFmtId="184" fontId="6" fillId="9" borderId="7" xfId="0" applyNumberFormat="1" applyFont="1" applyFill="1" applyBorder="1" applyAlignment="1">
      <alignment horizontal="right"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9" borderId="1" xfId="0" applyFont="1" applyFill="1" applyBorder="1" applyAlignment="1">
      <alignment horizontal="center" vertical="center"/>
    </xf>
    <xf numFmtId="0" fontId="6" fillId="9" borderId="2" xfId="0" applyFont="1" applyFill="1" applyBorder="1" applyAlignment="1">
      <alignment horizontal="center" vertical="center"/>
    </xf>
    <xf numFmtId="0" fontId="6" fillId="9" borderId="6" xfId="0" applyFont="1" applyFill="1" applyBorder="1" applyAlignment="1">
      <alignment horizontal="center" vertical="center"/>
    </xf>
    <xf numFmtId="0" fontId="6" fillId="9" borderId="7" xfId="0" applyFont="1" applyFill="1" applyBorder="1" applyAlignment="1">
      <alignment horizontal="center" vertical="center"/>
    </xf>
    <xf numFmtId="0" fontId="6" fillId="8" borderId="29" xfId="0" applyFont="1" applyFill="1" applyBorder="1" applyAlignment="1">
      <alignment horizontal="left" vertical="center" shrinkToFit="1"/>
    </xf>
    <xf numFmtId="0" fontId="6" fillId="8" borderId="30" xfId="0" applyFont="1" applyFill="1" applyBorder="1" applyAlignment="1">
      <alignment horizontal="left" vertical="center" shrinkToFit="1"/>
    </xf>
    <xf numFmtId="0" fontId="6" fillId="8" borderId="31" xfId="0" applyFont="1" applyFill="1" applyBorder="1" applyAlignment="1">
      <alignment horizontal="left" vertical="center" shrinkToFi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8" borderId="0" xfId="0" applyFont="1" applyFill="1" applyAlignment="1">
      <alignment vertical="top" wrapText="1"/>
    </xf>
    <xf numFmtId="0" fontId="55" fillId="2" borderId="0" xfId="0" applyFont="1" applyFill="1" applyAlignment="1">
      <alignment vertical="center" wrapText="1"/>
    </xf>
    <xf numFmtId="0" fontId="6" fillId="0" borderId="0" xfId="0" applyFont="1" applyAlignment="1">
      <alignment horizontal="distributed" vertical="center"/>
    </xf>
    <xf numFmtId="0" fontId="6" fillId="8" borderId="7" xfId="0" applyFont="1" applyFill="1" applyBorder="1" applyAlignment="1">
      <alignment horizontal="left" vertical="center"/>
    </xf>
    <xf numFmtId="0" fontId="6" fillId="0" borderId="0" xfId="0" applyFont="1" applyAlignment="1">
      <alignment horizontal="distributed" vertical="distributed"/>
    </xf>
    <xf numFmtId="0" fontId="6" fillId="8" borderId="7" xfId="0" applyFont="1" applyFill="1" applyBorder="1">
      <alignment vertical="center"/>
    </xf>
    <xf numFmtId="0" fontId="6" fillId="8" borderId="24" xfId="0" applyFont="1" applyFill="1" applyBorder="1" applyAlignment="1">
      <alignment horizontal="left" vertical="center" shrinkToFit="1"/>
    </xf>
    <xf numFmtId="0" fontId="6" fillId="8" borderId="25" xfId="0" applyFont="1" applyFill="1" applyBorder="1" applyAlignment="1">
      <alignment horizontal="left" vertical="center" shrinkToFit="1"/>
    </xf>
    <xf numFmtId="0" fontId="6" fillId="8" borderId="26" xfId="0" applyFont="1" applyFill="1" applyBorder="1" applyAlignment="1">
      <alignment horizontal="left" vertical="center" shrinkToFit="1"/>
    </xf>
    <xf numFmtId="0" fontId="35" fillId="0" borderId="0" xfId="0" applyFont="1" applyAlignment="1">
      <alignment horizontal="center" vertical="center"/>
    </xf>
    <xf numFmtId="0" fontId="6" fillId="6" borderId="7" xfId="0" applyFont="1" applyFill="1" applyBorder="1" applyAlignment="1">
      <alignment horizontal="left" vertical="center"/>
    </xf>
    <xf numFmtId="0" fontId="6" fillId="0" borderId="10" xfId="0" applyFont="1" applyBorder="1" applyAlignment="1">
      <alignment horizontal="left" vertical="center"/>
    </xf>
    <xf numFmtId="0" fontId="6" fillId="0" borderId="28" xfId="0" applyFont="1" applyBorder="1" applyAlignment="1">
      <alignment horizontal="left" vertical="center"/>
    </xf>
    <xf numFmtId="0" fontId="6" fillId="0" borderId="9" xfId="0" applyFont="1" applyBorder="1" applyAlignment="1">
      <alignment horizontal="left" vertical="center"/>
    </xf>
    <xf numFmtId="0" fontId="6" fillId="2" borderId="32" xfId="0" applyFont="1" applyFill="1" applyBorder="1" applyAlignment="1">
      <alignment horizontal="left" vertical="center" shrinkToFit="1"/>
    </xf>
    <xf numFmtId="0" fontId="6" fillId="2" borderId="33" xfId="0" applyFont="1" applyFill="1" applyBorder="1" applyAlignment="1">
      <alignment horizontal="left" vertical="center" shrinkToFit="1"/>
    </xf>
    <xf numFmtId="0" fontId="6" fillId="2" borderId="34" xfId="0" applyFont="1" applyFill="1" applyBorder="1" applyAlignment="1">
      <alignment horizontal="left" vertical="center" shrinkToFit="1"/>
    </xf>
    <xf numFmtId="0" fontId="6" fillId="2" borderId="29" xfId="0" applyFont="1" applyFill="1" applyBorder="1" applyAlignment="1">
      <alignment horizontal="left" vertical="center" shrinkToFit="1"/>
    </xf>
    <xf numFmtId="0" fontId="6" fillId="2" borderId="30" xfId="0" applyFont="1" applyFill="1" applyBorder="1" applyAlignment="1">
      <alignment horizontal="left" vertical="center" shrinkToFit="1"/>
    </xf>
    <xf numFmtId="0" fontId="6" fillId="2" borderId="31" xfId="0" applyFont="1" applyFill="1" applyBorder="1" applyAlignment="1">
      <alignment horizontal="left" vertical="center" shrinkToFit="1"/>
    </xf>
    <xf numFmtId="0" fontId="6" fillId="0" borderId="0" xfId="0" applyFont="1" applyAlignment="1">
      <alignment horizontal="left" vertical="top" wrapText="1" shrinkToFit="1"/>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right" vertical="center" shrinkToFit="1"/>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3" borderId="24" xfId="0" applyFont="1" applyFill="1" applyBorder="1" applyAlignment="1">
      <alignment horizontal="center" vertical="center" shrinkToFit="1"/>
    </xf>
    <xf numFmtId="0" fontId="6" fillId="3" borderId="25" xfId="0" applyFont="1" applyFill="1" applyBorder="1" applyAlignment="1">
      <alignment horizontal="center" vertical="center" shrinkToFit="1"/>
    </xf>
    <xf numFmtId="0" fontId="6" fillId="3" borderId="26" xfId="0" applyFont="1" applyFill="1" applyBorder="1" applyAlignment="1">
      <alignment horizontal="center" vertical="center" shrinkToFi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26" fillId="3" borderId="1" xfId="0" applyFont="1" applyFill="1" applyBorder="1" applyAlignment="1">
      <alignment vertical="center" wrapText="1"/>
    </xf>
    <xf numFmtId="0" fontId="26" fillId="3" borderId="3" xfId="0" applyFont="1" applyFill="1" applyBorder="1" applyAlignment="1">
      <alignment vertical="center" wrapText="1"/>
    </xf>
    <xf numFmtId="0" fontId="26" fillId="3" borderId="6" xfId="0" applyFont="1" applyFill="1" applyBorder="1" applyAlignment="1">
      <alignment vertical="center" wrapText="1"/>
    </xf>
    <xf numFmtId="0" fontId="26" fillId="3" borderId="8" xfId="0" applyFont="1" applyFill="1" applyBorder="1" applyAlignment="1">
      <alignment vertical="center" wrapText="1"/>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33" fillId="0" borderId="9" xfId="0" applyFont="1" applyBorder="1" applyAlignment="1">
      <alignment horizontal="center" vertical="center"/>
    </xf>
    <xf numFmtId="0" fontId="33" fillId="0" borderId="10" xfId="0" applyFont="1" applyBorder="1" applyAlignment="1">
      <alignment horizontal="center" vertical="center"/>
    </xf>
    <xf numFmtId="0" fontId="6" fillId="0" borderId="0" xfId="0" applyFont="1" applyAlignment="1">
      <alignment vertical="top" shrinkToFit="1"/>
    </xf>
    <xf numFmtId="0" fontId="6" fillId="2" borderId="7" xfId="0" applyFont="1" applyFill="1" applyBorder="1" applyAlignment="1">
      <alignment horizontal="left" vertical="top"/>
    </xf>
    <xf numFmtId="0" fontId="6" fillId="2" borderId="0" xfId="0" applyFont="1" applyFill="1" applyAlignment="1">
      <alignment horizontal="left" vertical="top"/>
    </xf>
    <xf numFmtId="0" fontId="51" fillId="6" borderId="1" xfId="0" applyFont="1" applyFill="1" applyBorder="1" applyAlignment="1">
      <alignment horizontal="left" vertical="center" wrapText="1"/>
    </xf>
    <xf numFmtId="0" fontId="51" fillId="6" borderId="2" xfId="0" applyFont="1" applyFill="1" applyBorder="1" applyAlignment="1">
      <alignment horizontal="left" vertical="center" wrapText="1"/>
    </xf>
    <xf numFmtId="0" fontId="51" fillId="6" borderId="3" xfId="0" applyFont="1" applyFill="1" applyBorder="1" applyAlignment="1">
      <alignment horizontal="left" vertical="center" wrapText="1"/>
    </xf>
    <xf numFmtId="0" fontId="51" fillId="6" borderId="6" xfId="0" applyFont="1" applyFill="1" applyBorder="1" applyAlignment="1">
      <alignment horizontal="left" vertical="center" wrapText="1"/>
    </xf>
    <xf numFmtId="0" fontId="51" fillId="6" borderId="7" xfId="0" applyFont="1" applyFill="1" applyBorder="1" applyAlignment="1">
      <alignment horizontal="left" vertical="center" wrapText="1"/>
    </xf>
    <xf numFmtId="0" fontId="51" fillId="6" borderId="8" xfId="0" applyFont="1" applyFill="1" applyBorder="1" applyAlignment="1">
      <alignment horizontal="left" vertical="center" wrapText="1"/>
    </xf>
    <xf numFmtId="0" fontId="6" fillId="0" borderId="0" xfId="0" applyFont="1" applyAlignment="1">
      <alignment horizontal="left" vertical="center" shrinkToFit="1"/>
    </xf>
    <xf numFmtId="0" fontId="6" fillId="6" borderId="1" xfId="0" applyFont="1" applyFill="1" applyBorder="1" applyAlignment="1">
      <alignment horizontal="center" vertical="center" shrinkToFit="1"/>
    </xf>
    <xf numFmtId="0" fontId="6" fillId="6" borderId="2" xfId="0" applyFont="1" applyFill="1" applyBorder="1" applyAlignment="1">
      <alignment horizontal="center" vertical="center" shrinkToFit="1"/>
    </xf>
    <xf numFmtId="0" fontId="6" fillId="6" borderId="3" xfId="0" applyFont="1" applyFill="1" applyBorder="1" applyAlignment="1">
      <alignment horizontal="center" vertical="center" shrinkToFit="1"/>
    </xf>
    <xf numFmtId="0" fontId="6" fillId="6" borderId="6" xfId="0" applyFont="1" applyFill="1" applyBorder="1" applyAlignment="1">
      <alignment horizontal="center" vertical="center" shrinkToFit="1"/>
    </xf>
    <xf numFmtId="0" fontId="6" fillId="6" borderId="7" xfId="0" applyFont="1" applyFill="1" applyBorder="1" applyAlignment="1">
      <alignment horizontal="center" vertical="center" shrinkToFit="1"/>
    </xf>
    <xf numFmtId="0" fontId="6" fillId="6" borderId="8" xfId="0" applyFont="1" applyFill="1" applyBorder="1" applyAlignment="1">
      <alignment horizontal="center" vertical="center" shrinkToFit="1"/>
    </xf>
    <xf numFmtId="0" fontId="56" fillId="0" borderId="1" xfId="0" applyFont="1" applyBorder="1" applyAlignment="1">
      <alignment horizontal="center" vertical="center" wrapText="1"/>
    </xf>
    <xf numFmtId="0" fontId="56" fillId="0" borderId="2" xfId="0" applyFont="1" applyBorder="1" applyAlignment="1">
      <alignment horizontal="center" vertical="center"/>
    </xf>
    <xf numFmtId="0" fontId="56" fillId="0" borderId="3" xfId="0" applyFont="1" applyBorder="1" applyAlignment="1">
      <alignment horizontal="center" vertical="center"/>
    </xf>
    <xf numFmtId="0" fontId="56" fillId="0" borderId="6" xfId="0" applyFont="1" applyBorder="1" applyAlignment="1">
      <alignment horizontal="center" vertical="center"/>
    </xf>
    <xf numFmtId="0" fontId="56" fillId="0" borderId="7" xfId="0" applyFont="1" applyBorder="1" applyAlignment="1">
      <alignment horizontal="center" vertical="center"/>
    </xf>
    <xf numFmtId="0" fontId="56" fillId="0" borderId="8" xfId="0" applyFont="1" applyBorder="1" applyAlignment="1">
      <alignment horizontal="center" vertical="center"/>
    </xf>
    <xf numFmtId="176" fontId="6" fillId="3" borderId="1" xfId="0" applyNumberFormat="1" applyFont="1" applyFill="1" applyBorder="1" applyAlignment="1">
      <alignment horizontal="center" vertical="center" shrinkToFit="1"/>
    </xf>
    <xf numFmtId="176" fontId="6" fillId="3" borderId="2" xfId="0" applyNumberFormat="1" applyFont="1" applyFill="1" applyBorder="1" applyAlignment="1">
      <alignment horizontal="center" vertical="center" shrinkToFit="1"/>
    </xf>
    <xf numFmtId="176" fontId="6" fillId="3" borderId="3" xfId="0" applyNumberFormat="1" applyFont="1" applyFill="1" applyBorder="1" applyAlignment="1">
      <alignment horizontal="center" vertical="center" shrinkToFit="1"/>
    </xf>
    <xf numFmtId="176" fontId="6" fillId="3" borderId="6" xfId="0" applyNumberFormat="1" applyFont="1" applyFill="1" applyBorder="1" applyAlignment="1">
      <alignment horizontal="center" vertical="center" shrinkToFit="1"/>
    </xf>
    <xf numFmtId="176" fontId="6" fillId="3" borderId="7" xfId="0" applyNumberFormat="1" applyFont="1" applyFill="1" applyBorder="1" applyAlignment="1">
      <alignment horizontal="center" vertical="center" shrinkToFit="1"/>
    </xf>
    <xf numFmtId="176" fontId="6" fillId="3" borderId="8" xfId="0" applyNumberFormat="1" applyFont="1" applyFill="1" applyBorder="1" applyAlignment="1">
      <alignment horizontal="center" vertical="center" shrinkToFi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8" borderId="0" xfId="0" applyFont="1" applyFill="1" applyAlignment="1">
      <alignment horizontal="left" vertical="top"/>
    </xf>
    <xf numFmtId="0" fontId="55" fillId="0" borderId="0" xfId="0" applyFont="1" applyAlignment="1">
      <alignment vertical="top" wrapText="1"/>
    </xf>
    <xf numFmtId="0" fontId="60" fillId="0" borderId="0" xfId="0" applyFont="1" applyAlignment="1">
      <alignment vertical="top" wrapText="1"/>
    </xf>
    <xf numFmtId="0" fontId="60" fillId="0" borderId="0" xfId="0" applyFont="1" applyAlignment="1">
      <alignment vertical="center" wrapText="1"/>
    </xf>
    <xf numFmtId="0" fontId="0" fillId="0" borderId="0" xfId="0" applyAlignment="1">
      <alignment vertical="top" wrapText="1"/>
    </xf>
    <xf numFmtId="0" fontId="55" fillId="0" borderId="11" xfId="0" applyFont="1" applyBorder="1" applyAlignment="1">
      <alignment horizontal="center" vertical="center" shrinkToFit="1"/>
    </xf>
    <xf numFmtId="0" fontId="55" fillId="0" borderId="13" xfId="0" applyFont="1" applyBorder="1" applyAlignment="1">
      <alignment horizontal="center" vertical="center" shrinkToFit="1"/>
    </xf>
    <xf numFmtId="0" fontId="55" fillId="0" borderId="14" xfId="0" applyFont="1" applyBorder="1" applyAlignment="1">
      <alignment horizontal="center" vertical="center" shrinkToFit="1"/>
    </xf>
    <xf numFmtId="0" fontId="55" fillId="3" borderId="11" xfId="0" applyFont="1" applyFill="1" applyBorder="1" applyAlignment="1">
      <alignment horizontal="center" vertical="center"/>
    </xf>
    <xf numFmtId="0" fontId="55" fillId="3" borderId="13" xfId="0" applyFont="1" applyFill="1" applyBorder="1" applyAlignment="1">
      <alignment horizontal="center" vertical="center"/>
    </xf>
    <xf numFmtId="0" fontId="55" fillId="3" borderId="14" xfId="0" applyFont="1" applyFill="1" applyBorder="1" applyAlignment="1">
      <alignment horizontal="center" vertical="center"/>
    </xf>
    <xf numFmtId="0" fontId="55" fillId="0" borderId="0" xfId="0" applyFont="1" applyAlignment="1">
      <alignment horizontal="left" vertical="top" wrapText="1"/>
    </xf>
    <xf numFmtId="0" fontId="55" fillId="8" borderId="0" xfId="0" applyFont="1" applyFill="1" applyAlignment="1">
      <alignment horizontal="left" vertical="center"/>
    </xf>
    <xf numFmtId="0" fontId="69" fillId="0" borderId="0" xfId="0" applyFont="1" applyAlignment="1">
      <alignment horizontal="center" vertical="center"/>
    </xf>
    <xf numFmtId="0" fontId="55" fillId="0" borderId="7" xfId="0" applyFont="1" applyBorder="1" applyAlignment="1">
      <alignment horizontal="right" vertical="center"/>
    </xf>
    <xf numFmtId="0" fontId="55" fillId="2" borderId="7" xfId="0" applyFont="1" applyFill="1" applyBorder="1" applyAlignment="1">
      <alignment horizontal="left" vertical="top" shrinkToFit="1"/>
    </xf>
    <xf numFmtId="0" fontId="55" fillId="6" borderId="7" xfId="0" applyFont="1" applyFill="1" applyBorder="1" applyAlignment="1">
      <alignment horizontal="left" vertical="center"/>
    </xf>
    <xf numFmtId="183" fontId="6" fillId="3" borderId="23" xfId="0" applyNumberFormat="1" applyFont="1" applyFill="1" applyBorder="1" applyAlignment="1">
      <alignment horizontal="center" vertical="center"/>
    </xf>
    <xf numFmtId="0" fontId="6" fillId="0" borderId="6" xfId="0" applyFont="1" applyBorder="1" applyAlignment="1">
      <alignment horizontal="center" vertical="center" shrinkToFit="1"/>
    </xf>
    <xf numFmtId="0" fontId="6" fillId="0" borderId="8" xfId="0" applyFont="1" applyBorder="1" applyAlignment="1">
      <alignment horizontal="center" vertical="center" shrinkToFit="1"/>
    </xf>
    <xf numFmtId="176" fontId="6" fillId="3" borderId="23" xfId="0" applyNumberFormat="1" applyFont="1" applyFill="1" applyBorder="1" applyAlignment="1">
      <alignment horizontal="center" vertical="center" shrinkToFit="1"/>
    </xf>
    <xf numFmtId="0" fontId="6" fillId="3" borderId="2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6" fillId="2" borderId="0" xfId="0" applyFont="1" applyFill="1" applyAlignment="1">
      <alignment horizontal="left" vertical="top" wrapText="1"/>
    </xf>
    <xf numFmtId="0" fontId="6" fillId="0" borderId="23" xfId="0" applyFont="1" applyBorder="1" applyAlignment="1">
      <alignment horizontal="center" vertical="center" wrapText="1" shrinkToFit="1"/>
    </xf>
    <xf numFmtId="0" fontId="6" fillId="2" borderId="11"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6" fillId="2" borderId="14" xfId="0" applyFont="1" applyFill="1" applyBorder="1" applyAlignment="1">
      <alignment horizontal="left" vertical="center" shrinkToFit="1"/>
    </xf>
    <xf numFmtId="0" fontId="6" fillId="8" borderId="0" xfId="0" applyFont="1" applyFill="1" applyAlignment="1">
      <alignment horizontal="center" vertical="center"/>
    </xf>
    <xf numFmtId="0" fontId="6" fillId="6" borderId="7" xfId="0" applyFont="1" applyFill="1" applyBorder="1" applyAlignment="1">
      <alignment horizontal="left" vertical="center" shrinkToFit="1"/>
    </xf>
    <xf numFmtId="0" fontId="26" fillId="0" borderId="4" xfId="0" applyFont="1" applyBorder="1" applyAlignment="1">
      <alignment horizontal="center" vertical="center" shrinkToFit="1"/>
    </xf>
    <xf numFmtId="0" fontId="26" fillId="0" borderId="0" xfId="0" applyFont="1" applyAlignment="1">
      <alignment horizontal="center" vertical="center" shrinkToFit="1"/>
    </xf>
    <xf numFmtId="0" fontId="26" fillId="0" borderId="1" xfId="0" applyFont="1" applyBorder="1" applyAlignment="1">
      <alignment horizontal="center" vertical="center" shrinkToFit="1"/>
    </xf>
    <xf numFmtId="0" fontId="26" fillId="0" borderId="2" xfId="0" applyFont="1" applyBorder="1" applyAlignment="1">
      <alignment horizontal="center" vertical="center" shrinkToFit="1"/>
    </xf>
    <xf numFmtId="0" fontId="26" fillId="0" borderId="3" xfId="0" applyFont="1" applyBorder="1" applyAlignment="1">
      <alignment horizontal="center" vertical="center" shrinkToFit="1"/>
    </xf>
    <xf numFmtId="0" fontId="26" fillId="0" borderId="23" xfId="0" applyFont="1" applyBorder="1" applyAlignment="1">
      <alignment horizontal="center" vertical="center" shrinkToFit="1"/>
    </xf>
    <xf numFmtId="0" fontId="26" fillId="0" borderId="23" xfId="0" applyFont="1" applyBorder="1" applyAlignment="1">
      <alignment horizontal="center" vertical="center" wrapText="1" shrinkToFit="1"/>
    </xf>
    <xf numFmtId="0" fontId="26" fillId="0" borderId="11" xfId="0" applyFont="1" applyBorder="1" applyAlignment="1">
      <alignment horizontal="center" vertical="center" shrinkToFit="1"/>
    </xf>
    <xf numFmtId="0" fontId="26" fillId="0" borderId="13" xfId="0" applyFont="1" applyBorder="1" applyAlignment="1">
      <alignment horizontal="center" vertical="center" shrinkToFit="1"/>
    </xf>
    <xf numFmtId="0" fontId="26" fillId="0" borderId="14" xfId="0" applyFont="1" applyBorder="1" applyAlignment="1">
      <alignment horizontal="center" vertical="center" shrinkToFit="1"/>
    </xf>
    <xf numFmtId="0" fontId="48" fillId="2" borderId="0" xfId="0" applyFont="1" applyFill="1" applyAlignment="1">
      <alignment horizontal="left" vertical="center" wrapText="1"/>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6" fillId="3" borderId="11"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183" fontId="6" fillId="3" borderId="11" xfId="0" applyNumberFormat="1" applyFont="1" applyFill="1" applyBorder="1" applyAlignment="1">
      <alignment horizontal="center" vertical="center"/>
    </xf>
    <xf numFmtId="183" fontId="6" fillId="3" borderId="13" xfId="0" applyNumberFormat="1" applyFont="1" applyFill="1" applyBorder="1" applyAlignment="1">
      <alignment horizontal="center" vertical="center"/>
    </xf>
    <xf numFmtId="183" fontId="6" fillId="3" borderId="14" xfId="0" applyNumberFormat="1" applyFont="1" applyFill="1" applyBorder="1" applyAlignment="1">
      <alignment horizontal="center" vertical="center"/>
    </xf>
    <xf numFmtId="183" fontId="6" fillId="3" borderId="11" xfId="0" applyNumberFormat="1" applyFont="1" applyFill="1" applyBorder="1" applyAlignment="1">
      <alignment horizontal="center" vertical="center" wrapText="1"/>
    </xf>
    <xf numFmtId="183" fontId="6" fillId="3" borderId="13" xfId="0" applyNumberFormat="1" applyFont="1" applyFill="1" applyBorder="1" applyAlignment="1">
      <alignment horizontal="center" vertical="center" wrapText="1"/>
    </xf>
    <xf numFmtId="183" fontId="6" fillId="3" borderId="14" xfId="0" applyNumberFormat="1" applyFont="1" applyFill="1" applyBorder="1" applyAlignment="1">
      <alignment horizontal="center" vertical="center" wrapText="1"/>
    </xf>
    <xf numFmtId="183" fontId="6" fillId="3" borderId="23" xfId="0" applyNumberFormat="1" applyFont="1" applyFill="1" applyBorder="1" applyAlignment="1">
      <alignment horizontal="center" vertical="center" wrapText="1"/>
    </xf>
    <xf numFmtId="0" fontId="6" fillId="0" borderId="23" xfId="0" applyFont="1" applyBorder="1" applyAlignment="1">
      <alignment horizontal="center" vertical="center" shrinkToFit="1"/>
    </xf>
    <xf numFmtId="0" fontId="6" fillId="8" borderId="0" xfId="0" applyFont="1" applyFill="1" applyAlignment="1">
      <alignment horizontal="left" vertical="top" wrapText="1"/>
    </xf>
    <xf numFmtId="0" fontId="6" fillId="3" borderId="23" xfId="0" applyFont="1" applyFill="1" applyBorder="1" applyAlignment="1">
      <alignment horizontal="left" vertical="center" shrinkToFit="1"/>
    </xf>
    <xf numFmtId="0" fontId="33" fillId="0" borderId="2" xfId="0" applyFont="1" applyBorder="1" applyAlignment="1">
      <alignment vertical="center" wrapText="1"/>
    </xf>
    <xf numFmtId="0" fontId="26" fillId="0" borderId="11" xfId="0" applyFont="1" applyBorder="1" applyAlignment="1">
      <alignment horizontal="center" vertical="center"/>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59" fillId="0" borderId="11" xfId="0" applyFont="1" applyBorder="1" applyAlignment="1">
      <alignment horizontal="center" vertical="center" shrinkToFit="1"/>
    </xf>
    <xf numFmtId="0" fontId="59" fillId="0" borderId="13" xfId="0" applyFont="1" applyBorder="1" applyAlignment="1">
      <alignment horizontal="center" vertical="center" shrinkToFit="1"/>
    </xf>
    <xf numFmtId="0" fontId="59" fillId="0" borderId="14" xfId="0" applyFont="1" applyBorder="1" applyAlignment="1">
      <alignment horizontal="center" vertical="center" shrinkToFit="1"/>
    </xf>
    <xf numFmtId="0" fontId="57" fillId="0" borderId="1" xfId="0" applyFont="1" applyBorder="1" applyAlignment="1">
      <alignment horizontal="center" vertical="center" wrapText="1"/>
    </xf>
    <xf numFmtId="0" fontId="57" fillId="0" borderId="2" xfId="0" applyFont="1" applyBorder="1" applyAlignment="1">
      <alignment horizontal="center" vertical="center" wrapText="1"/>
    </xf>
    <xf numFmtId="0" fontId="57" fillId="0" borderId="3"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2" borderId="0" xfId="0" applyFont="1" applyFill="1" applyAlignment="1">
      <alignment horizontal="left" vertical="top" wrapText="1" shrinkToFit="1"/>
    </xf>
    <xf numFmtId="0" fontId="55" fillId="0" borderId="2" xfId="0" applyFont="1" applyBorder="1" applyAlignment="1">
      <alignment horizontal="center" vertical="center"/>
    </xf>
    <xf numFmtId="0" fontId="55" fillId="0" borderId="3" xfId="0" applyFont="1" applyBorder="1" applyAlignment="1">
      <alignment horizontal="center" vertical="center"/>
    </xf>
    <xf numFmtId="0" fontId="55" fillId="0" borderId="7" xfId="0" applyFont="1" applyBorder="1" applyAlignment="1">
      <alignment horizontal="center" vertical="center"/>
    </xf>
    <xf numFmtId="0" fontId="55" fillId="0" borderId="8" xfId="0" applyFont="1" applyBorder="1" applyAlignment="1">
      <alignment horizontal="center" vertical="center"/>
    </xf>
    <xf numFmtId="0" fontId="64" fillId="0" borderId="1" xfId="0" applyFont="1" applyBorder="1" applyAlignment="1">
      <alignment horizontal="center" vertical="center" wrapText="1"/>
    </xf>
    <xf numFmtId="0" fontId="64" fillId="0" borderId="3" xfId="0" applyFont="1" applyBorder="1" applyAlignment="1">
      <alignment horizontal="center" vertical="center" wrapText="1"/>
    </xf>
    <xf numFmtId="0" fontId="64" fillId="0" borderId="6" xfId="0" applyFont="1" applyBorder="1" applyAlignment="1">
      <alignment horizontal="center" vertical="center" wrapText="1"/>
    </xf>
    <xf numFmtId="0" fontId="64" fillId="0" borderId="8" xfId="0" applyFont="1" applyBorder="1" applyAlignment="1">
      <alignment horizontal="center" vertical="center" wrapText="1"/>
    </xf>
    <xf numFmtId="176" fontId="6" fillId="3" borderId="32" xfId="0" applyNumberFormat="1" applyFont="1" applyFill="1" applyBorder="1" applyAlignment="1">
      <alignment horizontal="center" vertical="center" shrinkToFit="1"/>
    </xf>
    <xf numFmtId="176" fontId="6" fillId="3" borderId="33" xfId="0" applyNumberFormat="1" applyFont="1" applyFill="1" applyBorder="1" applyAlignment="1">
      <alignment horizontal="center" vertical="center" shrinkToFit="1"/>
    </xf>
    <xf numFmtId="176" fontId="6" fillId="3" borderId="34" xfId="0" applyNumberFormat="1" applyFont="1" applyFill="1" applyBorder="1" applyAlignment="1">
      <alignment horizontal="center" vertical="center" shrinkToFit="1"/>
    </xf>
    <xf numFmtId="176" fontId="6" fillId="3" borderId="24" xfId="0" applyNumberFormat="1" applyFont="1" applyFill="1" applyBorder="1" applyAlignment="1">
      <alignment horizontal="center" vertical="center" shrinkToFit="1"/>
    </xf>
    <xf numFmtId="176" fontId="6" fillId="3" borderId="25" xfId="0" applyNumberFormat="1" applyFont="1" applyFill="1" applyBorder="1" applyAlignment="1">
      <alignment horizontal="center" vertical="center" shrinkToFit="1"/>
    </xf>
    <xf numFmtId="176" fontId="6" fillId="3" borderId="26" xfId="0" applyNumberFormat="1" applyFont="1" applyFill="1" applyBorder="1" applyAlignment="1">
      <alignment horizontal="center" vertical="center" shrinkToFit="1"/>
    </xf>
    <xf numFmtId="0" fontId="55" fillId="2" borderId="0" xfId="0" applyFont="1" applyFill="1" applyAlignment="1">
      <alignment horizontal="left" vertical="top" wrapText="1"/>
    </xf>
    <xf numFmtId="0" fontId="55" fillId="0" borderId="2" xfId="0" applyFont="1" applyBorder="1" applyAlignment="1">
      <alignment horizontal="left" vertical="top"/>
    </xf>
    <xf numFmtId="0" fontId="27" fillId="2" borderId="0" xfId="0" applyFont="1" applyFill="1" applyAlignment="1">
      <alignment horizontal="left" vertical="center" wrapText="1"/>
    </xf>
    <xf numFmtId="185" fontId="33" fillId="0" borderId="1" xfId="0" applyNumberFormat="1" applyFont="1" applyBorder="1" applyAlignment="1">
      <alignment horizontal="center" vertical="center" wrapText="1"/>
    </xf>
    <xf numFmtId="185" fontId="33" fillId="0" borderId="3" xfId="0" applyNumberFormat="1" applyFont="1" applyBorder="1" applyAlignment="1">
      <alignment horizontal="center" vertical="center" wrapText="1"/>
    </xf>
    <xf numFmtId="185" fontId="33" fillId="0" borderId="6" xfId="0" applyNumberFormat="1" applyFont="1" applyBorder="1" applyAlignment="1">
      <alignment horizontal="center" vertical="center" wrapText="1"/>
    </xf>
    <xf numFmtId="185" fontId="33" fillId="0" borderId="8" xfId="0" applyNumberFormat="1" applyFont="1" applyBorder="1" applyAlignment="1">
      <alignment horizontal="center" vertical="center" wrapText="1"/>
    </xf>
    <xf numFmtId="0" fontId="55" fillId="2" borderId="2" xfId="0" applyFont="1" applyFill="1" applyBorder="1" applyAlignment="1">
      <alignment vertical="top" wrapText="1"/>
    </xf>
    <xf numFmtId="0" fontId="55" fillId="2" borderId="0" xfId="0" applyFont="1" applyFill="1" applyAlignment="1">
      <alignment vertical="top"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01" xfId="0" applyFont="1" applyBorder="1" applyAlignment="1">
      <alignment horizontal="center" vertical="center" wrapText="1"/>
    </xf>
    <xf numFmtId="0" fontId="6" fillId="0" borderId="202" xfId="0" applyFont="1" applyBorder="1" applyAlignment="1">
      <alignment horizontal="center" vertical="center" wrapText="1"/>
    </xf>
    <xf numFmtId="0" fontId="6" fillId="0" borderId="203" xfId="0" applyFont="1" applyBorder="1" applyAlignment="1">
      <alignment horizontal="center" vertical="center" wrapText="1"/>
    </xf>
    <xf numFmtId="0" fontId="6" fillId="0" borderId="204" xfId="0" applyFont="1" applyBorder="1" applyAlignment="1">
      <alignment horizontal="center" vertical="center" wrapText="1"/>
    </xf>
    <xf numFmtId="0" fontId="6" fillId="8" borderId="7" xfId="0" applyFont="1" applyFill="1" applyBorder="1" applyAlignment="1">
      <alignment vertical="top" wrapText="1"/>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176" fontId="6" fillId="6" borderId="0" xfId="0" applyNumberFormat="1" applyFont="1" applyFill="1" applyAlignment="1">
      <alignment horizontal="center" vertical="center"/>
    </xf>
    <xf numFmtId="176" fontId="0" fillId="6" borderId="0" xfId="0" applyNumberFormat="1" applyFill="1" applyAlignment="1">
      <alignment horizontal="center" vertical="center"/>
    </xf>
    <xf numFmtId="0" fontId="6" fillId="8" borderId="0" xfId="0" applyFont="1" applyFill="1">
      <alignment vertical="center"/>
    </xf>
    <xf numFmtId="0" fontId="0" fillId="8" borderId="0" xfId="0" applyFill="1">
      <alignment vertical="center"/>
    </xf>
    <xf numFmtId="0" fontId="68" fillId="0" borderId="0" xfId="0" applyFont="1" applyAlignment="1">
      <alignment vertical="top" wrapText="1"/>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55" fillId="0" borderId="2" xfId="0" applyFont="1" applyBorder="1" applyAlignment="1">
      <alignment horizontal="left" vertical="top" wrapText="1"/>
    </xf>
    <xf numFmtId="0" fontId="6" fillId="3" borderId="1" xfId="0" applyFont="1" applyFill="1" applyBorder="1" applyAlignment="1">
      <alignment horizontal="left" vertical="top"/>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5"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3" borderId="8" xfId="0" applyFont="1" applyFill="1" applyBorder="1" applyAlignment="1">
      <alignment horizontal="left" vertical="top"/>
    </xf>
    <xf numFmtId="0" fontId="6" fillId="0" borderId="13" xfId="0" applyFont="1" applyBorder="1" applyAlignment="1">
      <alignment horizontal="center" vertical="center"/>
    </xf>
    <xf numFmtId="176" fontId="6" fillId="8" borderId="11" xfId="0" applyNumberFormat="1" applyFont="1" applyFill="1" applyBorder="1" applyAlignment="1">
      <alignment horizontal="left" vertical="center"/>
    </xf>
    <xf numFmtId="176" fontId="6" fillId="8" borderId="13" xfId="0" applyNumberFormat="1" applyFont="1" applyFill="1" applyBorder="1" applyAlignment="1">
      <alignment horizontal="left" vertical="center"/>
    </xf>
    <xf numFmtId="176" fontId="6" fillId="8" borderId="14" xfId="0" applyNumberFormat="1" applyFont="1" applyFill="1" applyBorder="1" applyAlignment="1">
      <alignment horizontal="left" vertical="center"/>
    </xf>
    <xf numFmtId="0" fontId="6" fillId="3" borderId="0" xfId="0" applyFont="1" applyFill="1" applyAlignment="1">
      <alignment horizontal="right" vertical="center"/>
    </xf>
    <xf numFmtId="0" fontId="6" fillId="3" borderId="0" xfId="0" applyFont="1" applyFill="1" applyAlignment="1">
      <alignment horizontal="left" vertical="center"/>
    </xf>
    <xf numFmtId="0" fontId="6" fillId="8" borderId="1"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6" fillId="8" borderId="6" xfId="0" applyFont="1" applyFill="1" applyBorder="1" applyAlignment="1">
      <alignment horizontal="left" vertical="center"/>
    </xf>
    <xf numFmtId="0" fontId="6" fillId="8" borderId="8" xfId="0" applyFont="1" applyFill="1" applyBorder="1" applyAlignment="1">
      <alignment horizontal="left" vertical="center"/>
    </xf>
    <xf numFmtId="0" fontId="6" fillId="2" borderId="1" xfId="0" applyFont="1" applyFill="1" applyBorder="1" applyAlignment="1">
      <alignment horizontal="left"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Alignment="1">
      <alignment horizontal="right" vertical="center"/>
    </xf>
    <xf numFmtId="0" fontId="6" fillId="2" borderId="0" xfId="0" applyFont="1" applyFill="1" applyAlignment="1">
      <alignment horizontal="left" vertical="center"/>
    </xf>
    <xf numFmtId="0" fontId="6" fillId="3" borderId="21" xfId="0" applyFont="1" applyFill="1" applyBorder="1" applyAlignment="1">
      <alignment horizontal="left" vertical="top" wrapText="1"/>
    </xf>
    <xf numFmtId="0" fontId="6" fillId="3" borderId="22" xfId="0" applyFont="1" applyFill="1" applyBorder="1" applyAlignment="1">
      <alignment horizontal="left" vertical="top" wrapText="1"/>
    </xf>
    <xf numFmtId="0" fontId="6" fillId="3" borderId="0" xfId="0" applyFont="1" applyFill="1" applyAlignment="1">
      <alignment horizontal="left" vertical="top" wrapText="1"/>
    </xf>
    <xf numFmtId="0" fontId="6" fillId="3" borderId="5" xfId="0" applyFont="1" applyFill="1" applyBorder="1" applyAlignment="1">
      <alignment horizontal="left" vertical="top" wrapText="1"/>
    </xf>
    <xf numFmtId="0" fontId="6" fillId="3" borderId="20"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16" xfId="0" applyFont="1" applyFill="1" applyBorder="1" applyAlignment="1">
      <alignment horizontal="left" vertical="top" wrapText="1"/>
    </xf>
    <xf numFmtId="0" fontId="6" fillId="3" borderId="17" xfId="0" applyFont="1" applyFill="1" applyBorder="1" applyAlignment="1">
      <alignment horizontal="left" vertical="top" wrapText="1"/>
    </xf>
    <xf numFmtId="0" fontId="6" fillId="3" borderId="15" xfId="0" applyFont="1" applyFill="1" applyBorder="1" applyAlignment="1">
      <alignment horizontal="left" vertical="top" wrapText="1"/>
    </xf>
    <xf numFmtId="0" fontId="6" fillId="3" borderId="0" xfId="0" applyFont="1" applyFill="1" applyAlignment="1">
      <alignment vertical="center" wrapText="1"/>
    </xf>
    <xf numFmtId="0" fontId="6" fillId="2" borderId="21" xfId="0" applyFont="1" applyFill="1" applyBorder="1" applyAlignment="1">
      <alignment horizontal="left" vertical="top" wrapText="1"/>
    </xf>
    <xf numFmtId="0" fontId="6" fillId="2" borderId="22"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0" xfId="0" applyFont="1" applyFill="1" applyAlignment="1">
      <alignment vertical="center"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5" xfId="0" applyFont="1" applyFill="1" applyBorder="1" applyAlignment="1">
      <alignment horizontal="left" vertical="top" wrapText="1"/>
    </xf>
  </cellXfs>
  <cellStyles count="4">
    <cellStyle name="ハイパーリンク" xfId="1" builtinId="8"/>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25400</xdr:colOff>
      <xdr:row>82</xdr:row>
      <xdr:rowOff>15215</xdr:rowOff>
    </xdr:from>
    <xdr:ext cx="1676400" cy="43947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04800" y="15052015"/>
          <a:ext cx="16764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a:t>
          </a:r>
        </a:p>
      </xdr:txBody>
    </xdr:sp>
    <xdr:clientData/>
  </xdr:oneCellAnchor>
  <xdr:twoCellAnchor>
    <xdr:from>
      <xdr:col>1</xdr:col>
      <xdr:colOff>50800</xdr:colOff>
      <xdr:row>81</xdr:row>
      <xdr:rowOff>127000</xdr:rowOff>
    </xdr:from>
    <xdr:to>
      <xdr:col>2</xdr:col>
      <xdr:colOff>863600</xdr:colOff>
      <xdr:row>81</xdr:row>
      <xdr:rowOff>127000</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330200" y="14922500"/>
          <a:ext cx="20066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977900</xdr:colOff>
      <xdr:row>80</xdr:row>
      <xdr:rowOff>165100</xdr:rowOff>
    </xdr:from>
    <xdr:to>
      <xdr:col>2</xdr:col>
      <xdr:colOff>1244600</xdr:colOff>
      <xdr:row>82</xdr:row>
      <xdr:rowOff>76200</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2451100" y="14782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1231900</xdr:colOff>
      <xdr:row>80</xdr:row>
      <xdr:rowOff>14310</xdr:rowOff>
    </xdr:from>
    <xdr:ext cx="749300" cy="256087"/>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705100" y="14632010"/>
          <a:ext cx="7493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入札公告</a:t>
          </a:r>
        </a:p>
      </xdr:txBody>
    </xdr:sp>
    <xdr:clientData/>
  </xdr:oneCellAnchor>
  <xdr:oneCellAnchor>
    <xdr:from>
      <xdr:col>0</xdr:col>
      <xdr:colOff>254000</xdr:colOff>
      <xdr:row>84</xdr:row>
      <xdr:rowOff>91416</xdr:rowOff>
    </xdr:from>
    <xdr:ext cx="1778000" cy="619784"/>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54000" y="15483816"/>
          <a:ext cx="1778000" cy="619784"/>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「発注者入力シート」、各種様式に必要情報を入力・確認（１）～（３）の３までの手順</a:t>
          </a:r>
        </a:p>
      </xdr:txBody>
    </xdr:sp>
    <xdr:clientData/>
  </xdr:oneCellAnchor>
  <xdr:twoCellAnchor>
    <xdr:from>
      <xdr:col>2</xdr:col>
      <xdr:colOff>1381125</xdr:colOff>
      <xdr:row>81</xdr:row>
      <xdr:rowOff>139700</xdr:rowOff>
    </xdr:from>
    <xdr:to>
      <xdr:col>6</xdr:col>
      <xdr:colOff>101600</xdr:colOff>
      <xdr:row>81</xdr:row>
      <xdr:rowOff>139700</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a:off x="2854325" y="14935200"/>
          <a:ext cx="223837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127000</xdr:colOff>
      <xdr:row>81</xdr:row>
      <xdr:rowOff>25400</xdr:rowOff>
    </xdr:from>
    <xdr:to>
      <xdr:col>6</xdr:col>
      <xdr:colOff>393700</xdr:colOff>
      <xdr:row>82</xdr:row>
      <xdr:rowOff>114300</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5118100" y="148209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469900</xdr:colOff>
      <xdr:row>79</xdr:row>
      <xdr:rowOff>141310</xdr:rowOff>
    </xdr:from>
    <xdr:ext cx="1193800" cy="25608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699000" y="14581210"/>
          <a:ext cx="11938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技術資料提出</a:t>
          </a:r>
        </a:p>
      </xdr:txBody>
    </xdr:sp>
    <xdr:clientData/>
  </xdr:oneCellAnchor>
  <xdr:oneCellAnchor>
    <xdr:from>
      <xdr:col>2</xdr:col>
      <xdr:colOff>1974850</xdr:colOff>
      <xdr:row>82</xdr:row>
      <xdr:rowOff>27915</xdr:rowOff>
    </xdr:from>
    <xdr:ext cx="1816100" cy="43947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441700" y="17382465"/>
          <a:ext cx="18161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「様式総合評価技術資料ファイル」（本ファイル公告用）</a:t>
          </a:r>
        </a:p>
      </xdr:txBody>
    </xdr:sp>
    <xdr:clientData/>
  </xdr:oneCellAnchor>
  <xdr:oneCellAnchor>
    <xdr:from>
      <xdr:col>2</xdr:col>
      <xdr:colOff>1971675</xdr:colOff>
      <xdr:row>84</xdr:row>
      <xdr:rowOff>154917</xdr:rowOff>
    </xdr:from>
    <xdr:ext cx="1879600" cy="43947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438525" y="17852367"/>
          <a:ext cx="18796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企業は、申請内容を「企業入力シート」、各種様式に記入</a:t>
          </a:r>
        </a:p>
      </xdr:txBody>
    </xdr:sp>
    <xdr:clientData/>
  </xdr:oneCellAnchor>
  <xdr:twoCellAnchor>
    <xdr:from>
      <xdr:col>6</xdr:col>
      <xdr:colOff>520700</xdr:colOff>
      <xdr:row>81</xdr:row>
      <xdr:rowOff>127000</xdr:rowOff>
    </xdr:from>
    <xdr:to>
      <xdr:col>7</xdr:col>
      <xdr:colOff>965200</xdr:colOff>
      <xdr:row>81</xdr:row>
      <xdr:rowOff>127000</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a:off x="5511800" y="14922500"/>
          <a:ext cx="1435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139700</xdr:colOff>
      <xdr:row>81</xdr:row>
      <xdr:rowOff>12700</xdr:rowOff>
    </xdr:from>
    <xdr:to>
      <xdr:col>8</xdr:col>
      <xdr:colOff>406400</xdr:colOff>
      <xdr:row>82</xdr:row>
      <xdr:rowOff>101600</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70866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635000</xdr:colOff>
      <xdr:row>78</xdr:row>
      <xdr:rowOff>128994</xdr:rowOff>
    </xdr:from>
    <xdr:ext cx="1562100" cy="43947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807325" y="16788219"/>
          <a:ext cx="15621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技術審査会</a:t>
          </a:r>
          <a:endParaRPr kumimoji="1" lang="en-US" altLang="ja-JP" sz="1100"/>
        </a:p>
        <a:p>
          <a:r>
            <a:rPr kumimoji="1" lang="ja-JP" altLang="en-US" sz="1100"/>
            <a:t>（競争参加資格委員会）</a:t>
          </a:r>
        </a:p>
      </xdr:txBody>
    </xdr:sp>
    <xdr:clientData/>
  </xdr:oneCellAnchor>
  <xdr:oneCellAnchor>
    <xdr:from>
      <xdr:col>6</xdr:col>
      <xdr:colOff>495300</xdr:colOff>
      <xdr:row>82</xdr:row>
      <xdr:rowOff>27915</xdr:rowOff>
    </xdr:from>
    <xdr:ext cx="1460500" cy="439470"/>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486400" y="15001215"/>
          <a:ext cx="1460500" cy="439470"/>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a:t>
          </a:r>
          <a:endParaRPr kumimoji="1" lang="en-US" altLang="ja-JP" sz="1100"/>
        </a:p>
        <a:p>
          <a:r>
            <a:rPr kumimoji="1" lang="ja-JP" altLang="en-US" sz="1100"/>
            <a:t>（別ファイル）</a:t>
          </a:r>
        </a:p>
      </xdr:txBody>
    </xdr:sp>
    <xdr:clientData/>
  </xdr:oneCellAnchor>
  <xdr:oneCellAnchor>
    <xdr:from>
      <xdr:col>6</xdr:col>
      <xdr:colOff>584200</xdr:colOff>
      <xdr:row>84</xdr:row>
      <xdr:rowOff>129517</xdr:rowOff>
    </xdr:from>
    <xdr:ext cx="2108200" cy="43947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549900" y="15445717"/>
          <a:ext cx="21082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各企業の申請内容を集計・審査し、技術資料、入札結果調書を作成</a:t>
          </a:r>
        </a:p>
      </xdr:txBody>
    </xdr:sp>
    <xdr:clientData/>
  </xdr:oneCellAnchor>
  <xdr:twoCellAnchor>
    <xdr:from>
      <xdr:col>8</xdr:col>
      <xdr:colOff>431800</xdr:colOff>
      <xdr:row>81</xdr:row>
      <xdr:rowOff>127000</xdr:rowOff>
    </xdr:from>
    <xdr:to>
      <xdr:col>9</xdr:col>
      <xdr:colOff>914400</xdr:colOff>
      <xdr:row>81</xdr:row>
      <xdr:rowOff>127000</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a:off x="7378700" y="14986000"/>
          <a:ext cx="1308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81</xdr:row>
      <xdr:rowOff>12700</xdr:rowOff>
    </xdr:from>
    <xdr:to>
      <xdr:col>9</xdr:col>
      <xdr:colOff>1219200</xdr:colOff>
      <xdr:row>82</xdr:row>
      <xdr:rowOff>101600</xdr:rowOff>
    </xdr:to>
    <xdr:sp macro="" textlink="">
      <xdr:nvSpPr>
        <xdr:cNvPr id="30" name="円/楕円 29">
          <a:extLst>
            <a:ext uri="{FF2B5EF4-FFF2-40B4-BE49-F238E27FC236}">
              <a16:creationId xmlns:a16="http://schemas.microsoft.com/office/drawing/2014/main" id="{00000000-0008-0000-0000-00001E000000}"/>
            </a:ext>
          </a:extLst>
        </xdr:cNvPr>
        <xdr:cNvSpPr/>
      </xdr:nvSpPr>
      <xdr:spPr>
        <a:xfrm>
          <a:off x="87249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419100</xdr:colOff>
      <xdr:row>79</xdr:row>
      <xdr:rowOff>80986</xdr:rowOff>
    </xdr:from>
    <xdr:ext cx="1727200" cy="256087"/>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191500" y="14584386"/>
          <a:ext cx="17272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入札結果の公表</a:t>
          </a:r>
        </a:p>
      </xdr:txBody>
    </xdr:sp>
    <xdr:clientData/>
  </xdr:oneCellAnchor>
  <xdr:oneCellAnchor>
    <xdr:from>
      <xdr:col>9</xdr:col>
      <xdr:colOff>736600</xdr:colOff>
      <xdr:row>84</xdr:row>
      <xdr:rowOff>167618</xdr:rowOff>
    </xdr:from>
    <xdr:ext cx="1612900" cy="43947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8509000" y="15560018"/>
          <a:ext cx="16129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「技術審査用ファイル」を技術管理課にメール提出</a:t>
          </a:r>
        </a:p>
      </xdr:txBody>
    </xdr:sp>
    <xdr:clientData/>
  </xdr:oneCellAnchor>
  <xdr:twoCellAnchor>
    <xdr:from>
      <xdr:col>8</xdr:col>
      <xdr:colOff>495300</xdr:colOff>
      <xdr:row>82</xdr:row>
      <xdr:rowOff>38100</xdr:rowOff>
    </xdr:from>
    <xdr:to>
      <xdr:col>9</xdr:col>
      <xdr:colOff>812800</xdr:colOff>
      <xdr:row>84</xdr:row>
      <xdr:rowOff>12700</xdr:rowOff>
    </xdr:to>
    <xdr:cxnSp macro="">
      <xdr:nvCxnSpPr>
        <xdr:cNvPr id="33" name="直線矢印コネクタ 32">
          <a:extLst>
            <a:ext uri="{FF2B5EF4-FFF2-40B4-BE49-F238E27FC236}">
              <a16:creationId xmlns:a16="http://schemas.microsoft.com/office/drawing/2014/main" id="{00000000-0008-0000-0000-000021000000}"/>
            </a:ext>
          </a:extLst>
        </xdr:cNvPr>
        <xdr:cNvCxnSpPr/>
      </xdr:nvCxnSpPr>
      <xdr:spPr>
        <a:xfrm>
          <a:off x="7442200" y="15074900"/>
          <a:ext cx="1143000" cy="33020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83</xdr:row>
      <xdr:rowOff>76200</xdr:rowOff>
    </xdr:from>
    <xdr:to>
      <xdr:col>9</xdr:col>
      <xdr:colOff>1219200</xdr:colOff>
      <xdr:row>84</xdr:row>
      <xdr:rowOff>165100</xdr:rowOff>
    </xdr:to>
    <xdr:sp macro="" textlink="">
      <xdr:nvSpPr>
        <xdr:cNvPr id="36" name="円/楕円 35">
          <a:extLst>
            <a:ext uri="{FF2B5EF4-FFF2-40B4-BE49-F238E27FC236}">
              <a16:creationId xmlns:a16="http://schemas.microsoft.com/office/drawing/2014/main" id="{00000000-0008-0000-0000-000024000000}"/>
            </a:ext>
          </a:extLst>
        </xdr:cNvPr>
        <xdr:cNvSpPr/>
      </xdr:nvSpPr>
      <xdr:spPr>
        <a:xfrm>
          <a:off x="8724900" y="15290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876300</xdr:colOff>
      <xdr:row>82</xdr:row>
      <xdr:rowOff>101600</xdr:rowOff>
    </xdr:from>
    <xdr:to>
      <xdr:col>2</xdr:col>
      <xdr:colOff>1358900</xdr:colOff>
      <xdr:row>83</xdr:row>
      <xdr:rowOff>38100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2349500" y="15074900"/>
          <a:ext cx="4826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812800</xdr:colOff>
      <xdr:row>82</xdr:row>
      <xdr:rowOff>117237</xdr:rowOff>
    </xdr:from>
    <xdr:ext cx="876300" cy="632063"/>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286000" y="15090537"/>
          <a:ext cx="876300" cy="632063"/>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コピー作成後、（３）の４、５</a:t>
          </a:r>
        </a:p>
      </xdr:txBody>
    </xdr:sp>
    <xdr:clientData/>
  </xdr:oneCellAnchor>
  <xdr:twoCellAnchor>
    <xdr:from>
      <xdr:col>2</xdr:col>
      <xdr:colOff>1409701</xdr:colOff>
      <xdr:row>59</xdr:row>
      <xdr:rowOff>57150</xdr:rowOff>
    </xdr:from>
    <xdr:to>
      <xdr:col>2</xdr:col>
      <xdr:colOff>2238375</xdr:colOff>
      <xdr:row>60</xdr:row>
      <xdr:rowOff>161925</xdr:rowOff>
    </xdr:to>
    <xdr:sp macro="" textlink="">
      <xdr:nvSpPr>
        <xdr:cNvPr id="34" name="角丸四角形吹き出し 33">
          <a:extLst>
            <a:ext uri="{FF2B5EF4-FFF2-40B4-BE49-F238E27FC236}">
              <a16:creationId xmlns:a16="http://schemas.microsoft.com/office/drawing/2014/main" id="{00000000-0008-0000-0000-000022000000}"/>
            </a:ext>
          </a:extLst>
        </xdr:cNvPr>
        <xdr:cNvSpPr/>
      </xdr:nvSpPr>
      <xdr:spPr>
        <a:xfrm>
          <a:off x="2876551" y="13420725"/>
          <a:ext cx="828674" cy="276225"/>
        </a:xfrm>
        <a:prstGeom prst="wedgeRoundRectCallout">
          <a:avLst>
            <a:gd name="adj1" fmla="val -109461"/>
            <a:gd name="adj2" fmla="val 5107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3</xdr:col>
      <xdr:colOff>762001</xdr:colOff>
      <xdr:row>49</xdr:row>
      <xdr:rowOff>142875</xdr:rowOff>
    </xdr:from>
    <xdr:to>
      <xdr:col>5</xdr:col>
      <xdr:colOff>19050</xdr:colOff>
      <xdr:row>50</xdr:row>
      <xdr:rowOff>200025</xdr:rowOff>
    </xdr:to>
    <xdr:sp macro="" textlink="">
      <xdr:nvSpPr>
        <xdr:cNvPr id="35" name="角丸四角形吹き出し 34">
          <a:extLst>
            <a:ext uri="{FF2B5EF4-FFF2-40B4-BE49-F238E27FC236}">
              <a16:creationId xmlns:a16="http://schemas.microsoft.com/office/drawing/2014/main" id="{00000000-0008-0000-0000-000023000000}"/>
            </a:ext>
          </a:extLst>
        </xdr:cNvPr>
        <xdr:cNvSpPr/>
      </xdr:nvSpPr>
      <xdr:spPr>
        <a:xfrm>
          <a:off x="4610101" y="11591925"/>
          <a:ext cx="828674" cy="276225"/>
        </a:xfrm>
        <a:prstGeom prst="wedgeRoundRectCallout">
          <a:avLst>
            <a:gd name="adj1" fmla="val -80725"/>
            <a:gd name="adj2" fmla="val -4548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7</xdr:col>
      <xdr:colOff>828675</xdr:colOff>
      <xdr:row>30</xdr:row>
      <xdr:rowOff>152400</xdr:rowOff>
    </xdr:from>
    <xdr:to>
      <xdr:col>8</xdr:col>
      <xdr:colOff>9525</xdr:colOff>
      <xdr:row>34</xdr:row>
      <xdr:rowOff>66675</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8001000" y="6362700"/>
          <a:ext cx="171450" cy="6096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76200</xdr:colOff>
      <xdr:row>30</xdr:row>
      <xdr:rowOff>76742</xdr:rowOff>
    </xdr:from>
    <xdr:ext cx="1743074" cy="780508"/>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8239125" y="6287042"/>
          <a:ext cx="1743074" cy="78050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下記項目のうち２つを選択</a:t>
          </a:r>
          <a:endParaRPr kumimoji="1" lang="en-US" altLang="ja-JP" sz="1100"/>
        </a:p>
        <a:p>
          <a:pPr algn="l"/>
          <a:r>
            <a:rPr kumimoji="1" lang="ja-JP" altLang="en-US" sz="1100"/>
            <a:t>①ボランティア活動</a:t>
          </a:r>
          <a:endParaRPr kumimoji="1" lang="en-US" altLang="ja-JP" sz="1100"/>
        </a:p>
        <a:p>
          <a:pPr algn="l"/>
          <a:r>
            <a:rPr kumimoji="1" lang="ja-JP" altLang="en-US" sz="1100"/>
            <a:t>②若手・中堅技術者配置</a:t>
          </a:r>
          <a:endParaRPr kumimoji="1" lang="en-US" altLang="ja-JP" sz="1100"/>
        </a:p>
        <a:p>
          <a:pPr algn="l"/>
          <a:r>
            <a:rPr kumimoji="1" lang="ja-JP" altLang="en-US" sz="1100"/>
            <a:t>③建設機械保有状況</a:t>
          </a:r>
          <a:endParaRPr kumimoji="1" lang="en-US" altLang="ja-JP" sz="1100"/>
        </a:p>
        <a:p>
          <a:pPr algn="l"/>
          <a:endParaRPr kumimoji="1" lang="ja-JP" altLang="en-US" sz="1100"/>
        </a:p>
      </xdr:txBody>
    </xdr:sp>
    <xdr:clientData/>
  </xdr:oneCellAnchor>
  <xdr:twoCellAnchor>
    <xdr:from>
      <xdr:col>7</xdr:col>
      <xdr:colOff>104775</xdr:colOff>
      <xdr:row>38</xdr:row>
      <xdr:rowOff>28575</xdr:rowOff>
    </xdr:from>
    <xdr:to>
      <xdr:col>7</xdr:col>
      <xdr:colOff>200025</xdr:colOff>
      <xdr:row>39</xdr:row>
      <xdr:rowOff>161924</xdr:rowOff>
    </xdr:to>
    <xdr:sp macro="" textlink="">
      <xdr:nvSpPr>
        <xdr:cNvPr id="40" name="右中かっこ 39">
          <a:extLst>
            <a:ext uri="{FF2B5EF4-FFF2-40B4-BE49-F238E27FC236}">
              <a16:creationId xmlns:a16="http://schemas.microsoft.com/office/drawing/2014/main" id="{00000000-0008-0000-0000-000028000000}"/>
            </a:ext>
          </a:extLst>
        </xdr:cNvPr>
        <xdr:cNvSpPr/>
      </xdr:nvSpPr>
      <xdr:spPr>
        <a:xfrm>
          <a:off x="7277100" y="7667625"/>
          <a:ext cx="95250" cy="304799"/>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409575</xdr:colOff>
      <xdr:row>38</xdr:row>
      <xdr:rowOff>19592</xdr:rowOff>
    </xdr:from>
    <xdr:ext cx="1743074" cy="380458"/>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7581900" y="7658642"/>
          <a:ext cx="1743074" cy="38045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必要に応じて「会社所在地」</a:t>
          </a:r>
          <a:endParaRPr kumimoji="1" lang="en-US" altLang="ja-JP" sz="1100"/>
        </a:p>
        <a:p>
          <a:pPr algn="l"/>
          <a:r>
            <a:rPr kumimoji="1" lang="ja-JP" altLang="en-US" sz="1100"/>
            <a:t>を選択</a:t>
          </a:r>
        </a:p>
      </xdr:txBody>
    </xdr:sp>
    <xdr:clientData/>
  </xdr:oneCellAnchor>
  <xdr:twoCellAnchor>
    <xdr:from>
      <xdr:col>7</xdr:col>
      <xdr:colOff>114300</xdr:colOff>
      <xdr:row>40</xdr:row>
      <xdr:rowOff>19050</xdr:rowOff>
    </xdr:from>
    <xdr:to>
      <xdr:col>7</xdr:col>
      <xdr:colOff>209550</xdr:colOff>
      <xdr:row>44</xdr:row>
      <xdr:rowOff>23700</xdr:rowOff>
    </xdr:to>
    <xdr:sp macro="" textlink="">
      <xdr:nvSpPr>
        <xdr:cNvPr id="42" name="右中かっこ 41">
          <a:extLst>
            <a:ext uri="{FF2B5EF4-FFF2-40B4-BE49-F238E27FC236}">
              <a16:creationId xmlns:a16="http://schemas.microsoft.com/office/drawing/2014/main" id="{00000000-0008-0000-0000-00002A000000}"/>
            </a:ext>
          </a:extLst>
        </xdr:cNvPr>
        <xdr:cNvSpPr/>
      </xdr:nvSpPr>
      <xdr:spPr>
        <a:xfrm>
          <a:off x="7286625" y="8010525"/>
          <a:ext cx="95250" cy="9000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400050</xdr:colOff>
      <xdr:row>41</xdr:row>
      <xdr:rowOff>95792</xdr:rowOff>
    </xdr:from>
    <xdr:ext cx="1743074" cy="380458"/>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7572375" y="8277767"/>
          <a:ext cx="1743074" cy="38045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様式番号を忘れずに選択</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10</xdr:col>
      <xdr:colOff>101600</xdr:colOff>
      <xdr:row>36</xdr:row>
      <xdr:rowOff>196850</xdr:rowOff>
    </xdr:from>
    <xdr:ext cx="2486025" cy="1284976"/>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8674100" y="6689725"/>
          <a:ext cx="2486025" cy="1284976"/>
        </a:xfrm>
        <a:prstGeom prst="wedgeRoundRectCallout">
          <a:avLst>
            <a:gd name="adj1" fmla="val -66619"/>
            <a:gd name="adj2" fmla="val 46214"/>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noAutofit/>
        </a:bodyPr>
        <a:lstStyle/>
        <a:p>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重要</a:t>
          </a:r>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発注者への注意事項</a:t>
          </a:r>
          <a:endParaRPr lang="ja-JP" altLang="ja-JP">
            <a:solidFill>
              <a:srgbClr val="FF0000"/>
            </a:solidFill>
            <a:effectLst/>
          </a:endParaRPr>
        </a:p>
        <a:p>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４</a:t>
          </a:r>
          <a:r>
            <a:rPr kumimoji="1" lang="ja-JP" altLang="ja-JP" sz="1100">
              <a:solidFill>
                <a:schemeClr val="tx1"/>
              </a:solidFill>
              <a:effectLst/>
              <a:latin typeface="+mn-lt"/>
              <a:ea typeface="+mn-ea"/>
              <a:cs typeface="+mn-cs"/>
            </a:rPr>
            <a:t>．押印済資料で提出する評価項目」以下で</a:t>
          </a:r>
          <a:r>
            <a:rPr kumimoji="1" lang="ja-JP" altLang="ja-JP" sz="1100">
              <a:solidFill>
                <a:srgbClr val="FF0000"/>
              </a:solidFill>
              <a:effectLst/>
              <a:latin typeface="+mn-lt"/>
              <a:ea typeface="+mn-ea"/>
              <a:cs typeface="+mn-cs"/>
            </a:rPr>
            <a:t>不要な</a:t>
          </a:r>
          <a:r>
            <a:rPr kumimoji="1" lang="ja-JP" altLang="en-US" sz="1100">
              <a:solidFill>
                <a:srgbClr val="FF0000"/>
              </a:solidFill>
              <a:effectLst/>
              <a:latin typeface="+mn-lt"/>
              <a:ea typeface="+mn-ea"/>
              <a:cs typeface="+mn-cs"/>
            </a:rPr>
            <a:t>行</a:t>
          </a:r>
          <a:r>
            <a:rPr kumimoji="1" lang="ja-JP" altLang="ja-JP" sz="1100">
              <a:solidFill>
                <a:srgbClr val="FF0000"/>
              </a:solidFill>
              <a:effectLst/>
              <a:latin typeface="+mn-lt"/>
              <a:ea typeface="+mn-ea"/>
              <a:cs typeface="+mn-cs"/>
            </a:rPr>
            <a:t>は全て非表示</a:t>
          </a:r>
          <a:r>
            <a:rPr kumimoji="1" lang="ja-JP" altLang="ja-JP" sz="1100">
              <a:solidFill>
                <a:schemeClr val="tx1"/>
              </a:solidFill>
              <a:effectLst/>
              <a:latin typeface="+mn-lt"/>
              <a:ea typeface="+mn-ea"/>
              <a:cs typeface="+mn-cs"/>
            </a:rPr>
            <a:t>にすること。</a:t>
          </a:r>
          <a:endParaRPr lang="ja-JP" altLang="ja-JP">
            <a:solidFill>
              <a:schemeClr val="tx1"/>
            </a:solidFill>
            <a:effectLst/>
          </a:endParaRPr>
        </a:p>
        <a:p>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削除厳禁（発注者審査作業用シートに影響有）</a:t>
          </a:r>
          <a:r>
            <a:rPr kumimoji="1" lang="en-US" altLang="ja-JP" sz="1100">
              <a:solidFill>
                <a:srgbClr val="FF0000"/>
              </a:solidFill>
              <a:effectLst/>
              <a:latin typeface="+mn-lt"/>
              <a:ea typeface="+mn-ea"/>
              <a:cs typeface="+mn-cs"/>
            </a:rPr>
            <a:t>】</a:t>
          </a:r>
          <a:endParaRPr lang="ja-JP" altLang="ja-JP">
            <a:solidFill>
              <a:srgbClr val="FF0000"/>
            </a:solidFill>
            <a:effectLst/>
          </a:endParaRPr>
        </a:p>
        <a:p>
          <a:pPr algn="l"/>
          <a:endParaRPr kumimoji="1" lang="ja-JP" altLang="en-US" sz="1100"/>
        </a:p>
      </xdr:txBody>
    </xdr:sp>
    <xdr:clientData/>
  </xdr:oneCellAnchor>
  <xdr:twoCellAnchor>
    <xdr:from>
      <xdr:col>10</xdr:col>
      <xdr:colOff>63500</xdr:colOff>
      <xdr:row>21</xdr:row>
      <xdr:rowOff>0</xdr:rowOff>
    </xdr:from>
    <xdr:to>
      <xdr:col>10</xdr:col>
      <xdr:colOff>223558</xdr:colOff>
      <xdr:row>36</xdr:row>
      <xdr:rowOff>8965</xdr:rowOff>
    </xdr:to>
    <xdr:sp macro="" textlink="">
      <xdr:nvSpPr>
        <xdr:cNvPr id="3" name="右大かっこ 2">
          <a:extLst>
            <a:ext uri="{FF2B5EF4-FFF2-40B4-BE49-F238E27FC236}">
              <a16:creationId xmlns:a16="http://schemas.microsoft.com/office/drawing/2014/main" id="{D42CE58C-4B33-4CDA-827D-56668B981632}"/>
            </a:ext>
          </a:extLst>
        </xdr:cNvPr>
        <xdr:cNvSpPr/>
      </xdr:nvSpPr>
      <xdr:spPr>
        <a:xfrm>
          <a:off x="8636000" y="3841750"/>
          <a:ext cx="160058" cy="2660090"/>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264272</xdr:colOff>
      <xdr:row>24</xdr:row>
      <xdr:rowOff>142502</xdr:rowOff>
    </xdr:from>
    <xdr:to>
      <xdr:col>15</xdr:col>
      <xdr:colOff>398370</xdr:colOff>
      <xdr:row>29</xdr:row>
      <xdr:rowOff>155203</xdr:rowOff>
    </xdr:to>
    <xdr:sp macro="" textlink="">
      <xdr:nvSpPr>
        <xdr:cNvPr id="4" name="テキスト ボックス 3">
          <a:extLst>
            <a:ext uri="{FF2B5EF4-FFF2-40B4-BE49-F238E27FC236}">
              <a16:creationId xmlns:a16="http://schemas.microsoft.com/office/drawing/2014/main" id="{A5C14E34-75A3-4E52-9576-47303D8C3ABD}"/>
            </a:ext>
          </a:extLst>
        </xdr:cNvPr>
        <xdr:cNvSpPr txBox="1"/>
      </xdr:nvSpPr>
      <xdr:spPr>
        <a:xfrm>
          <a:off x="8836772" y="4698627"/>
          <a:ext cx="3150348" cy="8223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133350</xdr:colOff>
      <xdr:row>27</xdr:row>
      <xdr:rowOff>53975</xdr:rowOff>
    </xdr:from>
    <xdr:to>
      <xdr:col>23</xdr:col>
      <xdr:colOff>209550</xdr:colOff>
      <xdr:row>30</xdr:row>
      <xdr:rowOff>76200</xdr:rowOff>
    </xdr:to>
    <xdr:sp macro="" textlink="">
      <xdr:nvSpPr>
        <xdr:cNvPr id="3" name="四角形吹き出し 2">
          <a:extLst>
            <a:ext uri="{FF2B5EF4-FFF2-40B4-BE49-F238E27FC236}">
              <a16:creationId xmlns:a16="http://schemas.microsoft.com/office/drawing/2014/main" id="{00000000-0008-0000-0500-000003000000}"/>
            </a:ext>
          </a:extLst>
        </xdr:cNvPr>
        <xdr:cNvSpPr/>
      </xdr:nvSpPr>
      <xdr:spPr>
        <a:xfrm>
          <a:off x="7381875" y="5235575"/>
          <a:ext cx="2590800" cy="536575"/>
        </a:xfrm>
        <a:prstGeom prst="wedgeRectCallout">
          <a:avLst>
            <a:gd name="adj1" fmla="val -86036"/>
            <a:gd name="adj2" fmla="val 1451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数式エラーの行</a:t>
          </a:r>
          <a:r>
            <a:rPr kumimoji="1" lang="ja-JP" altLang="en-US" sz="1100">
              <a:solidFill>
                <a:schemeClr val="tx1"/>
              </a:solidFill>
            </a:rPr>
            <a:t>は、</a:t>
          </a:r>
          <a:r>
            <a:rPr kumimoji="1" lang="ja-JP" altLang="en-US" sz="1100">
              <a:solidFill>
                <a:srgbClr val="FF0000"/>
              </a:solidFill>
            </a:rPr>
            <a:t>非表示</a:t>
          </a:r>
          <a:r>
            <a:rPr kumimoji="1" lang="ja-JP" altLang="en-US" sz="1100">
              <a:solidFill>
                <a:schemeClr val="tx1"/>
              </a:solidFill>
            </a:rPr>
            <a:t>にしてください。</a:t>
          </a:r>
        </a:p>
      </xdr:txBody>
    </xdr:sp>
    <xdr:clientData/>
  </xdr:twoCellAnchor>
  <xdr:twoCellAnchor>
    <xdr:from>
      <xdr:col>17</xdr:col>
      <xdr:colOff>276225</xdr:colOff>
      <xdr:row>11</xdr:row>
      <xdr:rowOff>180975</xdr:rowOff>
    </xdr:from>
    <xdr:to>
      <xdr:col>22</xdr:col>
      <xdr:colOff>66675</xdr:colOff>
      <xdr:row>24</xdr:row>
      <xdr:rowOff>161925</xdr:rowOff>
    </xdr:to>
    <xdr:grpSp>
      <xdr:nvGrpSpPr>
        <xdr:cNvPr id="6" name="グループ化 5">
          <a:extLst>
            <a:ext uri="{FF2B5EF4-FFF2-40B4-BE49-F238E27FC236}">
              <a16:creationId xmlns:a16="http://schemas.microsoft.com/office/drawing/2014/main" id="{00000000-0008-0000-0500-000006000000}"/>
            </a:ext>
          </a:extLst>
        </xdr:cNvPr>
        <xdr:cNvGrpSpPr/>
      </xdr:nvGrpSpPr>
      <xdr:grpSpPr>
        <a:xfrm>
          <a:off x="6264275" y="2378075"/>
          <a:ext cx="2933700" cy="2447925"/>
          <a:chOff x="6915150" y="2381250"/>
          <a:chExt cx="3219450" cy="2466975"/>
        </a:xfrm>
      </xdr:grpSpPr>
      <xdr:pic>
        <xdr:nvPicPr>
          <xdr:cNvPr id="7" name="図 6">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15150" y="2381250"/>
            <a:ext cx="3219450" cy="2466975"/>
          </a:xfrm>
          <a:prstGeom prst="rect">
            <a:avLst/>
          </a:prstGeom>
        </xdr:spPr>
      </xdr:pic>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7038975" y="2724150"/>
            <a:ext cx="2981325" cy="1809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7048500" y="3419475"/>
            <a:ext cx="561975" cy="1428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57150</xdr:colOff>
      <xdr:row>22</xdr:row>
      <xdr:rowOff>9525</xdr:rowOff>
    </xdr:from>
    <xdr:to>
      <xdr:col>17</xdr:col>
      <xdr:colOff>112877</xdr:colOff>
      <xdr:row>41</xdr:row>
      <xdr:rowOff>21843</xdr:rowOff>
    </xdr:to>
    <xdr:sp macro="" textlink="">
      <xdr:nvSpPr>
        <xdr:cNvPr id="2" name="右大かっこ 1">
          <a:extLst>
            <a:ext uri="{FF2B5EF4-FFF2-40B4-BE49-F238E27FC236}">
              <a16:creationId xmlns:a16="http://schemas.microsoft.com/office/drawing/2014/main" id="{26A0B4A5-A5EA-4B18-A78A-9EF4E7BD6C6B}"/>
            </a:ext>
          </a:extLst>
        </xdr:cNvPr>
        <xdr:cNvSpPr/>
      </xdr:nvSpPr>
      <xdr:spPr>
        <a:xfrm>
          <a:off x="6048375" y="4343400"/>
          <a:ext cx="55727" cy="3184143"/>
        </a:xfrm>
        <a:prstGeom prst="rightBracket">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151670</xdr:colOff>
      <xdr:row>31</xdr:row>
      <xdr:rowOff>77103</xdr:rowOff>
    </xdr:from>
    <xdr:to>
      <xdr:col>23</xdr:col>
      <xdr:colOff>240196</xdr:colOff>
      <xdr:row>35</xdr:row>
      <xdr:rowOff>8310</xdr:rowOff>
    </xdr:to>
    <xdr:sp macro="" textlink="">
      <xdr:nvSpPr>
        <xdr:cNvPr id="4" name="吹き出し: 左矢印 3">
          <a:extLst>
            <a:ext uri="{FF2B5EF4-FFF2-40B4-BE49-F238E27FC236}">
              <a16:creationId xmlns:a16="http://schemas.microsoft.com/office/drawing/2014/main" id="{1BFC0D5E-FCFA-4419-879F-0FCCEB3C4071}"/>
            </a:ext>
          </a:extLst>
        </xdr:cNvPr>
        <xdr:cNvSpPr/>
      </xdr:nvSpPr>
      <xdr:spPr>
        <a:xfrm>
          <a:off x="6142895" y="5934978"/>
          <a:ext cx="3860426" cy="607482"/>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事前審査・証明書に</a:t>
          </a:r>
          <a:r>
            <a:rPr kumimoji="1" lang="ja-JP" altLang="en-US" sz="1100">
              <a:solidFill>
                <a:sysClr val="windowText" lastClr="000000"/>
              </a:solidFill>
              <a:effectLst/>
              <a:latin typeface="+mn-lt"/>
              <a:ea typeface="+mn-ea"/>
              <a:cs typeface="+mn-cs"/>
            </a:rPr>
            <a:t>より提出する項目は空白になります。</a:t>
          </a:r>
          <a:endParaRPr lang="ja-JP" altLang="ja-JP">
            <a:solidFill>
              <a:sysClr val="windowText" lastClr="000000"/>
            </a:solidFill>
            <a:effectLst/>
          </a:endParaRPr>
        </a:p>
      </xdr:txBody>
    </xdr:sp>
    <xdr:clientData/>
  </xdr:twoCellAnchor>
  <xdr:twoCellAnchor>
    <xdr:from>
      <xdr:col>17</xdr:col>
      <xdr:colOff>57150</xdr:colOff>
      <xdr:row>42</xdr:row>
      <xdr:rowOff>0</xdr:rowOff>
    </xdr:from>
    <xdr:to>
      <xdr:col>17</xdr:col>
      <xdr:colOff>123825</xdr:colOff>
      <xdr:row>49</xdr:row>
      <xdr:rowOff>164851</xdr:rowOff>
    </xdr:to>
    <xdr:sp macro="" textlink="">
      <xdr:nvSpPr>
        <xdr:cNvPr id="8" name="右大かっこ 7">
          <a:extLst>
            <a:ext uri="{FF2B5EF4-FFF2-40B4-BE49-F238E27FC236}">
              <a16:creationId xmlns:a16="http://schemas.microsoft.com/office/drawing/2014/main" id="{66DD33FE-0DAC-4C7B-9131-48FDE84981CB}"/>
            </a:ext>
          </a:extLst>
        </xdr:cNvPr>
        <xdr:cNvSpPr/>
      </xdr:nvSpPr>
      <xdr:spPr>
        <a:xfrm>
          <a:off x="6048375" y="7705725"/>
          <a:ext cx="66675" cy="1565026"/>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17</xdr:col>
      <xdr:colOff>152400</xdr:colOff>
      <xdr:row>44</xdr:row>
      <xdr:rowOff>102223</xdr:rowOff>
    </xdr:from>
    <xdr:to>
      <xdr:col>23</xdr:col>
      <xdr:colOff>240926</xdr:colOff>
      <xdr:row>47</xdr:row>
      <xdr:rowOff>88028</xdr:rowOff>
    </xdr:to>
    <xdr:sp macro="" textlink="">
      <xdr:nvSpPr>
        <xdr:cNvPr id="9" name="吹き出し: 左矢印 8">
          <a:extLst>
            <a:ext uri="{FF2B5EF4-FFF2-40B4-BE49-F238E27FC236}">
              <a16:creationId xmlns:a16="http://schemas.microsoft.com/office/drawing/2014/main" id="{A1ED9D8E-3431-4D9E-8A5A-3B80E04F24EA}"/>
            </a:ext>
          </a:extLst>
        </xdr:cNvPr>
        <xdr:cNvSpPr/>
      </xdr:nvSpPr>
      <xdr:spPr>
        <a:xfrm>
          <a:off x="6143625" y="8207998"/>
          <a:ext cx="3860426" cy="585880"/>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「企業入力シート」の「</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事前審査・証明書による申請」に必要事項を入力した場合、ここに内容が反映されます。</a:t>
          </a:r>
          <a:endParaRPr lang="ja-JP" altLang="ja-JP">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362696</xdr:colOff>
      <xdr:row>41</xdr:row>
      <xdr:rowOff>0</xdr:rowOff>
    </xdr:from>
    <xdr:to>
      <xdr:col>9</xdr:col>
      <xdr:colOff>142874</xdr:colOff>
      <xdr:row>42</xdr:row>
      <xdr:rowOff>0</xdr:rowOff>
    </xdr:to>
    <xdr:sp macro="" textlink="">
      <xdr:nvSpPr>
        <xdr:cNvPr id="6149" name="AutoShape 5">
          <a:extLst>
            <a:ext uri="{FF2B5EF4-FFF2-40B4-BE49-F238E27FC236}">
              <a16:creationId xmlns:a16="http://schemas.microsoft.com/office/drawing/2014/main" id="{00000000-0008-0000-0600-000005180000}"/>
            </a:ext>
          </a:extLst>
        </xdr:cNvPr>
        <xdr:cNvSpPr>
          <a:spLocks noChangeShapeType="1"/>
        </xdr:cNvSpPr>
      </xdr:nvSpPr>
      <xdr:spPr bwMode="auto">
        <a:xfrm flipH="1" flipV="1">
          <a:off x="1924796" y="5389231"/>
          <a:ext cx="2123328" cy="344818"/>
        </a:xfrm>
        <a:prstGeom prst="straightConnector1">
          <a:avLst/>
        </a:prstGeom>
        <a:noFill/>
        <a:ln w="9525">
          <a:noFill/>
          <a:prstDash val="dashDot"/>
          <a:round/>
          <a:headEnd/>
          <a:tailEnd/>
        </a:ln>
        <a:extLst>
          <a:ext uri="{909E8E84-426E-40DD-AFC4-6F175D3DCCD1}">
            <a14:hiddenFill xmlns:a14="http://schemas.microsoft.com/office/drawing/2010/main">
              <a:noFill/>
            </a14:hiddenFill>
          </a:ext>
        </a:extLst>
      </xdr:spPr>
    </xdr:sp>
    <xdr:clientData/>
  </xdr:twoCellAnchor>
  <xdr:twoCellAnchor>
    <xdr:from>
      <xdr:col>17</xdr:col>
      <xdr:colOff>247651</xdr:colOff>
      <xdr:row>36</xdr:row>
      <xdr:rowOff>104775</xdr:rowOff>
    </xdr:from>
    <xdr:to>
      <xdr:col>20</xdr:col>
      <xdr:colOff>85725</xdr:colOff>
      <xdr:row>41</xdr:row>
      <xdr:rowOff>0</xdr:rowOff>
    </xdr:to>
    <xdr:sp macro="" textlink="">
      <xdr:nvSpPr>
        <xdr:cNvPr id="4" name="四角形吹き出し 3">
          <a:extLst>
            <a:ext uri="{FF2B5EF4-FFF2-40B4-BE49-F238E27FC236}">
              <a16:creationId xmlns:a16="http://schemas.microsoft.com/office/drawing/2014/main" id="{00000000-0008-0000-0600-000004000000}"/>
            </a:ext>
          </a:extLst>
        </xdr:cNvPr>
        <xdr:cNvSpPr/>
      </xdr:nvSpPr>
      <xdr:spPr>
        <a:xfrm>
          <a:off x="7305676" y="5753100"/>
          <a:ext cx="1895474" cy="752475"/>
        </a:xfrm>
        <a:prstGeom prst="wedgeRectCallout">
          <a:avLst>
            <a:gd name="adj1" fmla="val -78527"/>
            <a:gd name="adj2" fmla="val 3357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chemeClr val="tx1"/>
              </a:solidFill>
            </a:rPr>
            <a:t>不要な場合、記載内容を消去すること。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18</xdr:col>
      <xdr:colOff>0</xdr:colOff>
      <xdr:row>19</xdr:row>
      <xdr:rowOff>0</xdr:rowOff>
    </xdr:from>
    <xdr:to>
      <xdr:col>22</xdr:col>
      <xdr:colOff>419100</xdr:colOff>
      <xdr:row>28</xdr:row>
      <xdr:rowOff>82550</xdr:rowOff>
    </xdr:to>
    <xdr:sp macro="" textlink="">
      <xdr:nvSpPr>
        <xdr:cNvPr id="4" name="AutoShape 2">
          <a:extLst>
            <a:ext uri="{FF2B5EF4-FFF2-40B4-BE49-F238E27FC236}">
              <a16:creationId xmlns:a16="http://schemas.microsoft.com/office/drawing/2014/main" id="{00000000-0008-0000-1200-000004000000}"/>
            </a:ext>
          </a:extLst>
        </xdr:cNvPr>
        <xdr:cNvSpPr>
          <a:spLocks noChangeArrowheads="1"/>
        </xdr:cNvSpPr>
      </xdr:nvSpPr>
      <xdr:spPr bwMode="auto">
        <a:xfrm>
          <a:off x="6997700" y="3511550"/>
          <a:ext cx="2933700" cy="1485900"/>
        </a:xfrm>
        <a:prstGeom prst="roundRect">
          <a:avLst>
            <a:gd name="adj" fmla="val 16667"/>
          </a:avLst>
        </a:prstGeom>
        <a:solidFill>
          <a:srgbClr val="FFFF00"/>
        </a:solidFill>
        <a:ln w="9525">
          <a:solidFill>
            <a:srgbClr val="000000"/>
          </a:solidFill>
          <a:round/>
          <a:headEnd/>
          <a:tailEnd/>
        </a:ln>
      </xdr:spPr>
      <xdr:txBody>
        <a:bodyPr vertOverflow="clip" wrap="square" lIns="74295" tIns="8890" rIns="74295" bIns="8890" anchor="t" upright="1"/>
        <a:lstStyle/>
        <a:p>
          <a:pPr algn="l" rtl="0">
            <a:defRPr sz="1000"/>
          </a:pPr>
          <a:r>
            <a:rPr lang="ja-JP" altLang="en-US" sz="1000" b="1" i="0" u="none" strike="noStrike" baseline="0">
              <a:solidFill>
                <a:srgbClr val="FF0000"/>
              </a:solidFill>
              <a:latin typeface="ＭＳ 明朝"/>
              <a:ea typeface="ＭＳ 明朝"/>
            </a:rPr>
            <a:t>更新が必要な資格は、有効期限を確認すること。</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・１級舗装施工管理技術者</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・のり面施工管理技術者</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・プレストレストコンクリート技士</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・グラウンドアンカー施工士</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　　　　　　　　　　　　　　　　　　など</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18</xdr:col>
      <xdr:colOff>0</xdr:colOff>
      <xdr:row>17</xdr:row>
      <xdr:rowOff>0</xdr:rowOff>
    </xdr:from>
    <xdr:to>
      <xdr:col>24</xdr:col>
      <xdr:colOff>450850</xdr:colOff>
      <xdr:row>22</xdr:row>
      <xdr:rowOff>101600</xdr:rowOff>
    </xdr:to>
    <xdr:sp macro="" textlink="">
      <xdr:nvSpPr>
        <xdr:cNvPr id="2" name="テキスト ボックス 1">
          <a:extLst>
            <a:ext uri="{FF2B5EF4-FFF2-40B4-BE49-F238E27FC236}">
              <a16:creationId xmlns:a16="http://schemas.microsoft.com/office/drawing/2014/main" id="{00000000-0008-0000-1700-000002000000}"/>
            </a:ext>
          </a:extLst>
        </xdr:cNvPr>
        <xdr:cNvSpPr txBox="1"/>
      </xdr:nvSpPr>
      <xdr:spPr>
        <a:xfrm>
          <a:off x="6438900" y="3206750"/>
          <a:ext cx="4222750" cy="958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「発注者入力シート」にて選択した項目（防災協定</a:t>
          </a:r>
          <a:r>
            <a:rPr kumimoji="1" lang="en-US" altLang="ja-JP" sz="1100">
              <a:solidFill>
                <a:srgbClr val="FF0000"/>
              </a:solidFill>
            </a:rPr>
            <a:t>or</a:t>
          </a:r>
          <a:r>
            <a:rPr kumimoji="1" lang="ja-JP" altLang="en-US" sz="1100">
              <a:solidFill>
                <a:srgbClr val="FF0000"/>
              </a:solidFill>
            </a:rPr>
            <a:t>家畜伝染病防疫協定）が自動で反映されます。</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どちらも選択していない場合は「防災協定・家畜伝染病防疫協定」と表記されます。</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129254</xdr:colOff>
      <xdr:row>13</xdr:row>
      <xdr:rowOff>27551</xdr:rowOff>
    </xdr:from>
    <xdr:to>
      <xdr:col>25</xdr:col>
      <xdr:colOff>378278</xdr:colOff>
      <xdr:row>44</xdr:row>
      <xdr:rowOff>26336</xdr:rowOff>
    </xdr:to>
    <xdr:pic>
      <xdr:nvPicPr>
        <xdr:cNvPr id="2" name="図 1">
          <a:extLst>
            <a:ext uri="{FF2B5EF4-FFF2-40B4-BE49-F238E27FC236}">
              <a16:creationId xmlns:a16="http://schemas.microsoft.com/office/drawing/2014/main" id="{905B315B-CEB7-4CCE-9320-BE84D2094C55}"/>
            </a:ext>
          </a:extLst>
        </xdr:cNvPr>
        <xdr:cNvPicPr>
          <a:picLocks noChangeAspect="1"/>
        </xdr:cNvPicPr>
      </xdr:nvPicPr>
      <xdr:blipFill>
        <a:blip xmlns:r="http://schemas.openxmlformats.org/officeDocument/2006/relationships" r:embed="rId1"/>
        <a:stretch>
          <a:fillRect/>
        </a:stretch>
      </xdr:blipFill>
      <xdr:spPr>
        <a:xfrm>
          <a:off x="7063044" y="2690454"/>
          <a:ext cx="3997573" cy="6413412"/>
        </a:xfrm>
        <a:prstGeom prst="rect">
          <a:avLst/>
        </a:prstGeom>
      </xdr:spPr>
    </xdr:pic>
    <xdr:clientData/>
  </xdr:twoCellAnchor>
  <xdr:twoCellAnchor editAs="oneCell">
    <xdr:from>
      <xdr:col>22</xdr:col>
      <xdr:colOff>17501</xdr:colOff>
      <xdr:row>35</xdr:row>
      <xdr:rowOff>58278</xdr:rowOff>
    </xdr:from>
    <xdr:to>
      <xdr:col>25</xdr:col>
      <xdr:colOff>182841</xdr:colOff>
      <xdr:row>38</xdr:row>
      <xdr:rowOff>197470</xdr:rowOff>
    </xdr:to>
    <xdr:pic>
      <xdr:nvPicPr>
        <xdr:cNvPr id="5" name="図 4">
          <a:extLst>
            <a:ext uri="{FF2B5EF4-FFF2-40B4-BE49-F238E27FC236}">
              <a16:creationId xmlns:a16="http://schemas.microsoft.com/office/drawing/2014/main" id="{E730637D-42DC-41FD-8DB1-631B98E6726E}"/>
            </a:ext>
          </a:extLst>
        </xdr:cNvPr>
        <xdr:cNvPicPr>
          <a:picLocks noChangeAspect="1"/>
        </xdr:cNvPicPr>
      </xdr:nvPicPr>
      <xdr:blipFill>
        <a:blip xmlns:r="http://schemas.openxmlformats.org/officeDocument/2006/relationships" r:embed="rId2"/>
        <a:stretch>
          <a:fillRect/>
        </a:stretch>
      </xdr:blipFill>
      <xdr:spPr>
        <a:xfrm>
          <a:off x="8825566" y="7289084"/>
          <a:ext cx="2042789" cy="750534"/>
        </a:xfrm>
        <a:prstGeom prst="rect">
          <a:avLst/>
        </a:prstGeom>
      </xdr:spPr>
    </xdr:pic>
    <xdr:clientData/>
  </xdr:twoCellAnchor>
  <xdr:oneCellAnchor>
    <xdr:from>
      <xdr:col>18</xdr:col>
      <xdr:colOff>263071</xdr:colOff>
      <xdr:row>28</xdr:row>
      <xdr:rowOff>54429</xdr:rowOff>
    </xdr:from>
    <xdr:ext cx="4981575" cy="267381"/>
    <xdr:sp macro="" textlink="">
      <xdr:nvSpPr>
        <xdr:cNvPr id="4" name="テキスト ボックス 3">
          <a:extLst>
            <a:ext uri="{FF2B5EF4-FFF2-40B4-BE49-F238E27FC236}">
              <a16:creationId xmlns:a16="http://schemas.microsoft.com/office/drawing/2014/main" id="{00000000-0008-0000-2C00-000004000000}"/>
            </a:ext>
          </a:extLst>
        </xdr:cNvPr>
        <xdr:cNvSpPr txBox="1"/>
      </xdr:nvSpPr>
      <xdr:spPr>
        <a:xfrm>
          <a:off x="6667500" y="5724072"/>
          <a:ext cx="4981575" cy="267381"/>
        </a:xfrm>
        <a:prstGeom prst="rect">
          <a:avLst/>
        </a:prstGeom>
        <a:solidFill>
          <a:srgbClr val="66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050" b="0">
              <a:solidFill>
                <a:srgbClr val="FF0000"/>
              </a:solidFill>
              <a:latin typeface="BIZ UDPゴシック" panose="020B0400000000000000" pitchFamily="50" charset="-128"/>
              <a:ea typeface="BIZ UDPゴシック" panose="020B0400000000000000" pitchFamily="50" charset="-128"/>
            </a:rPr>
            <a:t>※</a:t>
          </a:r>
          <a:r>
            <a:rPr kumimoji="1" lang="ja-JP" altLang="en-US" sz="1050" b="0">
              <a:solidFill>
                <a:srgbClr val="FF0000"/>
              </a:solidFill>
              <a:latin typeface="BIZ UDPゴシック" panose="020B0400000000000000" pitchFamily="50" charset="-128"/>
              <a:ea typeface="BIZ UDPゴシック" panose="020B0400000000000000" pitchFamily="50" charset="-128"/>
            </a:rPr>
            <a:t>島根県建設工事等入札参加資格者名簿に記載の住所と異なる場合は提出</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ad.pref.shimane.jp\&#22303;&#26408;&#37096;\&#25216;&#34899;&#31649;&#29702;&#35506;\014%20&#32207;&#21512;&#35413;&#20385;\01%20&#19968;&#33324;\010%20&#32207;&#21512;&#35413;&#20385;&#65288;&#24037;&#20107;&#65289;\05&#12304;&#24037;&#20107;&#12305;&#32207;&#21512;&#35413;&#20385;&#26041;&#24335;&#20837;&#26413;&#21046;&#24230;\&#12304;&#25216;&#34899;&#36039;&#26009;&#27096;&#24335;&#12539;&#25216;&#34899;&#23529;&#26619;&#12501;&#12449;&#12452;&#12523;&#12305;&#32207;&#21512;&#35413;&#20385;&#26041;&#24335;\&#9733;&#25216;&#34899;&#36039;&#26009;&#27096;&#24335;\R07&#25216;&#34899;&#36039;&#26009;&#27096;&#24335;\00_&#20107;&#21069;&#23529;&#26619;&#29992;\&#9312;&#20316;&#26989;&#20013;&#12510;&#12473;&#12479;&#12304;&#29305;&#21029;&#31777;&#26131;&#22411;&#12305;&#27096;&#24335;&#32207;&#21512;&#35413;&#20385;&#25216;&#34899;&#36039;&#26009;&#65288;R7.08.01_Ver&#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者入力シート"/>
      <sheetName val="企業入力シート"/>
      <sheetName val="ファイル使用上の注意事項"/>
      <sheetName val="発注者設定内容確認シート"/>
      <sheetName val="発注者審査作業用シート（提案以外）"/>
      <sheetName val="表紙"/>
      <sheetName val="事前審査・証明書の申出書様式"/>
      <sheetName val="企業成績評定点"/>
      <sheetName val="評定点一覧(R４年度完成工事)"/>
      <sheetName val="評定点一覧(R５年度完成工事)"/>
      <sheetName val="評定点一覧(R６年度完成工事)"/>
      <sheetName val="企業成績評定点 (5年用)"/>
      <sheetName val="評定点一覧(5年用) "/>
      <sheetName val="同種工事施工実績"/>
      <sheetName val="優良工事表彰"/>
      <sheetName val="【隠岐県土】アスファルト合材"/>
      <sheetName val="【隠岐県土】法面機械保有"/>
      <sheetName val="技術者継続学習"/>
      <sheetName val="技術者資格"/>
      <sheetName val="同種工事施工経験"/>
      <sheetName val="優秀技術者表彰"/>
      <sheetName val="技術者成績評定点"/>
      <sheetName val="技術者評定点一覧表"/>
      <sheetName val="防災協定・家畜伝染病防疫協定"/>
      <sheetName val="維持管理業務"/>
      <sheetName val="除雪業務"/>
      <sheetName val="災害復旧実績"/>
      <sheetName val="ボランティア"/>
      <sheetName val="障がい者雇用"/>
      <sheetName val="育児・介護休業"/>
      <sheetName val="育児介護チェック表（R7.8.1適用）"/>
      <sheetName val="育児介護チェック表（R7.10.1適用）"/>
      <sheetName val="育児介護チェック表"/>
      <sheetName val="若手技術者・従業員新規雇用"/>
      <sheetName val="若手・中堅技術者の配置"/>
      <sheetName val="消防団"/>
      <sheetName val="建設機械の保有状況（土木一式用）"/>
      <sheetName val="建設機械の保有状況 (舗装用)"/>
      <sheetName val="登録基幹技能者"/>
      <sheetName val="橋梁維持修繕工事実績"/>
      <sheetName val="建設キャリアアップシステム(CCUS)"/>
      <sheetName val="ＩＣＴ施工実績"/>
      <sheetName val="【水産】海上援助活動"/>
      <sheetName val="近隣施工実績"/>
      <sheetName val="会社所在地"/>
      <sheetName val="【鋼橋上部】工場会社所在地"/>
      <sheetName val="サポート拠点"/>
      <sheetName val="質問書"/>
      <sheetName val="回答書"/>
      <sheetName val="評価内容説明要求"/>
      <sheetName val="評価内容回答"/>
    </sheetNames>
    <sheetDataSet>
      <sheetData sheetId="0">
        <row r="6">
          <cell r="L6" t="str">
            <v>工事成績</v>
          </cell>
          <cell r="AH6" t="str">
            <v>元請</v>
          </cell>
          <cell r="AI6" t="str">
            <v>除雪業務</v>
          </cell>
        </row>
        <row r="7">
          <cell r="AH7" t="str">
            <v>下請</v>
          </cell>
          <cell r="AI7" t="str">
            <v>散布業務</v>
          </cell>
        </row>
        <row r="8">
          <cell r="AI8" t="str">
            <v>除雪・散布業務</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7.xml"/><Relationship Id="rId1" Type="http://schemas.openxmlformats.org/officeDocument/2006/relationships/printerSettings" Target="../printerSettings/printerSettings17.bin"/><Relationship Id="rId4" Type="http://schemas.openxmlformats.org/officeDocument/2006/relationships/comments" Target="../comments13.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D90"/>
  <sheetViews>
    <sheetView topLeftCell="B3" zoomScale="85" zoomScaleNormal="85" workbookViewId="0">
      <selection activeCell="D39" sqref="D39"/>
    </sheetView>
  </sheetViews>
  <sheetFormatPr defaultRowHeight="13"/>
  <cols>
    <col min="1" max="1" width="3.6328125" customWidth="1"/>
    <col min="2" max="2" width="15.6328125" customWidth="1"/>
    <col min="3" max="3" width="31.26953125" customWidth="1"/>
    <col min="4" max="4" width="10.90625" customWidth="1"/>
    <col min="5" max="5" width="9.7265625" customWidth="1"/>
    <col min="6" max="6" width="10" customWidth="1"/>
    <col min="7" max="7" width="13" customWidth="1"/>
    <col min="8" max="8" width="16.26953125" customWidth="1"/>
    <col min="9" max="9" width="10.90625" customWidth="1"/>
    <col min="10" max="10" width="16.90625" customWidth="1"/>
    <col min="11" max="11" width="16.6328125" customWidth="1"/>
    <col min="12" max="12" width="16.26953125" customWidth="1"/>
    <col min="13" max="13" width="17.453125" customWidth="1"/>
    <col min="14" max="14" width="24" customWidth="1"/>
    <col min="15" max="15" width="17.08984375" customWidth="1"/>
    <col min="16" max="16" width="8.453125" customWidth="1"/>
    <col min="17" max="17" width="6.7265625" customWidth="1"/>
    <col min="18" max="18" width="10.08984375" customWidth="1"/>
    <col min="19" max="19" width="11.6328125" customWidth="1"/>
    <col min="20" max="20" width="13" customWidth="1"/>
    <col min="21" max="21" width="15.90625" style="7" customWidth="1"/>
    <col min="22" max="22" width="6.36328125" customWidth="1"/>
    <col min="23" max="23" width="11" customWidth="1"/>
    <col min="24" max="24" width="10.08984375" customWidth="1"/>
    <col min="25" max="25" width="9.36328125" customWidth="1"/>
    <col min="26" max="26" width="6.90625" customWidth="1"/>
    <col min="27" max="27" width="13.90625" customWidth="1"/>
    <col min="28" max="28" width="9.90625" customWidth="1"/>
    <col min="29" max="29" width="12.6328125" customWidth="1"/>
    <col min="30" max="31" width="8.08984375" customWidth="1"/>
    <col min="50" max="50" width="15.6328125" style="7" customWidth="1"/>
    <col min="51" max="51" width="25.453125" style="7" customWidth="1"/>
    <col min="52" max="52" width="27.08984375" style="7" customWidth="1"/>
    <col min="53" max="53" width="29.08984375" style="7" customWidth="1"/>
    <col min="54" max="54" width="27.7265625" style="7" customWidth="1"/>
    <col min="55" max="55" width="26.6328125" style="7" bestFit="1" customWidth="1"/>
  </cols>
  <sheetData>
    <row r="1" spans="1:56" ht="16.5">
      <c r="A1" s="31" t="s">
        <v>262</v>
      </c>
      <c r="B1" s="32"/>
      <c r="C1" s="32"/>
      <c r="D1" s="32"/>
      <c r="E1" s="32"/>
      <c r="F1" s="32"/>
      <c r="G1" s="32"/>
      <c r="H1" s="32"/>
      <c r="I1" s="32"/>
      <c r="J1" s="32"/>
      <c r="K1" s="32"/>
      <c r="L1" s="31" t="s">
        <v>242</v>
      </c>
      <c r="M1" s="32"/>
      <c r="N1" s="32"/>
      <c r="O1" s="32"/>
      <c r="P1" s="32"/>
      <c r="Q1" s="32"/>
      <c r="R1" s="32"/>
      <c r="S1" s="32"/>
      <c r="T1" s="32"/>
      <c r="U1" s="32"/>
      <c r="V1" s="32"/>
      <c r="W1" s="200"/>
      <c r="X1" s="32"/>
      <c r="Y1" s="32"/>
      <c r="Z1" s="32"/>
      <c r="AA1" s="32"/>
      <c r="AB1" s="32"/>
      <c r="AC1" s="32"/>
      <c r="AD1" s="32"/>
      <c r="AE1" s="32"/>
      <c r="AF1" s="32"/>
      <c r="AG1" s="32"/>
      <c r="AH1" s="32"/>
      <c r="AI1" s="407"/>
      <c r="AJ1" s="407"/>
      <c r="AK1" s="407"/>
      <c r="AL1" s="407"/>
      <c r="AM1" s="407"/>
      <c r="AN1" s="407"/>
      <c r="AO1" s="407"/>
      <c r="AP1" s="407"/>
      <c r="AQ1" s="407"/>
      <c r="AR1" s="407"/>
      <c r="AS1" s="407"/>
      <c r="AT1" s="407"/>
      <c r="AU1" s="407"/>
      <c r="AV1" s="407"/>
      <c r="AW1" s="407"/>
      <c r="AX1" s="405" t="s">
        <v>539</v>
      </c>
      <c r="AY1" s="409"/>
      <c r="AZ1" s="409"/>
      <c r="BA1" s="409"/>
      <c r="BB1" s="409"/>
      <c r="BC1" s="409"/>
      <c r="BD1" s="407"/>
    </row>
    <row r="2" spans="1:56" ht="14">
      <c r="A2" s="33" t="s">
        <v>266</v>
      </c>
      <c r="B2" s="32"/>
      <c r="C2" s="32"/>
      <c r="D2" s="32"/>
      <c r="E2" s="32"/>
      <c r="F2" s="32"/>
      <c r="G2" s="32"/>
      <c r="H2" s="32"/>
      <c r="I2" s="32"/>
      <c r="J2" s="32"/>
      <c r="K2" s="32"/>
      <c r="L2" s="32" t="s">
        <v>309</v>
      </c>
      <c r="M2" s="32"/>
      <c r="N2" s="32"/>
      <c r="O2" s="32"/>
      <c r="P2" s="32"/>
      <c r="Q2" s="32"/>
      <c r="R2" s="32"/>
      <c r="S2" s="32"/>
      <c r="T2" s="32"/>
      <c r="U2" s="32"/>
      <c r="V2" s="32"/>
      <c r="W2" s="200"/>
      <c r="X2" s="32"/>
      <c r="Y2" s="32"/>
      <c r="Z2" s="32"/>
      <c r="AA2" s="32"/>
      <c r="AB2" s="32"/>
      <c r="AC2" s="32"/>
      <c r="AD2" s="32"/>
      <c r="AE2" s="32"/>
      <c r="AF2" s="32"/>
      <c r="AG2" s="32"/>
      <c r="AH2" s="32"/>
      <c r="AI2" s="407"/>
      <c r="AJ2" s="407"/>
      <c r="AK2" s="407"/>
      <c r="AL2" s="407"/>
      <c r="AM2" s="407"/>
      <c r="AN2" s="407"/>
      <c r="AO2" s="407"/>
      <c r="AP2" s="407"/>
      <c r="AQ2" s="407"/>
      <c r="AR2" s="407"/>
      <c r="AS2" s="407"/>
      <c r="AT2" s="407"/>
      <c r="AU2" s="407"/>
      <c r="AV2" s="407"/>
      <c r="AW2" s="407"/>
      <c r="AX2" s="410" t="s">
        <v>540</v>
      </c>
      <c r="AY2" s="415" t="str">
        <f>C8&amp;C9</f>
        <v>一般土木工事土木一式工事</v>
      </c>
      <c r="AZ2" s="409"/>
      <c r="BA2" s="409"/>
      <c r="BB2" s="409"/>
      <c r="BC2" s="409"/>
      <c r="BD2" s="407"/>
    </row>
    <row r="3" spans="1:56" ht="16.5">
      <c r="A3" s="31"/>
      <c r="B3" s="33" t="s">
        <v>307</v>
      </c>
      <c r="C3" s="32"/>
      <c r="D3" s="32"/>
      <c r="E3" s="32"/>
      <c r="F3" s="32"/>
      <c r="G3" s="32"/>
      <c r="H3" s="32"/>
      <c r="I3" s="32"/>
      <c r="J3" s="32"/>
      <c r="K3" s="32"/>
      <c r="L3" s="32" t="s">
        <v>282</v>
      </c>
      <c r="M3" s="32"/>
      <c r="N3" s="32"/>
      <c r="O3" s="32"/>
      <c r="P3" s="32"/>
      <c r="Q3" s="32"/>
      <c r="R3" s="32"/>
      <c r="S3" s="32"/>
      <c r="T3" s="32"/>
      <c r="U3" s="32"/>
      <c r="V3" s="32"/>
      <c r="W3" s="200"/>
      <c r="X3" s="32"/>
      <c r="Y3" s="32"/>
      <c r="Z3" s="32"/>
      <c r="AA3" s="32"/>
      <c r="AB3" s="32"/>
      <c r="AC3" s="32"/>
      <c r="AD3" s="32"/>
      <c r="AE3" s="32"/>
      <c r="AF3" s="32"/>
      <c r="AG3" s="32"/>
      <c r="AH3" s="32"/>
      <c r="AI3" s="407"/>
      <c r="AJ3" s="407"/>
      <c r="AK3" s="407"/>
      <c r="AL3" s="407"/>
      <c r="AM3" s="407"/>
      <c r="AN3" s="407"/>
      <c r="AO3" s="407"/>
      <c r="AP3" s="407"/>
      <c r="AQ3" s="407"/>
      <c r="AR3" s="407"/>
      <c r="AS3" s="407"/>
      <c r="AT3" s="407"/>
      <c r="AU3" s="407"/>
      <c r="AV3" s="407"/>
      <c r="AW3" s="407"/>
      <c r="AX3" s="406" t="s">
        <v>85</v>
      </c>
      <c r="AY3" s="406" t="s">
        <v>147</v>
      </c>
      <c r="AZ3" s="406" t="s">
        <v>541</v>
      </c>
      <c r="BA3" s="406" t="s">
        <v>542</v>
      </c>
      <c r="BB3" s="406" t="s">
        <v>543</v>
      </c>
      <c r="BC3" s="406" t="s">
        <v>544</v>
      </c>
      <c r="BD3" s="407"/>
    </row>
    <row r="4" spans="1:56" ht="27" customHeight="1" thickBot="1">
      <c r="A4" s="31"/>
      <c r="B4" s="32" t="s">
        <v>259</v>
      </c>
      <c r="C4" s="32"/>
      <c r="D4" s="32"/>
      <c r="E4" s="32"/>
      <c r="F4" s="32"/>
      <c r="G4" s="32"/>
      <c r="H4" s="32"/>
      <c r="I4" s="32"/>
      <c r="J4" s="32"/>
      <c r="K4" s="32"/>
      <c r="L4" s="32" t="s">
        <v>258</v>
      </c>
      <c r="M4" s="32"/>
      <c r="N4" s="32"/>
      <c r="O4" s="32"/>
      <c r="P4" s="32"/>
      <c r="Q4" s="32"/>
      <c r="R4" s="32"/>
      <c r="S4" s="32"/>
      <c r="T4" s="32"/>
      <c r="U4" s="32"/>
      <c r="V4" s="32"/>
      <c r="W4" s="200"/>
      <c r="X4" s="32"/>
      <c r="Y4" s="32"/>
      <c r="Z4" s="32"/>
      <c r="AA4" s="32"/>
      <c r="AB4" s="32"/>
      <c r="AC4" s="32"/>
      <c r="AD4" s="32"/>
      <c r="AE4" s="32"/>
      <c r="AF4" s="32"/>
      <c r="AG4" s="32"/>
      <c r="AH4" s="32"/>
      <c r="AI4" s="407"/>
      <c r="AJ4" s="407"/>
      <c r="AK4" s="407"/>
      <c r="AL4" s="407"/>
      <c r="AM4" s="407"/>
      <c r="AN4" s="407"/>
      <c r="AO4" s="407"/>
      <c r="AP4" s="407"/>
      <c r="AQ4" s="407"/>
      <c r="AR4" s="407"/>
      <c r="AS4" s="407"/>
      <c r="AT4" s="407"/>
      <c r="AU4" s="407"/>
      <c r="AV4" s="407"/>
      <c r="AW4" s="407"/>
      <c r="AX4" s="8" t="s">
        <v>516</v>
      </c>
      <c r="AY4" s="8" t="s">
        <v>517</v>
      </c>
      <c r="AZ4" s="8" t="str">
        <f>AX4&amp;AY4</f>
        <v>一般土木工事土木一式工事</v>
      </c>
      <c r="BA4" s="8" t="s">
        <v>545</v>
      </c>
      <c r="BB4" s="8" t="s">
        <v>546</v>
      </c>
      <c r="BC4" s="8" t="s">
        <v>587</v>
      </c>
      <c r="BD4" s="407"/>
    </row>
    <row r="5" spans="1:56" ht="27" customHeight="1" thickBot="1">
      <c r="A5" s="32"/>
      <c r="B5" s="11" t="s">
        <v>86</v>
      </c>
      <c r="C5" s="300" t="s">
        <v>87</v>
      </c>
      <c r="D5" s="175"/>
      <c r="E5" s="32"/>
      <c r="F5" s="32"/>
      <c r="G5" s="32"/>
      <c r="H5" s="32"/>
      <c r="I5" s="32"/>
      <c r="J5" s="32"/>
      <c r="K5" s="32"/>
      <c r="L5" s="172" t="s">
        <v>99</v>
      </c>
      <c r="M5" s="21" t="s">
        <v>100</v>
      </c>
      <c r="N5" s="21" t="s">
        <v>626</v>
      </c>
      <c r="O5" s="21" t="s">
        <v>101</v>
      </c>
      <c r="P5" s="21" t="s">
        <v>197</v>
      </c>
      <c r="Q5" s="21" t="s">
        <v>218</v>
      </c>
      <c r="R5" s="21" t="s">
        <v>219</v>
      </c>
      <c r="S5" s="21" t="s">
        <v>473</v>
      </c>
      <c r="T5" s="122" t="s">
        <v>85</v>
      </c>
      <c r="U5" s="122" t="s">
        <v>147</v>
      </c>
      <c r="V5" s="120" t="s">
        <v>351</v>
      </c>
      <c r="W5" s="122" t="s">
        <v>352</v>
      </c>
      <c r="X5" s="122" t="s">
        <v>355</v>
      </c>
      <c r="Y5" s="122" t="s">
        <v>356</v>
      </c>
      <c r="Z5" s="213" t="s">
        <v>379</v>
      </c>
      <c r="AA5" s="122" t="s">
        <v>384</v>
      </c>
      <c r="AB5" s="120" t="s">
        <v>385</v>
      </c>
      <c r="AC5" s="122" t="s">
        <v>414</v>
      </c>
      <c r="AD5" s="122" t="s">
        <v>415</v>
      </c>
      <c r="AE5" s="120" t="s">
        <v>421</v>
      </c>
      <c r="AF5" s="122" t="s">
        <v>501</v>
      </c>
      <c r="AG5" s="378" t="s">
        <v>502</v>
      </c>
      <c r="AH5" s="32"/>
      <c r="AI5" s="407"/>
      <c r="AJ5" s="407"/>
      <c r="AK5" s="407"/>
      <c r="AL5" s="407"/>
      <c r="AM5" s="407"/>
      <c r="AN5" s="407"/>
      <c r="AO5" s="407"/>
      <c r="AP5" s="407"/>
      <c r="AQ5" s="407"/>
      <c r="AR5" s="407"/>
      <c r="AS5" s="407"/>
      <c r="AT5" s="407"/>
      <c r="AU5" s="407"/>
      <c r="AV5" s="407"/>
      <c r="AW5" s="407"/>
      <c r="AX5" s="8" t="s">
        <v>516</v>
      </c>
      <c r="AY5" s="8" t="s">
        <v>519</v>
      </c>
      <c r="AZ5" s="8" t="str">
        <f t="shared" ref="AZ5:AZ14" si="0">AX5&amp;AY5</f>
        <v>一般土木工事とび・土工・コンクリート工事</v>
      </c>
      <c r="BA5" s="8" t="s">
        <v>545</v>
      </c>
      <c r="BB5" s="8" t="s">
        <v>546</v>
      </c>
      <c r="BC5" s="8" t="s">
        <v>587</v>
      </c>
      <c r="BD5" s="407"/>
    </row>
    <row r="6" spans="1:56" ht="27" customHeight="1">
      <c r="A6" s="32"/>
      <c r="B6" s="34" t="s">
        <v>73</v>
      </c>
      <c r="C6" s="301" t="s">
        <v>694</v>
      </c>
      <c r="D6" s="32" t="s">
        <v>194</v>
      </c>
      <c r="E6" s="32"/>
      <c r="F6" s="32"/>
      <c r="G6" s="32"/>
      <c r="H6" s="32"/>
      <c r="I6" s="32"/>
      <c r="J6" s="32"/>
      <c r="K6" s="32"/>
      <c r="L6" s="12" t="s">
        <v>102</v>
      </c>
      <c r="M6" s="13" t="s">
        <v>103</v>
      </c>
      <c r="N6" s="13" t="s">
        <v>704</v>
      </c>
      <c r="O6" s="13" t="s">
        <v>106</v>
      </c>
      <c r="P6" s="14" t="s">
        <v>199</v>
      </c>
      <c r="Q6" s="14" t="s">
        <v>198</v>
      </c>
      <c r="R6" s="13" t="s">
        <v>220</v>
      </c>
      <c r="S6" s="13" t="s">
        <v>472</v>
      </c>
      <c r="T6" s="171" t="s">
        <v>516</v>
      </c>
      <c r="U6" s="171" t="s">
        <v>517</v>
      </c>
      <c r="V6" t="s">
        <v>327</v>
      </c>
      <c r="W6" s="171" t="s">
        <v>353</v>
      </c>
      <c r="X6" s="171" t="s">
        <v>360</v>
      </c>
      <c r="Y6" s="171" t="s">
        <v>357</v>
      </c>
      <c r="Z6" s="214" t="s">
        <v>380</v>
      </c>
      <c r="AA6" s="171" t="s">
        <v>386</v>
      </c>
      <c r="AB6" s="7" t="s">
        <v>381</v>
      </c>
      <c r="AC6" s="171" t="s">
        <v>416</v>
      </c>
      <c r="AD6" s="171" t="s">
        <v>417</v>
      </c>
      <c r="AE6" s="7" t="s">
        <v>422</v>
      </c>
      <c r="AF6" s="171" t="s">
        <v>503</v>
      </c>
      <c r="AG6" s="379" t="s">
        <v>157</v>
      </c>
      <c r="AH6" s="32"/>
      <c r="AI6" s="407"/>
      <c r="AJ6" s="407"/>
      <c r="AK6" s="407"/>
      <c r="AL6" s="407"/>
      <c r="AM6" s="407"/>
      <c r="AN6" s="407"/>
      <c r="AO6" s="407"/>
      <c r="AP6" s="407"/>
      <c r="AQ6" s="407"/>
      <c r="AR6" s="407"/>
      <c r="AS6" s="407"/>
      <c r="AT6" s="407"/>
      <c r="AU6" s="407"/>
      <c r="AV6" s="407"/>
      <c r="AW6" s="407"/>
      <c r="AX6" s="8" t="s">
        <v>516</v>
      </c>
      <c r="AY6" s="8" t="s">
        <v>524</v>
      </c>
      <c r="AZ6" s="8" t="str">
        <f t="shared" si="0"/>
        <v>一般土木工事しゅんせつ工事</v>
      </c>
      <c r="BA6" s="8" t="s">
        <v>545</v>
      </c>
      <c r="BB6" s="8" t="s">
        <v>546</v>
      </c>
      <c r="BC6" s="8" t="s">
        <v>587</v>
      </c>
      <c r="BD6" s="407"/>
    </row>
    <row r="7" spans="1:56" ht="27" customHeight="1">
      <c r="A7" s="32"/>
      <c r="B7" s="34" t="s">
        <v>74</v>
      </c>
      <c r="C7" s="429">
        <v>46297</v>
      </c>
      <c r="D7" s="269" t="s">
        <v>419</v>
      </c>
      <c r="E7" s="32"/>
      <c r="F7" s="32"/>
      <c r="G7" s="270" t="s">
        <v>413</v>
      </c>
      <c r="H7" s="430">
        <f>C7-1</f>
        <v>46296</v>
      </c>
      <c r="I7" s="32" t="s">
        <v>420</v>
      </c>
      <c r="J7" s="32"/>
      <c r="K7" s="32"/>
      <c r="L7" s="22" t="s">
        <v>104</v>
      </c>
      <c r="M7" s="13" t="s">
        <v>105</v>
      </c>
      <c r="N7" s="13" t="s">
        <v>617</v>
      </c>
      <c r="O7" s="13" t="s">
        <v>112</v>
      </c>
      <c r="P7" s="14" t="s">
        <v>200</v>
      </c>
      <c r="Q7" s="14" t="s">
        <v>170</v>
      </c>
      <c r="R7" s="13" t="s">
        <v>221</v>
      </c>
      <c r="S7" s="173"/>
      <c r="T7" s="171" t="s">
        <v>574</v>
      </c>
      <c r="U7" s="171" t="s">
        <v>519</v>
      </c>
      <c r="V7" t="s">
        <v>328</v>
      </c>
      <c r="W7" s="171" t="s">
        <v>581</v>
      </c>
      <c r="X7" s="171" t="s">
        <v>582</v>
      </c>
      <c r="Y7" s="171" t="s">
        <v>358</v>
      </c>
      <c r="Z7" s="214" t="s">
        <v>431</v>
      </c>
      <c r="AA7" s="171" t="s">
        <v>387</v>
      </c>
      <c r="AB7" s="7" t="s">
        <v>382</v>
      </c>
      <c r="AC7" s="171" t="s">
        <v>557</v>
      </c>
      <c r="AD7" s="171" t="s">
        <v>418</v>
      </c>
      <c r="AE7" s="7" t="s">
        <v>423</v>
      </c>
      <c r="AF7" s="171" t="s">
        <v>504</v>
      </c>
      <c r="AG7" s="379" t="s">
        <v>595</v>
      </c>
      <c r="AH7" s="32"/>
      <c r="AI7" s="405" t="s">
        <v>495</v>
      </c>
      <c r="AJ7" s="407"/>
      <c r="AK7" s="407"/>
      <c r="AL7" s="407"/>
      <c r="AM7" s="407"/>
      <c r="AN7" s="407"/>
      <c r="AO7" s="407"/>
      <c r="AP7" s="407"/>
      <c r="AQ7" s="407"/>
      <c r="AR7" s="407"/>
      <c r="AS7" s="407"/>
      <c r="AT7" s="407"/>
      <c r="AU7" s="407"/>
      <c r="AV7" s="407"/>
      <c r="AW7" s="407"/>
      <c r="AX7" s="8" t="s">
        <v>532</v>
      </c>
      <c r="AY7" s="8" t="s">
        <v>517</v>
      </c>
      <c r="AZ7" s="8" t="str">
        <f t="shared" si="0"/>
        <v>維持修繕工事土木一式工事</v>
      </c>
      <c r="BA7" s="8" t="s">
        <v>545</v>
      </c>
      <c r="BB7" s="8" t="s">
        <v>546</v>
      </c>
      <c r="BC7" s="8" t="s">
        <v>587</v>
      </c>
      <c r="BD7" s="407"/>
    </row>
    <row r="8" spans="1:56" ht="27" customHeight="1">
      <c r="A8" s="32"/>
      <c r="B8" s="34" t="s">
        <v>85</v>
      </c>
      <c r="C8" s="411" t="s">
        <v>516</v>
      </c>
      <c r="D8" s="32" t="s">
        <v>515</v>
      </c>
      <c r="E8" s="32"/>
      <c r="F8" s="32"/>
      <c r="G8" s="270"/>
      <c r="H8" s="271"/>
      <c r="I8" s="32"/>
      <c r="J8" s="32"/>
      <c r="K8" s="32"/>
      <c r="L8" s="22" t="s">
        <v>107</v>
      </c>
      <c r="M8" s="13" t="s">
        <v>108</v>
      </c>
      <c r="N8" s="13" t="s">
        <v>690</v>
      </c>
      <c r="O8" s="13" t="s">
        <v>239</v>
      </c>
      <c r="P8" s="14" t="s">
        <v>201</v>
      </c>
      <c r="Q8" s="14" t="s">
        <v>171</v>
      </c>
      <c r="R8" s="13" t="s">
        <v>222</v>
      </c>
      <c r="S8" s="13"/>
      <c r="T8" s="171" t="s">
        <v>520</v>
      </c>
      <c r="U8" s="171" t="s">
        <v>521</v>
      </c>
      <c r="W8" s="171" t="s">
        <v>462</v>
      </c>
      <c r="X8" s="171" t="s">
        <v>359</v>
      </c>
      <c r="Y8" s="324"/>
      <c r="Z8" s="214" t="s">
        <v>432</v>
      </c>
      <c r="AA8" s="171" t="s">
        <v>388</v>
      </c>
      <c r="AB8" s="266" t="s">
        <v>383</v>
      </c>
      <c r="AC8" s="171" t="s">
        <v>558</v>
      </c>
      <c r="AD8" s="272"/>
      <c r="AE8" s="7" t="s">
        <v>424</v>
      </c>
      <c r="AF8" s="171"/>
      <c r="AG8" s="380" t="s">
        <v>596</v>
      </c>
      <c r="AH8" s="32"/>
      <c r="AI8" s="408" t="s">
        <v>496</v>
      </c>
      <c r="AJ8" s="407" t="s">
        <v>600</v>
      </c>
      <c r="AK8" s="407"/>
      <c r="AL8" s="407"/>
      <c r="AM8" s="407"/>
      <c r="AN8" s="407"/>
      <c r="AO8" s="407"/>
      <c r="AP8" s="407"/>
      <c r="AQ8" s="407"/>
      <c r="AR8" s="407"/>
      <c r="AS8" s="407"/>
      <c r="AT8" s="407"/>
      <c r="AU8" s="407"/>
      <c r="AV8" s="407"/>
      <c r="AW8" s="407"/>
      <c r="AX8" s="8" t="s">
        <v>532</v>
      </c>
      <c r="AY8" s="8" t="s">
        <v>519</v>
      </c>
      <c r="AZ8" s="8" t="str">
        <f t="shared" si="0"/>
        <v>維持修繕工事とび・土工・コンクリート工事</v>
      </c>
      <c r="BA8" s="8" t="s">
        <v>545</v>
      </c>
      <c r="BB8" s="8" t="s">
        <v>546</v>
      </c>
      <c r="BC8" s="8" t="s">
        <v>587</v>
      </c>
      <c r="BD8" s="407"/>
    </row>
    <row r="9" spans="1:56" ht="27" customHeight="1" thickBot="1">
      <c r="A9" s="32"/>
      <c r="B9" s="34" t="s">
        <v>147</v>
      </c>
      <c r="C9" s="412" t="s">
        <v>517</v>
      </c>
      <c r="D9" s="414" t="str">
        <f>IF(INDEX(AX3:BC31,MATCH(AY2,AZ3:AZ31,0),3)=AY2,INDEX(AX3:BC31,MATCH(AY2,AZ3:AZ31,0),6),"err")</f>
        <v>工事成績（過去3年間で評価）</v>
      </c>
      <c r="E9" s="32"/>
      <c r="F9" s="32"/>
      <c r="G9" s="413" t="s">
        <v>556</v>
      </c>
      <c r="H9" s="271"/>
      <c r="I9" s="32"/>
      <c r="J9" s="32"/>
      <c r="K9" s="32"/>
      <c r="L9" s="22" t="s">
        <v>110</v>
      </c>
      <c r="M9" s="13" t="s">
        <v>111</v>
      </c>
      <c r="N9" s="13" t="s">
        <v>109</v>
      </c>
      <c r="O9" s="13" t="s">
        <v>238</v>
      </c>
      <c r="P9" s="14" t="s">
        <v>202</v>
      </c>
      <c r="Q9" s="14" t="s">
        <v>172</v>
      </c>
      <c r="R9" s="13" t="s">
        <v>223</v>
      </c>
      <c r="S9" s="13"/>
      <c r="T9" s="171" t="s">
        <v>522</v>
      </c>
      <c r="U9" s="171" t="s">
        <v>518</v>
      </c>
      <c r="W9" s="171" t="s">
        <v>354</v>
      </c>
      <c r="X9" s="171" t="s">
        <v>361</v>
      </c>
      <c r="Y9" s="123"/>
      <c r="Z9" s="325"/>
      <c r="AA9" s="171" t="s">
        <v>389</v>
      </c>
      <c r="AB9" s="327"/>
      <c r="AC9" s="171" t="s">
        <v>559</v>
      </c>
      <c r="AD9" s="123"/>
      <c r="AF9" s="123"/>
      <c r="AG9" s="383"/>
      <c r="AH9" s="32"/>
      <c r="AI9" s="408" t="s">
        <v>328</v>
      </c>
      <c r="AJ9" s="407" t="s">
        <v>497</v>
      </c>
      <c r="AK9" s="407"/>
      <c r="AL9" s="407"/>
      <c r="AM9" s="407"/>
      <c r="AN9" s="407"/>
      <c r="AO9" s="407"/>
      <c r="AP9" s="407"/>
      <c r="AQ9" s="407"/>
      <c r="AR9" s="407"/>
      <c r="AS9" s="407"/>
      <c r="AT9" s="407"/>
      <c r="AU9" s="407"/>
      <c r="AV9" s="407"/>
      <c r="AW9" s="407"/>
      <c r="AX9" s="8" t="s">
        <v>574</v>
      </c>
      <c r="AY9" s="8" t="s">
        <v>518</v>
      </c>
      <c r="AZ9" s="8" t="str">
        <f t="shared" si="0"/>
        <v>アスファルト舗装工事・特殊舗装工事（旧舗装工事）舗装工事</v>
      </c>
      <c r="BA9" s="8" t="s">
        <v>575</v>
      </c>
      <c r="BB9" s="8" t="s">
        <v>518</v>
      </c>
      <c r="BC9" s="8" t="s">
        <v>587</v>
      </c>
      <c r="BD9" s="407"/>
    </row>
    <row r="10" spans="1:56" ht="27" customHeight="1" thickBot="1">
      <c r="A10" s="32"/>
      <c r="B10" s="34" t="s">
        <v>75</v>
      </c>
      <c r="C10" s="543" t="s">
        <v>717</v>
      </c>
      <c r="D10" s="544"/>
      <c r="E10" s="544"/>
      <c r="F10" s="544"/>
      <c r="G10" s="544"/>
      <c r="H10" s="544"/>
      <c r="I10" s="545"/>
      <c r="J10" s="32"/>
      <c r="K10" s="32"/>
      <c r="L10" s="22" t="s">
        <v>284</v>
      </c>
      <c r="M10" s="13" t="s">
        <v>113</v>
      </c>
      <c r="N10" s="13" t="s">
        <v>114</v>
      </c>
      <c r="O10" s="13" t="s">
        <v>115</v>
      </c>
      <c r="P10" s="14" t="s">
        <v>203</v>
      </c>
      <c r="Q10" s="14" t="s">
        <v>173</v>
      </c>
      <c r="R10" s="13" t="s">
        <v>224</v>
      </c>
      <c r="S10" s="13"/>
      <c r="T10" s="171" t="s">
        <v>523</v>
      </c>
      <c r="U10" s="171" t="s">
        <v>524</v>
      </c>
      <c r="W10" s="171" t="s">
        <v>460</v>
      </c>
      <c r="X10" s="171" t="s">
        <v>461</v>
      </c>
      <c r="Y10" s="124"/>
      <c r="Z10" s="215"/>
      <c r="AA10" s="171" t="s">
        <v>620</v>
      </c>
      <c r="AB10" s="267"/>
      <c r="AC10" s="171" t="s">
        <v>560</v>
      </c>
      <c r="AD10" s="124"/>
      <c r="AE10" s="267"/>
      <c r="AF10" s="124"/>
      <c r="AG10" s="381"/>
      <c r="AH10" s="32"/>
      <c r="AI10" s="408" t="s">
        <v>327</v>
      </c>
      <c r="AJ10" s="407" t="s">
        <v>656</v>
      </c>
      <c r="AK10" s="407"/>
      <c r="AL10" s="407"/>
      <c r="AM10" s="407"/>
      <c r="AN10" s="407"/>
      <c r="AO10" s="407"/>
      <c r="AP10" s="407"/>
      <c r="AQ10" s="407"/>
      <c r="AR10" s="407"/>
      <c r="AS10" s="407"/>
      <c r="AT10" s="407"/>
      <c r="AU10" s="407"/>
      <c r="AV10" s="407"/>
      <c r="AW10" s="407"/>
      <c r="AX10" s="8" t="s">
        <v>532</v>
      </c>
      <c r="AY10" s="8" t="s">
        <v>518</v>
      </c>
      <c r="AZ10" s="8" t="str">
        <f t="shared" si="0"/>
        <v>維持修繕工事舗装工事</v>
      </c>
      <c r="BA10" s="8" t="s">
        <v>575</v>
      </c>
      <c r="BB10" s="8" t="s">
        <v>518</v>
      </c>
      <c r="BC10" s="8" t="s">
        <v>587</v>
      </c>
      <c r="BD10" s="407"/>
    </row>
    <row r="11" spans="1:56" ht="14.25" customHeight="1">
      <c r="A11" s="32"/>
      <c r="B11" s="438" t="s">
        <v>598</v>
      </c>
      <c r="C11" s="439" t="s">
        <v>677</v>
      </c>
      <c r="D11" s="440"/>
      <c r="E11" s="490" t="s">
        <v>599</v>
      </c>
      <c r="F11" s="441" t="s">
        <v>678</v>
      </c>
      <c r="G11" s="466" t="s">
        <v>641</v>
      </c>
      <c r="H11" s="442" t="s">
        <v>639</v>
      </c>
      <c r="I11" s="442"/>
      <c r="J11" s="32"/>
      <c r="K11" s="32"/>
      <c r="L11" s="22" t="s">
        <v>193</v>
      </c>
      <c r="M11" s="13" t="s">
        <v>115</v>
      </c>
      <c r="N11" s="13" t="s">
        <v>287</v>
      </c>
      <c r="O11" s="15"/>
      <c r="P11" s="14" t="s">
        <v>204</v>
      </c>
      <c r="Q11" s="14" t="s">
        <v>174</v>
      </c>
      <c r="R11" s="13" t="s">
        <v>225</v>
      </c>
      <c r="S11" s="13"/>
      <c r="T11" s="404" t="s">
        <v>525</v>
      </c>
      <c r="U11" s="404" t="s">
        <v>526</v>
      </c>
      <c r="W11" s="171" t="s">
        <v>583</v>
      </c>
      <c r="X11" s="171" t="s">
        <v>362</v>
      </c>
      <c r="Y11" s="123"/>
      <c r="Z11" s="216"/>
      <c r="AA11" s="326"/>
      <c r="AC11" s="171" t="s">
        <v>561</v>
      </c>
      <c r="AD11" s="123"/>
      <c r="AF11" s="123"/>
      <c r="AG11" s="380"/>
      <c r="AH11" s="32"/>
      <c r="AI11" s="408" t="s">
        <v>500</v>
      </c>
      <c r="AJ11" s="407" t="s">
        <v>601</v>
      </c>
      <c r="AK11" s="407"/>
      <c r="AL11" s="407"/>
      <c r="AM11" s="407"/>
      <c r="AN11" s="407"/>
      <c r="AO11" s="407"/>
      <c r="AP11" s="407"/>
      <c r="AQ11" s="407"/>
      <c r="AR11" s="407"/>
      <c r="AS11" s="407"/>
      <c r="AT11" s="407"/>
      <c r="AU11" s="407"/>
      <c r="AV11" s="407"/>
      <c r="AW11" s="407"/>
      <c r="AX11" s="8" t="s">
        <v>520</v>
      </c>
      <c r="AY11" s="8" t="s">
        <v>521</v>
      </c>
      <c r="AZ11" s="8" t="str">
        <f t="shared" si="0"/>
        <v>鋼橋上部工事鋼構造物工事</v>
      </c>
      <c r="BA11" s="8" t="s">
        <v>520</v>
      </c>
      <c r="BB11" s="8" t="s">
        <v>521</v>
      </c>
      <c r="BC11" s="8" t="s">
        <v>587</v>
      </c>
      <c r="BD11" s="407"/>
    </row>
    <row r="12" spans="1:56" ht="14.25" customHeight="1">
      <c r="A12" s="33" t="s">
        <v>267</v>
      </c>
      <c r="B12" s="32"/>
      <c r="C12" s="32"/>
      <c r="D12" s="32"/>
      <c r="E12" s="32"/>
      <c r="F12" s="32"/>
      <c r="G12" s="32"/>
      <c r="H12" s="32"/>
      <c r="I12" s="32"/>
      <c r="J12" s="32"/>
      <c r="K12" s="32"/>
      <c r="L12" s="22" t="s">
        <v>115</v>
      </c>
      <c r="M12" s="15"/>
      <c r="N12" s="13" t="s">
        <v>288</v>
      </c>
      <c r="O12" s="15"/>
      <c r="P12" s="14" t="s">
        <v>205</v>
      </c>
      <c r="Q12" s="15"/>
      <c r="R12" s="13" t="s">
        <v>226</v>
      </c>
      <c r="S12" s="13"/>
      <c r="T12" s="171" t="s">
        <v>527</v>
      </c>
      <c r="U12" s="171" t="s">
        <v>527</v>
      </c>
      <c r="W12" s="323"/>
      <c r="X12" s="324"/>
      <c r="Y12" s="123"/>
      <c r="Z12" s="216"/>
      <c r="AA12" s="326"/>
      <c r="AC12" s="171" t="s">
        <v>562</v>
      </c>
      <c r="AD12" s="123"/>
      <c r="AF12" s="123"/>
      <c r="AG12" s="380"/>
      <c r="AH12" s="32"/>
      <c r="AI12" s="407"/>
      <c r="AJ12" s="407"/>
      <c r="AK12" s="407"/>
      <c r="AL12" s="407"/>
      <c r="AM12" s="407"/>
      <c r="AN12" s="407"/>
      <c r="AO12" s="407"/>
      <c r="AP12" s="407"/>
      <c r="AQ12" s="407"/>
      <c r="AR12" s="407"/>
      <c r="AS12" s="407"/>
      <c r="AT12" s="407"/>
      <c r="AU12" s="407"/>
      <c r="AV12" s="407"/>
      <c r="AW12" s="407"/>
      <c r="AX12" s="8" t="s">
        <v>522</v>
      </c>
      <c r="AY12" s="8" t="s">
        <v>517</v>
      </c>
      <c r="AZ12" s="8" t="str">
        <f t="shared" si="0"/>
        <v>ﾌﾟﾚｽﾄﾚｽﾄｺﾝｸﾘｰﾄ構造物工事土木一式工事</v>
      </c>
      <c r="BA12" s="8" t="s">
        <v>547</v>
      </c>
      <c r="BB12" s="8" t="s">
        <v>517</v>
      </c>
      <c r="BC12" s="8" t="s">
        <v>587</v>
      </c>
      <c r="BD12" s="407"/>
    </row>
    <row r="13" spans="1:56" ht="14.25" customHeight="1">
      <c r="A13" s="32"/>
      <c r="B13" s="33" t="s">
        <v>514</v>
      </c>
      <c r="C13" s="32"/>
      <c r="D13" s="32"/>
      <c r="E13" s="32"/>
      <c r="F13" s="32"/>
      <c r="G13" s="32"/>
      <c r="H13" s="32"/>
      <c r="I13" s="32"/>
      <c r="J13" s="32"/>
      <c r="K13" s="32"/>
      <c r="L13" s="16"/>
      <c r="M13" s="13"/>
      <c r="N13" s="13" t="s">
        <v>289</v>
      </c>
      <c r="O13" s="13"/>
      <c r="P13" s="14" t="s">
        <v>206</v>
      </c>
      <c r="Q13" s="13"/>
      <c r="R13" s="13" t="s">
        <v>227</v>
      </c>
      <c r="S13" s="13"/>
      <c r="T13" s="171" t="s">
        <v>528</v>
      </c>
      <c r="U13" s="171" t="s">
        <v>528</v>
      </c>
      <c r="W13" s="171"/>
      <c r="X13" s="123"/>
      <c r="Y13" s="123"/>
      <c r="Z13" s="216"/>
      <c r="AA13" s="123"/>
      <c r="AC13" s="171" t="s">
        <v>563</v>
      </c>
      <c r="AD13" s="123"/>
      <c r="AF13" s="123"/>
      <c r="AG13" s="380"/>
      <c r="AH13" s="32"/>
      <c r="AI13" s="407"/>
      <c r="AJ13" s="407"/>
      <c r="AK13" s="407"/>
      <c r="AL13" s="407"/>
      <c r="AM13" s="407"/>
      <c r="AN13" s="407"/>
      <c r="AO13" s="407"/>
      <c r="AP13" s="407"/>
      <c r="AQ13" s="407"/>
      <c r="AR13" s="407"/>
      <c r="AS13" s="407"/>
      <c r="AT13" s="407"/>
      <c r="AU13" s="407"/>
      <c r="AV13" s="407"/>
      <c r="AW13" s="407"/>
      <c r="AX13" s="8" t="s">
        <v>523</v>
      </c>
      <c r="AY13" s="8" t="s">
        <v>517</v>
      </c>
      <c r="AZ13" s="8" t="str">
        <f t="shared" si="0"/>
        <v>港湾工事土木一式工事</v>
      </c>
      <c r="BA13" s="8" t="s">
        <v>523</v>
      </c>
      <c r="BB13" s="8" t="s">
        <v>548</v>
      </c>
      <c r="BC13" s="8" t="s">
        <v>587</v>
      </c>
      <c r="BD13" s="407"/>
    </row>
    <row r="14" spans="1:56" ht="14.25" customHeight="1">
      <c r="A14" s="32"/>
      <c r="B14" s="32" t="s">
        <v>407</v>
      </c>
      <c r="C14" s="32"/>
      <c r="D14" s="32"/>
      <c r="E14" s="32"/>
      <c r="F14" s="32"/>
      <c r="G14" s="32"/>
      <c r="H14" s="32"/>
      <c r="I14" s="32"/>
      <c r="J14" s="32"/>
      <c r="K14" s="32"/>
      <c r="L14" s="12"/>
      <c r="M14" s="13"/>
      <c r="N14" s="13" t="s">
        <v>290</v>
      </c>
      <c r="O14" s="13"/>
      <c r="P14" s="14" t="s">
        <v>207</v>
      </c>
      <c r="Q14" s="13"/>
      <c r="R14" s="13" t="s">
        <v>228</v>
      </c>
      <c r="S14" s="13"/>
      <c r="T14" s="171" t="s">
        <v>529</v>
      </c>
      <c r="U14" s="171" t="s">
        <v>529</v>
      </c>
      <c r="W14" s="171"/>
      <c r="X14" s="123"/>
      <c r="Y14" s="123"/>
      <c r="Z14" s="216"/>
      <c r="AA14" s="123"/>
      <c r="AC14" s="123" t="s">
        <v>564</v>
      </c>
      <c r="AD14" s="123"/>
      <c r="AF14" s="123"/>
      <c r="AG14" s="380"/>
      <c r="AH14" s="32"/>
      <c r="AI14" s="407"/>
      <c r="AJ14" s="407"/>
      <c r="AK14" s="407"/>
      <c r="AL14" s="407"/>
      <c r="AM14" s="407"/>
      <c r="AN14" s="407"/>
      <c r="AO14" s="407"/>
      <c r="AP14" s="407"/>
      <c r="AQ14" s="407"/>
      <c r="AR14" s="407"/>
      <c r="AS14" s="407"/>
      <c r="AT14" s="407"/>
      <c r="AU14" s="407"/>
      <c r="AV14" s="407"/>
      <c r="AW14" s="407"/>
      <c r="AX14" s="8" t="s">
        <v>523</v>
      </c>
      <c r="AY14" s="8" t="s">
        <v>524</v>
      </c>
      <c r="AZ14" s="8" t="str">
        <f t="shared" si="0"/>
        <v>港湾工事しゅんせつ工事</v>
      </c>
      <c r="BA14" s="8" t="s">
        <v>523</v>
      </c>
      <c r="BB14" s="8" t="s">
        <v>548</v>
      </c>
      <c r="BC14" s="8" t="s">
        <v>587</v>
      </c>
      <c r="BD14" s="407"/>
    </row>
    <row r="15" spans="1:56" ht="14.25" customHeight="1">
      <c r="A15" s="32"/>
      <c r="B15" s="33" t="s">
        <v>371</v>
      </c>
      <c r="C15" s="32"/>
      <c r="D15" s="32"/>
      <c r="E15" s="32"/>
      <c r="F15" s="32"/>
      <c r="G15" s="32"/>
      <c r="H15" s="32"/>
      <c r="I15" s="32"/>
      <c r="J15" s="32"/>
      <c r="K15" s="32"/>
      <c r="L15" s="12"/>
      <c r="M15" s="13"/>
      <c r="N15" s="13" t="s">
        <v>334</v>
      </c>
      <c r="O15" s="13"/>
      <c r="P15" s="14" t="s">
        <v>208</v>
      </c>
      <c r="Q15" s="13"/>
      <c r="R15" s="13" t="s">
        <v>229</v>
      </c>
      <c r="S15" s="13"/>
      <c r="T15" s="171" t="s">
        <v>530</v>
      </c>
      <c r="U15" s="171" t="s">
        <v>531</v>
      </c>
      <c r="W15" s="171"/>
      <c r="X15" s="123"/>
      <c r="Y15" s="123"/>
      <c r="Z15" s="216"/>
      <c r="AA15" s="123"/>
      <c r="AC15" s="123" t="s">
        <v>565</v>
      </c>
      <c r="AD15" s="123"/>
      <c r="AF15" s="123"/>
      <c r="AG15" s="380"/>
      <c r="AH15" s="32"/>
      <c r="AI15" s="407"/>
      <c r="AJ15" s="407"/>
      <c r="AK15" s="407"/>
      <c r="AL15" s="407"/>
      <c r="AM15" s="407"/>
      <c r="AN15" s="407"/>
      <c r="AO15" s="407"/>
      <c r="AP15" s="407"/>
      <c r="AQ15" s="407"/>
      <c r="AR15" s="407"/>
      <c r="AS15" s="407"/>
      <c r="AT15" s="407"/>
      <c r="AU15" s="407"/>
      <c r="AV15" s="407"/>
      <c r="AW15" s="407"/>
      <c r="AX15" s="8" t="s">
        <v>525</v>
      </c>
      <c r="AY15" s="8" t="s">
        <v>526</v>
      </c>
      <c r="AZ15" s="8" t="str">
        <f>AX15&amp;AY15</f>
        <v>機械設備工事機械器具設置工事</v>
      </c>
      <c r="BA15" s="8" t="s">
        <v>525</v>
      </c>
      <c r="BB15" s="8" t="s">
        <v>549</v>
      </c>
      <c r="BC15" s="8" t="s">
        <v>550</v>
      </c>
      <c r="BD15" s="407"/>
    </row>
    <row r="16" spans="1:56" ht="14.25" customHeight="1">
      <c r="A16" s="32"/>
      <c r="B16" s="32" t="s">
        <v>257</v>
      </c>
      <c r="C16" s="32"/>
      <c r="D16" s="32"/>
      <c r="E16" s="32"/>
      <c r="F16" s="32"/>
      <c r="G16" s="32"/>
      <c r="H16" s="32"/>
      <c r="I16" s="32"/>
      <c r="J16" s="32"/>
      <c r="K16" s="32"/>
      <c r="L16" s="12"/>
      <c r="M16" s="13"/>
      <c r="N16" s="13" t="s">
        <v>331</v>
      </c>
      <c r="O16" s="13"/>
      <c r="P16" s="14" t="s">
        <v>209</v>
      </c>
      <c r="Q16" s="13"/>
      <c r="R16" s="15"/>
      <c r="S16" s="13"/>
      <c r="T16" s="171" t="s">
        <v>532</v>
      </c>
      <c r="U16" s="171" t="s">
        <v>533</v>
      </c>
      <c r="W16" s="171"/>
      <c r="X16" s="123"/>
      <c r="Y16" s="123"/>
      <c r="Z16" s="216"/>
      <c r="AA16" s="123"/>
      <c r="AC16" s="123" t="s">
        <v>566</v>
      </c>
      <c r="AD16" s="123"/>
      <c r="AF16" s="123"/>
      <c r="AG16" s="380"/>
      <c r="AH16" s="32"/>
      <c r="AI16" s="407"/>
      <c r="AJ16" s="407"/>
      <c r="AK16" s="407"/>
      <c r="AL16" s="407"/>
      <c r="AM16" s="407"/>
      <c r="AN16" s="407"/>
      <c r="AO16" s="407"/>
      <c r="AP16" s="407"/>
      <c r="AQ16" s="407"/>
      <c r="AR16" s="407"/>
      <c r="AS16" s="407"/>
      <c r="AT16" s="407"/>
      <c r="AU16" s="407"/>
      <c r="AV16" s="407"/>
      <c r="AW16" s="407"/>
      <c r="AX16" s="8" t="s">
        <v>525</v>
      </c>
      <c r="AY16" s="8" t="s">
        <v>521</v>
      </c>
      <c r="AZ16" s="8" t="str">
        <f t="shared" ref="AZ16:AZ31" si="1">AX16&amp;AY16</f>
        <v>機械設備工事鋼構造物工事</v>
      </c>
      <c r="BA16" s="8" t="s">
        <v>525</v>
      </c>
      <c r="BB16" s="8" t="s">
        <v>549</v>
      </c>
      <c r="BC16" s="8" t="s">
        <v>550</v>
      </c>
      <c r="BD16" s="407"/>
    </row>
    <row r="17" spans="1:56" ht="14.25" customHeight="1">
      <c r="A17" s="32"/>
      <c r="B17" s="33" t="s">
        <v>572</v>
      </c>
      <c r="C17" s="32"/>
      <c r="D17" s="32"/>
      <c r="E17" s="32"/>
      <c r="F17" s="32"/>
      <c r="G17" s="32"/>
      <c r="H17" s="32"/>
      <c r="I17" s="32"/>
      <c r="J17" s="32"/>
      <c r="K17" s="32"/>
      <c r="L17" s="12"/>
      <c r="M17" s="13"/>
      <c r="N17" s="13" t="s">
        <v>618</v>
      </c>
      <c r="O17" s="13"/>
      <c r="P17" s="14" t="s">
        <v>210</v>
      </c>
      <c r="Q17" s="13"/>
      <c r="R17" s="13"/>
      <c r="S17" s="13"/>
      <c r="T17" s="171" t="s">
        <v>534</v>
      </c>
      <c r="U17" s="171" t="s">
        <v>535</v>
      </c>
      <c r="W17" s="171"/>
      <c r="X17" s="123"/>
      <c r="Y17" s="123"/>
      <c r="Z17" s="216"/>
      <c r="AA17" s="123"/>
      <c r="AC17" s="15"/>
      <c r="AD17" s="123"/>
      <c r="AF17" s="123"/>
      <c r="AG17" s="380"/>
      <c r="AH17" s="32"/>
      <c r="AI17" s="407"/>
      <c r="AJ17" s="407"/>
      <c r="AK17" s="407"/>
      <c r="AL17" s="407"/>
      <c r="AM17" s="407"/>
      <c r="AN17" s="407"/>
      <c r="AO17" s="407"/>
      <c r="AP17" s="407"/>
      <c r="AQ17" s="407"/>
      <c r="AR17" s="407"/>
      <c r="AS17" s="407"/>
      <c r="AT17" s="407"/>
      <c r="AU17" s="407"/>
      <c r="AV17" s="407"/>
      <c r="AW17" s="407"/>
      <c r="AX17" s="8" t="s">
        <v>527</v>
      </c>
      <c r="AY17" s="8" t="s">
        <v>527</v>
      </c>
      <c r="AZ17" s="8" t="str">
        <f t="shared" si="1"/>
        <v>塗装工事塗装工事</v>
      </c>
      <c r="BA17" s="8" t="s">
        <v>551</v>
      </c>
      <c r="BB17" s="8" t="s">
        <v>527</v>
      </c>
      <c r="BC17" s="8" t="s">
        <v>550</v>
      </c>
      <c r="BD17" s="407"/>
    </row>
    <row r="18" spans="1:56" ht="14.25" customHeight="1">
      <c r="A18" s="32"/>
      <c r="B18" s="33" t="s">
        <v>260</v>
      </c>
      <c r="C18" s="32"/>
      <c r="D18" s="32"/>
      <c r="E18" s="32"/>
      <c r="F18" s="32" t="s">
        <v>197</v>
      </c>
      <c r="G18" s="32" t="s">
        <v>240</v>
      </c>
      <c r="H18" s="32"/>
      <c r="I18" s="32"/>
      <c r="J18" s="32"/>
      <c r="K18" s="32"/>
      <c r="L18" s="12"/>
      <c r="M18" s="13"/>
      <c r="N18" s="13" t="s">
        <v>285</v>
      </c>
      <c r="O18" s="13"/>
      <c r="P18" s="14" t="s">
        <v>211</v>
      </c>
      <c r="Q18" s="13"/>
      <c r="R18" s="13"/>
      <c r="S18" s="13"/>
      <c r="T18" s="171" t="s">
        <v>533</v>
      </c>
      <c r="U18" s="171" t="s">
        <v>536</v>
      </c>
      <c r="W18" s="171"/>
      <c r="X18" s="123"/>
      <c r="Y18" s="123"/>
      <c r="Z18" s="216"/>
      <c r="AA18" s="123"/>
      <c r="AC18" s="123"/>
      <c r="AD18" s="123"/>
      <c r="AF18" s="123"/>
      <c r="AG18" s="380"/>
      <c r="AH18" s="32"/>
      <c r="AI18" s="407"/>
      <c r="AJ18" s="407"/>
      <c r="AK18" s="407"/>
      <c r="AL18" s="407"/>
      <c r="AM18" s="407"/>
      <c r="AN18" s="407"/>
      <c r="AO18" s="407"/>
      <c r="AP18" s="407"/>
      <c r="AQ18" s="407"/>
      <c r="AR18" s="407"/>
      <c r="AS18" s="407"/>
      <c r="AT18" s="407"/>
      <c r="AU18" s="407"/>
      <c r="AV18" s="407"/>
      <c r="AW18" s="407"/>
      <c r="AX18" s="8" t="s">
        <v>532</v>
      </c>
      <c r="AY18" s="8" t="s">
        <v>527</v>
      </c>
      <c r="AZ18" s="8" t="str">
        <f t="shared" si="1"/>
        <v>維持修繕工事塗装工事</v>
      </c>
      <c r="BA18" s="8" t="s">
        <v>551</v>
      </c>
      <c r="BB18" s="8" t="s">
        <v>527</v>
      </c>
      <c r="BC18" s="8" t="s">
        <v>550</v>
      </c>
      <c r="BD18" s="407"/>
    </row>
    <row r="19" spans="1:56" ht="14.25" customHeight="1" thickBot="1">
      <c r="A19" s="32"/>
      <c r="B19" s="20" t="s">
        <v>121</v>
      </c>
      <c r="C19" s="304" t="s">
        <v>120</v>
      </c>
      <c r="D19" s="302" t="s">
        <v>473</v>
      </c>
      <c r="E19" s="303" t="s">
        <v>196</v>
      </c>
      <c r="F19" s="303" t="s">
        <v>464</v>
      </c>
      <c r="G19" s="304"/>
      <c r="H19" s="342" t="s">
        <v>513</v>
      </c>
      <c r="I19" s="331"/>
      <c r="J19" s="332"/>
      <c r="K19" s="32"/>
      <c r="L19" s="12"/>
      <c r="M19" s="13"/>
      <c r="N19" s="13" t="s">
        <v>714</v>
      </c>
      <c r="O19" s="13"/>
      <c r="P19" s="14" t="s">
        <v>212</v>
      </c>
      <c r="Q19" s="13"/>
      <c r="R19" s="13"/>
      <c r="S19" s="13"/>
      <c r="T19" s="171" t="s">
        <v>531</v>
      </c>
      <c r="U19" s="171" t="s">
        <v>537</v>
      </c>
      <c r="W19" s="171"/>
      <c r="X19" s="123"/>
      <c r="Y19" s="123"/>
      <c r="Z19" s="216"/>
      <c r="AA19" s="123"/>
      <c r="AC19" s="123"/>
      <c r="AD19" s="123"/>
      <c r="AF19" s="123"/>
      <c r="AG19" s="380"/>
      <c r="AH19" s="32"/>
      <c r="AI19" s="407"/>
      <c r="AJ19" s="407"/>
      <c r="AK19" s="407"/>
      <c r="AL19" s="407"/>
      <c r="AM19" s="407"/>
      <c r="AN19" s="407"/>
      <c r="AO19" s="407"/>
      <c r="AP19" s="407"/>
      <c r="AQ19" s="407"/>
      <c r="AR19" s="407"/>
      <c r="AS19" s="407"/>
      <c r="AT19" s="407"/>
      <c r="AU19" s="407"/>
      <c r="AV19" s="407"/>
      <c r="AW19" s="407"/>
      <c r="AX19" s="8" t="s">
        <v>528</v>
      </c>
      <c r="AY19" s="8" t="s">
        <v>528</v>
      </c>
      <c r="AZ19" s="8" t="str">
        <f t="shared" si="1"/>
        <v>造園工事造園工事</v>
      </c>
      <c r="BA19" s="8" t="s">
        <v>528</v>
      </c>
      <c r="BB19" s="8" t="s">
        <v>528</v>
      </c>
      <c r="BC19" s="8" t="s">
        <v>550</v>
      </c>
      <c r="BD19" s="407"/>
    </row>
    <row r="20" spans="1:56" ht="14.25" customHeight="1" thickTop="1">
      <c r="A20" s="32"/>
      <c r="B20" s="55" t="s">
        <v>98</v>
      </c>
      <c r="C20" s="305" t="s">
        <v>102</v>
      </c>
      <c r="D20" s="306"/>
      <c r="E20" s="307" t="s">
        <v>696</v>
      </c>
      <c r="F20" s="308" t="s">
        <v>175</v>
      </c>
      <c r="G20" s="309" t="s">
        <v>3</v>
      </c>
      <c r="H20" s="333" t="str">
        <f>IF(企業入力シート!B44="","未記入",企業入力シート!B44)</f>
        <v>未記入</v>
      </c>
      <c r="I20" s="334"/>
      <c r="J20" s="335"/>
      <c r="K20" s="32"/>
      <c r="L20" s="12"/>
      <c r="M20" s="13"/>
      <c r="N20" s="13" t="s">
        <v>117</v>
      </c>
      <c r="O20" s="13"/>
      <c r="P20" s="14" t="s">
        <v>213</v>
      </c>
      <c r="Q20" s="13"/>
      <c r="R20" s="13"/>
      <c r="S20" s="13"/>
      <c r="T20" s="171" t="s">
        <v>538</v>
      </c>
      <c r="U20" s="171"/>
      <c r="W20" s="171"/>
      <c r="X20" s="123"/>
      <c r="Y20" s="123"/>
      <c r="Z20" s="216"/>
      <c r="AA20" s="123"/>
      <c r="AC20" s="123"/>
      <c r="AD20" s="123"/>
      <c r="AF20" s="123"/>
      <c r="AG20" s="380"/>
      <c r="AH20" s="32"/>
      <c r="AI20" s="407"/>
      <c r="AJ20" s="407"/>
      <c r="AK20" s="407"/>
      <c r="AL20" s="407"/>
      <c r="AM20" s="407"/>
      <c r="AN20" s="407"/>
      <c r="AO20" s="407"/>
      <c r="AP20" s="407"/>
      <c r="AQ20" s="407"/>
      <c r="AR20" s="407"/>
      <c r="AS20" s="407"/>
      <c r="AT20" s="407"/>
      <c r="AU20" s="407"/>
      <c r="AV20" s="407"/>
      <c r="AW20" s="407"/>
      <c r="AX20" s="8" t="s">
        <v>529</v>
      </c>
      <c r="AY20" s="8" t="s">
        <v>529</v>
      </c>
      <c r="AZ20" s="8" t="str">
        <f t="shared" si="1"/>
        <v>さく井工事さく井工事</v>
      </c>
      <c r="BA20" s="8" t="s">
        <v>529</v>
      </c>
      <c r="BB20" s="8" t="s">
        <v>529</v>
      </c>
      <c r="BC20" s="8" t="s">
        <v>550</v>
      </c>
      <c r="BD20" s="407"/>
    </row>
    <row r="21" spans="1:56" ht="14.25" customHeight="1">
      <c r="A21" s="32"/>
      <c r="B21" s="53" t="s">
        <v>98</v>
      </c>
      <c r="C21" s="177"/>
      <c r="D21" s="183"/>
      <c r="E21" s="39"/>
      <c r="F21" s="40" t="s">
        <v>175</v>
      </c>
      <c r="G21" s="26" t="s">
        <v>4</v>
      </c>
      <c r="H21" s="336" t="str">
        <f>IF(企業入力シート!B45="","未記入",企業入力シート!B45)</f>
        <v>未記入</v>
      </c>
      <c r="I21" s="337"/>
      <c r="J21" s="338"/>
      <c r="K21" s="32"/>
      <c r="L21" s="12"/>
      <c r="M21" s="13"/>
      <c r="N21" s="13" t="s">
        <v>624</v>
      </c>
      <c r="O21" s="13"/>
      <c r="P21" s="14" t="s">
        <v>214</v>
      </c>
      <c r="Q21" s="13"/>
      <c r="R21" s="13"/>
      <c r="S21" s="13"/>
      <c r="T21" s="171"/>
      <c r="U21" s="171"/>
      <c r="W21" s="171"/>
      <c r="X21" s="123"/>
      <c r="Y21" s="123"/>
      <c r="Z21" s="216"/>
      <c r="AA21" s="123"/>
      <c r="AC21" s="123"/>
      <c r="AD21" s="123"/>
      <c r="AF21" s="123"/>
      <c r="AG21" s="380"/>
      <c r="AH21" s="32"/>
      <c r="AI21" s="407"/>
      <c r="AJ21" s="407"/>
      <c r="AK21" s="407"/>
      <c r="AL21" s="407"/>
      <c r="AM21" s="407"/>
      <c r="AN21" s="407"/>
      <c r="AO21" s="407"/>
      <c r="AP21" s="407"/>
      <c r="AQ21" s="407"/>
      <c r="AR21" s="407"/>
      <c r="AS21" s="407"/>
      <c r="AT21" s="407"/>
      <c r="AU21" s="407"/>
      <c r="AV21" s="407"/>
      <c r="AW21" s="407"/>
      <c r="AX21" s="8" t="s">
        <v>530</v>
      </c>
      <c r="AY21" s="8" t="s">
        <v>519</v>
      </c>
      <c r="AZ21" s="8" t="str">
        <f t="shared" si="1"/>
        <v>法面処理工事とび・土工・コンクリート工事</v>
      </c>
      <c r="BA21" s="8" t="s">
        <v>530</v>
      </c>
      <c r="BB21" s="8" t="s">
        <v>519</v>
      </c>
      <c r="BC21" s="8" t="s">
        <v>587</v>
      </c>
      <c r="BD21" s="407"/>
    </row>
    <row r="22" spans="1:56" ht="14.25" customHeight="1">
      <c r="A22" s="32"/>
      <c r="B22" s="53" t="s">
        <v>98</v>
      </c>
      <c r="C22" s="177"/>
      <c r="D22" s="183"/>
      <c r="E22" s="39"/>
      <c r="F22" s="40"/>
      <c r="G22" s="26"/>
      <c r="H22" s="336" t="str">
        <f>IF(企業入力シート!B46="","未記入",企業入力シート!B46)</f>
        <v>未記入</v>
      </c>
      <c r="I22" s="337"/>
      <c r="J22" s="338"/>
      <c r="K22" s="32"/>
      <c r="L22" s="12"/>
      <c r="M22" s="13"/>
      <c r="N22" s="13" t="s">
        <v>116</v>
      </c>
      <c r="O22" s="13"/>
      <c r="P22" s="14" t="s">
        <v>215</v>
      </c>
      <c r="Q22" s="13"/>
      <c r="R22" s="13"/>
      <c r="S22" s="13"/>
      <c r="T22" s="326"/>
      <c r="U22" s="326"/>
      <c r="W22" s="171"/>
      <c r="X22" s="123"/>
      <c r="Y22" s="123"/>
      <c r="Z22" s="216"/>
      <c r="AA22" s="123"/>
      <c r="AC22" s="123"/>
      <c r="AD22" s="123"/>
      <c r="AF22" s="123"/>
      <c r="AG22" s="380"/>
      <c r="AH22" s="32"/>
      <c r="AI22" s="407"/>
      <c r="AJ22" s="407"/>
      <c r="AK22" s="407"/>
      <c r="AL22" s="407"/>
      <c r="AM22" s="407"/>
      <c r="AN22" s="407"/>
      <c r="AO22" s="407"/>
      <c r="AP22" s="407"/>
      <c r="AQ22" s="407"/>
      <c r="AR22" s="407"/>
      <c r="AS22" s="407"/>
      <c r="AT22" s="407"/>
      <c r="AU22" s="407"/>
      <c r="AV22" s="407"/>
      <c r="AW22" s="407"/>
      <c r="AX22" s="8" t="s">
        <v>531</v>
      </c>
      <c r="AY22" s="8" t="s">
        <v>531</v>
      </c>
      <c r="AZ22" s="8" t="str">
        <f t="shared" si="1"/>
        <v>電気工事電気工事</v>
      </c>
      <c r="BA22" s="8" t="s">
        <v>552</v>
      </c>
      <c r="BB22" s="8" t="s">
        <v>531</v>
      </c>
      <c r="BC22" s="8" t="s">
        <v>550</v>
      </c>
      <c r="BD22" s="407"/>
    </row>
    <row r="23" spans="1:56" ht="14.25" customHeight="1">
      <c r="A23" s="32"/>
      <c r="B23" s="53" t="s">
        <v>98</v>
      </c>
      <c r="C23" s="177"/>
      <c r="D23" s="183"/>
      <c r="E23" s="39"/>
      <c r="F23" s="40"/>
      <c r="G23" s="26"/>
      <c r="H23" s="336" t="str">
        <f>IF(企業入力シート!B47="","未記入",企業入力シート!B47)</f>
        <v>未記入</v>
      </c>
      <c r="I23" s="337"/>
      <c r="J23" s="338"/>
      <c r="K23" s="32"/>
      <c r="L23" s="12"/>
      <c r="M23" s="13"/>
      <c r="N23" s="13" t="s">
        <v>286</v>
      </c>
      <c r="O23" s="13"/>
      <c r="P23" s="14" t="s">
        <v>216</v>
      </c>
      <c r="Q23" s="13"/>
      <c r="R23" s="13"/>
      <c r="S23" s="13"/>
      <c r="T23" s="13"/>
      <c r="U23" s="13"/>
      <c r="W23" s="171"/>
      <c r="X23" s="123"/>
      <c r="Y23" s="123"/>
      <c r="Z23" s="216"/>
      <c r="AA23" s="123"/>
      <c r="AC23" s="123"/>
      <c r="AD23" s="123"/>
      <c r="AF23" s="123"/>
      <c r="AG23" s="380"/>
      <c r="AH23" s="32"/>
      <c r="AI23" s="407"/>
      <c r="AJ23" s="407"/>
      <c r="AK23" s="407"/>
      <c r="AL23" s="407"/>
      <c r="AM23" s="407"/>
      <c r="AN23" s="407"/>
      <c r="AO23" s="407"/>
      <c r="AP23" s="407"/>
      <c r="AQ23" s="407"/>
      <c r="AR23" s="407"/>
      <c r="AS23" s="407"/>
      <c r="AT23" s="407"/>
      <c r="AU23" s="407"/>
      <c r="AV23" s="407"/>
      <c r="AW23" s="407"/>
      <c r="AX23" s="8" t="s">
        <v>531</v>
      </c>
      <c r="AY23" s="8" t="s">
        <v>536</v>
      </c>
      <c r="AZ23" s="8" t="str">
        <f t="shared" si="1"/>
        <v>電気工事消防施設工事</v>
      </c>
      <c r="BA23" s="8" t="s">
        <v>552</v>
      </c>
      <c r="BB23" s="8" t="s">
        <v>531</v>
      </c>
      <c r="BC23" s="8" t="s">
        <v>550</v>
      </c>
      <c r="BD23" s="407"/>
    </row>
    <row r="24" spans="1:56" ht="14.25" customHeight="1">
      <c r="A24" s="32"/>
      <c r="B24" s="55" t="s">
        <v>98</v>
      </c>
      <c r="C24" s="178"/>
      <c r="D24" s="184"/>
      <c r="E24" s="43"/>
      <c r="F24" s="44"/>
      <c r="G24" s="28"/>
      <c r="H24" s="343" t="str">
        <f>IF(企業入力シート!B48="","未記入",企業入力シート!B48)</f>
        <v>未記入</v>
      </c>
      <c r="I24" s="344"/>
      <c r="J24" s="345"/>
      <c r="K24" s="32"/>
      <c r="L24" s="12"/>
      <c r="M24" s="13"/>
      <c r="N24" s="13" t="s">
        <v>115</v>
      </c>
      <c r="O24" s="13"/>
      <c r="P24" s="14" t="s">
        <v>217</v>
      </c>
      <c r="Q24" s="13"/>
      <c r="R24" s="13"/>
      <c r="S24" s="13"/>
      <c r="T24" s="13"/>
      <c r="U24" s="13"/>
      <c r="W24" s="171"/>
      <c r="X24" s="123"/>
      <c r="Y24" s="123"/>
      <c r="Z24" s="216"/>
      <c r="AA24" s="123"/>
      <c r="AC24" s="123"/>
      <c r="AD24" s="123"/>
      <c r="AF24" s="123"/>
      <c r="AG24" s="380"/>
      <c r="AH24" s="32"/>
      <c r="AI24" s="407"/>
      <c r="AJ24" s="407"/>
      <c r="AK24" s="407"/>
      <c r="AL24" s="407"/>
      <c r="AM24" s="407"/>
      <c r="AN24" s="407"/>
      <c r="AO24" s="407"/>
      <c r="AP24" s="407"/>
      <c r="AQ24" s="407"/>
      <c r="AR24" s="407"/>
      <c r="AS24" s="407"/>
      <c r="AT24" s="407"/>
      <c r="AU24" s="407"/>
      <c r="AV24" s="407"/>
      <c r="AW24" s="407"/>
      <c r="AX24" s="8" t="s">
        <v>532</v>
      </c>
      <c r="AY24" s="8" t="s">
        <v>531</v>
      </c>
      <c r="AZ24" s="8" t="str">
        <f t="shared" si="1"/>
        <v>維持修繕工事電気工事</v>
      </c>
      <c r="BA24" s="8" t="s">
        <v>552</v>
      </c>
      <c r="BB24" s="8" t="s">
        <v>531</v>
      </c>
      <c r="BC24" s="8" t="s">
        <v>550</v>
      </c>
      <c r="BD24" s="407"/>
    </row>
    <row r="25" spans="1:56" ht="14.25" customHeight="1">
      <c r="A25" s="32"/>
      <c r="B25" s="52" t="s">
        <v>118</v>
      </c>
      <c r="C25" s="176" t="s">
        <v>103</v>
      </c>
      <c r="D25" s="182"/>
      <c r="E25" s="37" t="s">
        <v>697</v>
      </c>
      <c r="F25" s="38" t="s">
        <v>170</v>
      </c>
      <c r="G25" s="25" t="s">
        <v>3</v>
      </c>
      <c r="H25" s="333" t="str">
        <f>IF(企業入力シート!$C$18="","配置なし",IF(企業入力シート!B65="","未記入",企業入力シート!B65))</f>
        <v>配置なし</v>
      </c>
      <c r="I25" s="334" t="str">
        <f>IF(企業入力シート!$C$19="","配置なし",IF(企業入力シート!B72="","未記入",企業入力シート!B72))</f>
        <v>配置なし</v>
      </c>
      <c r="J25" s="335" t="str">
        <f>IF(企業入力シート!$C$20="","配置なし",IF(企業入力シート!B79="","未記入",企業入力シート!B79))</f>
        <v>配置なし</v>
      </c>
      <c r="K25" s="32"/>
      <c r="L25" s="12"/>
      <c r="M25" s="13"/>
      <c r="N25" s="13" t="s">
        <v>115</v>
      </c>
      <c r="O25" s="13"/>
      <c r="P25" s="14" t="s">
        <v>340</v>
      </c>
      <c r="Q25" s="13"/>
      <c r="R25" s="13"/>
      <c r="S25" s="13"/>
      <c r="T25" s="13"/>
      <c r="U25" s="13"/>
      <c r="W25" s="171"/>
      <c r="X25" s="123"/>
      <c r="Y25" s="123"/>
      <c r="Z25" s="216"/>
      <c r="AA25" s="123"/>
      <c r="AC25" s="123"/>
      <c r="AD25" s="123"/>
      <c r="AF25" s="123"/>
      <c r="AG25" s="380"/>
      <c r="AH25" s="32"/>
      <c r="AI25" s="407"/>
      <c r="AJ25" s="407"/>
      <c r="AK25" s="407"/>
      <c r="AL25" s="407"/>
      <c r="AM25" s="407"/>
      <c r="AN25" s="407"/>
      <c r="AO25" s="407"/>
      <c r="AP25" s="407"/>
      <c r="AQ25" s="407"/>
      <c r="AR25" s="407"/>
      <c r="AS25" s="407"/>
      <c r="AT25" s="407"/>
      <c r="AU25" s="407"/>
      <c r="AV25" s="407"/>
      <c r="AW25" s="407"/>
      <c r="AX25" s="8" t="s">
        <v>534</v>
      </c>
      <c r="AY25" s="8" t="s">
        <v>517</v>
      </c>
      <c r="AZ25" s="8" t="str">
        <f t="shared" si="1"/>
        <v>グラウト工事土木一式工事</v>
      </c>
      <c r="BA25" s="8" t="s">
        <v>534</v>
      </c>
      <c r="BB25" s="8" t="s">
        <v>553</v>
      </c>
      <c r="BC25" s="8" t="s">
        <v>550</v>
      </c>
      <c r="BD25" s="407"/>
    </row>
    <row r="26" spans="1:56" ht="14.25" customHeight="1">
      <c r="A26" s="32"/>
      <c r="B26" s="53" t="s">
        <v>118</v>
      </c>
      <c r="C26" s="177"/>
      <c r="D26" s="183"/>
      <c r="E26" s="39"/>
      <c r="F26" s="40" t="s">
        <v>170</v>
      </c>
      <c r="G26" s="26" t="s">
        <v>4</v>
      </c>
      <c r="H26" s="336" t="str">
        <f>IF(企業入力シート!$C$18="","配置なし",IF(企業入力シート!B66="","未記入",企業入力シート!B66))</f>
        <v>配置なし</v>
      </c>
      <c r="I26" s="337" t="str">
        <f>IF(企業入力シート!$C$19="","配置なし",IF(企業入力シート!B73="","未記入",企業入力シート!B73))</f>
        <v>配置なし</v>
      </c>
      <c r="J26" s="338" t="str">
        <f>IF(企業入力シート!$C$20="","配置なし",IF(企業入力シート!B80="","未記入",企業入力シート!B80))</f>
        <v>配置なし</v>
      </c>
      <c r="K26" s="32"/>
      <c r="L26" s="12"/>
      <c r="M26" s="13"/>
      <c r="N26" s="15"/>
      <c r="O26" s="13"/>
      <c r="P26" s="14" t="s">
        <v>341</v>
      </c>
      <c r="Q26" s="13"/>
      <c r="R26" s="13"/>
      <c r="S26" s="13"/>
      <c r="T26" s="13"/>
      <c r="U26" s="13"/>
      <c r="W26" s="171"/>
      <c r="X26" s="123"/>
      <c r="Y26" s="123"/>
      <c r="Z26" s="216"/>
      <c r="AA26" s="123"/>
      <c r="AC26" s="123"/>
      <c r="AD26" s="123"/>
      <c r="AF26" s="123"/>
      <c r="AG26" s="380"/>
      <c r="AH26" s="32"/>
      <c r="AI26" s="407"/>
      <c r="AJ26" s="407"/>
      <c r="AK26" s="407"/>
      <c r="AL26" s="407"/>
      <c r="AM26" s="407"/>
      <c r="AN26" s="407"/>
      <c r="AO26" s="407"/>
      <c r="AP26" s="407"/>
      <c r="AQ26" s="407"/>
      <c r="AR26" s="407"/>
      <c r="AS26" s="407"/>
      <c r="AT26" s="407"/>
      <c r="AU26" s="407"/>
      <c r="AV26" s="407"/>
      <c r="AW26" s="407"/>
      <c r="AX26" s="8" t="s">
        <v>534</v>
      </c>
      <c r="AY26" s="8" t="s">
        <v>519</v>
      </c>
      <c r="AZ26" s="8" t="str">
        <f t="shared" si="1"/>
        <v>グラウト工事とび・土工・コンクリート工事</v>
      </c>
      <c r="BA26" s="8" t="s">
        <v>534</v>
      </c>
      <c r="BB26" s="8" t="s">
        <v>553</v>
      </c>
      <c r="BC26" s="8" t="s">
        <v>550</v>
      </c>
      <c r="BD26" s="407"/>
    </row>
    <row r="27" spans="1:56" ht="14.25" customHeight="1">
      <c r="A27" s="32"/>
      <c r="B27" s="53" t="s">
        <v>118</v>
      </c>
      <c r="C27" s="177"/>
      <c r="D27" s="183"/>
      <c r="E27" s="39"/>
      <c r="F27" s="40"/>
      <c r="G27" s="26"/>
      <c r="H27" s="336" t="str">
        <f>IF(企業入力シート!$C$18="","配置なし",IF(企業入力シート!B67="","未記入",企業入力シート!B67))</f>
        <v>配置なし</v>
      </c>
      <c r="I27" s="337" t="str">
        <f>IF(企業入力シート!$C$19="","配置なし",IF(企業入力シート!B74="","未記入",企業入力シート!B74))</f>
        <v>配置なし</v>
      </c>
      <c r="J27" s="338" t="str">
        <f>IF(企業入力シート!$C$20="","配置なし",IF(企業入力シート!B81="","未記入",企業入力シート!B81))</f>
        <v>配置なし</v>
      </c>
      <c r="K27" s="32"/>
      <c r="L27" s="12"/>
      <c r="M27" s="13"/>
      <c r="N27" s="13"/>
      <c r="O27" s="13"/>
      <c r="P27" s="14" t="s">
        <v>342</v>
      </c>
      <c r="Q27" s="13"/>
      <c r="R27" s="13"/>
      <c r="S27" s="13"/>
      <c r="T27" s="13"/>
      <c r="U27" s="13"/>
      <c r="W27" s="171"/>
      <c r="X27" s="123"/>
      <c r="Y27" s="123"/>
      <c r="Z27" s="216"/>
      <c r="AA27" s="123"/>
      <c r="AC27" s="123"/>
      <c r="AD27" s="123"/>
      <c r="AF27" s="123"/>
      <c r="AG27" s="380"/>
      <c r="AH27" s="32"/>
      <c r="AI27" s="407"/>
      <c r="AJ27" s="407"/>
      <c r="AK27" s="407"/>
      <c r="AL27" s="407"/>
      <c r="AM27" s="407"/>
      <c r="AN27" s="407"/>
      <c r="AO27" s="407"/>
      <c r="AP27" s="407"/>
      <c r="AQ27" s="407"/>
      <c r="AR27" s="407"/>
      <c r="AS27" s="407"/>
      <c r="AT27" s="407"/>
      <c r="AU27" s="407"/>
      <c r="AV27" s="407"/>
      <c r="AW27" s="407"/>
      <c r="AX27" s="8" t="s">
        <v>533</v>
      </c>
      <c r="AY27" s="8" t="s">
        <v>533</v>
      </c>
      <c r="AZ27" s="8" t="str">
        <f t="shared" si="1"/>
        <v>管工事管工事</v>
      </c>
      <c r="BA27" s="8" t="s">
        <v>533</v>
      </c>
      <c r="BB27" s="8" t="s">
        <v>554</v>
      </c>
      <c r="BC27" s="8" t="s">
        <v>550</v>
      </c>
      <c r="BD27" s="407"/>
    </row>
    <row r="28" spans="1:56" ht="14.25" customHeight="1">
      <c r="A28" s="32"/>
      <c r="B28" s="54" t="s">
        <v>118</v>
      </c>
      <c r="C28" s="179"/>
      <c r="D28" s="184"/>
      <c r="E28" s="41"/>
      <c r="F28" s="42"/>
      <c r="G28" s="27"/>
      <c r="H28" s="339" t="str">
        <f>IF(企業入力シート!$C$18="","配置なし",IF(企業入力シート!B68="","未記入",企業入力シート!B68))</f>
        <v>配置なし</v>
      </c>
      <c r="I28" s="340" t="str">
        <f>IF(企業入力シート!$C$19="","配置なし",IF(企業入力シート!B75="","未記入",企業入力シート!B75))</f>
        <v>配置なし</v>
      </c>
      <c r="J28" s="341" t="str">
        <f>IF(企業入力シート!$C$20="","配置なし",IF(企業入力シート!B82="","未記入",企業入力シート!B82))</f>
        <v>配置なし</v>
      </c>
      <c r="K28" s="32"/>
      <c r="L28" s="12"/>
      <c r="M28" s="13"/>
      <c r="N28" s="13"/>
      <c r="O28" s="13"/>
      <c r="P28" s="14" t="s">
        <v>343</v>
      </c>
      <c r="Q28" s="13"/>
      <c r="R28" s="13"/>
      <c r="S28" s="13"/>
      <c r="T28" s="13"/>
      <c r="U28" s="13"/>
      <c r="W28" s="171"/>
      <c r="X28" s="123"/>
      <c r="Y28" s="123"/>
      <c r="Z28" s="216"/>
      <c r="AA28" s="123"/>
      <c r="AC28" s="123"/>
      <c r="AD28" s="123"/>
      <c r="AF28" s="123"/>
      <c r="AG28" s="380"/>
      <c r="AH28" s="32"/>
      <c r="AI28" s="407"/>
      <c r="AJ28" s="407"/>
      <c r="AK28" s="407"/>
      <c r="AL28" s="407"/>
      <c r="AM28" s="407"/>
      <c r="AN28" s="407"/>
      <c r="AO28" s="407"/>
      <c r="AP28" s="407"/>
      <c r="AQ28" s="407"/>
      <c r="AR28" s="407"/>
      <c r="AS28" s="407"/>
      <c r="AT28" s="407"/>
      <c r="AU28" s="407"/>
      <c r="AV28" s="407"/>
      <c r="AW28" s="407"/>
      <c r="AX28" s="8" t="s">
        <v>533</v>
      </c>
      <c r="AY28" s="8" t="s">
        <v>535</v>
      </c>
      <c r="AZ28" s="8" t="str">
        <f t="shared" si="1"/>
        <v>管工事水道施設工事</v>
      </c>
      <c r="BA28" s="8" t="s">
        <v>533</v>
      </c>
      <c r="BB28" s="8" t="s">
        <v>554</v>
      </c>
      <c r="BC28" s="8" t="s">
        <v>550</v>
      </c>
      <c r="BD28" s="407"/>
    </row>
    <row r="29" spans="1:56" ht="14.25" customHeight="1">
      <c r="A29" s="32"/>
      <c r="B29" s="55" t="s">
        <v>628</v>
      </c>
      <c r="C29" s="178" t="s">
        <v>704</v>
      </c>
      <c r="D29" s="182"/>
      <c r="E29" s="43" t="s">
        <v>698</v>
      </c>
      <c r="F29" s="44" t="s">
        <v>171</v>
      </c>
      <c r="G29" s="28" t="s">
        <v>3</v>
      </c>
      <c r="H29" s="346" t="str">
        <f>IF(企業入力シート!B52="","未記入",企業入力シート!B52)</f>
        <v>未記入</v>
      </c>
      <c r="I29" s="347"/>
      <c r="J29" s="348"/>
      <c r="K29" s="32"/>
      <c r="L29" s="12"/>
      <c r="M29" s="13"/>
      <c r="N29" s="13"/>
      <c r="O29" s="13"/>
      <c r="P29" s="14" t="s">
        <v>344</v>
      </c>
      <c r="Q29" s="13"/>
      <c r="R29" s="13"/>
      <c r="S29" s="13"/>
      <c r="T29" s="13"/>
      <c r="U29" s="13"/>
      <c r="W29" s="171"/>
      <c r="X29" s="123"/>
      <c r="Y29" s="123"/>
      <c r="Z29" s="216"/>
      <c r="AA29" s="123"/>
      <c r="AC29" s="123"/>
      <c r="AD29" s="123"/>
      <c r="AF29" s="123"/>
      <c r="AG29" s="380"/>
      <c r="AH29" s="32"/>
      <c r="AI29" s="407"/>
      <c r="AJ29" s="407"/>
      <c r="AK29" s="407"/>
      <c r="AL29" s="407"/>
      <c r="AM29" s="407"/>
      <c r="AN29" s="407"/>
      <c r="AO29" s="407"/>
      <c r="AP29" s="407"/>
      <c r="AQ29" s="407"/>
      <c r="AR29" s="407"/>
      <c r="AS29" s="407"/>
      <c r="AT29" s="407"/>
      <c r="AU29" s="407"/>
      <c r="AV29" s="407"/>
      <c r="AW29" s="407"/>
      <c r="AX29" s="8" t="s">
        <v>538</v>
      </c>
      <c r="AY29" s="8" t="s">
        <v>537</v>
      </c>
      <c r="AZ29" s="8" t="str">
        <f t="shared" si="1"/>
        <v>通信設備工事電気通信工事</v>
      </c>
      <c r="BA29" s="8" t="s">
        <v>538</v>
      </c>
      <c r="BB29" s="8" t="s">
        <v>537</v>
      </c>
      <c r="BC29" s="8" t="s">
        <v>550</v>
      </c>
      <c r="BD29" s="407"/>
    </row>
    <row r="30" spans="1:56" ht="14.25" customHeight="1">
      <c r="A30" s="32"/>
      <c r="B30" s="53" t="s">
        <v>628</v>
      </c>
      <c r="C30" s="177" t="s">
        <v>109</v>
      </c>
      <c r="D30" s="183" t="s">
        <v>472</v>
      </c>
      <c r="E30" s="39" t="s">
        <v>700</v>
      </c>
      <c r="F30" s="40" t="s">
        <v>171</v>
      </c>
      <c r="G30" s="26" t="s">
        <v>4</v>
      </c>
      <c r="H30" s="336" t="str">
        <f>IF(企業入力シート!B53="","未記入",企業入力シート!B53)</f>
        <v>未記入</v>
      </c>
      <c r="I30" s="337"/>
      <c r="J30" s="338"/>
      <c r="K30" s="32"/>
      <c r="L30" s="12"/>
      <c r="M30" s="13"/>
      <c r="N30" s="13"/>
      <c r="O30" s="13"/>
      <c r="P30" s="14" t="s">
        <v>345</v>
      </c>
      <c r="Q30" s="13"/>
      <c r="R30" s="13"/>
      <c r="S30" s="13"/>
      <c r="T30" s="13"/>
      <c r="U30" s="13"/>
      <c r="W30" s="171"/>
      <c r="X30" s="123"/>
      <c r="Y30" s="123"/>
      <c r="Z30" s="216"/>
      <c r="AA30" s="123"/>
      <c r="AC30" s="123"/>
      <c r="AD30" s="123"/>
      <c r="AF30" s="123"/>
      <c r="AG30" s="380"/>
      <c r="AH30" s="32"/>
      <c r="AI30" s="407"/>
      <c r="AJ30" s="407"/>
      <c r="AK30" s="407"/>
      <c r="AL30" s="407"/>
      <c r="AM30" s="407"/>
      <c r="AN30" s="407"/>
      <c r="AO30" s="407"/>
      <c r="AP30" s="407"/>
      <c r="AQ30" s="407"/>
      <c r="AR30" s="407"/>
      <c r="AS30" s="407"/>
      <c r="AT30" s="407"/>
      <c r="AU30" s="407"/>
      <c r="AV30" s="407"/>
      <c r="AW30" s="407"/>
      <c r="AX30" s="8" t="s">
        <v>516</v>
      </c>
      <c r="AY30" s="8" t="s">
        <v>521</v>
      </c>
      <c r="AZ30" s="8" t="str">
        <f t="shared" si="1"/>
        <v>一般土木工事鋼構造物工事</v>
      </c>
      <c r="BA30" s="8"/>
      <c r="BB30" s="8"/>
      <c r="BC30" s="8" t="s">
        <v>555</v>
      </c>
      <c r="BD30" s="407"/>
    </row>
    <row r="31" spans="1:56" ht="14.25" customHeight="1">
      <c r="A31" s="32"/>
      <c r="B31" s="53" t="s">
        <v>628</v>
      </c>
      <c r="C31" s="177" t="s">
        <v>114</v>
      </c>
      <c r="D31" s="183"/>
      <c r="E31" s="39" t="s">
        <v>701</v>
      </c>
      <c r="F31" s="40" t="s">
        <v>171</v>
      </c>
      <c r="G31" s="26" t="s">
        <v>5</v>
      </c>
      <c r="H31" s="336" t="str">
        <f>IF(企業入力シート!B54="","未記入",企業入力シート!B54)</f>
        <v>未記入</v>
      </c>
      <c r="I31" s="337"/>
      <c r="J31" s="338"/>
      <c r="K31" s="32"/>
      <c r="L31" s="12"/>
      <c r="M31" s="13"/>
      <c r="N31" s="13"/>
      <c r="O31" s="13"/>
      <c r="P31" s="14" t="s">
        <v>346</v>
      </c>
      <c r="Q31" s="13"/>
      <c r="R31" s="13"/>
      <c r="S31" s="13"/>
      <c r="T31" s="13"/>
      <c r="U31" s="13"/>
      <c r="W31" s="171"/>
      <c r="X31" s="123"/>
      <c r="Y31" s="123"/>
      <c r="Z31" s="216"/>
      <c r="AA31" s="123"/>
      <c r="AC31" s="123"/>
      <c r="AD31" s="123"/>
      <c r="AF31" s="123"/>
      <c r="AG31" s="380"/>
      <c r="AH31" s="32"/>
      <c r="AI31" s="407"/>
      <c r="AJ31" s="407"/>
      <c r="AK31" s="407"/>
      <c r="AL31" s="407"/>
      <c r="AM31" s="407"/>
      <c r="AN31" s="407"/>
      <c r="AO31" s="407"/>
      <c r="AP31" s="407"/>
      <c r="AQ31" s="407"/>
      <c r="AR31" s="407"/>
      <c r="AS31" s="407"/>
      <c r="AT31" s="407"/>
      <c r="AU31" s="407"/>
      <c r="AV31" s="407"/>
      <c r="AW31" s="407"/>
      <c r="AX31" s="8" t="s">
        <v>532</v>
      </c>
      <c r="AY31" s="8" t="s">
        <v>521</v>
      </c>
      <c r="AZ31" s="8" t="str">
        <f t="shared" si="1"/>
        <v>維持修繕工事鋼構造物工事</v>
      </c>
      <c r="BA31" s="8"/>
      <c r="BB31" s="8"/>
      <c r="BC31" s="8" t="s">
        <v>555</v>
      </c>
      <c r="BD31" s="407"/>
    </row>
    <row r="32" spans="1:56" ht="14.25" customHeight="1" thickBot="1">
      <c r="A32" s="32"/>
      <c r="B32" s="53" t="s">
        <v>628</v>
      </c>
      <c r="C32" s="177" t="s">
        <v>690</v>
      </c>
      <c r="D32" s="183"/>
      <c r="E32" s="39" t="s">
        <v>699</v>
      </c>
      <c r="F32" s="40" t="s">
        <v>171</v>
      </c>
      <c r="G32" s="26" t="s">
        <v>6</v>
      </c>
      <c r="H32" s="336" t="str">
        <f>IF(企業入力シート!B55="","未記入",企業入力シート!B55)</f>
        <v>未記入</v>
      </c>
      <c r="I32" s="337"/>
      <c r="J32" s="338"/>
      <c r="K32" s="32"/>
      <c r="L32" s="17"/>
      <c r="M32" s="18"/>
      <c r="N32" s="18"/>
      <c r="O32" s="18"/>
      <c r="P32" s="119"/>
      <c r="Q32" s="18"/>
      <c r="R32" s="18"/>
      <c r="S32" s="18"/>
      <c r="T32" s="18"/>
      <c r="U32" s="18"/>
      <c r="V32" s="121"/>
      <c r="W32" s="299"/>
      <c r="X32" s="125"/>
      <c r="Y32" s="125"/>
      <c r="Z32" s="217"/>
      <c r="AA32" s="125"/>
      <c r="AB32" s="121"/>
      <c r="AC32" s="125"/>
      <c r="AD32" s="125"/>
      <c r="AE32" s="121"/>
      <c r="AF32" s="125"/>
      <c r="AG32" s="382"/>
      <c r="AH32" s="32"/>
      <c r="AI32" s="407"/>
      <c r="AJ32" s="407"/>
      <c r="AK32" s="407"/>
      <c r="AL32" s="407"/>
      <c r="AM32" s="407"/>
      <c r="AN32" s="407"/>
      <c r="AO32" s="407"/>
      <c r="AP32" s="407"/>
      <c r="AQ32" s="407"/>
      <c r="AR32" s="407"/>
      <c r="AS32" s="407"/>
      <c r="AT32" s="407"/>
      <c r="AU32" s="407"/>
      <c r="AV32" s="407"/>
      <c r="AW32" s="407"/>
      <c r="AX32" s="409"/>
      <c r="AY32" s="409"/>
      <c r="AZ32" s="409"/>
      <c r="BA32" s="409"/>
      <c r="BB32" s="409"/>
      <c r="BC32" s="409"/>
      <c r="BD32" s="407"/>
    </row>
    <row r="33" spans="1:56" ht="14.25" customHeight="1">
      <c r="A33" s="32"/>
      <c r="B33" s="53" t="s">
        <v>628</v>
      </c>
      <c r="C33" s="177" t="s">
        <v>714</v>
      </c>
      <c r="D33" s="183"/>
      <c r="E33" s="39" t="s">
        <v>702</v>
      </c>
      <c r="F33" s="40" t="s">
        <v>171</v>
      </c>
      <c r="G33" s="26" t="s">
        <v>449</v>
      </c>
      <c r="H33" s="336" t="str">
        <f>IF(企業入力シート!B56="","未記入",企業入力シート!B56)</f>
        <v>未記入</v>
      </c>
      <c r="I33" s="337"/>
      <c r="J33" s="338"/>
      <c r="K33" s="32"/>
      <c r="L33" s="32"/>
      <c r="M33" s="32"/>
      <c r="N33" s="32"/>
      <c r="O33" s="32"/>
      <c r="P33" s="32"/>
      <c r="Q33" s="32"/>
      <c r="R33" s="32"/>
      <c r="S33" s="32"/>
      <c r="T33" s="32"/>
      <c r="U33" s="200"/>
      <c r="V33" s="32"/>
      <c r="W33" s="32"/>
      <c r="X33" s="32"/>
      <c r="Y33" s="32"/>
      <c r="Z33" s="32"/>
      <c r="AA33" s="32"/>
      <c r="AB33" s="32"/>
      <c r="AC33" s="32"/>
      <c r="AD33" s="32"/>
      <c r="AE33" s="32"/>
      <c r="AF33" s="32"/>
      <c r="AG33" s="32"/>
      <c r="AH33" s="32"/>
      <c r="AI33" s="407"/>
      <c r="AJ33" s="407"/>
      <c r="AK33" s="407"/>
      <c r="AL33" s="407"/>
      <c r="AM33" s="407"/>
      <c r="AN33" s="407"/>
      <c r="AO33" s="407"/>
      <c r="AP33" s="407"/>
      <c r="AQ33" s="407"/>
      <c r="AR33" s="407"/>
      <c r="AS33" s="407"/>
      <c r="AT33" s="407"/>
      <c r="AU33" s="407"/>
      <c r="AV33" s="407"/>
      <c r="AW33" s="407"/>
      <c r="AX33" s="409"/>
      <c r="AY33" s="409"/>
      <c r="AZ33" s="409"/>
      <c r="BA33" s="409"/>
      <c r="BB33" s="409"/>
      <c r="BC33" s="409"/>
      <c r="BD33" s="407"/>
    </row>
    <row r="34" spans="1:56" ht="14.25" customHeight="1">
      <c r="A34" s="32"/>
      <c r="B34" s="53" t="s">
        <v>628</v>
      </c>
      <c r="C34" s="177"/>
      <c r="D34" s="183"/>
      <c r="E34" s="39"/>
      <c r="F34" s="40" t="s">
        <v>170</v>
      </c>
      <c r="G34" s="26" t="s">
        <v>602</v>
      </c>
      <c r="H34" s="336" t="str">
        <f>IF(企業入力シート!B57="","未記入",企業入力シート!B57)</f>
        <v>未記入</v>
      </c>
      <c r="I34" s="337"/>
      <c r="J34" s="338"/>
      <c r="K34" s="32"/>
      <c r="L34" s="32"/>
      <c r="M34" s="32"/>
      <c r="N34" s="32"/>
      <c r="O34" s="32"/>
      <c r="P34" s="32"/>
      <c r="Q34" s="32"/>
      <c r="R34" s="32"/>
      <c r="S34" s="32"/>
      <c r="T34" s="32"/>
      <c r="U34" s="200"/>
      <c r="V34" s="32"/>
      <c r="W34" s="32"/>
      <c r="X34" s="32"/>
      <c r="Y34" s="32"/>
      <c r="Z34" s="32"/>
      <c r="AA34" s="32"/>
      <c r="AB34" s="32"/>
      <c r="AC34" s="32"/>
      <c r="AD34" s="32"/>
      <c r="AE34" s="32"/>
      <c r="AF34" s="32"/>
      <c r="AG34" s="32"/>
      <c r="AH34" s="32"/>
      <c r="AI34" s="407"/>
      <c r="AJ34" s="407"/>
      <c r="AK34" s="407"/>
      <c r="AL34" s="407"/>
      <c r="AM34" s="407"/>
      <c r="AN34" s="407"/>
      <c r="AO34" s="407"/>
      <c r="AP34" s="407"/>
      <c r="AQ34" s="407"/>
      <c r="AR34" s="407"/>
      <c r="AS34" s="407"/>
      <c r="AT34" s="407"/>
      <c r="AU34" s="407"/>
      <c r="AV34" s="407"/>
      <c r="AW34" s="407"/>
      <c r="AX34" s="409"/>
      <c r="AY34" s="409"/>
      <c r="AZ34" s="409"/>
      <c r="BA34" s="409"/>
      <c r="BB34" s="409"/>
      <c r="BC34" s="409"/>
      <c r="BD34" s="407"/>
    </row>
    <row r="35" spans="1:56" ht="14.25" customHeight="1">
      <c r="A35" s="32"/>
      <c r="B35" s="53" t="s">
        <v>628</v>
      </c>
      <c r="C35" s="177"/>
      <c r="D35" s="183"/>
      <c r="E35" s="39"/>
      <c r="F35" s="40"/>
      <c r="G35" s="26"/>
      <c r="H35" s="336" t="str">
        <f>IF(企業入力シート!B58="","未記入",企業入力シート!B58)</f>
        <v>未記入</v>
      </c>
      <c r="I35" s="337"/>
      <c r="J35" s="338"/>
      <c r="K35" s="32"/>
      <c r="L35" s="31" t="s">
        <v>283</v>
      </c>
      <c r="M35" s="32"/>
      <c r="N35" s="32"/>
      <c r="O35" s="32"/>
      <c r="P35" s="32"/>
      <c r="Q35" s="32"/>
      <c r="R35" s="32"/>
      <c r="S35" s="32"/>
      <c r="T35" s="32"/>
      <c r="U35" s="200"/>
      <c r="V35" s="32"/>
      <c r="W35" s="32"/>
      <c r="X35" s="32"/>
      <c r="Y35" s="32"/>
      <c r="Z35" s="32"/>
      <c r="AA35" s="32"/>
      <c r="AB35" s="32"/>
      <c r="AC35" s="32"/>
      <c r="AD35" s="32"/>
      <c r="AE35" s="32"/>
      <c r="AF35" s="32"/>
      <c r="AG35" s="32"/>
      <c r="AH35" s="32"/>
      <c r="AI35" s="407"/>
      <c r="AJ35" s="407"/>
      <c r="AK35" s="407"/>
      <c r="AL35" s="407"/>
      <c r="AM35" s="407"/>
      <c r="AN35" s="407"/>
      <c r="AO35" s="407"/>
      <c r="AP35" s="407"/>
      <c r="AQ35" s="407"/>
      <c r="AR35" s="407"/>
      <c r="AS35" s="407"/>
      <c r="AT35" s="407"/>
      <c r="AU35" s="407"/>
      <c r="AV35" s="407"/>
      <c r="AW35" s="407"/>
      <c r="AX35" s="409"/>
      <c r="AY35" s="409"/>
      <c r="AZ35" s="409"/>
      <c r="BA35" s="409"/>
      <c r="BB35" s="409"/>
      <c r="BC35" s="409"/>
      <c r="BD35" s="407"/>
    </row>
    <row r="36" spans="1:56" ht="14.25" customHeight="1">
      <c r="A36" s="32"/>
      <c r="B36" s="53" t="s">
        <v>628</v>
      </c>
      <c r="C36" s="177"/>
      <c r="D36" s="183"/>
      <c r="E36" s="39"/>
      <c r="F36" s="40"/>
      <c r="G36" s="26"/>
      <c r="H36" s="336" t="str">
        <f>IF(企業入力シート!B59="","未記入",企業入力シート!B59)</f>
        <v>未記入</v>
      </c>
      <c r="I36" s="337"/>
      <c r="J36" s="338"/>
      <c r="K36" s="32"/>
      <c r="L36" s="32" t="s">
        <v>293</v>
      </c>
      <c r="M36" s="32"/>
      <c r="N36" s="32"/>
      <c r="O36" s="32"/>
      <c r="P36" s="32"/>
      <c r="Q36" s="32"/>
      <c r="R36" s="32"/>
      <c r="S36" s="32"/>
      <c r="T36" s="32"/>
      <c r="U36" s="200"/>
      <c r="V36" s="32"/>
      <c r="W36" s="32"/>
      <c r="X36" s="32"/>
      <c r="Y36" s="32"/>
      <c r="Z36" s="32"/>
      <c r="AA36" s="32"/>
      <c r="AB36" s="32"/>
      <c r="AC36" s="32"/>
      <c r="AD36" s="32"/>
      <c r="AE36" s="32"/>
      <c r="AF36" s="32"/>
      <c r="AG36" s="32"/>
      <c r="AH36" s="32"/>
      <c r="AI36" s="407"/>
      <c r="AJ36" s="407"/>
      <c r="AK36" s="407"/>
      <c r="AL36" s="407"/>
      <c r="AM36" s="407"/>
      <c r="AN36" s="407"/>
      <c r="AO36" s="407"/>
      <c r="AP36" s="407"/>
      <c r="AQ36" s="407"/>
      <c r="AR36" s="407"/>
      <c r="AS36" s="407"/>
      <c r="AT36" s="407"/>
      <c r="AU36" s="407"/>
      <c r="AV36" s="407"/>
      <c r="AW36" s="407"/>
      <c r="AX36" s="409"/>
      <c r="AY36" s="409"/>
      <c r="AZ36" s="409"/>
      <c r="BA36" s="409"/>
      <c r="BB36" s="409"/>
      <c r="BC36" s="409"/>
      <c r="BD36" s="407"/>
    </row>
    <row r="37" spans="1:56" ht="14.25" customHeight="1">
      <c r="A37" s="32"/>
      <c r="B37" s="53" t="s">
        <v>628</v>
      </c>
      <c r="C37" s="177"/>
      <c r="D37" s="183"/>
      <c r="E37" s="39"/>
      <c r="F37" s="40"/>
      <c r="G37" s="26"/>
      <c r="H37" s="336" t="str">
        <f>IF(企業入力シート!B60="","未記入",企業入力シート!B60)</f>
        <v>未記入</v>
      </c>
      <c r="I37" s="337"/>
      <c r="J37" s="338"/>
      <c r="K37" s="32"/>
      <c r="L37" s="32" t="s">
        <v>291</v>
      </c>
      <c r="M37" s="32"/>
      <c r="N37" s="32"/>
      <c r="O37" s="32"/>
      <c r="P37" s="32"/>
      <c r="Q37" s="32"/>
      <c r="R37" s="32"/>
      <c r="S37" s="32"/>
      <c r="T37" s="32"/>
      <c r="U37" s="200"/>
      <c r="V37" s="32"/>
      <c r="W37" s="32"/>
      <c r="X37" s="32"/>
      <c r="Y37" s="32"/>
      <c r="Z37" s="32"/>
      <c r="AA37" s="32"/>
      <c r="AB37" s="32"/>
      <c r="AC37" s="32"/>
      <c r="AD37" s="32"/>
      <c r="AE37" s="32"/>
      <c r="AF37" s="32"/>
      <c r="AG37" s="32"/>
      <c r="AH37" s="32"/>
      <c r="AI37" s="407"/>
      <c r="AJ37" s="407"/>
      <c r="AK37" s="407"/>
      <c r="AL37" s="407"/>
      <c r="AM37" s="407"/>
      <c r="AN37" s="407"/>
      <c r="AO37" s="407"/>
      <c r="AP37" s="407"/>
      <c r="AQ37" s="407"/>
      <c r="AR37" s="407"/>
      <c r="AS37" s="407"/>
      <c r="AT37" s="407"/>
      <c r="AU37" s="407"/>
      <c r="AV37" s="407"/>
      <c r="AW37" s="407"/>
      <c r="AX37" s="409"/>
      <c r="AY37" s="409"/>
      <c r="AZ37" s="409"/>
      <c r="BA37" s="409"/>
      <c r="BB37" s="409"/>
      <c r="BC37" s="409"/>
      <c r="BD37" s="407"/>
    </row>
    <row r="38" spans="1:56" ht="14.25" customHeight="1">
      <c r="A38" s="32"/>
      <c r="B38" s="55" t="s">
        <v>628</v>
      </c>
      <c r="C38" s="178"/>
      <c r="D38" s="184"/>
      <c r="E38" s="43"/>
      <c r="F38" s="44"/>
      <c r="G38" s="28"/>
      <c r="H38" s="339" t="str">
        <f>IF(企業入力シート!B61="","未記入",企業入力シート!B61)</f>
        <v>未記入</v>
      </c>
      <c r="I38" s="340"/>
      <c r="J38" s="341"/>
      <c r="K38" s="32"/>
      <c r="L38" s="32" t="s">
        <v>261</v>
      </c>
      <c r="M38" s="32"/>
      <c r="N38" s="32"/>
      <c r="O38" s="32"/>
      <c r="P38" s="32"/>
      <c r="Q38" s="32"/>
      <c r="R38" s="32"/>
      <c r="S38" s="32"/>
      <c r="T38" s="32"/>
      <c r="U38" s="200"/>
      <c r="V38" s="32"/>
      <c r="W38" s="32"/>
      <c r="X38" s="32"/>
      <c r="Y38" s="32"/>
      <c r="Z38" s="32"/>
      <c r="AA38" s="32"/>
      <c r="AB38" s="32"/>
      <c r="AC38" s="32"/>
      <c r="AD38" s="32"/>
      <c r="AE38" s="32"/>
      <c r="AF38" s="32"/>
      <c r="AG38" s="32"/>
      <c r="AH38" s="32"/>
      <c r="AI38" s="407"/>
      <c r="AJ38" s="407"/>
      <c r="AK38" s="407"/>
      <c r="AL38" s="407"/>
      <c r="AM38" s="407"/>
      <c r="AN38" s="407"/>
      <c r="AO38" s="407"/>
      <c r="AP38" s="407"/>
      <c r="AQ38" s="407"/>
      <c r="AR38" s="407"/>
      <c r="AS38" s="407"/>
      <c r="AT38" s="407"/>
      <c r="AU38" s="407"/>
      <c r="AV38" s="407"/>
      <c r="AW38" s="407"/>
      <c r="AX38" s="409"/>
      <c r="AY38" s="409"/>
      <c r="AZ38" s="409"/>
      <c r="BA38" s="409"/>
      <c r="BB38" s="409"/>
      <c r="BC38" s="409"/>
      <c r="BD38" s="407"/>
    </row>
    <row r="39" spans="1:56" ht="14.25" customHeight="1" thickBot="1">
      <c r="A39" s="32"/>
      <c r="B39" s="52" t="s">
        <v>119</v>
      </c>
      <c r="C39" s="176" t="s">
        <v>112</v>
      </c>
      <c r="D39" s="182" t="s">
        <v>472</v>
      </c>
      <c r="E39" s="37" t="s">
        <v>703</v>
      </c>
      <c r="F39" s="38" t="s">
        <v>172</v>
      </c>
      <c r="G39" s="25" t="s">
        <v>3</v>
      </c>
      <c r="H39" s="32"/>
      <c r="I39" s="32"/>
      <c r="J39" s="32"/>
      <c r="K39" s="32"/>
      <c r="L39" s="32" t="s">
        <v>271</v>
      </c>
      <c r="M39" s="32"/>
      <c r="N39" s="32"/>
      <c r="O39" s="32"/>
      <c r="P39" s="32"/>
      <c r="Q39" s="32"/>
      <c r="R39" s="32"/>
      <c r="S39" s="32"/>
      <c r="T39" s="32"/>
      <c r="U39" s="200"/>
      <c r="V39" s="32"/>
      <c r="W39" s="32"/>
      <c r="X39" s="32"/>
      <c r="Y39" s="32"/>
      <c r="Z39" s="32"/>
      <c r="AA39" s="32"/>
      <c r="AB39" s="32"/>
      <c r="AC39" s="32"/>
      <c r="AD39" s="32"/>
      <c r="AE39" s="32"/>
      <c r="AF39" s="32"/>
      <c r="AG39" s="32"/>
      <c r="AH39" s="32"/>
      <c r="AI39" s="407"/>
      <c r="AJ39" s="407"/>
      <c r="AK39" s="407"/>
      <c r="AL39" s="407"/>
      <c r="AM39" s="407"/>
      <c r="AN39" s="407"/>
      <c r="AO39" s="407"/>
      <c r="AP39" s="407"/>
      <c r="AQ39" s="407"/>
      <c r="AR39" s="407"/>
      <c r="AS39" s="407"/>
      <c r="AT39" s="407"/>
      <c r="AU39" s="407"/>
      <c r="AV39" s="407"/>
      <c r="AW39" s="407"/>
      <c r="AX39" s="409"/>
      <c r="AY39" s="409"/>
      <c r="AZ39" s="409"/>
      <c r="BA39" s="409"/>
      <c r="BB39" s="409"/>
      <c r="BC39" s="409"/>
      <c r="BD39" s="407"/>
    </row>
    <row r="40" spans="1:56" ht="14.25" customHeight="1" thickTop="1" thickBot="1">
      <c r="A40" s="32"/>
      <c r="B40" s="56" t="s">
        <v>119</v>
      </c>
      <c r="C40" s="180"/>
      <c r="D40" s="174"/>
      <c r="E40" s="45"/>
      <c r="F40" s="46"/>
      <c r="G40" s="29"/>
      <c r="H40" s="32"/>
      <c r="I40" s="32"/>
      <c r="J40" s="32"/>
      <c r="K40" s="32"/>
      <c r="L40" s="20" t="s">
        <v>241</v>
      </c>
      <c r="M40" s="20" t="s">
        <v>230</v>
      </c>
      <c r="N40" s="11" t="s">
        <v>234</v>
      </c>
      <c r="O40" s="526" t="s">
        <v>235</v>
      </c>
      <c r="P40" s="527"/>
      <c r="Q40" s="527"/>
      <c r="R40" s="527"/>
      <c r="S40" s="527"/>
      <c r="T40" s="527"/>
      <c r="U40" s="527"/>
      <c r="V40" s="528"/>
      <c r="W40" s="32"/>
      <c r="X40" s="32"/>
      <c r="Y40" s="32"/>
      <c r="Z40" s="32"/>
      <c r="AA40" s="32"/>
      <c r="AB40" s="32"/>
      <c r="AC40" s="32"/>
      <c r="AD40" s="32"/>
      <c r="AE40" s="32"/>
      <c r="AF40" s="32"/>
      <c r="AG40" s="32"/>
      <c r="AH40" s="32"/>
      <c r="AI40" s="407"/>
      <c r="AJ40" s="407"/>
      <c r="AK40" s="407"/>
      <c r="AL40" s="407"/>
      <c r="AM40" s="407"/>
      <c r="AN40" s="407"/>
      <c r="AO40" s="407"/>
      <c r="AP40" s="407"/>
      <c r="AQ40" s="407"/>
      <c r="AR40" s="407"/>
      <c r="AS40" s="407"/>
      <c r="AT40" s="407"/>
      <c r="AU40" s="407"/>
      <c r="AV40" s="407"/>
      <c r="AW40" s="407"/>
      <c r="AX40" s="409"/>
      <c r="AY40" s="409"/>
      <c r="AZ40" s="409"/>
      <c r="BA40" s="409"/>
      <c r="BB40" s="409"/>
      <c r="BC40" s="409"/>
      <c r="BD40" s="407"/>
    </row>
    <row r="41" spans="1:56" ht="14.25" customHeight="1" thickTop="1">
      <c r="A41" s="32"/>
      <c r="B41" s="113" t="s">
        <v>336</v>
      </c>
      <c r="C41" s="181" t="s">
        <v>338</v>
      </c>
      <c r="D41" s="185"/>
      <c r="E41" s="112" t="s">
        <v>695</v>
      </c>
      <c r="F41" s="115"/>
      <c r="G41" s="116"/>
      <c r="H41" s="32"/>
      <c r="I41" s="32"/>
      <c r="J41" s="32"/>
      <c r="K41" s="32"/>
      <c r="L41" s="23" t="str">
        <f t="shared" ref="L41:L82" si="2">INDEX($B$20:$G$40,MATCH(N41,$C$20:$C$40,0),4)</f>
        <v>２</v>
      </c>
      <c r="M41" s="546" t="s">
        <v>231</v>
      </c>
      <c r="N41" s="1" t="str">
        <f t="shared" ref="N41:N46" si="3">L6</f>
        <v>工事成績</v>
      </c>
      <c r="O41" s="529" t="str">
        <f>CONCATENATE("　○企業の工事成績評定点　（様式-",L41,"-１、様式-",L41,"-２）")</f>
        <v>　○企業の工事成績評定点　（様式-２-１、様式-２-２）</v>
      </c>
      <c r="P41" s="530"/>
      <c r="Q41" s="530"/>
      <c r="R41" s="530"/>
      <c r="S41" s="530"/>
      <c r="T41" s="530"/>
      <c r="U41" s="530"/>
      <c r="V41" s="531"/>
      <c r="W41" s="32"/>
      <c r="X41" s="32"/>
      <c r="Y41" s="32"/>
      <c r="Z41" s="32"/>
      <c r="AA41" s="32"/>
      <c r="AB41" s="32"/>
      <c r="AC41" s="32"/>
      <c r="AD41" s="32"/>
      <c r="AE41" s="32"/>
      <c r="AF41" s="32"/>
      <c r="AG41" s="32"/>
      <c r="AH41" s="32"/>
      <c r="AI41" s="407"/>
      <c r="AJ41" s="407"/>
      <c r="AK41" s="407"/>
      <c r="AL41" s="407"/>
      <c r="AM41" s="407"/>
      <c r="AN41" s="407"/>
      <c r="AO41" s="407"/>
      <c r="AP41" s="407"/>
      <c r="AQ41" s="407"/>
      <c r="AR41" s="407"/>
      <c r="AS41" s="407"/>
      <c r="AT41" s="407"/>
      <c r="AU41" s="407"/>
      <c r="AV41" s="407"/>
      <c r="AW41" s="407"/>
      <c r="AX41" s="409"/>
      <c r="AY41" s="409"/>
      <c r="AZ41" s="409"/>
      <c r="BA41" s="409"/>
      <c r="BB41" s="409"/>
      <c r="BC41" s="409"/>
      <c r="BD41" s="407"/>
    </row>
    <row r="42" spans="1:56" ht="14.25" customHeight="1">
      <c r="A42" s="32"/>
      <c r="B42" s="111" t="s">
        <v>335</v>
      </c>
      <c r="C42" s="177" t="s">
        <v>339</v>
      </c>
      <c r="D42" s="186"/>
      <c r="E42" s="114" t="s">
        <v>603</v>
      </c>
      <c r="F42" s="117"/>
      <c r="G42" s="118"/>
      <c r="H42" s="32"/>
      <c r="I42" s="32"/>
      <c r="J42" s="32"/>
      <c r="K42" s="32"/>
      <c r="L42" s="23" t="e">
        <f t="shared" si="2"/>
        <v>#N/A</v>
      </c>
      <c r="M42" s="547"/>
      <c r="N42" s="1" t="str">
        <f t="shared" si="3"/>
        <v>同種工事実績</v>
      </c>
      <c r="O42" s="529" t="e">
        <f>CONCATENATE("　○企業の同種工事の施工実績　（様式-",L42,"）")</f>
        <v>#N/A</v>
      </c>
      <c r="P42" s="530"/>
      <c r="Q42" s="530"/>
      <c r="R42" s="530"/>
      <c r="S42" s="530"/>
      <c r="T42" s="530"/>
      <c r="U42" s="530"/>
      <c r="V42" s="531"/>
      <c r="W42" s="32"/>
      <c r="X42" s="32"/>
      <c r="Y42" s="32"/>
      <c r="Z42" s="32"/>
      <c r="AA42" s="32"/>
      <c r="AB42" s="32"/>
      <c r="AC42" s="32"/>
      <c r="AD42" s="32"/>
      <c r="AE42" s="32"/>
      <c r="AF42" s="32"/>
      <c r="AG42" s="32"/>
      <c r="AH42" s="32"/>
      <c r="AI42" s="407"/>
      <c r="AJ42" s="407"/>
      <c r="AK42" s="407"/>
      <c r="AL42" s="407"/>
      <c r="AM42" s="407"/>
      <c r="AN42" s="407"/>
      <c r="AO42" s="407"/>
      <c r="AP42" s="407"/>
      <c r="AQ42" s="407"/>
      <c r="AR42" s="407"/>
      <c r="AS42" s="407"/>
      <c r="AT42" s="407"/>
      <c r="AU42" s="407"/>
      <c r="AV42" s="407"/>
      <c r="AW42" s="407"/>
      <c r="AX42" s="409"/>
      <c r="AY42" s="409"/>
      <c r="AZ42" s="409"/>
      <c r="BA42" s="409"/>
      <c r="BB42" s="409"/>
      <c r="BC42" s="409"/>
      <c r="BD42" s="407"/>
    </row>
    <row r="43" spans="1:56" ht="14.25" customHeight="1">
      <c r="A43" s="32"/>
      <c r="B43" s="111" t="s">
        <v>335</v>
      </c>
      <c r="C43" s="177" t="s">
        <v>367</v>
      </c>
      <c r="D43" s="186"/>
      <c r="E43" s="114" t="s">
        <v>604</v>
      </c>
      <c r="F43" s="117"/>
      <c r="G43" s="118"/>
      <c r="H43" s="32"/>
      <c r="I43" s="32"/>
      <c r="J43" s="32"/>
      <c r="K43" s="32"/>
      <c r="L43" s="23" t="e">
        <f t="shared" si="2"/>
        <v>#N/A</v>
      </c>
      <c r="M43" s="547"/>
      <c r="N43" s="1" t="str">
        <f t="shared" si="3"/>
        <v>優良工事表彰</v>
      </c>
      <c r="O43" s="529" t="e">
        <f>CONCATENATE("　○企業の優良工事表彰（優良工事施工団体表彰）　（様式-",L43,"）")</f>
        <v>#N/A</v>
      </c>
      <c r="P43" s="530"/>
      <c r="Q43" s="530"/>
      <c r="R43" s="530"/>
      <c r="S43" s="530"/>
      <c r="T43" s="530"/>
      <c r="U43" s="530"/>
      <c r="V43" s="531"/>
      <c r="W43" s="32"/>
      <c r="X43" s="32"/>
      <c r="Y43" s="32"/>
      <c r="Z43" s="32"/>
      <c r="AA43" s="32"/>
      <c r="AB43" s="32"/>
      <c r="AC43" s="32"/>
      <c r="AD43" s="32"/>
      <c r="AE43" s="32"/>
      <c r="AF43" s="32"/>
      <c r="AG43" s="32"/>
      <c r="AH43" s="32"/>
      <c r="AI43" s="407"/>
      <c r="AJ43" s="407"/>
      <c r="AK43" s="407"/>
      <c r="AL43" s="407"/>
      <c r="AM43" s="407"/>
      <c r="AN43" s="407"/>
      <c r="AO43" s="407"/>
      <c r="AP43" s="407"/>
      <c r="AQ43" s="407"/>
      <c r="AR43" s="407"/>
      <c r="AS43" s="407"/>
      <c r="AT43" s="407"/>
      <c r="AU43" s="407"/>
      <c r="AV43" s="407"/>
      <c r="AW43" s="407"/>
      <c r="AX43" s="409"/>
      <c r="AY43" s="409"/>
      <c r="AZ43" s="409"/>
      <c r="BA43" s="409"/>
      <c r="BB43" s="409"/>
      <c r="BC43" s="409"/>
      <c r="BD43" s="407"/>
    </row>
    <row r="44" spans="1:56" ht="14.25" customHeight="1" thickBot="1">
      <c r="A44" s="32"/>
      <c r="B44" s="276" t="s">
        <v>335</v>
      </c>
      <c r="C44" s="180" t="s">
        <v>474</v>
      </c>
      <c r="D44" s="277"/>
      <c r="E44" s="278" t="s">
        <v>605</v>
      </c>
      <c r="F44" s="279"/>
      <c r="G44" s="280"/>
      <c r="H44" s="32"/>
      <c r="I44" s="32"/>
      <c r="J44" s="32"/>
      <c r="K44" s="32"/>
      <c r="L44" s="23" t="e">
        <f t="shared" si="2"/>
        <v>#N/A</v>
      </c>
      <c r="M44" s="547"/>
      <c r="N44" s="1" t="str">
        <f t="shared" si="3"/>
        <v>プラント保有</v>
      </c>
      <c r="O44" s="529" t="e">
        <f>CONCATENATE("　○アスファルト合材プラント保有の有無　（様式-",L44,"）")</f>
        <v>#N/A</v>
      </c>
      <c r="P44" s="530"/>
      <c r="Q44" s="530"/>
      <c r="R44" s="530"/>
      <c r="S44" s="530"/>
      <c r="T44" s="530"/>
      <c r="U44" s="530"/>
      <c r="V44" s="531"/>
      <c r="W44" s="32"/>
      <c r="X44" s="32"/>
      <c r="Y44" s="32"/>
      <c r="Z44" s="32"/>
      <c r="AA44" s="32"/>
      <c r="AB44" s="32"/>
      <c r="AC44" s="32"/>
      <c r="AD44" s="32"/>
      <c r="AE44" s="32"/>
      <c r="AF44" s="32"/>
      <c r="AG44" s="32"/>
      <c r="AH44" s="32"/>
      <c r="AI44" s="407"/>
      <c r="AJ44" s="407"/>
      <c r="AK44" s="407"/>
      <c r="AL44" s="407"/>
      <c r="AM44" s="407"/>
      <c r="AN44" s="407"/>
      <c r="AO44" s="407"/>
      <c r="AP44" s="407"/>
      <c r="AQ44" s="407"/>
      <c r="AR44" s="407"/>
      <c r="AS44" s="407"/>
      <c r="AT44" s="407"/>
      <c r="AU44" s="407"/>
      <c r="AV44" s="407"/>
      <c r="AW44" s="407"/>
      <c r="AX44" s="409"/>
      <c r="AY44" s="409"/>
      <c r="AZ44" s="409"/>
      <c r="BA44" s="409"/>
      <c r="BB44" s="409"/>
      <c r="BC44" s="409"/>
      <c r="BD44" s="407"/>
    </row>
    <row r="45" spans="1:56" ht="14.25" customHeight="1" thickTop="1">
      <c r="A45" s="32"/>
      <c r="B45" s="32"/>
      <c r="C45" s="32"/>
      <c r="D45" s="32"/>
      <c r="E45" s="32"/>
      <c r="F45" s="32"/>
      <c r="G45" s="32"/>
      <c r="H45" s="32"/>
      <c r="I45" s="32"/>
      <c r="J45" s="32"/>
      <c r="K45" s="32"/>
      <c r="L45" s="23" t="e">
        <f t="shared" si="2"/>
        <v>#N/A</v>
      </c>
      <c r="M45" s="547"/>
      <c r="N45" s="1" t="str">
        <f t="shared" si="3"/>
        <v>法面機械保有</v>
      </c>
      <c r="O45" s="529" t="e">
        <f>CONCATENATE("　○企業の○○機の保有の有無　（様式-",L45,"）")</f>
        <v>#N/A</v>
      </c>
      <c r="P45" s="530"/>
      <c r="Q45" s="530"/>
      <c r="R45" s="530"/>
      <c r="S45" s="530"/>
      <c r="T45" s="530"/>
      <c r="U45" s="530"/>
      <c r="V45" s="531"/>
      <c r="W45" s="32"/>
      <c r="X45" s="32"/>
      <c r="Y45" s="32"/>
      <c r="Z45" s="32"/>
      <c r="AA45" s="32"/>
      <c r="AB45" s="32"/>
      <c r="AC45" s="32"/>
      <c r="AD45" s="32"/>
      <c r="AE45" s="32"/>
      <c r="AF45" s="32"/>
      <c r="AG45" s="32"/>
      <c r="AH45" s="32"/>
      <c r="AI45" s="407"/>
      <c r="AJ45" s="407"/>
      <c r="AK45" s="407"/>
      <c r="AL45" s="407"/>
      <c r="AM45" s="407"/>
      <c r="AN45" s="407"/>
      <c r="AO45" s="407"/>
      <c r="AP45" s="407"/>
      <c r="AQ45" s="407"/>
      <c r="AR45" s="407"/>
      <c r="AS45" s="407"/>
      <c r="AT45" s="407"/>
      <c r="AU45" s="407"/>
      <c r="AV45" s="407"/>
      <c r="AW45" s="407"/>
      <c r="AX45" s="409"/>
      <c r="AY45" s="409"/>
      <c r="AZ45" s="409"/>
      <c r="BA45" s="409"/>
      <c r="BB45" s="409"/>
      <c r="BC45" s="409"/>
      <c r="BD45" s="407"/>
    </row>
    <row r="46" spans="1:56" ht="14.25" customHeight="1">
      <c r="A46" s="35" t="s">
        <v>263</v>
      </c>
      <c r="B46" s="32"/>
      <c r="C46" s="32"/>
      <c r="D46" s="32"/>
      <c r="E46" s="32"/>
      <c r="F46" s="32"/>
      <c r="G46" s="32"/>
      <c r="H46" s="32"/>
      <c r="I46" s="32"/>
      <c r="J46" s="32"/>
      <c r="K46" s="32"/>
      <c r="L46" s="23" t="e">
        <f t="shared" si="2"/>
        <v>#N/A</v>
      </c>
      <c r="M46" s="547"/>
      <c r="N46" s="1" t="str">
        <f t="shared" si="3"/>
        <v>OPD制度参加登録</v>
      </c>
      <c r="O46" s="529" t="e">
        <f>CONCATENATE("　○企業の継続能力（CPD）制度の参加登録　（様式-",L46,"）")</f>
        <v>#N/A</v>
      </c>
      <c r="P46" s="530"/>
      <c r="Q46" s="530"/>
      <c r="R46" s="530"/>
      <c r="S46" s="530"/>
      <c r="T46" s="530"/>
      <c r="U46" s="530"/>
      <c r="V46" s="531"/>
      <c r="W46" s="32"/>
      <c r="X46" s="32"/>
      <c r="Y46" s="32"/>
      <c r="Z46" s="32"/>
      <c r="AA46" s="32"/>
      <c r="AB46" s="32"/>
      <c r="AC46" s="32"/>
      <c r="AD46" s="32"/>
      <c r="AE46" s="32"/>
      <c r="AF46" s="32"/>
      <c r="AG46" s="32"/>
      <c r="AH46" s="32"/>
      <c r="AI46" s="407"/>
      <c r="AJ46" s="407"/>
      <c r="AK46" s="407"/>
      <c r="AL46" s="407"/>
      <c r="AM46" s="407"/>
      <c r="AN46" s="407"/>
      <c r="AO46" s="407"/>
      <c r="AP46" s="407"/>
      <c r="AQ46" s="407"/>
      <c r="AR46" s="407"/>
      <c r="AS46" s="407"/>
      <c r="AT46" s="407"/>
      <c r="AU46" s="407"/>
      <c r="AV46" s="407"/>
      <c r="AW46" s="407"/>
      <c r="AX46" s="409"/>
      <c r="AY46" s="409"/>
      <c r="AZ46" s="409"/>
      <c r="BA46" s="409"/>
      <c r="BB46" s="409"/>
      <c r="BC46" s="409"/>
      <c r="BD46" s="407"/>
    </row>
    <row r="47" spans="1:56" ht="14.25" customHeight="1">
      <c r="A47" s="33" t="s">
        <v>301</v>
      </c>
      <c r="B47" s="33"/>
      <c r="C47" s="32"/>
      <c r="D47" s="32"/>
      <c r="E47" s="32"/>
      <c r="F47" s="32"/>
      <c r="G47" s="32"/>
      <c r="H47" s="32"/>
      <c r="I47" s="32"/>
      <c r="J47" s="32"/>
      <c r="K47" s="32"/>
      <c r="L47" s="23" t="e">
        <f t="shared" si="2"/>
        <v>#N/A</v>
      </c>
      <c r="M47" s="547"/>
      <c r="N47" s="1" t="str">
        <f>L12</f>
        <v>-</v>
      </c>
      <c r="O47" s="529" t="s">
        <v>308</v>
      </c>
      <c r="P47" s="530"/>
      <c r="Q47" s="530"/>
      <c r="R47" s="530"/>
      <c r="S47" s="530"/>
      <c r="T47" s="530"/>
      <c r="U47" s="530"/>
      <c r="V47" s="531"/>
      <c r="W47" s="32"/>
      <c r="X47" s="32"/>
      <c r="Y47" s="32"/>
      <c r="Z47" s="32"/>
      <c r="AA47" s="32"/>
      <c r="AB47" s="32"/>
      <c r="AC47" s="32"/>
      <c r="AD47" s="32"/>
      <c r="AE47" s="32"/>
      <c r="AF47" s="32"/>
      <c r="AG47" s="32"/>
      <c r="AH47" s="32"/>
      <c r="AI47" s="407"/>
      <c r="AJ47" s="407"/>
      <c r="AK47" s="407"/>
      <c r="AL47" s="407"/>
      <c r="AM47" s="407"/>
      <c r="AN47" s="407"/>
      <c r="AO47" s="407"/>
      <c r="AP47" s="407"/>
      <c r="AQ47" s="407"/>
      <c r="AR47" s="407"/>
      <c r="AS47" s="407"/>
      <c r="AT47" s="407"/>
      <c r="AU47" s="407"/>
      <c r="AV47" s="407"/>
      <c r="AW47" s="407"/>
      <c r="AX47" s="409"/>
      <c r="AY47" s="409"/>
      <c r="AZ47" s="409"/>
      <c r="BA47" s="409"/>
      <c r="BB47" s="409"/>
      <c r="BC47" s="409"/>
      <c r="BD47" s="407"/>
    </row>
    <row r="48" spans="1:56" ht="14.25" customHeight="1">
      <c r="A48" s="31"/>
      <c r="B48" s="32" t="s">
        <v>368</v>
      </c>
      <c r="C48" s="32"/>
      <c r="D48" s="32"/>
      <c r="E48" s="32"/>
      <c r="F48" s="32"/>
      <c r="G48" s="32"/>
      <c r="H48" s="32"/>
      <c r="I48" s="32"/>
      <c r="J48" s="32"/>
      <c r="K48" s="32"/>
      <c r="L48" s="23" t="e">
        <f t="shared" si="2"/>
        <v>#N/A</v>
      </c>
      <c r="M48" s="548"/>
      <c r="N48" s="1">
        <f>L13</f>
        <v>0</v>
      </c>
      <c r="O48" s="537" t="s">
        <v>243</v>
      </c>
      <c r="P48" s="538"/>
      <c r="Q48" s="538"/>
      <c r="R48" s="538"/>
      <c r="S48" s="538"/>
      <c r="T48" s="538"/>
      <c r="U48" s="538"/>
      <c r="V48" s="539"/>
      <c r="W48" s="32"/>
      <c r="X48" s="32"/>
      <c r="Y48" s="32"/>
      <c r="Z48" s="32"/>
      <c r="AA48" s="32"/>
      <c r="AB48" s="32"/>
      <c r="AC48" s="32"/>
      <c r="AD48" s="32"/>
      <c r="AE48" s="32"/>
      <c r="AF48" s="32"/>
      <c r="AG48" s="32"/>
      <c r="AH48" s="32"/>
      <c r="AI48" s="407"/>
      <c r="AJ48" s="407"/>
      <c r="AK48" s="407"/>
      <c r="AL48" s="407"/>
      <c r="AM48" s="407"/>
      <c r="AN48" s="407"/>
      <c r="AO48" s="407"/>
      <c r="AP48" s="407"/>
      <c r="AQ48" s="407"/>
      <c r="AR48" s="407"/>
      <c r="AS48" s="407"/>
      <c r="AT48" s="407"/>
      <c r="AU48" s="407"/>
      <c r="AV48" s="407"/>
      <c r="AW48" s="407"/>
      <c r="AX48" s="409"/>
      <c r="AY48" s="409"/>
      <c r="AZ48" s="409"/>
      <c r="BA48" s="409"/>
      <c r="BB48" s="409"/>
      <c r="BC48" s="409"/>
      <c r="BD48" s="407"/>
    </row>
    <row r="49" spans="1:56" ht="14.25" customHeight="1">
      <c r="A49" s="31"/>
      <c r="B49" s="36" t="s">
        <v>292</v>
      </c>
      <c r="C49" s="32"/>
      <c r="D49" s="32"/>
      <c r="E49" s="32"/>
      <c r="F49" s="32"/>
      <c r="G49" s="32"/>
      <c r="H49" s="32"/>
      <c r="I49" s="32"/>
      <c r="J49" s="32"/>
      <c r="K49" s="32"/>
      <c r="L49" s="23" t="str">
        <f t="shared" si="2"/>
        <v>３</v>
      </c>
      <c r="M49" s="521" t="s">
        <v>232</v>
      </c>
      <c r="N49" s="1" t="str">
        <f t="shared" ref="N49:N55" si="4">M6</f>
        <v>保有資格</v>
      </c>
      <c r="O49" s="529" t="str">
        <f>CONCATENATE("　○配置予定技術者の資格　（様式-",L49,"）")</f>
        <v>　○配置予定技術者の資格　（様式-３）</v>
      </c>
      <c r="P49" s="530"/>
      <c r="Q49" s="530"/>
      <c r="R49" s="530"/>
      <c r="S49" s="530"/>
      <c r="T49" s="530"/>
      <c r="U49" s="530"/>
      <c r="V49" s="531"/>
      <c r="W49" s="32"/>
      <c r="X49" s="32"/>
      <c r="Y49" s="32"/>
      <c r="Z49" s="32"/>
      <c r="AA49" s="32"/>
      <c r="AB49" s="32"/>
      <c r="AC49" s="32"/>
      <c r="AD49" s="32"/>
      <c r="AE49" s="32"/>
      <c r="AF49" s="32"/>
      <c r="AG49" s="32"/>
      <c r="AH49" s="32"/>
      <c r="AI49" s="407"/>
      <c r="AJ49" s="407"/>
      <c r="AK49" s="407"/>
      <c r="AL49" s="407"/>
      <c r="AM49" s="407"/>
      <c r="AN49" s="407"/>
      <c r="AO49" s="407"/>
      <c r="AP49" s="407"/>
      <c r="AQ49" s="407"/>
      <c r="AR49" s="407"/>
      <c r="AS49" s="407"/>
      <c r="AT49" s="407"/>
      <c r="AU49" s="407"/>
      <c r="AV49" s="407"/>
      <c r="AW49" s="407"/>
      <c r="AX49" s="409"/>
      <c r="AY49" s="409"/>
      <c r="AZ49" s="409"/>
      <c r="BA49" s="409"/>
      <c r="BB49" s="409"/>
      <c r="BC49" s="409"/>
      <c r="BD49" s="407"/>
    </row>
    <row r="50" spans="1:56" ht="14.25" customHeight="1">
      <c r="A50" s="31"/>
      <c r="B50" s="36" t="s">
        <v>306</v>
      </c>
      <c r="C50" s="32"/>
      <c r="D50" s="32"/>
      <c r="E50" s="32"/>
      <c r="F50" s="32"/>
      <c r="G50" s="32"/>
      <c r="H50" s="32"/>
      <c r="I50" s="32"/>
      <c r="J50" s="32"/>
      <c r="K50" s="32"/>
      <c r="L50" s="23" t="e">
        <f t="shared" si="2"/>
        <v>#N/A</v>
      </c>
      <c r="M50" s="532"/>
      <c r="N50" s="1" t="str">
        <f t="shared" si="4"/>
        <v>同種工事経験</v>
      </c>
      <c r="O50" s="529" t="e">
        <f>CONCATENATE("　○配置予定技術者の同種工事の施工経験　（様式-",L50,"）")</f>
        <v>#N/A</v>
      </c>
      <c r="P50" s="530"/>
      <c r="Q50" s="530"/>
      <c r="R50" s="530"/>
      <c r="S50" s="530"/>
      <c r="T50" s="530"/>
      <c r="U50" s="530"/>
      <c r="V50" s="531"/>
      <c r="W50" s="32"/>
      <c r="X50" s="32"/>
      <c r="Y50" s="32"/>
      <c r="Z50" s="32"/>
      <c r="AA50" s="32"/>
      <c r="AB50" s="32"/>
      <c r="AC50" s="32"/>
      <c r="AD50" s="32"/>
      <c r="AE50" s="32"/>
      <c r="AF50" s="32"/>
      <c r="AG50" s="32"/>
      <c r="AH50" s="32"/>
      <c r="AI50" s="407"/>
      <c r="AJ50" s="407"/>
      <c r="AK50" s="407"/>
      <c r="AL50" s="407"/>
      <c r="AM50" s="407"/>
      <c r="AN50" s="407"/>
      <c r="AO50" s="407"/>
      <c r="AP50" s="407"/>
      <c r="AQ50" s="407"/>
      <c r="AR50" s="407"/>
      <c r="AS50" s="407"/>
      <c r="AT50" s="407"/>
      <c r="AU50" s="407"/>
      <c r="AV50" s="407"/>
      <c r="AW50" s="407"/>
      <c r="AX50" s="409"/>
      <c r="AY50" s="409"/>
      <c r="AZ50" s="409"/>
      <c r="BA50" s="409"/>
      <c r="BB50" s="409"/>
      <c r="BC50" s="409"/>
      <c r="BD50" s="407"/>
    </row>
    <row r="51" spans="1:56" ht="14.25" customHeight="1">
      <c r="A51" s="31"/>
      <c r="B51" s="32"/>
      <c r="C51" s="32"/>
      <c r="D51" s="32"/>
      <c r="E51" s="32"/>
      <c r="F51" s="32"/>
      <c r="G51" s="32"/>
      <c r="H51" s="32"/>
      <c r="I51" s="32"/>
      <c r="J51" s="32"/>
      <c r="K51" s="32"/>
      <c r="L51" s="23" t="e">
        <f t="shared" si="2"/>
        <v>#N/A</v>
      </c>
      <c r="M51" s="532"/>
      <c r="N51" s="1" t="str">
        <f t="shared" si="4"/>
        <v>技術者の表彰</v>
      </c>
      <c r="O51" s="529" t="e">
        <f>CONCATENATE("　○配置予定技術者の優秀建設技術者表彰　（様式-",L51,"）")</f>
        <v>#N/A</v>
      </c>
      <c r="P51" s="530"/>
      <c r="Q51" s="530"/>
      <c r="R51" s="530"/>
      <c r="S51" s="530"/>
      <c r="T51" s="530"/>
      <c r="U51" s="530"/>
      <c r="V51" s="531"/>
      <c r="W51" s="32"/>
      <c r="X51" s="32"/>
      <c r="Y51" s="32"/>
      <c r="Z51" s="32"/>
      <c r="AA51" s="32"/>
      <c r="AB51" s="32"/>
      <c r="AC51" s="32"/>
      <c r="AD51" s="32"/>
      <c r="AE51" s="32"/>
      <c r="AF51" s="32"/>
      <c r="AG51" s="32"/>
      <c r="AH51" s="32"/>
      <c r="AI51" s="407"/>
      <c r="AJ51" s="407"/>
      <c r="AK51" s="407"/>
      <c r="AL51" s="407"/>
      <c r="AM51" s="407"/>
      <c r="AN51" s="407"/>
      <c r="AO51" s="407"/>
      <c r="AP51" s="407"/>
      <c r="AQ51" s="407"/>
      <c r="AR51" s="407"/>
      <c r="AS51" s="407"/>
      <c r="AT51" s="407"/>
      <c r="AU51" s="407"/>
      <c r="AV51" s="407"/>
      <c r="AW51" s="407"/>
      <c r="AX51" s="409"/>
      <c r="AY51" s="409"/>
      <c r="AZ51" s="409"/>
      <c r="BA51" s="409"/>
      <c r="BB51" s="409"/>
      <c r="BC51" s="409"/>
      <c r="BD51" s="407"/>
    </row>
    <row r="52" spans="1:56" ht="14.25" customHeight="1">
      <c r="A52" s="33" t="s">
        <v>302</v>
      </c>
      <c r="B52" s="33"/>
      <c r="C52" s="32"/>
      <c r="D52" s="32"/>
      <c r="E52" s="32"/>
      <c r="F52" s="32"/>
      <c r="G52" s="32"/>
      <c r="H52" s="32"/>
      <c r="I52" s="32"/>
      <c r="J52" s="32"/>
      <c r="K52" s="32"/>
      <c r="L52" s="23" t="e">
        <f t="shared" si="2"/>
        <v>#N/A</v>
      </c>
      <c r="M52" s="532"/>
      <c r="N52" s="1" t="str">
        <f t="shared" si="4"/>
        <v>継続学習</v>
      </c>
      <c r="O52" s="529" t="e">
        <f>CONCATENATE("　○配置予定技術者の継続学習　（様式-",L52,"）")</f>
        <v>#N/A</v>
      </c>
      <c r="P52" s="530"/>
      <c r="Q52" s="530"/>
      <c r="R52" s="530"/>
      <c r="S52" s="530"/>
      <c r="T52" s="530"/>
      <c r="U52" s="530"/>
      <c r="V52" s="531"/>
      <c r="W52" s="32"/>
      <c r="X52" s="32"/>
      <c r="Y52" s="32"/>
      <c r="Z52" s="32"/>
      <c r="AA52" s="32"/>
      <c r="AB52" s="32"/>
      <c r="AC52" s="32"/>
      <c r="AD52" s="32"/>
      <c r="AE52" s="32"/>
      <c r="AF52" s="32"/>
      <c r="AG52" s="32"/>
      <c r="AH52" s="32"/>
      <c r="AI52" s="407"/>
      <c r="AJ52" s="407"/>
      <c r="AK52" s="407"/>
      <c r="AL52" s="407"/>
      <c r="AM52" s="407"/>
      <c r="AN52" s="407"/>
      <c r="AO52" s="407"/>
      <c r="AP52" s="407"/>
      <c r="AQ52" s="407"/>
      <c r="AR52" s="407"/>
      <c r="AS52" s="407"/>
      <c r="AT52" s="407"/>
      <c r="AU52" s="407"/>
      <c r="AV52" s="407"/>
      <c r="AW52" s="407"/>
      <c r="AX52" s="409"/>
      <c r="AY52" s="409"/>
      <c r="AZ52" s="409"/>
      <c r="BA52" s="409"/>
      <c r="BB52" s="409"/>
      <c r="BC52" s="409"/>
      <c r="BD52" s="407"/>
    </row>
    <row r="53" spans="1:56" ht="14.25" customHeight="1">
      <c r="A53" s="31"/>
      <c r="B53" s="32" t="s">
        <v>268</v>
      </c>
      <c r="C53" s="32"/>
      <c r="D53" s="32"/>
      <c r="E53" s="32"/>
      <c r="F53" s="32"/>
      <c r="G53" s="32"/>
      <c r="H53" s="32"/>
      <c r="I53" s="32"/>
      <c r="J53" s="32"/>
      <c r="K53" s="32"/>
      <c r="L53" s="23" t="e">
        <f t="shared" si="2"/>
        <v>#N/A</v>
      </c>
      <c r="M53" s="532"/>
      <c r="N53" s="1" t="str">
        <f t="shared" si="4"/>
        <v>技術者の成績</v>
      </c>
      <c r="O53" s="529" t="e">
        <f>CONCATENATE("　○配置予定技術者の工事成績評定点　（様式-",L53,"）")</f>
        <v>#N/A</v>
      </c>
      <c r="P53" s="530"/>
      <c r="Q53" s="530"/>
      <c r="R53" s="530"/>
      <c r="S53" s="530"/>
      <c r="T53" s="530"/>
      <c r="U53" s="530"/>
      <c r="V53" s="531"/>
      <c r="W53" s="32"/>
      <c r="X53" s="32"/>
      <c r="Y53" s="32"/>
      <c r="Z53" s="32"/>
      <c r="AA53" s="32"/>
      <c r="AB53" s="32"/>
      <c r="AC53" s="32"/>
      <c r="AD53" s="32"/>
      <c r="AE53" s="32"/>
      <c r="AF53" s="32"/>
      <c r="AG53" s="32"/>
      <c r="AH53" s="32"/>
      <c r="AI53" s="407"/>
      <c r="AJ53" s="407"/>
      <c r="AK53" s="407"/>
      <c r="AL53" s="407"/>
      <c r="AM53" s="407"/>
      <c r="AN53" s="407"/>
      <c r="AO53" s="407"/>
      <c r="AP53" s="407"/>
      <c r="AQ53" s="407"/>
      <c r="AR53" s="407"/>
      <c r="AS53" s="407"/>
      <c r="AT53" s="407"/>
      <c r="AU53" s="407"/>
      <c r="AV53" s="407"/>
      <c r="AW53" s="407"/>
      <c r="AX53" s="409"/>
      <c r="AY53" s="409"/>
      <c r="AZ53" s="409"/>
      <c r="BA53" s="409"/>
      <c r="BB53" s="409"/>
      <c r="BC53" s="409"/>
      <c r="BD53" s="407"/>
    </row>
    <row r="54" spans="1:56" ht="14.25" customHeight="1">
      <c r="A54" s="31"/>
      <c r="B54" s="36" t="s">
        <v>269</v>
      </c>
      <c r="C54" s="32"/>
      <c r="D54" s="32"/>
      <c r="E54" s="32"/>
      <c r="F54" s="32"/>
      <c r="G54" s="32"/>
      <c r="H54" s="32"/>
      <c r="I54" s="32"/>
      <c r="J54" s="32"/>
      <c r="K54" s="32"/>
      <c r="L54" s="23" t="e">
        <f t="shared" si="2"/>
        <v>#N/A</v>
      </c>
      <c r="M54" s="532"/>
      <c r="N54" s="1" t="str">
        <f t="shared" si="4"/>
        <v>-</v>
      </c>
      <c r="O54" s="529" t="s">
        <v>236</v>
      </c>
      <c r="P54" s="530"/>
      <c r="Q54" s="530"/>
      <c r="R54" s="530"/>
      <c r="S54" s="530"/>
      <c r="T54" s="530"/>
      <c r="U54" s="530"/>
      <c r="V54" s="531"/>
      <c r="W54" s="32"/>
      <c r="X54" s="32"/>
      <c r="Y54" s="32"/>
      <c r="Z54" s="32"/>
      <c r="AA54" s="32"/>
      <c r="AB54" s="32"/>
      <c r="AC54" s="32"/>
      <c r="AD54" s="32"/>
      <c r="AE54" s="32"/>
      <c r="AF54" s="32"/>
      <c r="AG54" s="32"/>
      <c r="AH54" s="32"/>
      <c r="AI54" s="407"/>
      <c r="AJ54" s="407"/>
      <c r="AK54" s="407"/>
      <c r="AL54" s="407"/>
      <c r="AM54" s="407"/>
      <c r="AN54" s="407"/>
      <c r="AO54" s="407"/>
      <c r="AP54" s="407"/>
      <c r="AQ54" s="407"/>
      <c r="AR54" s="407"/>
      <c r="AS54" s="407"/>
      <c r="AT54" s="407"/>
      <c r="AU54" s="407"/>
      <c r="AV54" s="407"/>
      <c r="AW54" s="407"/>
      <c r="AX54" s="409"/>
      <c r="AY54" s="409"/>
      <c r="AZ54" s="409"/>
      <c r="BA54" s="409"/>
      <c r="BB54" s="409"/>
      <c r="BC54" s="409"/>
      <c r="BD54" s="407"/>
    </row>
    <row r="55" spans="1:56" ht="14.25" customHeight="1">
      <c r="A55" s="32"/>
      <c r="B55" s="36" t="s">
        <v>270</v>
      </c>
      <c r="C55" s="32"/>
      <c r="D55" s="32"/>
      <c r="E55" s="32"/>
      <c r="F55" s="32"/>
      <c r="G55" s="32"/>
      <c r="H55" s="32"/>
      <c r="I55" s="32"/>
      <c r="J55" s="32"/>
      <c r="K55" s="32"/>
      <c r="L55" s="23" t="e">
        <f t="shared" si="2"/>
        <v>#N/A</v>
      </c>
      <c r="M55" s="533"/>
      <c r="N55" s="1">
        <f t="shared" si="4"/>
        <v>0</v>
      </c>
      <c r="O55" s="537" t="s">
        <v>244</v>
      </c>
      <c r="P55" s="538"/>
      <c r="Q55" s="538"/>
      <c r="R55" s="538"/>
      <c r="S55" s="538"/>
      <c r="T55" s="538"/>
      <c r="U55" s="538"/>
      <c r="V55" s="539"/>
      <c r="W55" s="32"/>
      <c r="X55" s="32"/>
      <c r="Y55" s="32"/>
      <c r="Z55" s="32"/>
      <c r="AA55" s="32"/>
      <c r="AB55" s="32"/>
      <c r="AC55" s="32"/>
      <c r="AD55" s="32"/>
      <c r="AE55" s="32"/>
      <c r="AF55" s="32"/>
      <c r="AG55" s="32"/>
      <c r="AH55" s="32"/>
      <c r="AI55" s="407"/>
      <c r="AJ55" s="407"/>
      <c r="AK55" s="407"/>
      <c r="AL55" s="407"/>
      <c r="AM55" s="407"/>
      <c r="AN55" s="407"/>
      <c r="AO55" s="407"/>
      <c r="AP55" s="407"/>
      <c r="AQ55" s="407"/>
      <c r="AR55" s="407"/>
      <c r="AS55" s="407"/>
      <c r="AT55" s="407"/>
      <c r="AU55" s="407"/>
      <c r="AV55" s="407"/>
      <c r="AW55" s="407"/>
      <c r="AX55" s="409"/>
      <c r="AY55" s="409"/>
      <c r="AZ55" s="409"/>
      <c r="BA55" s="409"/>
      <c r="BB55" s="409"/>
      <c r="BC55" s="409"/>
      <c r="BD55" s="407"/>
    </row>
    <row r="56" spans="1:56" ht="14.25" customHeight="1">
      <c r="A56" s="32"/>
      <c r="B56" s="36" t="s">
        <v>264</v>
      </c>
      <c r="C56" s="32"/>
      <c r="D56" s="32"/>
      <c r="E56" s="32"/>
      <c r="F56" s="32"/>
      <c r="G56" s="32"/>
      <c r="H56" s="32"/>
      <c r="I56" s="32"/>
      <c r="J56" s="32"/>
      <c r="K56" s="32"/>
      <c r="L56" s="23" t="str">
        <f t="shared" si="2"/>
        <v>４</v>
      </c>
      <c r="M56" s="48" t="s">
        <v>628</v>
      </c>
      <c r="N56" s="1" t="str">
        <f t="shared" ref="N56:N76" si="5">N6</f>
        <v>防災協定及び家畜伝染病防疫協定</v>
      </c>
      <c r="O56" s="529" t="str">
        <f>CONCATENATE("　○防災協定及び家畜伝染病防疫協定の両協定の締結実績　（様式-",L56,"）")</f>
        <v>　○防災協定及び家畜伝染病防疫協定の両協定の締結実績　（様式-４）</v>
      </c>
      <c r="P56" s="530"/>
      <c r="Q56" s="530"/>
      <c r="R56" s="530"/>
      <c r="S56" s="530"/>
      <c r="T56" s="530"/>
      <c r="U56" s="530"/>
      <c r="V56" s="531"/>
      <c r="W56" s="32"/>
      <c r="X56" s="32"/>
      <c r="Y56" s="32"/>
      <c r="Z56" s="32"/>
      <c r="AA56" s="32"/>
      <c r="AB56" s="32"/>
      <c r="AC56" s="32"/>
      <c r="AD56" s="32"/>
      <c r="AE56" s="32"/>
      <c r="AF56" s="32"/>
      <c r="AG56" s="32"/>
      <c r="AH56" s="32"/>
      <c r="AI56" s="407"/>
      <c r="AJ56" s="407"/>
      <c r="AK56" s="407"/>
      <c r="AL56" s="407"/>
      <c r="AM56" s="407"/>
      <c r="AN56" s="407"/>
      <c r="AO56" s="407"/>
      <c r="AP56" s="407"/>
      <c r="AQ56" s="407"/>
      <c r="AR56" s="407"/>
      <c r="AS56" s="407"/>
      <c r="AT56" s="407"/>
      <c r="AU56" s="407"/>
      <c r="AV56" s="407"/>
      <c r="AW56" s="407"/>
      <c r="AX56" s="409"/>
      <c r="AY56" s="409"/>
      <c r="AZ56" s="409"/>
      <c r="BA56" s="409"/>
      <c r="BB56" s="409"/>
      <c r="BC56" s="409"/>
      <c r="BD56" s="407"/>
    </row>
    <row r="57" spans="1:56" ht="14.25" customHeight="1">
      <c r="A57" s="32"/>
      <c r="B57" s="32"/>
      <c r="C57" s="32"/>
      <c r="D57" s="32"/>
      <c r="E57" s="32"/>
      <c r="F57" s="32"/>
      <c r="G57" s="32"/>
      <c r="H57" s="32"/>
      <c r="I57" s="32"/>
      <c r="J57" s="32"/>
      <c r="K57" s="32"/>
      <c r="L57" s="23" t="e">
        <f t="shared" si="2"/>
        <v>#N/A</v>
      </c>
      <c r="M57" s="43"/>
      <c r="N57" s="1" t="str">
        <f t="shared" si="5"/>
        <v>家畜伝染病防疫協定</v>
      </c>
      <c r="O57" s="529" t="e">
        <f>CONCATENATE("　○家畜伝染病防疫協定の締結実績　（様式-",L57,"）")</f>
        <v>#N/A</v>
      </c>
      <c r="P57" s="530"/>
      <c r="Q57" s="530"/>
      <c r="R57" s="530"/>
      <c r="S57" s="530"/>
      <c r="T57" s="530"/>
      <c r="U57" s="530"/>
      <c r="V57" s="531"/>
      <c r="W57" s="32"/>
      <c r="X57" s="32"/>
      <c r="Y57" s="32"/>
      <c r="Z57" s="32"/>
      <c r="AA57" s="32"/>
      <c r="AB57" s="32"/>
      <c r="AC57" s="32"/>
      <c r="AD57" s="32"/>
      <c r="AE57" s="32"/>
      <c r="AF57" s="32"/>
      <c r="AG57" s="32"/>
      <c r="AH57" s="32"/>
      <c r="AI57" s="407"/>
      <c r="AJ57" s="407"/>
      <c r="AK57" s="407"/>
      <c r="AL57" s="407"/>
      <c r="AM57" s="407"/>
      <c r="AN57" s="407"/>
      <c r="AO57" s="407"/>
      <c r="AP57" s="407"/>
      <c r="AQ57" s="407"/>
      <c r="AR57" s="407"/>
      <c r="AS57" s="407"/>
      <c r="AT57" s="407"/>
      <c r="AU57" s="407"/>
      <c r="AV57" s="407"/>
      <c r="AW57" s="407"/>
      <c r="AX57" s="409"/>
      <c r="AY57" s="409"/>
      <c r="AZ57" s="409"/>
      <c r="BA57" s="409"/>
      <c r="BB57" s="409"/>
      <c r="BC57" s="409"/>
      <c r="BD57" s="407"/>
    </row>
    <row r="58" spans="1:56" ht="14.25" customHeight="1">
      <c r="A58" s="33" t="s">
        <v>303</v>
      </c>
      <c r="B58" s="33"/>
      <c r="C58" s="32"/>
      <c r="D58" s="32"/>
      <c r="E58" s="32"/>
      <c r="F58" s="32"/>
      <c r="G58" s="32"/>
      <c r="H58" s="32"/>
      <c r="I58" s="32"/>
      <c r="J58" s="32"/>
      <c r="K58" s="32"/>
      <c r="L58" s="23" t="str">
        <f t="shared" si="2"/>
        <v>５</v>
      </c>
      <c r="M58" s="43"/>
      <c r="N58" s="1" t="str">
        <f>N8</f>
        <v>ボランティア活動又はハートフルしまね</v>
      </c>
      <c r="O58" s="529" t="str">
        <f>CONCATENATE("　○ボランティア活動又はハートフルしまねへの参加実績　（様式-",L58,"）")</f>
        <v>　○ボランティア活動又はハートフルしまねへの参加実績　（様式-５）</v>
      </c>
      <c r="P58" s="530"/>
      <c r="Q58" s="530"/>
      <c r="R58" s="530"/>
      <c r="S58" s="530"/>
      <c r="T58" s="530"/>
      <c r="U58" s="530"/>
      <c r="V58" s="531"/>
      <c r="W58" s="32"/>
      <c r="X58" s="32"/>
      <c r="Y58" s="32"/>
      <c r="Z58" s="32"/>
      <c r="AA58" s="32"/>
      <c r="AB58" s="32"/>
      <c r="AC58" s="32"/>
      <c r="AD58" s="32"/>
      <c r="AE58" s="32"/>
      <c r="AF58" s="32"/>
      <c r="AG58" s="32"/>
      <c r="AH58" s="32"/>
      <c r="AI58" s="407"/>
      <c r="AJ58" s="407"/>
      <c r="AK58" s="407"/>
      <c r="AL58" s="407"/>
      <c r="AM58" s="407"/>
      <c r="AN58" s="407"/>
      <c r="AO58" s="407"/>
      <c r="AP58" s="407"/>
      <c r="AQ58" s="407"/>
      <c r="AR58" s="407"/>
      <c r="AS58" s="407"/>
      <c r="AT58" s="407"/>
      <c r="AU58" s="407"/>
      <c r="AV58" s="407"/>
      <c r="AW58" s="407"/>
      <c r="AX58" s="409"/>
      <c r="AY58" s="409"/>
      <c r="AZ58" s="409"/>
      <c r="BA58" s="409"/>
      <c r="BB58" s="409"/>
      <c r="BC58" s="409"/>
      <c r="BD58" s="407"/>
    </row>
    <row r="59" spans="1:56" ht="14.25" customHeight="1">
      <c r="A59" s="32"/>
      <c r="B59" s="36" t="s">
        <v>265</v>
      </c>
      <c r="C59" s="32"/>
      <c r="D59" s="32"/>
      <c r="E59" s="32"/>
      <c r="F59" s="32"/>
      <c r="G59" s="32"/>
      <c r="H59" s="32"/>
      <c r="I59" s="32"/>
      <c r="J59" s="32"/>
      <c r="K59" s="32"/>
      <c r="L59" s="23" t="str">
        <f t="shared" si="2"/>
        <v>６</v>
      </c>
      <c r="M59" s="43"/>
      <c r="N59" s="1" t="str">
        <f t="shared" si="5"/>
        <v>維持管理業務</v>
      </c>
      <c r="O59" s="529" t="str">
        <f>CONCATENATE("　○県管理公共土木施設に関する維持管理業務または海岸漂着物の回収業務の契約実績　（様式-",L59,"）")</f>
        <v>　○県管理公共土木施設に関する維持管理業務または海岸漂着物の回収業務の契約実績　（様式-６）</v>
      </c>
      <c r="P59" s="530"/>
      <c r="Q59" s="530"/>
      <c r="R59" s="530"/>
      <c r="S59" s="530"/>
      <c r="T59" s="530"/>
      <c r="U59" s="530"/>
      <c r="V59" s="531"/>
      <c r="W59" s="32"/>
      <c r="X59" s="32"/>
      <c r="Y59" s="32"/>
      <c r="Z59" s="32"/>
      <c r="AA59" s="32"/>
      <c r="AB59" s="32"/>
      <c r="AC59" s="32"/>
      <c r="AD59" s="32"/>
      <c r="AE59" s="32"/>
      <c r="AF59" s="32"/>
      <c r="AG59" s="32"/>
      <c r="AH59" s="32"/>
      <c r="AI59" s="407"/>
      <c r="AJ59" s="407"/>
      <c r="AK59" s="407"/>
      <c r="AL59" s="407"/>
      <c r="AM59" s="407"/>
      <c r="AN59" s="407"/>
      <c r="AO59" s="407"/>
      <c r="AP59" s="407"/>
      <c r="AQ59" s="407"/>
      <c r="AR59" s="407"/>
      <c r="AS59" s="407"/>
      <c r="AT59" s="407"/>
      <c r="AU59" s="407"/>
      <c r="AV59" s="407"/>
      <c r="AW59" s="407"/>
      <c r="AX59" s="409"/>
      <c r="AY59" s="409"/>
      <c r="AZ59" s="409"/>
      <c r="BA59" s="409"/>
      <c r="BB59" s="409"/>
      <c r="BC59" s="409"/>
      <c r="BD59" s="407"/>
    </row>
    <row r="60" spans="1:56" ht="14.25" customHeight="1">
      <c r="A60" s="32"/>
      <c r="B60" s="32"/>
      <c r="C60" s="32"/>
      <c r="D60" s="32"/>
      <c r="E60" s="32"/>
      <c r="F60" s="32"/>
      <c r="G60" s="32"/>
      <c r="H60" s="32"/>
      <c r="I60" s="32"/>
      <c r="J60" s="32"/>
      <c r="K60" s="32"/>
      <c r="L60" s="23" t="str">
        <f t="shared" si="2"/>
        <v>７</v>
      </c>
      <c r="M60" s="43"/>
      <c r="N60" s="1" t="str">
        <f t="shared" si="5"/>
        <v>除雪業務</v>
      </c>
      <c r="O60" s="529" t="str">
        <f>CONCATENATE("　○県管理道路・空港を含む除雪業務の契約実績　（様式-",L60,"）")</f>
        <v>　○県管理道路・空港を含む除雪業務の契約実績　（様式-７）</v>
      </c>
      <c r="P60" s="530"/>
      <c r="Q60" s="530"/>
      <c r="R60" s="530"/>
      <c r="S60" s="530"/>
      <c r="T60" s="530"/>
      <c r="U60" s="530"/>
      <c r="V60" s="531"/>
      <c r="W60" s="32"/>
      <c r="X60" s="32"/>
      <c r="Y60" s="32"/>
      <c r="Z60" s="32"/>
      <c r="AA60" s="32"/>
      <c r="AB60" s="32"/>
      <c r="AC60" s="32"/>
      <c r="AD60" s="32"/>
      <c r="AE60" s="32"/>
      <c r="AF60" s="32"/>
      <c r="AG60" s="32"/>
      <c r="AH60" s="32"/>
      <c r="AI60" s="407"/>
      <c r="AJ60" s="407"/>
      <c r="AK60" s="407"/>
      <c r="AL60" s="407"/>
      <c r="AM60" s="407"/>
      <c r="AN60" s="407"/>
      <c r="AO60" s="407"/>
      <c r="AP60" s="407"/>
      <c r="AQ60" s="407"/>
      <c r="AR60" s="407"/>
      <c r="AS60" s="407"/>
      <c r="AT60" s="407"/>
      <c r="AU60" s="407"/>
      <c r="AV60" s="407"/>
      <c r="AW60" s="407"/>
      <c r="AX60" s="409"/>
      <c r="AY60" s="409"/>
      <c r="AZ60" s="409"/>
      <c r="BA60" s="409"/>
      <c r="BB60" s="409"/>
      <c r="BC60" s="409"/>
      <c r="BD60" s="407"/>
    </row>
    <row r="61" spans="1:56" ht="14.25" customHeight="1">
      <c r="A61" s="33" t="s">
        <v>304</v>
      </c>
      <c r="B61" s="33"/>
      <c r="C61" s="32"/>
      <c r="D61" s="32"/>
      <c r="E61" s="32"/>
      <c r="F61" s="32"/>
      <c r="G61" s="32"/>
      <c r="H61" s="32"/>
      <c r="I61" s="32"/>
      <c r="J61" s="32"/>
      <c r="K61" s="32"/>
      <c r="L61" s="23" t="e">
        <f t="shared" si="2"/>
        <v>#N/A</v>
      </c>
      <c r="M61" s="43"/>
      <c r="N61" s="1" t="str">
        <f t="shared" si="5"/>
        <v>労働福祉（障がい者雇用）</v>
      </c>
      <c r="O61" s="534" t="e">
        <f>CONCATENATE("　○労働福祉関連の状況(b 障がい者雇用の実態)　（様式-",L61,"）")</f>
        <v>#N/A</v>
      </c>
      <c r="P61" s="535"/>
      <c r="Q61" s="535"/>
      <c r="R61" s="535"/>
      <c r="S61" s="535"/>
      <c r="T61" s="535"/>
      <c r="U61" s="535"/>
      <c r="V61" s="536"/>
      <c r="W61" s="32"/>
      <c r="X61" s="32"/>
      <c r="Y61" s="32"/>
      <c r="Z61" s="32"/>
      <c r="AA61" s="32"/>
      <c r="AB61" s="32"/>
      <c r="AC61" s="32"/>
      <c r="AD61" s="32"/>
      <c r="AE61" s="32"/>
      <c r="AF61" s="32"/>
      <c r="AG61" s="32"/>
      <c r="AH61" s="32"/>
      <c r="AI61" s="407"/>
      <c r="AJ61" s="407"/>
      <c r="AK61" s="407"/>
      <c r="AL61" s="407"/>
      <c r="AM61" s="407"/>
      <c r="AN61" s="407"/>
      <c r="AO61" s="407"/>
      <c r="AP61" s="407"/>
      <c r="AQ61" s="407"/>
      <c r="AR61" s="407"/>
      <c r="AS61" s="407"/>
      <c r="AT61" s="407"/>
      <c r="AU61" s="407"/>
      <c r="AV61" s="407"/>
      <c r="AW61" s="407"/>
      <c r="AX61" s="409"/>
      <c r="AY61" s="409"/>
      <c r="AZ61" s="409"/>
      <c r="BA61" s="409"/>
      <c r="BB61" s="409"/>
      <c r="BC61" s="409"/>
      <c r="BD61" s="407"/>
    </row>
    <row r="62" spans="1:56" ht="14.25" customHeight="1">
      <c r="A62" s="32"/>
      <c r="B62" s="32" t="s">
        <v>408</v>
      </c>
      <c r="C62" s="32"/>
      <c r="D62" s="32"/>
      <c r="E62" s="32"/>
      <c r="F62" s="32"/>
      <c r="G62" s="32"/>
      <c r="H62" s="32"/>
      <c r="I62" s="32"/>
      <c r="J62" s="32"/>
      <c r="K62" s="32"/>
      <c r="L62" s="23" t="e">
        <f t="shared" si="2"/>
        <v>#N/A</v>
      </c>
      <c r="M62" s="43"/>
      <c r="N62" s="1" t="str">
        <f t="shared" si="5"/>
        <v>労働福祉（育児介護制度）</v>
      </c>
      <c r="O62" s="534" t="e">
        <f>CONCATENATE("　○労働福祉関連の状況(c 育児・介護休業に関する制度)　（様式-",L62,"）")</f>
        <v>#N/A</v>
      </c>
      <c r="P62" s="535"/>
      <c r="Q62" s="535"/>
      <c r="R62" s="535"/>
      <c r="S62" s="535"/>
      <c r="T62" s="535"/>
      <c r="U62" s="535"/>
      <c r="V62" s="536"/>
      <c r="W62" s="32"/>
      <c r="X62" s="32"/>
      <c r="Y62" s="32"/>
      <c r="Z62" s="32"/>
      <c r="AA62" s="32"/>
      <c r="AB62" s="32"/>
      <c r="AC62" s="32"/>
      <c r="AD62" s="32"/>
      <c r="AE62" s="32"/>
      <c r="AF62" s="32"/>
      <c r="AG62" s="32"/>
      <c r="AH62" s="32"/>
      <c r="AI62" s="407"/>
      <c r="AJ62" s="407"/>
      <c r="AK62" s="407"/>
      <c r="AL62" s="407"/>
      <c r="AM62" s="407"/>
      <c r="AN62" s="407"/>
      <c r="AO62" s="407"/>
      <c r="AP62" s="407"/>
      <c r="AQ62" s="407"/>
      <c r="AR62" s="407"/>
      <c r="AS62" s="407"/>
      <c r="AT62" s="407"/>
      <c r="AU62" s="407"/>
      <c r="AV62" s="407"/>
      <c r="AW62" s="407"/>
      <c r="AX62" s="409"/>
      <c r="AY62" s="409"/>
      <c r="AZ62" s="409"/>
      <c r="BA62" s="409"/>
      <c r="BB62" s="409"/>
      <c r="BC62" s="409"/>
      <c r="BD62" s="407"/>
    </row>
    <row r="63" spans="1:56" ht="14.25" customHeight="1">
      <c r="A63" s="32"/>
      <c r="B63" s="36" t="s">
        <v>272</v>
      </c>
      <c r="C63" s="32"/>
      <c r="D63" s="32"/>
      <c r="E63" s="32"/>
      <c r="F63" s="32"/>
      <c r="G63" s="32"/>
      <c r="H63" s="32"/>
      <c r="I63" s="32"/>
      <c r="J63" s="32"/>
      <c r="K63" s="32"/>
      <c r="L63" s="23" t="e">
        <f t="shared" si="2"/>
        <v>#N/A</v>
      </c>
      <c r="M63" s="43"/>
      <c r="N63" s="1" t="str">
        <f t="shared" si="5"/>
        <v>育児介護チェック表</v>
      </c>
      <c r="O63" s="534" t="e">
        <f>CONCATENATE("　○育児・介護休業に関する制度　チェック表　（様式-",L63,"）")</f>
        <v>#N/A</v>
      </c>
      <c r="P63" s="535"/>
      <c r="Q63" s="535"/>
      <c r="R63" s="535"/>
      <c r="S63" s="535"/>
      <c r="T63" s="535"/>
      <c r="U63" s="535"/>
      <c r="V63" s="536"/>
      <c r="W63" s="32"/>
      <c r="X63" s="32"/>
      <c r="Y63" s="32"/>
      <c r="Z63" s="32"/>
      <c r="AA63" s="32"/>
      <c r="AB63" s="32"/>
      <c r="AC63" s="32"/>
      <c r="AD63" s="32"/>
      <c r="AE63" s="32"/>
      <c r="AF63" s="32"/>
      <c r="AG63" s="32"/>
      <c r="AH63" s="32"/>
      <c r="AI63" s="407"/>
      <c r="AJ63" s="407"/>
      <c r="AK63" s="407"/>
      <c r="AL63" s="407"/>
      <c r="AM63" s="407"/>
      <c r="AN63" s="407"/>
      <c r="AO63" s="407"/>
      <c r="AP63" s="407"/>
      <c r="AQ63" s="407"/>
      <c r="AR63" s="407"/>
      <c r="AS63" s="407"/>
      <c r="AT63" s="407"/>
      <c r="AU63" s="407"/>
      <c r="AV63" s="407"/>
      <c r="AW63" s="407"/>
      <c r="AX63" s="409"/>
      <c r="AY63" s="409"/>
      <c r="AZ63" s="409"/>
      <c r="BA63" s="409"/>
      <c r="BB63" s="409"/>
      <c r="BC63" s="409"/>
      <c r="BD63" s="407"/>
    </row>
    <row r="64" spans="1:56" ht="14.25" customHeight="1">
      <c r="A64" s="32"/>
      <c r="B64" s="36" t="s">
        <v>369</v>
      </c>
      <c r="C64" s="32"/>
      <c r="D64" s="32"/>
      <c r="E64" s="32"/>
      <c r="F64" s="32"/>
      <c r="G64" s="32"/>
      <c r="H64" s="32"/>
      <c r="I64" s="32"/>
      <c r="J64" s="32"/>
      <c r="K64" s="32"/>
      <c r="L64" s="23" t="e">
        <f t="shared" si="2"/>
        <v>#N/A</v>
      </c>
      <c r="M64" s="43"/>
      <c r="N64" s="1" t="str">
        <f t="shared" si="5"/>
        <v>労働福祉（若手技術者雇用）</v>
      </c>
      <c r="O64" s="534" t="e">
        <f>CONCATENATE("　○労働福祉関連の状況(d 若手技術者の新規雇用)　（様式-",L64,"）")</f>
        <v>#N/A</v>
      </c>
      <c r="P64" s="535"/>
      <c r="Q64" s="535"/>
      <c r="R64" s="535"/>
      <c r="S64" s="535"/>
      <c r="T64" s="535"/>
      <c r="U64" s="535"/>
      <c r="V64" s="536"/>
      <c r="W64" s="32"/>
      <c r="X64" s="32"/>
      <c r="Y64" s="32"/>
      <c r="Z64" s="32"/>
      <c r="AA64" s="32"/>
      <c r="AB64" s="32"/>
      <c r="AC64" s="32"/>
      <c r="AD64" s="32"/>
      <c r="AE64" s="32"/>
      <c r="AF64" s="32"/>
      <c r="AG64" s="32"/>
      <c r="AH64" s="32"/>
      <c r="AI64" s="407"/>
      <c r="AJ64" s="407"/>
      <c r="AK64" s="407"/>
      <c r="AL64" s="407"/>
      <c r="AM64" s="407"/>
      <c r="AN64" s="407"/>
      <c r="AO64" s="407"/>
      <c r="AP64" s="407"/>
      <c r="AQ64" s="407"/>
      <c r="AR64" s="407"/>
      <c r="AS64" s="407"/>
      <c r="AT64" s="407"/>
      <c r="AU64" s="407"/>
      <c r="AV64" s="407"/>
      <c r="AW64" s="407"/>
      <c r="AX64" s="409"/>
      <c r="AY64" s="409"/>
      <c r="AZ64" s="409"/>
      <c r="BA64" s="409"/>
      <c r="BB64" s="409"/>
      <c r="BC64" s="409"/>
      <c r="BD64" s="407"/>
    </row>
    <row r="65" spans="1:56" ht="14.25" customHeight="1">
      <c r="A65" s="32"/>
      <c r="B65" s="36" t="s">
        <v>370</v>
      </c>
      <c r="C65" s="32"/>
      <c r="D65" s="32"/>
      <c r="E65" s="32"/>
      <c r="F65" s="32"/>
      <c r="G65" s="32"/>
      <c r="H65" s="32"/>
      <c r="I65" s="32"/>
      <c r="J65" s="32"/>
      <c r="K65" s="32"/>
      <c r="L65" s="23" t="e">
        <f t="shared" si="2"/>
        <v>#N/A</v>
      </c>
      <c r="M65" s="43"/>
      <c r="N65" s="1" t="str">
        <f t="shared" si="5"/>
        <v>登録基幹技能者</v>
      </c>
      <c r="O65" s="534" t="e">
        <f>CONCATENATE("　○登録基幹技能者の配置　（様式-",L65,"）")</f>
        <v>#N/A</v>
      </c>
      <c r="P65" s="535"/>
      <c r="Q65" s="535"/>
      <c r="R65" s="535"/>
      <c r="S65" s="535"/>
      <c r="T65" s="535"/>
      <c r="U65" s="535"/>
      <c r="V65" s="536"/>
      <c r="W65" s="32"/>
      <c r="X65" s="32"/>
      <c r="Y65" s="32"/>
      <c r="Z65" s="32"/>
      <c r="AA65" s="32"/>
      <c r="AB65" s="32"/>
      <c r="AC65" s="32"/>
      <c r="AD65" s="32"/>
      <c r="AE65" s="32"/>
      <c r="AF65" s="32"/>
      <c r="AG65" s="32"/>
      <c r="AH65" s="32"/>
      <c r="AI65" s="407"/>
      <c r="AJ65" s="407"/>
      <c r="AK65" s="407"/>
      <c r="AL65" s="407"/>
      <c r="AM65" s="407"/>
      <c r="AN65" s="407"/>
      <c r="AO65" s="407"/>
      <c r="AP65" s="407"/>
      <c r="AQ65" s="407"/>
      <c r="AR65" s="407"/>
      <c r="AS65" s="407"/>
      <c r="AT65" s="407"/>
      <c r="AU65" s="407"/>
      <c r="AV65" s="407"/>
      <c r="AW65" s="407"/>
      <c r="AX65" s="409"/>
      <c r="AY65" s="409"/>
      <c r="AZ65" s="409"/>
      <c r="BA65" s="409"/>
      <c r="BB65" s="409"/>
      <c r="BC65" s="409"/>
      <c r="BD65" s="407"/>
    </row>
    <row r="66" spans="1:56" ht="14.25" customHeight="1">
      <c r="A66" s="32"/>
      <c r="B66" s="36" t="s">
        <v>278</v>
      </c>
      <c r="C66" s="32"/>
      <c r="D66" s="32"/>
      <c r="E66" s="32"/>
      <c r="F66" s="32"/>
      <c r="G66" s="32"/>
      <c r="H66" s="32"/>
      <c r="I66" s="32"/>
      <c r="J66" s="32"/>
      <c r="K66" s="32"/>
      <c r="L66" s="23" t="e">
        <f t="shared" si="2"/>
        <v>#N/A</v>
      </c>
      <c r="M66" s="43"/>
      <c r="N66" s="1" t="str">
        <f t="shared" si="5"/>
        <v>若手・中堅技術者配置</v>
      </c>
      <c r="O66" s="534" t="e">
        <f>CONCATENATE("　○若手・中堅技術者の配置　（様式-",L66,"）")</f>
        <v>#N/A</v>
      </c>
      <c r="P66" s="535"/>
      <c r="Q66" s="535"/>
      <c r="R66" s="535"/>
      <c r="S66" s="535"/>
      <c r="T66" s="535"/>
      <c r="U66" s="535"/>
      <c r="V66" s="536"/>
      <c r="W66" s="32"/>
      <c r="X66" s="32"/>
      <c r="Y66" s="32"/>
      <c r="Z66" s="32"/>
      <c r="AA66" s="32"/>
      <c r="AB66" s="32"/>
      <c r="AC66" s="32"/>
      <c r="AD66" s="32"/>
      <c r="AE66" s="32"/>
      <c r="AF66" s="32"/>
      <c r="AG66" s="32"/>
      <c r="AH66" s="32"/>
      <c r="AI66" s="407"/>
      <c r="AJ66" s="407"/>
      <c r="AK66" s="407"/>
      <c r="AL66" s="407"/>
      <c r="AM66" s="407"/>
      <c r="AN66" s="407"/>
      <c r="AO66" s="407"/>
      <c r="AP66" s="407"/>
      <c r="AQ66" s="407"/>
      <c r="AR66" s="407"/>
      <c r="AS66" s="407"/>
      <c r="AT66" s="407"/>
      <c r="AU66" s="407"/>
      <c r="AV66" s="407"/>
      <c r="AW66" s="407"/>
      <c r="AX66" s="409"/>
      <c r="AY66" s="409"/>
      <c r="AZ66" s="409"/>
      <c r="BA66" s="409"/>
      <c r="BB66" s="409"/>
      <c r="BC66" s="409"/>
      <c r="BD66" s="407"/>
    </row>
    <row r="67" spans="1:56" ht="14.25" customHeight="1">
      <c r="A67" s="32"/>
      <c r="B67" s="36"/>
      <c r="C67" s="32"/>
      <c r="D67" s="32"/>
      <c r="E67" s="32"/>
      <c r="F67" s="32"/>
      <c r="G67" s="32"/>
      <c r="H67" s="32"/>
      <c r="I67" s="32"/>
      <c r="J67" s="32"/>
      <c r="K67" s="32"/>
      <c r="L67" s="23" t="e">
        <f t="shared" si="2"/>
        <v>#N/A</v>
      </c>
      <c r="M67" s="43"/>
      <c r="N67" s="1" t="str">
        <f t="shared" si="5"/>
        <v>若手技術者・若手従業員の新規雇用</v>
      </c>
      <c r="O67" s="534" t="e">
        <f>CONCATENATE("　○若手技術者・若手従業員の新規雇用　（様式-",L67,"）")</f>
        <v>#N/A</v>
      </c>
      <c r="P67" s="535"/>
      <c r="Q67" s="535"/>
      <c r="R67" s="535"/>
      <c r="S67" s="535"/>
      <c r="T67" s="535"/>
      <c r="U67" s="535"/>
      <c r="V67" s="536"/>
      <c r="W67" s="32"/>
      <c r="X67" s="32"/>
      <c r="Y67" s="32"/>
      <c r="Z67" s="32"/>
      <c r="AA67" s="32"/>
      <c r="AB67" s="32"/>
      <c r="AC67" s="32"/>
      <c r="AD67" s="32"/>
      <c r="AE67" s="32"/>
      <c r="AF67" s="32"/>
      <c r="AG67" s="32"/>
      <c r="AH67" s="32"/>
      <c r="AI67" s="407"/>
      <c r="AJ67" s="407"/>
      <c r="AK67" s="407"/>
      <c r="AL67" s="407"/>
      <c r="AM67" s="407"/>
      <c r="AN67" s="407"/>
      <c r="AO67" s="407"/>
      <c r="AP67" s="407"/>
      <c r="AQ67" s="407"/>
      <c r="AR67" s="407"/>
      <c r="AS67" s="407"/>
      <c r="AT67" s="407"/>
      <c r="AU67" s="407"/>
      <c r="AV67" s="407"/>
      <c r="AW67" s="407"/>
      <c r="AX67" s="409"/>
      <c r="AY67" s="409"/>
      <c r="AZ67" s="409"/>
      <c r="BA67" s="409"/>
      <c r="BB67" s="409"/>
      <c r="BC67" s="409"/>
      <c r="BD67" s="407"/>
    </row>
    <row r="68" spans="1:56" ht="14.25" customHeight="1">
      <c r="A68" s="33" t="s">
        <v>315</v>
      </c>
      <c r="B68" s="33"/>
      <c r="C68" s="32"/>
      <c r="D68" s="32"/>
      <c r="E68" s="32"/>
      <c r="F68" s="32"/>
      <c r="G68" s="32"/>
      <c r="H68" s="32"/>
      <c r="I68" s="32"/>
      <c r="J68" s="32"/>
      <c r="K68" s="32"/>
      <c r="L68" s="23" t="e">
        <f t="shared" si="2"/>
        <v>#N/A</v>
      </c>
      <c r="M68" s="43"/>
      <c r="N68" s="1" t="str">
        <f t="shared" si="5"/>
        <v>建設機械保有状況</v>
      </c>
      <c r="O68" s="534" t="e">
        <f>CONCATENATE("　○建設機械の保有状況　（様式-",L68,"）")</f>
        <v>#N/A</v>
      </c>
      <c r="P68" s="535"/>
      <c r="Q68" s="535"/>
      <c r="R68" s="535"/>
      <c r="S68" s="535"/>
      <c r="T68" s="535"/>
      <c r="U68" s="535"/>
      <c r="V68" s="536"/>
      <c r="W68" s="32"/>
      <c r="X68" s="32"/>
      <c r="Y68" s="32"/>
      <c r="Z68" s="32"/>
      <c r="AA68" s="32"/>
      <c r="AB68" s="32"/>
      <c r="AC68" s="32"/>
      <c r="AD68" s="32"/>
      <c r="AE68" s="32"/>
      <c r="AF68" s="32"/>
      <c r="AG68" s="32"/>
      <c r="AH68" s="32"/>
      <c r="AI68" s="407"/>
      <c r="AJ68" s="407"/>
      <c r="AK68" s="407"/>
      <c r="AL68" s="407"/>
      <c r="AM68" s="407"/>
      <c r="AN68" s="407"/>
      <c r="AO68" s="407"/>
      <c r="AP68" s="407"/>
      <c r="AQ68" s="407"/>
      <c r="AR68" s="407"/>
      <c r="AS68" s="407"/>
      <c r="AT68" s="407"/>
      <c r="AU68" s="407"/>
      <c r="AV68" s="407"/>
      <c r="AW68" s="407"/>
      <c r="AX68" s="409"/>
      <c r="AY68" s="409"/>
      <c r="AZ68" s="409"/>
      <c r="BA68" s="409"/>
      <c r="BB68" s="409"/>
      <c r="BC68" s="409"/>
      <c r="BD68" s="407"/>
    </row>
    <row r="69" spans="1:56" ht="14.25" customHeight="1">
      <c r="A69" s="32"/>
      <c r="B69" s="36" t="s">
        <v>296</v>
      </c>
      <c r="C69" s="32"/>
      <c r="D69" s="32"/>
      <c r="E69" s="32"/>
      <c r="F69" s="32"/>
      <c r="G69" s="32"/>
      <c r="H69" s="32"/>
      <c r="I69" s="32"/>
      <c r="J69" s="32"/>
      <c r="K69" s="32"/>
      <c r="L69" s="23" t="str">
        <f t="shared" si="2"/>
        <v>８</v>
      </c>
      <c r="M69" s="43"/>
      <c r="N69" s="1" t="str">
        <f t="shared" si="5"/>
        <v>消防団協力事業所の認定等</v>
      </c>
      <c r="O69" s="534" t="str">
        <f>CONCATENATE("　○消防団協力事業所の認定等　（様式-",L69,"）")</f>
        <v>　○消防団協力事業所の認定等　（様式-８）</v>
      </c>
      <c r="P69" s="535"/>
      <c r="Q69" s="535"/>
      <c r="R69" s="535"/>
      <c r="S69" s="535"/>
      <c r="T69" s="535"/>
      <c r="U69" s="535"/>
      <c r="V69" s="536"/>
      <c r="W69" s="32"/>
      <c r="X69" s="32"/>
      <c r="Y69" s="32"/>
      <c r="Z69" s="32"/>
      <c r="AA69" s="32"/>
      <c r="AB69" s="32"/>
      <c r="AC69" s="32"/>
      <c r="AD69" s="32"/>
      <c r="AE69" s="32"/>
      <c r="AF69" s="32"/>
      <c r="AG69" s="32"/>
      <c r="AH69" s="32"/>
      <c r="AI69" s="407"/>
      <c r="AJ69" s="407"/>
      <c r="AK69" s="407"/>
      <c r="AL69" s="407"/>
      <c r="AM69" s="407"/>
      <c r="AN69" s="407"/>
      <c r="AO69" s="407"/>
      <c r="AP69" s="407"/>
      <c r="AQ69" s="407"/>
      <c r="AR69" s="407"/>
      <c r="AS69" s="407"/>
      <c r="AT69" s="407"/>
      <c r="AU69" s="407"/>
      <c r="AV69" s="407"/>
      <c r="AW69" s="407"/>
      <c r="AX69" s="409"/>
      <c r="AY69" s="409"/>
      <c r="AZ69" s="409"/>
      <c r="BA69" s="409"/>
      <c r="BB69" s="409"/>
      <c r="BC69" s="409"/>
      <c r="BD69" s="407"/>
    </row>
    <row r="70" spans="1:56" ht="13" customHeight="1">
      <c r="A70" s="32"/>
      <c r="B70" s="36" t="s">
        <v>299</v>
      </c>
      <c r="C70" s="32"/>
      <c r="D70" s="32"/>
      <c r="E70" s="32"/>
      <c r="F70" s="32"/>
      <c r="G70" s="32"/>
      <c r="H70" s="32"/>
      <c r="I70" s="32"/>
      <c r="J70" s="32"/>
      <c r="K70" s="32"/>
      <c r="L70" s="23" t="e">
        <f t="shared" si="2"/>
        <v>#N/A</v>
      </c>
      <c r="M70" s="43"/>
      <c r="N70" s="1" t="str">
        <f t="shared" si="5"/>
        <v>応急危険度判定士</v>
      </c>
      <c r="O70" s="534" t="e">
        <f>CONCATENATE("　○島根県地震被災建築物応急危険度判定士の登録　（様式-",L70,"）")</f>
        <v>#N/A</v>
      </c>
      <c r="P70" s="535"/>
      <c r="Q70" s="535"/>
      <c r="R70" s="535"/>
      <c r="S70" s="535"/>
      <c r="T70" s="535"/>
      <c r="U70" s="535"/>
      <c r="V70" s="536"/>
      <c r="W70" s="32"/>
      <c r="X70" s="32"/>
      <c r="Y70" s="32"/>
      <c r="Z70" s="32"/>
      <c r="AA70" s="32"/>
      <c r="AB70" s="32"/>
      <c r="AC70" s="32"/>
      <c r="AD70" s="32"/>
      <c r="AE70" s="32"/>
      <c r="AF70" s="32"/>
      <c r="AG70" s="32"/>
      <c r="AH70" s="32"/>
      <c r="AI70" s="407"/>
      <c r="AJ70" s="407"/>
      <c r="AK70" s="407"/>
      <c r="AL70" s="407"/>
      <c r="AM70" s="407"/>
      <c r="AN70" s="407"/>
      <c r="AO70" s="407"/>
      <c r="AP70" s="407"/>
      <c r="AQ70" s="407"/>
      <c r="AR70" s="407"/>
      <c r="AS70" s="407"/>
      <c r="AT70" s="407"/>
      <c r="AU70" s="407"/>
      <c r="AV70" s="407"/>
      <c r="AW70" s="407"/>
      <c r="AX70" s="409"/>
      <c r="AY70" s="409"/>
      <c r="AZ70" s="409"/>
      <c r="BA70" s="409"/>
      <c r="BB70" s="409"/>
      <c r="BC70" s="409"/>
      <c r="BD70" s="407"/>
    </row>
    <row r="71" spans="1:56" ht="13" customHeight="1">
      <c r="A71" s="32"/>
      <c r="B71" s="32"/>
      <c r="C71" s="32"/>
      <c r="D71" s="32"/>
      <c r="E71" s="32"/>
      <c r="F71" s="32"/>
      <c r="G71" s="32"/>
      <c r="H71" s="32"/>
      <c r="I71" s="32"/>
      <c r="J71" s="32"/>
      <c r="K71" s="32"/>
      <c r="L71" s="23" t="e">
        <f t="shared" si="2"/>
        <v>#N/A</v>
      </c>
      <c r="M71" s="43"/>
      <c r="N71" s="1" t="str">
        <f>N21</f>
        <v>災害復旧工事受注実績</v>
      </c>
      <c r="O71" s="534" t="e">
        <f>CONCATENATE("　○災害復旧工事の受注実績　（様式-",L71,"）")</f>
        <v>#N/A</v>
      </c>
      <c r="P71" s="535"/>
      <c r="Q71" s="535"/>
      <c r="R71" s="535"/>
      <c r="S71" s="535"/>
      <c r="T71" s="535"/>
      <c r="U71" s="535"/>
      <c r="V71" s="536"/>
      <c r="W71" s="32"/>
      <c r="X71" s="32"/>
      <c r="Y71" s="32"/>
      <c r="Z71" s="32"/>
      <c r="AA71" s="32"/>
      <c r="AB71" s="32"/>
      <c r="AC71" s="32"/>
      <c r="AD71" s="32"/>
      <c r="AE71" s="32"/>
      <c r="AF71" s="32"/>
      <c r="AG71" s="32"/>
      <c r="AH71" s="32"/>
      <c r="AI71" s="407"/>
      <c r="AJ71" s="407"/>
      <c r="AK71" s="407"/>
      <c r="AL71" s="407"/>
      <c r="AM71" s="407"/>
      <c r="AN71" s="407"/>
      <c r="AO71" s="407"/>
      <c r="AP71" s="407"/>
      <c r="AQ71" s="407"/>
      <c r="AR71" s="407"/>
      <c r="AS71" s="407"/>
      <c r="AT71" s="407"/>
      <c r="AU71" s="407"/>
      <c r="AV71" s="407"/>
      <c r="AW71" s="407"/>
      <c r="AX71" s="409"/>
      <c r="AY71" s="409"/>
      <c r="AZ71" s="409"/>
      <c r="BA71" s="409"/>
      <c r="BB71" s="409"/>
      <c r="BC71" s="409"/>
      <c r="BD71" s="407"/>
    </row>
    <row r="72" spans="1:56" ht="13.5" customHeight="1">
      <c r="A72" s="32"/>
      <c r="B72" s="32" t="s">
        <v>297</v>
      </c>
      <c r="C72" s="32"/>
      <c r="D72" s="32"/>
      <c r="E72" s="32"/>
      <c r="F72" s="32"/>
      <c r="G72" s="32"/>
      <c r="H72" s="32"/>
      <c r="I72" s="32"/>
      <c r="J72" s="32"/>
      <c r="K72" s="32"/>
      <c r="L72" s="23" t="e">
        <f t="shared" si="2"/>
        <v>#N/A</v>
      </c>
      <c r="M72" s="43"/>
      <c r="N72" s="1" t="str">
        <f>N22</f>
        <v>海上援助活動</v>
      </c>
      <c r="O72" s="534" t="e">
        <f>CONCATENATE("　○海上援助活動の実績　（様式-",L72,"）")</f>
        <v>#N/A</v>
      </c>
      <c r="P72" s="535"/>
      <c r="Q72" s="535"/>
      <c r="R72" s="535"/>
      <c r="S72" s="535"/>
      <c r="T72" s="535"/>
      <c r="U72" s="535"/>
      <c r="V72" s="536"/>
      <c r="W72" s="32"/>
      <c r="X72" s="32"/>
      <c r="Y72" s="32"/>
      <c r="Z72" s="32"/>
      <c r="AA72" s="32"/>
      <c r="AB72" s="32"/>
      <c r="AC72" s="32"/>
      <c r="AD72" s="32"/>
      <c r="AE72" s="32"/>
      <c r="AF72" s="32"/>
      <c r="AG72" s="32"/>
      <c r="AH72" s="32"/>
      <c r="AI72" s="407"/>
      <c r="AJ72" s="407"/>
      <c r="AK72" s="407"/>
      <c r="AL72" s="407"/>
      <c r="AM72" s="407"/>
      <c r="AN72" s="407"/>
      <c r="AO72" s="407"/>
      <c r="AP72" s="407"/>
      <c r="AQ72" s="407"/>
      <c r="AR72" s="407"/>
      <c r="AS72" s="407"/>
      <c r="AT72" s="407"/>
      <c r="AU72" s="407"/>
      <c r="AV72" s="407"/>
      <c r="AW72" s="407"/>
      <c r="AX72" s="409"/>
      <c r="AY72" s="409"/>
      <c r="AZ72" s="409"/>
      <c r="BA72" s="409"/>
      <c r="BB72" s="409"/>
      <c r="BC72" s="409"/>
      <c r="BD72" s="407"/>
    </row>
    <row r="73" spans="1:56" ht="13.5" customHeight="1">
      <c r="A73" s="32"/>
      <c r="B73" s="36" t="s">
        <v>300</v>
      </c>
      <c r="C73" s="32"/>
      <c r="D73" s="32"/>
      <c r="E73" s="32"/>
      <c r="F73" s="32"/>
      <c r="G73" s="32"/>
      <c r="H73" s="32"/>
      <c r="I73" s="32"/>
      <c r="J73" s="32"/>
      <c r="K73" s="32"/>
      <c r="L73" s="23" t="e">
        <f t="shared" si="2"/>
        <v>#N/A</v>
      </c>
      <c r="M73" s="43"/>
      <c r="N73" s="1" t="str">
        <f t="shared" si="5"/>
        <v>BCP認定状況</v>
      </c>
      <c r="O73" s="534" t="e">
        <f>CONCATENATE("　○BCPの認定状況　（様式-",L73,"）")</f>
        <v>#N/A</v>
      </c>
      <c r="P73" s="535"/>
      <c r="Q73" s="535"/>
      <c r="R73" s="535"/>
      <c r="S73" s="535"/>
      <c r="T73" s="535"/>
      <c r="U73" s="535"/>
      <c r="V73" s="536"/>
      <c r="W73" s="32"/>
      <c r="X73" s="32"/>
      <c r="Y73" s="32"/>
      <c r="Z73" s="32"/>
      <c r="AA73" s="32"/>
      <c r="AB73" s="32"/>
      <c r="AC73" s="32"/>
      <c r="AD73" s="32"/>
      <c r="AE73" s="32"/>
      <c r="AF73" s="32"/>
      <c r="AG73" s="32"/>
      <c r="AH73" s="32"/>
      <c r="AI73" s="407"/>
      <c r="AJ73" s="407"/>
      <c r="AK73" s="407"/>
      <c r="AL73" s="407"/>
      <c r="AM73" s="407"/>
      <c r="AN73" s="407"/>
      <c r="AO73" s="407"/>
      <c r="AP73" s="407"/>
      <c r="AQ73" s="407"/>
      <c r="AR73" s="407"/>
      <c r="AS73" s="407"/>
      <c r="AT73" s="407"/>
      <c r="AU73" s="407"/>
      <c r="AV73" s="407"/>
      <c r="AW73" s="407"/>
      <c r="AX73" s="409"/>
      <c r="AY73" s="409"/>
      <c r="AZ73" s="409"/>
      <c r="BA73" s="409"/>
      <c r="BB73" s="409"/>
      <c r="BC73" s="409"/>
      <c r="BD73" s="407"/>
    </row>
    <row r="74" spans="1:56" ht="13.5" customHeight="1">
      <c r="A74" s="32"/>
      <c r="B74" s="32" t="s">
        <v>316</v>
      </c>
      <c r="C74" s="32"/>
      <c r="D74" s="32"/>
      <c r="E74" s="32"/>
      <c r="F74" s="32"/>
      <c r="G74" s="32"/>
      <c r="H74" s="32"/>
      <c r="I74" s="32"/>
      <c r="J74" s="32"/>
      <c r="K74" s="32"/>
      <c r="L74" s="23" t="e">
        <f t="shared" si="2"/>
        <v>#N/A</v>
      </c>
      <c r="M74" s="43"/>
      <c r="N74" s="1" t="str">
        <f t="shared" si="5"/>
        <v>-</v>
      </c>
      <c r="O74" s="529" t="s">
        <v>236</v>
      </c>
      <c r="P74" s="530"/>
      <c r="Q74" s="530"/>
      <c r="R74" s="530"/>
      <c r="S74" s="530"/>
      <c r="T74" s="530"/>
      <c r="U74" s="530"/>
      <c r="V74" s="531"/>
      <c r="W74" s="32"/>
      <c r="X74" s="32"/>
      <c r="Y74" s="32"/>
      <c r="Z74" s="32"/>
      <c r="AA74" s="32"/>
      <c r="AB74" s="32"/>
      <c r="AC74" s="32"/>
      <c r="AD74" s="32"/>
      <c r="AE74" s="32"/>
      <c r="AF74" s="32"/>
      <c r="AG74" s="32"/>
      <c r="AH74" s="32"/>
      <c r="AI74" s="407"/>
      <c r="AJ74" s="407"/>
      <c r="AK74" s="407"/>
      <c r="AL74" s="407"/>
      <c r="AM74" s="407"/>
      <c r="AN74" s="407"/>
      <c r="AO74" s="407"/>
      <c r="AP74" s="407"/>
      <c r="AQ74" s="407"/>
      <c r="AR74" s="407"/>
      <c r="AS74" s="407"/>
      <c r="AT74" s="407"/>
      <c r="AU74" s="407"/>
      <c r="AV74" s="407"/>
      <c r="AW74" s="407"/>
      <c r="AX74" s="409"/>
      <c r="AY74" s="409"/>
      <c r="AZ74" s="409"/>
      <c r="BA74" s="409"/>
      <c r="BB74" s="409"/>
      <c r="BC74" s="409"/>
      <c r="BD74" s="407"/>
    </row>
    <row r="75" spans="1:56" ht="13.5" customHeight="1">
      <c r="A75" s="32"/>
      <c r="B75" s="32"/>
      <c r="C75" s="32"/>
      <c r="D75" s="32"/>
      <c r="E75" s="32"/>
      <c r="F75" s="32"/>
      <c r="G75" s="32"/>
      <c r="H75" s="32"/>
      <c r="I75" s="32"/>
      <c r="J75" s="32"/>
      <c r="K75" s="32"/>
      <c r="L75" s="23" t="e">
        <f t="shared" si="2"/>
        <v>#N/A</v>
      </c>
      <c r="M75" s="43"/>
      <c r="N75" s="1" t="str">
        <f t="shared" si="5"/>
        <v>-</v>
      </c>
      <c r="O75" s="529" t="s">
        <v>236</v>
      </c>
      <c r="P75" s="530"/>
      <c r="Q75" s="530"/>
      <c r="R75" s="530"/>
      <c r="S75" s="530"/>
      <c r="T75" s="530"/>
      <c r="U75" s="530"/>
      <c r="V75" s="531"/>
      <c r="W75" s="32"/>
      <c r="X75" s="32"/>
      <c r="Y75" s="32"/>
      <c r="Z75" s="32"/>
      <c r="AA75" s="32"/>
      <c r="AB75" s="32"/>
      <c r="AC75" s="32"/>
      <c r="AD75" s="32"/>
      <c r="AE75" s="32"/>
      <c r="AF75" s="32"/>
      <c r="AG75" s="32"/>
      <c r="AH75" s="32"/>
      <c r="AI75" s="407"/>
      <c r="AJ75" s="407"/>
      <c r="AK75" s="407"/>
      <c r="AL75" s="407"/>
      <c r="AM75" s="407"/>
      <c r="AN75" s="407"/>
      <c r="AO75" s="407"/>
      <c r="AP75" s="407"/>
      <c r="AQ75" s="407"/>
      <c r="AR75" s="407"/>
      <c r="AS75" s="407"/>
      <c r="AT75" s="407"/>
      <c r="AU75" s="407"/>
      <c r="AV75" s="407"/>
      <c r="AW75" s="407"/>
      <c r="AX75" s="409"/>
      <c r="AY75" s="409"/>
      <c r="AZ75" s="409"/>
      <c r="BA75" s="409"/>
      <c r="BB75" s="409"/>
      <c r="BC75" s="409"/>
      <c r="BD75" s="407"/>
    </row>
    <row r="76" spans="1:56">
      <c r="A76" s="32"/>
      <c r="B76" s="32" t="s">
        <v>298</v>
      </c>
      <c r="C76" s="32"/>
      <c r="D76" s="32"/>
      <c r="E76" s="32"/>
      <c r="F76" s="32"/>
      <c r="G76" s="32"/>
      <c r="H76" s="32"/>
      <c r="I76" s="32"/>
      <c r="J76" s="32"/>
      <c r="K76" s="32"/>
      <c r="L76" s="23" t="e">
        <f t="shared" si="2"/>
        <v>#N/A</v>
      </c>
      <c r="M76" s="43"/>
      <c r="N76" s="1">
        <f t="shared" si="5"/>
        <v>0</v>
      </c>
      <c r="O76" s="537" t="s">
        <v>629</v>
      </c>
      <c r="P76" s="538"/>
      <c r="Q76" s="538"/>
      <c r="R76" s="538"/>
      <c r="S76" s="538"/>
      <c r="T76" s="538"/>
      <c r="U76" s="538"/>
      <c r="V76" s="539"/>
      <c r="W76" s="32"/>
      <c r="X76" s="32"/>
      <c r="Y76" s="32"/>
      <c r="Z76" s="32"/>
      <c r="AA76" s="32"/>
      <c r="AB76" s="32"/>
      <c r="AC76" s="32"/>
      <c r="AD76" s="32"/>
      <c r="AE76" s="32"/>
      <c r="AF76" s="32"/>
      <c r="AG76" s="32"/>
      <c r="AH76" s="32"/>
      <c r="AI76" s="407"/>
      <c r="AJ76" s="407"/>
      <c r="AK76" s="407"/>
      <c r="AL76" s="407"/>
      <c r="AM76" s="407"/>
      <c r="AN76" s="407"/>
      <c r="AO76" s="407"/>
      <c r="AP76" s="407"/>
      <c r="AQ76" s="407"/>
      <c r="AR76" s="407"/>
      <c r="AS76" s="407"/>
      <c r="AT76" s="407"/>
      <c r="AU76" s="407"/>
      <c r="AV76" s="407"/>
      <c r="AW76" s="407"/>
      <c r="AX76" s="409"/>
      <c r="AY76" s="409"/>
      <c r="AZ76" s="409"/>
      <c r="BA76" s="409"/>
      <c r="BB76" s="409"/>
      <c r="BC76" s="409"/>
      <c r="BD76" s="407"/>
    </row>
    <row r="77" spans="1:56">
      <c r="A77" s="32"/>
      <c r="B77" s="32" t="s">
        <v>317</v>
      </c>
      <c r="C77" s="32"/>
      <c r="D77" s="32"/>
      <c r="E77" s="32"/>
      <c r="F77" s="32"/>
      <c r="G77" s="32"/>
      <c r="H77" s="32"/>
      <c r="I77" s="32"/>
      <c r="J77" s="32"/>
      <c r="K77" s="32"/>
      <c r="L77" s="23" t="e">
        <f t="shared" si="2"/>
        <v>#N/A</v>
      </c>
      <c r="M77" s="48" t="s">
        <v>233</v>
      </c>
      <c r="N77" s="1" t="str">
        <f t="shared" ref="N77:N82" si="6">O6</f>
        <v>近隣施工実績</v>
      </c>
      <c r="O77" s="529" t="e">
        <f>CONCATENATE("　○地理的条件（近隣地域での施工実績）　（様式-",L77,"）")</f>
        <v>#N/A</v>
      </c>
      <c r="P77" s="530"/>
      <c r="Q77" s="530"/>
      <c r="R77" s="530"/>
      <c r="S77" s="530"/>
      <c r="T77" s="530"/>
      <c r="U77" s="530"/>
      <c r="V77" s="531"/>
      <c r="W77" s="32"/>
      <c r="X77" s="32"/>
      <c r="Y77" s="32"/>
      <c r="Z77" s="32"/>
      <c r="AA77" s="32"/>
      <c r="AB77" s="32"/>
      <c r="AC77" s="32"/>
      <c r="AD77" s="32"/>
      <c r="AE77" s="32"/>
      <c r="AF77" s="32"/>
      <c r="AG77" s="32"/>
      <c r="AH77" s="32"/>
      <c r="AI77" s="407"/>
      <c r="AJ77" s="407"/>
      <c r="AK77" s="407"/>
      <c r="AL77" s="407"/>
      <c r="AM77" s="407"/>
      <c r="AN77" s="407"/>
      <c r="AO77" s="407"/>
      <c r="AP77" s="407"/>
      <c r="AQ77" s="407"/>
      <c r="AR77" s="407"/>
      <c r="AS77" s="407"/>
      <c r="AT77" s="407"/>
      <c r="AU77" s="407"/>
      <c r="AV77" s="407"/>
      <c r="AW77" s="407"/>
      <c r="AX77" s="409"/>
      <c r="AY77" s="409"/>
      <c r="AZ77" s="409"/>
      <c r="BA77" s="409"/>
      <c r="BB77" s="409"/>
      <c r="BC77" s="409"/>
      <c r="BD77" s="407"/>
    </row>
    <row r="78" spans="1:56">
      <c r="A78" s="32"/>
      <c r="B78" s="32" t="s">
        <v>318</v>
      </c>
      <c r="C78" s="32"/>
      <c r="D78" s="32"/>
      <c r="E78" s="32"/>
      <c r="F78" s="32"/>
      <c r="G78" s="32"/>
      <c r="H78" s="32"/>
      <c r="I78" s="32"/>
      <c r="J78" s="32"/>
      <c r="K78" s="32"/>
      <c r="L78" s="23" t="str">
        <f t="shared" si="2"/>
        <v>９</v>
      </c>
      <c r="M78" s="43"/>
      <c r="N78" s="1" t="str">
        <f t="shared" si="6"/>
        <v>会社所在地</v>
      </c>
      <c r="O78" s="529" t="str">
        <f>CONCATENATE("　○地理的条件（会社所在地）　（様式-",L78,"）")</f>
        <v>　○地理的条件（会社所在地）　（様式-９）</v>
      </c>
      <c r="P78" s="530"/>
      <c r="Q78" s="530"/>
      <c r="R78" s="530"/>
      <c r="S78" s="530"/>
      <c r="T78" s="530"/>
      <c r="U78" s="530"/>
      <c r="V78" s="531"/>
      <c r="W78" s="32"/>
      <c r="X78" s="32"/>
      <c r="Y78" s="32"/>
      <c r="Z78" s="32"/>
      <c r="AA78" s="32"/>
      <c r="AB78" s="32"/>
      <c r="AC78" s="32"/>
      <c r="AD78" s="32"/>
      <c r="AE78" s="32"/>
      <c r="AF78" s="32"/>
      <c r="AG78" s="32"/>
      <c r="AH78" s="32"/>
      <c r="AI78" s="407"/>
      <c r="AJ78" s="407"/>
      <c r="AK78" s="407"/>
      <c r="AL78" s="407"/>
      <c r="AM78" s="407"/>
      <c r="AN78" s="407"/>
      <c r="AO78" s="407"/>
      <c r="AP78" s="407"/>
      <c r="AQ78" s="407"/>
      <c r="AR78" s="407"/>
      <c r="AS78" s="407"/>
      <c r="AT78" s="407"/>
      <c r="AU78" s="407"/>
      <c r="AV78" s="407"/>
      <c r="AW78" s="407"/>
      <c r="AX78" s="409"/>
      <c r="AY78" s="409"/>
      <c r="AZ78" s="409"/>
      <c r="BA78" s="409"/>
      <c r="BB78" s="409"/>
      <c r="BC78" s="409"/>
      <c r="BD78" s="407"/>
    </row>
    <row r="79" spans="1:56">
      <c r="A79" s="32"/>
      <c r="B79" s="32"/>
      <c r="C79" s="32"/>
      <c r="D79" s="32"/>
      <c r="E79" s="32"/>
      <c r="F79" s="32"/>
      <c r="G79" s="32"/>
      <c r="H79" s="32"/>
      <c r="I79" s="32"/>
      <c r="J79" s="32"/>
      <c r="K79" s="32"/>
      <c r="L79" s="23" t="e">
        <f t="shared" si="2"/>
        <v>#N/A</v>
      </c>
      <c r="M79" s="43"/>
      <c r="N79" s="1" t="str">
        <f t="shared" si="6"/>
        <v>工場・会社所在地</v>
      </c>
      <c r="O79" s="529" t="e">
        <f>CONCATENATE("　○地理的条件（橋梁用桁製作の機能を有する工場及び建設業法上の営業所所在地）　（様式-",L79,"）")</f>
        <v>#N/A</v>
      </c>
      <c r="P79" s="530"/>
      <c r="Q79" s="530"/>
      <c r="R79" s="530"/>
      <c r="S79" s="530"/>
      <c r="T79" s="530"/>
      <c r="U79" s="530"/>
      <c r="V79" s="531"/>
      <c r="W79" s="32"/>
      <c r="X79" s="32"/>
      <c r="Y79" s="32"/>
      <c r="Z79" s="32"/>
      <c r="AA79" s="32"/>
      <c r="AB79" s="32"/>
      <c r="AC79" s="32"/>
      <c r="AD79" s="32"/>
      <c r="AE79" s="32"/>
      <c r="AF79" s="32"/>
      <c r="AG79" s="32"/>
      <c r="AH79" s="32"/>
      <c r="AI79" s="407"/>
      <c r="AJ79" s="407"/>
      <c r="AK79" s="407"/>
      <c r="AL79" s="407"/>
      <c r="AM79" s="407"/>
      <c r="AN79" s="407"/>
      <c r="AO79" s="407"/>
      <c r="AP79" s="407"/>
      <c r="AQ79" s="407"/>
      <c r="AR79" s="407"/>
      <c r="AS79" s="407"/>
      <c r="AT79" s="407"/>
      <c r="AU79" s="407"/>
      <c r="AV79" s="407"/>
      <c r="AW79" s="407"/>
      <c r="AX79" s="409"/>
      <c r="AY79" s="409"/>
      <c r="AZ79" s="409"/>
      <c r="BA79" s="409"/>
      <c r="BB79" s="409"/>
      <c r="BC79" s="409"/>
      <c r="BD79" s="407"/>
    </row>
    <row r="80" spans="1:56" ht="14">
      <c r="A80" s="33" t="s">
        <v>305</v>
      </c>
      <c r="B80" s="32"/>
      <c r="C80" s="32"/>
      <c r="D80" s="32"/>
      <c r="E80" s="32"/>
      <c r="F80" s="32"/>
      <c r="G80" s="32"/>
      <c r="H80" s="32"/>
      <c r="I80" s="32"/>
      <c r="J80" s="32"/>
      <c r="K80" s="32"/>
      <c r="L80" s="23" t="e">
        <f t="shared" si="2"/>
        <v>#N/A</v>
      </c>
      <c r="M80" s="43"/>
      <c r="N80" s="1" t="str">
        <f t="shared" si="6"/>
        <v>サポート拠点</v>
      </c>
      <c r="O80" s="529" t="e">
        <f>CONCATENATE("　○地理的条件（サポート拠点の所在地及び技術者の在籍）　（様式-",L80,"）")</f>
        <v>#N/A</v>
      </c>
      <c r="P80" s="530"/>
      <c r="Q80" s="530"/>
      <c r="R80" s="530"/>
      <c r="S80" s="530"/>
      <c r="T80" s="530"/>
      <c r="U80" s="530"/>
      <c r="V80" s="531"/>
      <c r="W80" s="32"/>
      <c r="X80" s="32"/>
      <c r="Y80" s="32"/>
      <c r="Z80" s="32"/>
      <c r="AA80" s="32"/>
      <c r="AB80" s="32"/>
      <c r="AC80" s="32"/>
      <c r="AD80" s="32"/>
      <c r="AE80" s="32"/>
      <c r="AF80" s="32"/>
      <c r="AG80" s="32"/>
      <c r="AH80" s="32"/>
      <c r="AI80" s="407"/>
      <c r="AJ80" s="407"/>
      <c r="AK80" s="407"/>
      <c r="AL80" s="407"/>
      <c r="AM80" s="407"/>
      <c r="AN80" s="407"/>
      <c r="AO80" s="407"/>
      <c r="AP80" s="407"/>
      <c r="AQ80" s="407"/>
      <c r="AR80" s="407"/>
      <c r="AS80" s="407"/>
      <c r="AT80" s="407"/>
      <c r="AU80" s="407"/>
      <c r="AV80" s="407"/>
      <c r="AW80" s="407"/>
      <c r="AX80" s="409"/>
      <c r="AY80" s="409"/>
      <c r="AZ80" s="409"/>
      <c r="BA80" s="409"/>
      <c r="BB80" s="409"/>
      <c r="BC80" s="409"/>
      <c r="BD80" s="407"/>
    </row>
    <row r="81" spans="1:56">
      <c r="A81" s="32"/>
      <c r="B81" s="32"/>
      <c r="C81" s="32"/>
      <c r="D81" s="32"/>
      <c r="E81" s="32"/>
      <c r="F81" s="32"/>
      <c r="G81" s="32"/>
      <c r="H81" s="32"/>
      <c r="I81" s="32"/>
      <c r="J81" s="32"/>
      <c r="K81" s="32"/>
      <c r="L81" s="23" t="e">
        <f t="shared" si="2"/>
        <v>#N/A</v>
      </c>
      <c r="M81" s="43"/>
      <c r="N81" s="1" t="str">
        <f t="shared" si="6"/>
        <v>-</v>
      </c>
      <c r="O81" s="529" t="s">
        <v>236</v>
      </c>
      <c r="P81" s="530"/>
      <c r="Q81" s="530"/>
      <c r="R81" s="530"/>
      <c r="S81" s="530"/>
      <c r="T81" s="530"/>
      <c r="U81" s="530"/>
      <c r="V81" s="531"/>
      <c r="W81" s="32"/>
      <c r="X81" s="32"/>
      <c r="Y81" s="32"/>
      <c r="Z81" s="32"/>
      <c r="AA81" s="32"/>
      <c r="AB81" s="32"/>
      <c r="AC81" s="32"/>
      <c r="AD81" s="32"/>
      <c r="AE81" s="32"/>
      <c r="AF81" s="32"/>
      <c r="AG81" s="32"/>
      <c r="AH81" s="32"/>
      <c r="AI81" s="407"/>
      <c r="AJ81" s="407"/>
      <c r="AK81" s="407"/>
      <c r="AL81" s="407"/>
      <c r="AM81" s="407"/>
      <c r="AN81" s="407"/>
      <c r="AO81" s="407"/>
      <c r="AP81" s="407"/>
      <c r="AQ81" s="407"/>
      <c r="AR81" s="407"/>
      <c r="AS81" s="407"/>
      <c r="AT81" s="407"/>
      <c r="AU81" s="407"/>
      <c r="AV81" s="407"/>
      <c r="AW81" s="407"/>
      <c r="AX81" s="409"/>
      <c r="AY81" s="409"/>
      <c r="AZ81" s="409"/>
      <c r="BA81" s="409"/>
      <c r="BB81" s="409"/>
      <c r="BC81" s="409"/>
      <c r="BD81" s="407"/>
    </row>
    <row r="82" spans="1:56" ht="13.5" thickBot="1">
      <c r="A82" s="32"/>
      <c r="B82" s="32"/>
      <c r="C82" s="32"/>
      <c r="D82" s="32"/>
      <c r="E82" s="32"/>
      <c r="F82" s="32"/>
      <c r="G82" s="32"/>
      <c r="H82" s="32"/>
      <c r="I82" s="32"/>
      <c r="J82" s="32"/>
      <c r="K82" s="32"/>
      <c r="L82" s="23" t="e">
        <f t="shared" si="2"/>
        <v>#N/A</v>
      </c>
      <c r="M82" s="49"/>
      <c r="N82" s="1">
        <f t="shared" si="6"/>
        <v>0</v>
      </c>
      <c r="O82" s="540" t="s">
        <v>245</v>
      </c>
      <c r="P82" s="541"/>
      <c r="Q82" s="541"/>
      <c r="R82" s="541"/>
      <c r="S82" s="541"/>
      <c r="T82" s="541"/>
      <c r="U82" s="541"/>
      <c r="V82" s="542"/>
      <c r="W82" s="32"/>
      <c r="X82" s="32"/>
      <c r="Y82" s="32"/>
      <c r="Z82" s="32"/>
      <c r="AA82" s="32"/>
      <c r="AB82" s="32"/>
      <c r="AC82" s="32"/>
      <c r="AD82" s="32"/>
      <c r="AE82" s="32"/>
      <c r="AF82" s="32"/>
      <c r="AG82" s="32"/>
      <c r="AH82" s="32"/>
      <c r="AI82" s="407"/>
      <c r="AJ82" s="407"/>
      <c r="AK82" s="407"/>
      <c r="AL82" s="407"/>
      <c r="AM82" s="407"/>
      <c r="AN82" s="407"/>
      <c r="AO82" s="407"/>
      <c r="AP82" s="407"/>
      <c r="AQ82" s="407"/>
      <c r="AR82" s="407"/>
      <c r="AS82" s="407"/>
      <c r="AT82" s="407"/>
      <c r="AU82" s="407"/>
      <c r="AV82" s="407"/>
      <c r="AW82" s="407"/>
      <c r="AX82" s="409"/>
      <c r="AY82" s="409"/>
      <c r="AZ82" s="409"/>
      <c r="BA82" s="409"/>
      <c r="BB82" s="409"/>
      <c r="BC82" s="409"/>
      <c r="BD82" s="407"/>
    </row>
    <row r="83" spans="1:56" ht="13.5" thickTop="1">
      <c r="A83" s="32"/>
      <c r="B83" s="32"/>
      <c r="C83" s="32"/>
      <c r="D83" s="32"/>
      <c r="E83" s="32"/>
      <c r="F83" s="32"/>
      <c r="G83" s="32"/>
      <c r="H83" s="32"/>
      <c r="I83" s="32"/>
      <c r="J83" s="32"/>
      <c r="K83" s="32"/>
      <c r="L83" s="32"/>
      <c r="M83" s="32"/>
      <c r="N83" s="32"/>
      <c r="O83" s="32"/>
      <c r="P83" s="32"/>
      <c r="Q83" s="32"/>
      <c r="R83" s="32"/>
      <c r="S83" s="32"/>
      <c r="T83" s="32"/>
      <c r="U83" s="200"/>
      <c r="V83" s="32"/>
      <c r="W83" s="32"/>
      <c r="X83" s="32"/>
      <c r="Y83" s="32"/>
      <c r="Z83" s="32"/>
      <c r="AA83" s="32"/>
      <c r="AB83" s="32"/>
      <c r="AC83" s="32"/>
      <c r="AD83" s="32"/>
      <c r="AE83" s="32"/>
      <c r="AF83" s="32"/>
      <c r="AG83" s="32"/>
      <c r="AH83" s="32"/>
      <c r="AI83" s="407"/>
      <c r="AJ83" s="407"/>
      <c r="AK83" s="407"/>
      <c r="AL83" s="407"/>
      <c r="AM83" s="407"/>
      <c r="AN83" s="407"/>
      <c r="AO83" s="407"/>
      <c r="AP83" s="407"/>
      <c r="AQ83" s="407"/>
      <c r="AR83" s="407"/>
      <c r="AS83" s="407"/>
      <c r="AT83" s="407"/>
      <c r="AU83" s="407"/>
      <c r="AV83" s="407"/>
      <c r="AW83" s="407"/>
      <c r="AX83" s="409"/>
      <c r="AY83" s="409"/>
      <c r="AZ83" s="409"/>
      <c r="BA83" s="409"/>
      <c r="BB83" s="409"/>
      <c r="BC83" s="409"/>
      <c r="BD83" s="407"/>
    </row>
    <row r="84" spans="1:56">
      <c r="A84" s="32"/>
      <c r="B84" s="32"/>
      <c r="C84" s="32"/>
      <c r="D84" s="32"/>
      <c r="E84" s="32"/>
      <c r="F84" s="32"/>
      <c r="G84" s="32"/>
      <c r="H84" s="32"/>
      <c r="I84" s="32"/>
      <c r="J84" s="32"/>
      <c r="K84" s="32"/>
      <c r="L84" s="32"/>
      <c r="M84" s="32"/>
      <c r="N84" s="32"/>
      <c r="O84" s="32"/>
      <c r="P84" s="32"/>
      <c r="Q84" s="32"/>
      <c r="R84" s="32"/>
      <c r="S84" s="32"/>
      <c r="T84" s="32"/>
      <c r="U84" s="200"/>
      <c r="V84" s="32"/>
      <c r="W84" s="32"/>
      <c r="X84" s="32"/>
      <c r="Y84" s="32"/>
      <c r="Z84" s="32"/>
      <c r="AA84" s="32"/>
      <c r="AB84" s="32"/>
      <c r="AC84" s="32"/>
      <c r="AD84" s="32"/>
      <c r="AE84" s="32"/>
      <c r="AF84" s="32"/>
      <c r="AG84" s="32"/>
      <c r="AH84" s="32"/>
      <c r="AI84" s="407"/>
      <c r="AJ84" s="407"/>
      <c r="AK84" s="407"/>
      <c r="AL84" s="407"/>
      <c r="AM84" s="407"/>
      <c r="AN84" s="407"/>
      <c r="AO84" s="407"/>
      <c r="AP84" s="407"/>
      <c r="AQ84" s="407"/>
      <c r="AR84" s="407"/>
      <c r="AS84" s="407"/>
      <c r="AT84" s="407"/>
      <c r="AU84" s="407"/>
      <c r="AV84" s="407"/>
      <c r="AW84" s="407"/>
      <c r="AX84" s="409"/>
      <c r="AY84" s="409"/>
      <c r="AZ84" s="409"/>
      <c r="BA84" s="409"/>
      <c r="BB84" s="409"/>
      <c r="BC84" s="409"/>
      <c r="BD84" s="407"/>
    </row>
    <row r="85" spans="1:56">
      <c r="A85" s="32"/>
      <c r="B85" s="32"/>
      <c r="C85" s="32"/>
      <c r="D85" s="32"/>
      <c r="E85" s="32"/>
      <c r="F85" s="32"/>
      <c r="G85" s="32"/>
      <c r="H85" s="32"/>
      <c r="I85" s="32"/>
      <c r="J85" s="32"/>
      <c r="K85" s="32"/>
      <c r="L85" s="32"/>
      <c r="M85" s="32"/>
      <c r="N85" s="32"/>
      <c r="O85" s="32"/>
      <c r="P85" s="32"/>
      <c r="Q85" s="32"/>
      <c r="R85" s="32"/>
      <c r="S85" s="32"/>
      <c r="T85" s="32"/>
      <c r="U85" s="200"/>
      <c r="V85" s="32"/>
      <c r="W85" s="32"/>
      <c r="X85" s="32"/>
      <c r="Y85" s="32"/>
      <c r="Z85" s="32"/>
      <c r="AA85" s="32"/>
      <c r="AB85" s="32"/>
      <c r="AC85" s="32"/>
      <c r="AD85" s="32"/>
      <c r="AE85" s="32"/>
      <c r="AF85" s="32"/>
      <c r="AG85" s="32"/>
      <c r="AH85" s="32"/>
      <c r="AI85" s="407"/>
      <c r="AJ85" s="407"/>
      <c r="AK85" s="407"/>
      <c r="AL85" s="407"/>
      <c r="AM85" s="407"/>
      <c r="AN85" s="407"/>
      <c r="AO85" s="407"/>
      <c r="AP85" s="407"/>
      <c r="AQ85" s="407"/>
      <c r="AR85" s="407"/>
      <c r="AS85" s="407"/>
      <c r="AT85" s="407"/>
      <c r="AU85" s="407"/>
      <c r="AV85" s="407"/>
      <c r="AW85" s="407"/>
      <c r="AX85" s="409"/>
      <c r="AY85" s="409"/>
      <c r="AZ85" s="409"/>
      <c r="BA85" s="409"/>
      <c r="BB85" s="409"/>
      <c r="BC85" s="409"/>
      <c r="BD85" s="407"/>
    </row>
    <row r="86" spans="1:56">
      <c r="A86" s="32"/>
      <c r="B86" s="32"/>
      <c r="C86" s="32"/>
      <c r="D86" s="32"/>
      <c r="E86" s="32"/>
      <c r="F86" s="32"/>
      <c r="G86" s="32"/>
      <c r="H86" s="32"/>
      <c r="I86" s="32"/>
      <c r="J86" s="32"/>
      <c r="K86" s="32"/>
      <c r="L86" s="32"/>
      <c r="M86" s="32"/>
      <c r="N86" s="32"/>
      <c r="O86" s="32"/>
      <c r="P86" s="32"/>
      <c r="Q86" s="32"/>
      <c r="R86" s="32"/>
      <c r="S86" s="32"/>
      <c r="T86" s="32"/>
      <c r="U86" s="200"/>
      <c r="V86" s="32"/>
      <c r="W86" s="32"/>
      <c r="X86" s="32"/>
      <c r="Y86" s="32"/>
      <c r="Z86" s="32"/>
      <c r="AA86" s="32"/>
      <c r="AB86" s="32"/>
      <c r="AC86" s="32"/>
      <c r="AD86" s="32"/>
      <c r="AE86" s="32"/>
      <c r="AF86" s="32"/>
      <c r="AG86" s="32"/>
      <c r="AH86" s="32"/>
      <c r="AI86" s="407"/>
      <c r="AJ86" s="407"/>
      <c r="AK86" s="407"/>
      <c r="AL86" s="407"/>
      <c r="AM86" s="407"/>
      <c r="AN86" s="407"/>
      <c r="AO86" s="407"/>
      <c r="AP86" s="407"/>
      <c r="AQ86" s="407"/>
      <c r="AR86" s="407"/>
      <c r="AS86" s="407"/>
      <c r="AT86" s="407"/>
      <c r="AU86" s="407"/>
      <c r="AV86" s="407"/>
      <c r="AW86" s="407"/>
      <c r="AX86" s="409"/>
      <c r="AY86" s="409"/>
      <c r="AZ86" s="409"/>
      <c r="BA86" s="409"/>
      <c r="BB86" s="409"/>
      <c r="BC86" s="409"/>
      <c r="BD86" s="407"/>
    </row>
    <row r="87" spans="1:56">
      <c r="A87" s="32"/>
      <c r="B87" s="32"/>
      <c r="C87" s="32"/>
      <c r="D87" s="32"/>
      <c r="E87" s="32"/>
      <c r="F87" s="32"/>
      <c r="G87" s="32"/>
      <c r="H87" s="32"/>
      <c r="I87" s="32"/>
      <c r="J87" s="32"/>
      <c r="K87" s="32"/>
      <c r="L87" s="32"/>
      <c r="M87" s="32"/>
      <c r="N87" s="32"/>
      <c r="O87" s="32"/>
      <c r="P87" s="32"/>
      <c r="Q87" s="32"/>
      <c r="R87" s="32"/>
      <c r="S87" s="32"/>
      <c r="T87" s="32"/>
      <c r="U87" s="200"/>
      <c r="V87" s="32"/>
      <c r="W87" s="32"/>
      <c r="X87" s="32"/>
      <c r="Y87" s="32"/>
      <c r="Z87" s="32"/>
      <c r="AA87" s="32"/>
      <c r="AB87" s="32"/>
      <c r="AC87" s="32"/>
      <c r="AD87" s="32"/>
      <c r="AE87" s="32"/>
      <c r="AF87" s="32"/>
      <c r="AG87" s="32"/>
      <c r="AH87" s="32"/>
      <c r="AI87" s="407"/>
      <c r="AJ87" s="407"/>
      <c r="AK87" s="407"/>
      <c r="AL87" s="407"/>
      <c r="AM87" s="407"/>
      <c r="AN87" s="407"/>
      <c r="AO87" s="407"/>
      <c r="AP87" s="407"/>
      <c r="AQ87" s="407"/>
      <c r="AR87" s="407"/>
      <c r="AS87" s="407"/>
      <c r="AT87" s="407"/>
      <c r="AU87" s="407"/>
      <c r="AV87" s="407"/>
      <c r="AW87" s="407"/>
      <c r="AX87" s="409"/>
      <c r="AY87" s="409"/>
      <c r="AZ87" s="409"/>
      <c r="BA87" s="409"/>
      <c r="BB87" s="409"/>
      <c r="BC87" s="409"/>
      <c r="BD87" s="407"/>
    </row>
    <row r="88" spans="1:56">
      <c r="A88" s="32"/>
      <c r="B88" s="32"/>
      <c r="C88" s="32"/>
      <c r="D88" s="32"/>
      <c r="E88" s="32"/>
      <c r="F88" s="32"/>
      <c r="G88" s="32"/>
      <c r="H88" s="32"/>
      <c r="I88" s="32"/>
      <c r="J88" s="32"/>
      <c r="K88" s="32"/>
      <c r="L88" s="32"/>
      <c r="M88" s="32"/>
      <c r="N88" s="32"/>
      <c r="O88" s="32"/>
      <c r="P88" s="32"/>
      <c r="Q88" s="32"/>
      <c r="R88" s="32"/>
      <c r="S88" s="32"/>
      <c r="T88" s="32"/>
      <c r="U88" s="200"/>
      <c r="V88" s="32"/>
      <c r="W88" s="32"/>
      <c r="X88" s="32"/>
      <c r="Y88" s="32"/>
      <c r="Z88" s="32"/>
      <c r="AA88" s="32"/>
      <c r="AB88" s="32"/>
      <c r="AC88" s="32"/>
      <c r="AD88" s="32"/>
      <c r="AE88" s="32"/>
      <c r="AF88" s="32"/>
      <c r="AG88" s="32"/>
      <c r="AH88" s="32"/>
      <c r="AI88" s="407"/>
      <c r="AJ88" s="407"/>
      <c r="AK88" s="407"/>
      <c r="AL88" s="407"/>
      <c r="AM88" s="407"/>
      <c r="AN88" s="407"/>
      <c r="AO88" s="407"/>
      <c r="AP88" s="407"/>
      <c r="AQ88" s="407"/>
      <c r="AR88" s="407"/>
      <c r="AS88" s="407"/>
      <c r="AT88" s="407"/>
      <c r="AU88" s="407"/>
      <c r="AV88" s="407"/>
      <c r="AW88" s="407"/>
      <c r="AX88" s="409"/>
      <c r="AY88" s="409"/>
      <c r="AZ88" s="409"/>
      <c r="BA88" s="409"/>
      <c r="BB88" s="409"/>
      <c r="BC88" s="409"/>
      <c r="BD88" s="407"/>
    </row>
    <row r="89" spans="1:56">
      <c r="A89" s="368"/>
      <c r="B89" s="368"/>
      <c r="C89" s="368"/>
      <c r="D89" s="368"/>
      <c r="E89" s="368"/>
      <c r="F89" s="368"/>
      <c r="G89" s="368"/>
      <c r="H89" s="368"/>
      <c r="I89" s="368"/>
      <c r="J89" s="368"/>
      <c r="K89" s="368"/>
      <c r="L89" s="32"/>
      <c r="M89" s="32"/>
      <c r="N89" s="32"/>
      <c r="O89" s="32"/>
      <c r="P89" s="32"/>
      <c r="Q89" s="32"/>
      <c r="R89" s="32"/>
      <c r="S89" s="32"/>
      <c r="T89" s="32"/>
      <c r="U89" s="32"/>
      <c r="V89" s="32"/>
      <c r="W89" s="32"/>
      <c r="X89" s="32"/>
      <c r="Y89" s="32"/>
      <c r="Z89" s="32"/>
      <c r="AA89" s="32"/>
      <c r="AB89" s="32"/>
      <c r="AC89" s="32"/>
      <c r="AD89" s="32"/>
      <c r="AE89" s="32"/>
      <c r="AF89" s="32"/>
      <c r="AG89" s="32"/>
      <c r="AH89" s="32"/>
      <c r="AI89" s="407"/>
      <c r="AJ89" s="407"/>
      <c r="AK89" s="407"/>
      <c r="AL89" s="407"/>
      <c r="AM89" s="407"/>
      <c r="AN89" s="407"/>
      <c r="AO89" s="407"/>
      <c r="AP89" s="407"/>
      <c r="AQ89" s="407"/>
      <c r="AR89" s="407"/>
      <c r="AS89" s="407"/>
      <c r="AT89" s="407"/>
      <c r="AU89" s="407"/>
      <c r="AV89" s="407"/>
      <c r="AW89" s="407"/>
      <c r="AX89" s="409"/>
      <c r="AY89" s="409"/>
      <c r="AZ89" s="409"/>
      <c r="BA89" s="409"/>
      <c r="BB89" s="409"/>
      <c r="BC89" s="409"/>
      <c r="BD89" s="407"/>
    </row>
    <row r="90" spans="1:56">
      <c r="L90" s="32"/>
      <c r="M90" s="32"/>
      <c r="N90" s="32"/>
      <c r="O90" s="32"/>
      <c r="P90" s="32"/>
      <c r="Q90" s="32"/>
      <c r="R90" s="32"/>
      <c r="S90" s="32"/>
      <c r="T90" s="32"/>
      <c r="U90" s="200"/>
      <c r="V90" s="32"/>
    </row>
  </sheetData>
  <mergeCells count="46">
    <mergeCell ref="C10:I10"/>
    <mergeCell ref="O68:V68"/>
    <mergeCell ref="O69:V69"/>
    <mergeCell ref="O70:V70"/>
    <mergeCell ref="O71:V71"/>
    <mergeCell ref="O63:V63"/>
    <mergeCell ref="O64:V64"/>
    <mergeCell ref="O65:V65"/>
    <mergeCell ref="O66:V66"/>
    <mergeCell ref="O67:V67"/>
    <mergeCell ref="O58:V58"/>
    <mergeCell ref="O59:V59"/>
    <mergeCell ref="O60:V60"/>
    <mergeCell ref="O61:V61"/>
    <mergeCell ref="O62:V62"/>
    <mergeCell ref="M41:M48"/>
    <mergeCell ref="O82:V82"/>
    <mergeCell ref="O73:V73"/>
    <mergeCell ref="O75:V75"/>
    <mergeCell ref="O77:V77"/>
    <mergeCell ref="O78:V78"/>
    <mergeCell ref="O79:V79"/>
    <mergeCell ref="O80:V80"/>
    <mergeCell ref="O81:V81"/>
    <mergeCell ref="O74:V74"/>
    <mergeCell ref="O76:V76"/>
    <mergeCell ref="O72:V72"/>
    <mergeCell ref="O47:V47"/>
    <mergeCell ref="O48:V48"/>
    <mergeCell ref="O49:V49"/>
    <mergeCell ref="O50:V50"/>
    <mergeCell ref="O51:V51"/>
    <mergeCell ref="O52:V52"/>
    <mergeCell ref="O53:V53"/>
    <mergeCell ref="O54:V54"/>
    <mergeCell ref="O55:V55"/>
    <mergeCell ref="O56:V56"/>
    <mergeCell ref="O57:V57"/>
    <mergeCell ref="O40:V40"/>
    <mergeCell ref="O43:V43"/>
    <mergeCell ref="O44:V44"/>
    <mergeCell ref="O45:V45"/>
    <mergeCell ref="M49:M55"/>
    <mergeCell ref="O41:V41"/>
    <mergeCell ref="O42:V42"/>
    <mergeCell ref="O46:V46"/>
  </mergeCells>
  <phoneticPr fontId="2"/>
  <dataValidations count="10">
    <dataValidation type="list" showInputMessage="1" showErrorMessage="1" sqref="C25:C28" xr:uid="{00000000-0002-0000-0000-000000000000}">
      <formula1>【技術者】評価項目</formula1>
    </dataValidation>
    <dataValidation type="list" showInputMessage="1" showErrorMessage="1" sqref="C29:C38" xr:uid="{00000000-0002-0000-0000-000001000000}">
      <formula1>【地域貢献】評価項目</formula1>
    </dataValidation>
    <dataValidation type="list" showInputMessage="1" showErrorMessage="1" sqref="C20:C24" xr:uid="{00000000-0002-0000-0000-000002000000}">
      <formula1>【企業】評価項目</formula1>
    </dataValidation>
    <dataValidation type="list" showInputMessage="1" showErrorMessage="1" sqref="C39:C40" xr:uid="{00000000-0002-0000-0000-000003000000}">
      <formula1>【地理的条件】評価項目</formula1>
    </dataValidation>
    <dataValidation type="list" showInputMessage="1" showErrorMessage="1" sqref="D20:D40" xr:uid="{00000000-0002-0000-0000-000004000000}">
      <formula1>地域密着型</formula1>
    </dataValidation>
    <dataValidation type="list" allowBlank="1" showInputMessage="1" showErrorMessage="1" sqref="F20:F40" xr:uid="{00000000-0002-0000-0000-000005000000}">
      <formula1>評価項目番号</formula1>
    </dataValidation>
    <dataValidation type="list" allowBlank="1" showInputMessage="1" showErrorMessage="1" sqref="G20:G40" xr:uid="{00000000-0002-0000-0000-000006000000}">
      <formula1>評価項目番号_枝番</formula1>
    </dataValidation>
    <dataValidation type="list" showInputMessage="1" showErrorMessage="1" sqref="E20:E44" xr:uid="{00000000-0002-0000-0000-000007000000}">
      <formula1>様式番号</formula1>
    </dataValidation>
    <dataValidation type="list" showInputMessage="1" showErrorMessage="1" sqref="C8" xr:uid="{00000000-0002-0000-0000-000008000000}">
      <formula1>工事種別</formula1>
    </dataValidation>
    <dataValidation type="list" showInputMessage="1" showErrorMessage="1" sqref="C9" xr:uid="{00000000-0002-0000-0000-000009000000}">
      <formula1>建設工事の種類</formula1>
    </dataValidation>
  </dataValidations>
  <pageMargins left="0" right="0" top="0" bottom="0" header="0.31496062992125984" footer="0.31496062992125984"/>
  <pageSetup paperSize="8" scale="66" fitToWidth="2" orientation="portrait" r:id="rId1"/>
  <colBreaks count="1" manualBreakCount="1">
    <brk id="11" max="97"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A1:K84"/>
  <sheetViews>
    <sheetView view="pageBreakPreview" zoomScaleNormal="100" zoomScaleSheetLayoutView="100" workbookViewId="0">
      <selection activeCell="B30" sqref="B30"/>
    </sheetView>
  </sheetViews>
  <sheetFormatPr defaultRowHeight="13"/>
  <cols>
    <col min="1" max="1" width="3.6328125" customWidth="1"/>
    <col min="2" max="2" width="19.26953125" customWidth="1"/>
    <col min="3" max="3" width="31.6328125" customWidth="1"/>
    <col min="4" max="4" width="16.36328125" customWidth="1"/>
  </cols>
  <sheetData>
    <row r="1" spans="1:10" ht="16.5">
      <c r="A1" s="199" t="s">
        <v>127</v>
      </c>
      <c r="B1" s="32"/>
      <c r="C1" s="32"/>
      <c r="D1" s="32"/>
      <c r="E1" s="32"/>
      <c r="F1" s="32"/>
      <c r="G1" s="32"/>
      <c r="H1" s="32"/>
      <c r="I1" s="32"/>
      <c r="J1" s="32"/>
    </row>
    <row r="2" spans="1:10" ht="14">
      <c r="A2" s="33" t="s">
        <v>372</v>
      </c>
      <c r="B2" s="200"/>
      <c r="C2" s="200"/>
      <c r="D2" s="200"/>
      <c r="E2" s="200"/>
      <c r="F2" s="200"/>
      <c r="G2" s="32"/>
      <c r="H2" s="32"/>
      <c r="I2" s="32"/>
      <c r="J2" s="32"/>
    </row>
    <row r="3" spans="1:10" ht="13.5" thickBot="1">
      <c r="A3" s="32"/>
      <c r="B3" s="11" t="s">
        <v>274</v>
      </c>
      <c r="C3" s="300" t="s">
        <v>276</v>
      </c>
      <c r="D3" s="32"/>
      <c r="E3" s="32"/>
      <c r="F3" s="32"/>
      <c r="G3" s="32"/>
      <c r="H3" s="32"/>
      <c r="I3" s="32"/>
      <c r="J3" s="32"/>
    </row>
    <row r="4" spans="1:10">
      <c r="A4" s="32">
        <v>1</v>
      </c>
      <c r="B4" s="5" t="s">
        <v>81</v>
      </c>
      <c r="C4" s="429"/>
      <c r="D4" s="32" t="s">
        <v>412</v>
      </c>
      <c r="E4" s="32"/>
      <c r="F4" s="32"/>
      <c r="G4" s="32"/>
      <c r="H4" s="32"/>
      <c r="I4" s="32"/>
      <c r="J4" s="32"/>
    </row>
    <row r="5" spans="1:10">
      <c r="A5" s="32">
        <v>2</v>
      </c>
      <c r="B5" s="463"/>
      <c r="C5" s="464"/>
      <c r="D5" s="32"/>
      <c r="E5" s="32"/>
      <c r="F5" s="32"/>
      <c r="G5" s="32"/>
      <c r="H5" s="32"/>
      <c r="I5" s="32"/>
      <c r="J5" s="32"/>
    </row>
    <row r="6" spans="1:10" ht="32.5" customHeight="1">
      <c r="A6" s="32">
        <v>3</v>
      </c>
      <c r="B6" s="1" t="s">
        <v>82</v>
      </c>
      <c r="C6" s="61"/>
      <c r="D6" s="32"/>
      <c r="E6" s="32"/>
      <c r="F6" s="32"/>
      <c r="G6" s="32"/>
      <c r="H6" s="32"/>
      <c r="I6" s="32"/>
      <c r="J6" s="32"/>
    </row>
    <row r="7" spans="1:10" ht="13.5" customHeight="1">
      <c r="A7" s="32">
        <v>4</v>
      </c>
      <c r="B7" s="1" t="s">
        <v>411</v>
      </c>
      <c r="C7" s="61"/>
      <c r="D7" s="32"/>
      <c r="E7" s="32"/>
      <c r="F7" s="32"/>
      <c r="G7" s="32"/>
      <c r="H7" s="32"/>
      <c r="I7" s="32"/>
      <c r="J7" s="32"/>
    </row>
    <row r="8" spans="1:10" ht="13.5" customHeight="1">
      <c r="A8" s="32">
        <v>5</v>
      </c>
      <c r="B8" s="1" t="s">
        <v>83</v>
      </c>
      <c r="C8" s="61"/>
      <c r="D8" s="32"/>
      <c r="E8" s="32"/>
      <c r="F8" s="32"/>
      <c r="G8" s="32"/>
      <c r="H8" s="32"/>
      <c r="I8" s="32"/>
      <c r="J8" s="32"/>
    </row>
    <row r="9" spans="1:10" ht="13.5" customHeight="1">
      <c r="A9" s="32">
        <v>6</v>
      </c>
      <c r="B9" s="1" t="s">
        <v>76</v>
      </c>
      <c r="C9" s="61"/>
      <c r="D9" s="32"/>
      <c r="E9" s="32"/>
      <c r="F9" s="32"/>
      <c r="G9" s="32"/>
      <c r="H9" s="32"/>
      <c r="I9" s="32"/>
      <c r="J9" s="32"/>
    </row>
    <row r="10" spans="1:10" ht="13.5" customHeight="1">
      <c r="A10" s="32">
        <v>7</v>
      </c>
      <c r="B10" s="1" t="s">
        <v>77</v>
      </c>
      <c r="C10" s="61"/>
      <c r="D10" s="32"/>
      <c r="E10" s="32"/>
      <c r="F10" s="32"/>
      <c r="G10" s="32"/>
      <c r="H10" s="32"/>
      <c r="I10" s="32"/>
      <c r="J10" s="32"/>
    </row>
    <row r="11" spans="1:10">
      <c r="A11" s="32">
        <v>8</v>
      </c>
      <c r="B11" s="1" t="s">
        <v>78</v>
      </c>
      <c r="C11" s="61"/>
      <c r="D11" s="32"/>
      <c r="E11" s="32"/>
      <c r="F11" s="32"/>
      <c r="G11" s="32"/>
      <c r="H11" s="32"/>
      <c r="I11" s="32"/>
      <c r="J11" s="32"/>
    </row>
    <row r="12" spans="1:10">
      <c r="A12" s="32">
        <v>9</v>
      </c>
      <c r="B12" s="1" t="s">
        <v>79</v>
      </c>
      <c r="C12" s="61"/>
      <c r="D12" s="32"/>
      <c r="E12" s="32"/>
      <c r="F12" s="32"/>
      <c r="G12" s="32"/>
      <c r="H12" s="32"/>
      <c r="I12" s="32"/>
      <c r="J12" s="32"/>
    </row>
    <row r="13" spans="1:10" ht="13.5" thickBot="1">
      <c r="A13" s="32">
        <v>10</v>
      </c>
      <c r="B13" s="1" t="s">
        <v>80</v>
      </c>
      <c r="C13" s="62"/>
      <c r="D13" s="32"/>
      <c r="E13" s="32"/>
      <c r="F13" s="32"/>
      <c r="G13" s="32"/>
      <c r="H13" s="32"/>
      <c r="I13" s="32"/>
      <c r="J13" s="32"/>
    </row>
    <row r="14" spans="1:10">
      <c r="A14" s="32"/>
      <c r="B14" s="32"/>
      <c r="C14" s="32"/>
      <c r="D14" s="32"/>
      <c r="E14" s="32"/>
      <c r="F14" s="32"/>
      <c r="G14" s="32"/>
      <c r="H14" s="32"/>
      <c r="I14" s="32"/>
      <c r="J14" s="32"/>
    </row>
    <row r="15" spans="1:10" ht="16.5">
      <c r="A15" s="199" t="s">
        <v>131</v>
      </c>
      <c r="B15" s="32"/>
      <c r="C15" s="32"/>
      <c r="D15" s="32"/>
      <c r="E15" s="32"/>
      <c r="F15" s="32"/>
      <c r="G15" s="32"/>
      <c r="H15" s="32"/>
      <c r="I15" s="32"/>
      <c r="J15" s="32"/>
    </row>
    <row r="16" spans="1:10" ht="14">
      <c r="A16" s="33" t="s">
        <v>373</v>
      </c>
      <c r="B16" s="202"/>
      <c r="C16" s="200"/>
      <c r="D16" s="200"/>
      <c r="E16" s="200"/>
      <c r="F16" s="200"/>
      <c r="G16" s="32"/>
      <c r="H16" s="32"/>
      <c r="I16" s="32"/>
      <c r="J16" s="32"/>
    </row>
    <row r="17" spans="1:11" ht="13.5" thickBot="1">
      <c r="A17" s="32"/>
      <c r="B17" s="11" t="s">
        <v>275</v>
      </c>
      <c r="C17" s="310" t="s">
        <v>277</v>
      </c>
      <c r="D17" s="311" t="s">
        <v>332</v>
      </c>
      <c r="E17" s="32"/>
      <c r="F17" s="32"/>
      <c r="G17" s="32"/>
      <c r="H17" s="32"/>
      <c r="I17" s="32"/>
      <c r="J17" s="32"/>
    </row>
    <row r="18" spans="1:11">
      <c r="A18" s="32">
        <v>1</v>
      </c>
      <c r="B18" s="1" t="s">
        <v>128</v>
      </c>
      <c r="C18" s="312"/>
      <c r="D18" s="313"/>
      <c r="E18" s="32" t="s">
        <v>412</v>
      </c>
      <c r="F18" s="32"/>
      <c r="G18" s="32"/>
      <c r="H18" s="32"/>
      <c r="I18" s="32"/>
      <c r="J18" s="32"/>
    </row>
    <row r="19" spans="1:11">
      <c r="A19" s="32">
        <v>2</v>
      </c>
      <c r="B19" s="1" t="s">
        <v>129</v>
      </c>
      <c r="C19" s="168"/>
      <c r="D19" s="194"/>
      <c r="E19" s="32" t="s">
        <v>412</v>
      </c>
      <c r="F19" s="32"/>
      <c r="G19" s="32"/>
      <c r="H19" s="32"/>
      <c r="I19" s="32"/>
      <c r="J19" s="32"/>
    </row>
    <row r="20" spans="1:11" ht="13.5" thickBot="1">
      <c r="A20" s="32">
        <v>3</v>
      </c>
      <c r="B20" s="1" t="s">
        <v>130</v>
      </c>
      <c r="C20" s="169"/>
      <c r="D20" s="195"/>
      <c r="E20" s="32" t="s">
        <v>412</v>
      </c>
      <c r="F20" s="32"/>
      <c r="G20" s="32"/>
      <c r="H20" s="32"/>
      <c r="I20" s="32"/>
      <c r="J20" s="32"/>
    </row>
    <row r="21" spans="1:11">
      <c r="A21" s="32"/>
      <c r="B21" s="32"/>
      <c r="C21" s="32"/>
      <c r="D21" s="32"/>
      <c r="E21" s="32"/>
      <c r="F21" s="32"/>
      <c r="G21" s="32"/>
      <c r="H21" s="32"/>
      <c r="I21" s="32"/>
      <c r="J21" s="32"/>
    </row>
    <row r="22" spans="1:11" ht="16.5">
      <c r="A22" s="199" t="s">
        <v>662</v>
      </c>
      <c r="B22" s="32"/>
      <c r="C22" s="32"/>
      <c r="D22" s="32"/>
      <c r="E22" s="32"/>
      <c r="F22" s="32"/>
      <c r="G22" s="32"/>
      <c r="H22" s="32"/>
      <c r="I22" s="32"/>
      <c r="J22" s="32"/>
    </row>
    <row r="23" spans="1:11" ht="28" customHeight="1">
      <c r="A23" s="514" t="s">
        <v>663</v>
      </c>
      <c r="B23" s="514"/>
      <c r="C23" s="514"/>
      <c r="D23" s="514"/>
      <c r="E23" s="514"/>
      <c r="F23" s="514"/>
      <c r="G23" s="514"/>
      <c r="H23" s="514"/>
      <c r="I23" s="514"/>
      <c r="J23" s="514"/>
    </row>
    <row r="24" spans="1:11">
      <c r="A24" s="32" t="s">
        <v>664</v>
      </c>
      <c r="B24" s="32"/>
      <c r="C24" s="32"/>
      <c r="D24" s="491"/>
      <c r="E24" s="491"/>
      <c r="F24" s="491"/>
      <c r="G24" s="491"/>
      <c r="H24" s="491"/>
      <c r="I24" s="491"/>
      <c r="J24" s="32"/>
    </row>
    <row r="25" spans="1:11" ht="13.5" thickBot="1">
      <c r="A25" s="492">
        <f>COUNTA(B26:B35)</f>
        <v>0</v>
      </c>
      <c r="B25" s="493" t="s">
        <v>665</v>
      </c>
      <c r="C25" s="11" t="s">
        <v>666</v>
      </c>
      <c r="D25" s="408"/>
      <c r="E25" s="408"/>
      <c r="F25" s="408"/>
      <c r="G25" s="408"/>
      <c r="H25" s="408"/>
      <c r="I25" s="408"/>
      <c r="J25" s="494"/>
      <c r="K25" s="495" t="s">
        <v>667</v>
      </c>
    </row>
    <row r="26" spans="1:11">
      <c r="A26" s="496">
        <f>COUNTA(B26)</f>
        <v>0</v>
      </c>
      <c r="B26" s="497"/>
      <c r="C26" s="516" t="s">
        <v>668</v>
      </c>
      <c r="D26" s="519"/>
      <c r="E26" s="519"/>
      <c r="F26" s="519"/>
      <c r="G26" s="519"/>
      <c r="H26" s="519"/>
      <c r="I26" s="519"/>
      <c r="J26" s="32"/>
    </row>
    <row r="27" spans="1:11">
      <c r="A27" s="496">
        <f>COUNTA($B$26:B27)</f>
        <v>0</v>
      </c>
      <c r="B27" s="498"/>
      <c r="C27" s="516" t="s">
        <v>669</v>
      </c>
      <c r="D27" s="519"/>
      <c r="E27" s="519"/>
      <c r="F27" s="519"/>
      <c r="G27" s="519"/>
      <c r="H27" s="519"/>
      <c r="I27" s="519"/>
      <c r="J27" s="32"/>
    </row>
    <row r="28" spans="1:11">
      <c r="A28" s="496">
        <f>COUNTA($B$26:B28)</f>
        <v>0</v>
      </c>
      <c r="B28" s="498"/>
      <c r="C28" s="516" t="s">
        <v>670</v>
      </c>
      <c r="D28" s="519"/>
      <c r="E28" s="519"/>
      <c r="F28" s="519"/>
      <c r="G28" s="519"/>
      <c r="H28" s="519"/>
      <c r="I28" s="519"/>
      <c r="J28" s="32"/>
    </row>
    <row r="29" spans="1:11">
      <c r="A29" s="496">
        <f>COUNTA($B$26:B29)</f>
        <v>0</v>
      </c>
      <c r="B29" s="498"/>
      <c r="C29" s="516" t="s">
        <v>671</v>
      </c>
      <c r="D29" s="519"/>
      <c r="E29" s="519"/>
      <c r="F29" s="519"/>
      <c r="G29" s="519"/>
      <c r="H29" s="519"/>
      <c r="I29" s="519"/>
      <c r="J29" s="32"/>
    </row>
    <row r="30" spans="1:11">
      <c r="A30" s="496">
        <f>COUNTA($B$26:B30)</f>
        <v>0</v>
      </c>
      <c r="B30" s="498"/>
      <c r="C30" s="516" t="s">
        <v>719</v>
      </c>
      <c r="D30" s="519"/>
      <c r="E30" s="519"/>
      <c r="F30" s="519"/>
      <c r="G30" s="519"/>
      <c r="H30" s="519"/>
      <c r="I30" s="519"/>
      <c r="J30" s="32"/>
    </row>
    <row r="31" spans="1:11">
      <c r="A31" s="496">
        <f>COUNTA($B$26:B31)</f>
        <v>0</v>
      </c>
      <c r="B31" s="498"/>
      <c r="C31" s="516"/>
      <c r="D31" s="519"/>
      <c r="E31" s="519"/>
      <c r="F31" s="519"/>
      <c r="G31" s="519"/>
      <c r="H31" s="519"/>
      <c r="I31" s="519"/>
      <c r="J31" s="32"/>
    </row>
    <row r="32" spans="1:11">
      <c r="A32" s="496">
        <f>COUNTA($B$26:B32)</f>
        <v>0</v>
      </c>
      <c r="B32" s="499"/>
      <c r="C32" s="516" t="s">
        <v>691</v>
      </c>
      <c r="D32" s="519"/>
      <c r="E32" s="519"/>
      <c r="F32" s="519"/>
      <c r="G32" s="519"/>
      <c r="H32" s="519"/>
      <c r="I32" s="519"/>
      <c r="J32" s="32"/>
    </row>
    <row r="33" spans="1:10">
      <c r="A33" s="496">
        <f>COUNTA($B$26:B33)</f>
        <v>0</v>
      </c>
      <c r="B33" s="500"/>
      <c r="C33" s="516" t="s">
        <v>672</v>
      </c>
      <c r="D33" s="519"/>
      <c r="E33" s="519"/>
      <c r="F33" s="519"/>
      <c r="G33" s="519"/>
      <c r="H33" s="519"/>
      <c r="I33" s="519"/>
      <c r="J33" s="32"/>
    </row>
    <row r="34" spans="1:10">
      <c r="A34" s="496">
        <f>COUNTA($B$26:B34)</f>
        <v>0</v>
      </c>
      <c r="B34" s="498"/>
      <c r="C34" s="516" t="s">
        <v>673</v>
      </c>
      <c r="D34" s="519"/>
      <c r="E34" s="519"/>
      <c r="F34" s="519"/>
      <c r="G34" s="519"/>
      <c r="H34" s="519"/>
      <c r="I34" s="519"/>
      <c r="J34" s="32"/>
    </row>
    <row r="35" spans="1:10" ht="13.5" thickBot="1">
      <c r="A35" s="496">
        <f>COUNTA($B$26:B35)</f>
        <v>0</v>
      </c>
      <c r="B35" s="498"/>
      <c r="C35" s="516" t="s">
        <v>674</v>
      </c>
      <c r="D35" s="519"/>
      <c r="E35" s="519"/>
      <c r="F35" s="519"/>
      <c r="G35" s="519"/>
      <c r="H35" s="519"/>
      <c r="I35" s="519"/>
      <c r="J35" s="32"/>
    </row>
    <row r="36" spans="1:10">
      <c r="A36" s="32"/>
      <c r="B36" s="501"/>
      <c r="C36" s="32"/>
      <c r="D36" s="32"/>
      <c r="E36" s="32"/>
      <c r="F36" s="32"/>
      <c r="G36" s="32"/>
      <c r="H36" s="32"/>
      <c r="I36" s="32"/>
      <c r="J36" s="32"/>
    </row>
    <row r="37" spans="1:10" ht="16.5">
      <c r="A37" s="199" t="s">
        <v>675</v>
      </c>
      <c r="B37" s="32"/>
      <c r="C37" s="32"/>
      <c r="D37" s="32"/>
      <c r="E37" s="32"/>
      <c r="F37" s="32"/>
      <c r="G37" s="32"/>
      <c r="H37" s="32"/>
      <c r="I37" s="32"/>
      <c r="J37" s="32"/>
    </row>
    <row r="38" spans="1:10" ht="13.5" customHeight="1">
      <c r="A38" s="514" t="s">
        <v>491</v>
      </c>
      <c r="B38" s="514"/>
      <c r="C38" s="514"/>
      <c r="D38" s="514"/>
      <c r="E38" s="514"/>
      <c r="F38" s="514"/>
      <c r="G38" s="514"/>
      <c r="H38" s="514"/>
      <c r="I38" s="514"/>
      <c r="J38" s="514"/>
    </row>
    <row r="39" spans="1:10" ht="13.5" customHeight="1">
      <c r="A39" s="514"/>
      <c r="B39" s="514"/>
      <c r="C39" s="514"/>
      <c r="D39" s="514"/>
      <c r="E39" s="514"/>
      <c r="F39" s="514"/>
      <c r="G39" s="514"/>
      <c r="H39" s="514"/>
      <c r="I39" s="514"/>
      <c r="J39" s="514"/>
    </row>
    <row r="40" spans="1:10" ht="13.5" customHeight="1">
      <c r="A40" s="32" t="s">
        <v>492</v>
      </c>
      <c r="B40" s="200"/>
      <c r="C40" s="200"/>
      <c r="D40" s="200"/>
      <c r="E40" s="200"/>
      <c r="F40" s="200"/>
      <c r="G40" s="32"/>
      <c r="H40" s="32"/>
      <c r="I40" s="32"/>
      <c r="J40" s="32"/>
    </row>
    <row r="41" spans="1:10" ht="13.5" customHeight="1">
      <c r="A41" s="32"/>
      <c r="B41" s="200"/>
      <c r="C41" s="200"/>
      <c r="D41" s="200"/>
      <c r="E41" s="200"/>
      <c r="F41" s="200"/>
      <c r="G41" s="32"/>
      <c r="H41" s="32"/>
      <c r="I41" s="32"/>
      <c r="J41" s="32"/>
    </row>
    <row r="42" spans="1:10">
      <c r="A42" s="201" t="s">
        <v>319</v>
      </c>
      <c r="B42" s="32"/>
      <c r="C42" s="203"/>
      <c r="D42" s="203"/>
      <c r="E42" s="203"/>
      <c r="F42" s="203"/>
      <c r="G42" s="32"/>
      <c r="H42" s="32"/>
      <c r="I42" s="32"/>
      <c r="J42" s="32"/>
    </row>
    <row r="43" spans="1:10" ht="13.5" thickBot="1">
      <c r="A43" s="201"/>
      <c r="B43" s="314" t="s">
        <v>493</v>
      </c>
      <c r="C43" s="525" t="s">
        <v>273</v>
      </c>
      <c r="D43" s="525"/>
      <c r="E43" s="525"/>
      <c r="F43" s="525"/>
      <c r="G43" s="525"/>
      <c r="H43" s="525"/>
      <c r="I43" s="525"/>
      <c r="J43" s="32"/>
    </row>
    <row r="44" spans="1:10" ht="13.5" customHeight="1">
      <c r="A44" s="201"/>
      <c r="B44" s="315"/>
      <c r="C44" s="522" t="str">
        <f>INDEX(発注者入力シート!$L$41:$T$48,MATCH(発注者入力シート!C20,発注者入力シート!$N$41:$N$48,0),4)</f>
        <v>　○企業の工事成績評定点　（様式-２-１、様式-２-２）</v>
      </c>
      <c r="D44" s="523"/>
      <c r="E44" s="523"/>
      <c r="F44" s="523"/>
      <c r="G44" s="523"/>
      <c r="H44" s="523"/>
      <c r="I44" s="524"/>
      <c r="J44" s="32"/>
    </row>
    <row r="45" spans="1:10" ht="13.5" customHeight="1">
      <c r="A45" s="201"/>
      <c r="B45" s="196"/>
      <c r="C45" s="522" t="str">
        <f>INDEX(発注者入力シート!$L$41:$T$48,MATCH(発注者入力シート!C21,発注者入力シート!$N$41:$N$48,0),4)</f>
        <v>表３【企業】評価項目の着色セルに項目を記入した場合、ここに記載文を直接入力！</v>
      </c>
      <c r="D45" s="523"/>
      <c r="E45" s="523"/>
      <c r="F45" s="523"/>
      <c r="G45" s="523"/>
      <c r="H45" s="523"/>
      <c r="I45" s="524"/>
      <c r="J45" s="32"/>
    </row>
    <row r="46" spans="1:10" ht="13.5" customHeight="1">
      <c r="A46" s="201"/>
      <c r="B46" s="196"/>
      <c r="C46" s="522" t="str">
        <f>INDEX(発注者入力シート!$L$41:$T$48,MATCH(発注者入力シート!C22,発注者入力シート!$N$41:$N$48,0),4)</f>
        <v>表３【企業】評価項目の着色セルに項目を記入した場合、ここに記載文を直接入力！</v>
      </c>
      <c r="D46" s="523"/>
      <c r="E46" s="523"/>
      <c r="F46" s="523"/>
      <c r="G46" s="523"/>
      <c r="H46" s="523"/>
      <c r="I46" s="524"/>
      <c r="J46" s="32"/>
    </row>
    <row r="47" spans="1:10">
      <c r="A47" s="201"/>
      <c r="B47" s="196"/>
      <c r="C47" s="522" t="str">
        <f>INDEX(発注者入力シート!$L$41:$T$48,MATCH(発注者入力シート!C23,発注者入力シート!$N$41:$N$48,0),4)</f>
        <v>表３【企業】評価項目の着色セルに項目を記入した場合、ここに記載文を直接入力！</v>
      </c>
      <c r="D47" s="523"/>
      <c r="E47" s="523"/>
      <c r="F47" s="523"/>
      <c r="G47" s="523"/>
      <c r="H47" s="523"/>
      <c r="I47" s="524"/>
      <c r="J47" s="32"/>
    </row>
    <row r="48" spans="1:10" ht="13.5" thickBot="1">
      <c r="A48" s="201"/>
      <c r="B48" s="197"/>
      <c r="C48" s="522" t="str">
        <f>INDEX(発注者入力シート!$L$41:$T$48,MATCH(発注者入力シート!C24,発注者入力シート!$N$41:$N$48,0),4)</f>
        <v>表３【企業】評価項目の着色セルに項目を記入した場合、ここに記載文を直接入力！</v>
      </c>
      <c r="D48" s="523"/>
      <c r="E48" s="523"/>
      <c r="F48" s="523"/>
      <c r="G48" s="523"/>
      <c r="H48" s="523"/>
      <c r="I48" s="524"/>
      <c r="J48" s="32"/>
    </row>
    <row r="49" spans="1:10">
      <c r="A49" s="201"/>
      <c r="B49" s="203"/>
      <c r="C49" s="203"/>
      <c r="D49" s="203"/>
      <c r="E49" s="203"/>
      <c r="F49" s="203"/>
      <c r="G49" s="203"/>
      <c r="H49" s="203"/>
      <c r="I49" s="203"/>
      <c r="J49" s="32"/>
    </row>
    <row r="50" spans="1:10">
      <c r="A50" s="201" t="s">
        <v>630</v>
      </c>
      <c r="B50" s="203"/>
      <c r="C50" s="201"/>
      <c r="D50" s="203"/>
      <c r="E50" s="203"/>
      <c r="F50" s="203"/>
      <c r="G50" s="32"/>
      <c r="H50" s="32"/>
      <c r="I50" s="32"/>
      <c r="J50" s="32"/>
    </row>
    <row r="51" spans="1:10" ht="13.5" thickBot="1">
      <c r="A51" s="201"/>
      <c r="B51" s="314" t="s">
        <v>493</v>
      </c>
      <c r="C51" s="525" t="s">
        <v>273</v>
      </c>
      <c r="D51" s="525"/>
      <c r="E51" s="525"/>
      <c r="F51" s="525"/>
      <c r="G51" s="525"/>
      <c r="H51" s="525"/>
      <c r="I51" s="525"/>
      <c r="J51" s="32"/>
    </row>
    <row r="52" spans="1:10" ht="13.5" customHeight="1">
      <c r="A52" s="201"/>
      <c r="B52" s="315"/>
      <c r="C52" s="522" t="str">
        <f>INDEX(発注者入力シート!$L$56:$T$76,MATCH(発注者入力シート!C29,発注者入力シート!$N$56:$N$76,0),4)</f>
        <v>　○防災協定及び家畜伝染病防疫協定の両協定の締結実績　（様式-４）</v>
      </c>
      <c r="D52" s="523"/>
      <c r="E52" s="523"/>
      <c r="F52" s="523"/>
      <c r="G52" s="523"/>
      <c r="H52" s="523"/>
      <c r="I52" s="524"/>
      <c r="J52" s="32"/>
    </row>
    <row r="53" spans="1:10" ht="13.5" customHeight="1">
      <c r="A53" s="201"/>
      <c r="B53" s="196"/>
      <c r="C53" s="522" t="str">
        <f>INDEX(発注者入力シート!$L$56:$T$76,MATCH(発注者入力シート!C30,発注者入力シート!$N$56:$N$76,0),4)</f>
        <v>　○県管理公共土木施設に関する維持管理業務または海岸漂着物の回収業務の契約実績　（様式-６）</v>
      </c>
      <c r="D53" s="523"/>
      <c r="E53" s="523"/>
      <c r="F53" s="523"/>
      <c r="G53" s="523"/>
      <c r="H53" s="523"/>
      <c r="I53" s="524"/>
      <c r="J53" s="32"/>
    </row>
    <row r="54" spans="1:10" ht="13.5" customHeight="1">
      <c r="A54" s="201"/>
      <c r="B54" s="196"/>
      <c r="C54" s="522" t="str">
        <f>INDEX(発注者入力シート!$L$56:$T$76,MATCH(発注者入力シート!C31,発注者入力シート!$N$56:$N$76,0),4)</f>
        <v>　○県管理道路・空港を含む除雪業務の契約実績　（様式-７）</v>
      </c>
      <c r="D54" s="523"/>
      <c r="E54" s="523"/>
      <c r="F54" s="523"/>
      <c r="G54" s="523"/>
      <c r="H54" s="523"/>
      <c r="I54" s="524"/>
      <c r="J54" s="32"/>
    </row>
    <row r="55" spans="1:10" ht="13.5" customHeight="1">
      <c r="A55" s="201"/>
      <c r="B55" s="196"/>
      <c r="C55" s="522" t="str">
        <f>INDEX(発注者入力シート!$L$56:$T$76,MATCH(発注者入力シート!C32,発注者入力シート!$N$56:$N$76,0),4)</f>
        <v>　○ボランティア活動又はハートフルしまねへの参加実績　（様式-５）</v>
      </c>
      <c r="D55" s="523"/>
      <c r="E55" s="523"/>
      <c r="F55" s="523"/>
      <c r="G55" s="523"/>
      <c r="H55" s="523"/>
      <c r="I55" s="524"/>
      <c r="J55" s="32"/>
    </row>
    <row r="56" spans="1:10" ht="13.5" customHeight="1">
      <c r="A56" s="201"/>
      <c r="B56" s="196"/>
      <c r="C56" s="522" t="str">
        <f>INDEX(発注者入力シート!$L$56:$T$76,MATCH(発注者入力シート!C33,発注者入力シート!$N$56:$N$76,0),4)</f>
        <v>　○消防団協力事業所の認定等　（様式-８）</v>
      </c>
      <c r="D56" s="523"/>
      <c r="E56" s="523"/>
      <c r="F56" s="523"/>
      <c r="G56" s="523"/>
      <c r="H56" s="523"/>
      <c r="I56" s="524"/>
      <c r="J56" s="32"/>
    </row>
    <row r="57" spans="1:10" ht="13.5" customHeight="1">
      <c r="A57" s="201"/>
      <c r="B57" s="196"/>
      <c r="C57" s="522" t="str">
        <f>INDEX(発注者入力シート!$L$56:$T$76,MATCH(発注者入力シート!C34,発注者入力シート!$N$56:$N$76,0),4)</f>
        <v>表３【地域貢献・その他】評価項目の着色セルに項目を記入した場合、ここに記載文を直接入力！</v>
      </c>
      <c r="D57" s="523"/>
      <c r="E57" s="523"/>
      <c r="F57" s="523"/>
      <c r="G57" s="523"/>
      <c r="H57" s="523"/>
      <c r="I57" s="524"/>
      <c r="J57" s="32"/>
    </row>
    <row r="58" spans="1:10" ht="13.5" customHeight="1">
      <c r="A58" s="201"/>
      <c r="B58" s="196"/>
      <c r="C58" s="522" t="str">
        <f>INDEX(発注者入力シート!$L$56:$T$76,MATCH(発注者入力シート!C35,発注者入力シート!$N$56:$N$76,0),4)</f>
        <v>表３【地域貢献・その他】評価項目の着色セルに項目を記入した場合、ここに記載文を直接入力！</v>
      </c>
      <c r="D58" s="523"/>
      <c r="E58" s="523"/>
      <c r="F58" s="523"/>
      <c r="G58" s="523"/>
      <c r="H58" s="523"/>
      <c r="I58" s="524"/>
      <c r="J58" s="32"/>
    </row>
    <row r="59" spans="1:10" ht="13.5" customHeight="1">
      <c r="A59" s="201"/>
      <c r="B59" s="196"/>
      <c r="C59" s="522" t="str">
        <f>INDEX(発注者入力シート!$L$56:$T$76,MATCH(発注者入力シート!C36,発注者入力シート!$N$56:$N$76,0),4)</f>
        <v>表３【地域貢献・その他】評価項目の着色セルに項目を記入した場合、ここに記載文を直接入力！</v>
      </c>
      <c r="D59" s="523"/>
      <c r="E59" s="523"/>
      <c r="F59" s="523"/>
      <c r="G59" s="523"/>
      <c r="H59" s="523"/>
      <c r="I59" s="524"/>
      <c r="J59" s="32"/>
    </row>
    <row r="60" spans="1:10">
      <c r="A60" s="201"/>
      <c r="B60" s="196"/>
      <c r="C60" s="522" t="str">
        <f>INDEX(発注者入力シート!$L$56:$T$76,MATCH(発注者入力シート!C37,発注者入力シート!$N$56:$N$76,0),4)</f>
        <v>表３【地域貢献・その他】評価項目の着色セルに項目を記入した場合、ここに記載文を直接入力！</v>
      </c>
      <c r="D60" s="523"/>
      <c r="E60" s="523"/>
      <c r="F60" s="523"/>
      <c r="G60" s="523"/>
      <c r="H60" s="523"/>
      <c r="I60" s="524"/>
      <c r="J60" s="32"/>
    </row>
    <row r="61" spans="1:10" ht="13.5" thickBot="1">
      <c r="A61" s="201"/>
      <c r="B61" s="197"/>
      <c r="C61" s="522" t="str">
        <f>INDEX(発注者入力シート!$L$56:$T$76,MATCH(発注者入力シート!C38,発注者入力シート!$N$56:$N$76,0),4)</f>
        <v>表３【地域貢献・その他】評価項目の着色セルに項目を記入した場合、ここに記載文を直接入力！</v>
      </c>
      <c r="D61" s="523"/>
      <c r="E61" s="523"/>
      <c r="F61" s="523"/>
      <c r="G61" s="523"/>
      <c r="H61" s="523"/>
      <c r="I61" s="524"/>
      <c r="J61" s="32"/>
    </row>
    <row r="62" spans="1:10">
      <c r="A62" s="201"/>
      <c r="B62" s="203"/>
      <c r="C62" s="203"/>
      <c r="D62" s="203"/>
      <c r="E62" s="203"/>
      <c r="F62" s="203"/>
      <c r="G62" s="203"/>
      <c r="H62" s="203"/>
      <c r="I62" s="203"/>
      <c r="J62" s="32"/>
    </row>
    <row r="63" spans="1:10">
      <c r="A63" s="201" t="str">
        <f>CONCATENATE("＜配置予定技術者① ：",C18,"&gt;""")</f>
        <v>＜配置予定技術者① ：&gt;"</v>
      </c>
      <c r="B63" s="203"/>
      <c r="C63" s="201"/>
      <c r="D63" s="203"/>
      <c r="E63" s="203"/>
      <c r="F63" s="203"/>
      <c r="G63" s="32"/>
      <c r="H63" s="32"/>
      <c r="I63" s="32"/>
      <c r="J63" s="32"/>
    </row>
    <row r="64" spans="1:10" ht="13.5" thickBot="1">
      <c r="A64" s="201"/>
      <c r="B64" s="314" t="s">
        <v>493</v>
      </c>
      <c r="C64" s="517" t="s">
        <v>273</v>
      </c>
      <c r="D64" s="517"/>
      <c r="E64" s="517"/>
      <c r="F64" s="517"/>
      <c r="G64" s="517"/>
      <c r="H64" s="517"/>
      <c r="I64" s="518"/>
      <c r="J64" s="32"/>
    </row>
    <row r="65" spans="1:10">
      <c r="A65" s="201"/>
      <c r="B65" s="315"/>
      <c r="C65" s="516" t="str">
        <f>INDEX(発注者入力シート!$L$49:$T$55,MATCH(発注者入力シート!C25,発注者入力シート!$N$49:$N$55,0),4)</f>
        <v>　○配置予定技術者の資格　（様式-３）</v>
      </c>
      <c r="D65" s="519"/>
      <c r="E65" s="519"/>
      <c r="F65" s="519"/>
      <c r="G65" s="519"/>
      <c r="H65" s="519"/>
      <c r="I65" s="519"/>
      <c r="J65" s="32"/>
    </row>
    <row r="66" spans="1:10">
      <c r="A66" s="201"/>
      <c r="B66" s="196"/>
      <c r="C66" s="516" t="str">
        <f>INDEX(発注者入力シート!$L$49:$T$55,MATCH(発注者入力シート!C26,発注者入力シート!$N$49:$N$55,0),4)</f>
        <v>表３【技術者】評価項目の着色セルに項目を記入した場合、ここに記載文を直接入力！</v>
      </c>
      <c r="D66" s="519"/>
      <c r="E66" s="519"/>
      <c r="F66" s="519"/>
      <c r="G66" s="519"/>
      <c r="H66" s="519"/>
      <c r="I66" s="519"/>
      <c r="J66" s="32"/>
    </row>
    <row r="67" spans="1:10">
      <c r="A67" s="201"/>
      <c r="B67" s="196"/>
      <c r="C67" s="520" t="str">
        <f>INDEX(発注者入力シート!$L$49:$T$55,MATCH(発注者入力シート!C27,発注者入力シート!$N$49:$N$55,0),4)</f>
        <v>表３【技術者】評価項目の着色セルに項目を記入した場合、ここに記載文を直接入力！</v>
      </c>
      <c r="D67" s="521"/>
      <c r="E67" s="521"/>
      <c r="F67" s="521"/>
      <c r="G67" s="521"/>
      <c r="H67" s="521"/>
      <c r="I67" s="521"/>
      <c r="J67" s="32"/>
    </row>
    <row r="68" spans="1:10" ht="13.5" thickBot="1">
      <c r="A68" s="201"/>
      <c r="B68" s="197"/>
      <c r="C68" s="516" t="str">
        <f>INDEX(発注者入力シート!$L$49:$T$55,MATCH(発注者入力シート!C28,発注者入力シート!$N$49:$N$55,0),4)</f>
        <v>表３【技術者】評価項目の着色セルに項目を記入した場合、ここに記載文を直接入力！</v>
      </c>
      <c r="D68" s="519"/>
      <c r="E68" s="519"/>
      <c r="F68" s="519"/>
      <c r="G68" s="519"/>
      <c r="H68" s="519"/>
      <c r="I68" s="519"/>
      <c r="J68" s="32"/>
    </row>
    <row r="69" spans="1:10">
      <c r="A69" s="201"/>
      <c r="B69" s="203"/>
      <c r="C69" s="201"/>
      <c r="D69" s="203"/>
      <c r="E69" s="203"/>
      <c r="F69" s="203"/>
      <c r="G69" s="32"/>
      <c r="H69" s="32"/>
      <c r="I69" s="32"/>
      <c r="J69" s="32"/>
    </row>
    <row r="70" spans="1:10">
      <c r="A70" s="201" t="str">
        <f>CONCATENATE("＜配置予定技術者② ：",C19,"&gt;""")</f>
        <v>＜配置予定技術者② ：&gt;"</v>
      </c>
      <c r="B70" s="203"/>
      <c r="C70" s="201"/>
      <c r="D70" s="203"/>
      <c r="E70" s="203"/>
      <c r="F70" s="203"/>
      <c r="G70" s="32"/>
      <c r="H70" s="32"/>
      <c r="I70" s="32"/>
      <c r="J70" s="32"/>
    </row>
    <row r="71" spans="1:10" ht="13.5" thickBot="1">
      <c r="A71" s="201"/>
      <c r="B71" s="314" t="s">
        <v>493</v>
      </c>
      <c r="C71" s="517" t="s">
        <v>273</v>
      </c>
      <c r="D71" s="517"/>
      <c r="E71" s="517"/>
      <c r="F71" s="517"/>
      <c r="G71" s="517"/>
      <c r="H71" s="517"/>
      <c r="I71" s="518"/>
      <c r="J71" s="32"/>
    </row>
    <row r="72" spans="1:10">
      <c r="A72" s="201"/>
      <c r="B72" s="315"/>
      <c r="C72" s="516" t="str">
        <f>C65</f>
        <v>　○配置予定技術者の資格　（様式-３）</v>
      </c>
      <c r="D72" s="519"/>
      <c r="E72" s="519"/>
      <c r="F72" s="519"/>
      <c r="G72" s="519"/>
      <c r="H72" s="519"/>
      <c r="I72" s="519"/>
      <c r="J72" s="32"/>
    </row>
    <row r="73" spans="1:10">
      <c r="A73" s="201"/>
      <c r="B73" s="196"/>
      <c r="C73" s="516" t="str">
        <f>C66</f>
        <v>表３【技術者】評価項目の着色セルに項目を記入した場合、ここに記載文を直接入力！</v>
      </c>
      <c r="D73" s="519"/>
      <c r="E73" s="519"/>
      <c r="F73" s="519"/>
      <c r="G73" s="519"/>
      <c r="H73" s="519"/>
      <c r="I73" s="519"/>
      <c r="J73" s="32"/>
    </row>
    <row r="74" spans="1:10">
      <c r="A74" s="201"/>
      <c r="B74" s="196"/>
      <c r="C74" s="516" t="str">
        <f>C67</f>
        <v>表３【技術者】評価項目の着色セルに項目を記入した場合、ここに記載文を直接入力！</v>
      </c>
      <c r="D74" s="519"/>
      <c r="E74" s="519"/>
      <c r="F74" s="519"/>
      <c r="G74" s="519"/>
      <c r="H74" s="519"/>
      <c r="I74" s="519"/>
      <c r="J74" s="32"/>
    </row>
    <row r="75" spans="1:10" ht="13.5" thickBot="1">
      <c r="A75" s="201"/>
      <c r="B75" s="197"/>
      <c r="C75" s="516" t="str">
        <f>C68</f>
        <v>表３【技術者】評価項目の着色セルに項目を記入した場合、ここに記載文を直接入力！</v>
      </c>
      <c r="D75" s="519"/>
      <c r="E75" s="519"/>
      <c r="F75" s="519"/>
      <c r="G75" s="519"/>
      <c r="H75" s="519"/>
      <c r="I75" s="519"/>
      <c r="J75" s="32"/>
    </row>
    <row r="76" spans="1:10">
      <c r="A76" s="201"/>
      <c r="B76" s="203"/>
      <c r="C76" s="201"/>
      <c r="D76" s="201"/>
      <c r="E76" s="201"/>
      <c r="F76" s="201"/>
      <c r="G76" s="201"/>
      <c r="H76" s="201"/>
      <c r="I76" s="201"/>
      <c r="J76" s="32"/>
    </row>
    <row r="77" spans="1:10">
      <c r="A77" s="201" t="str">
        <f>CONCATENATE("＜配置予定技術者③ ：",C20,"&gt;""")</f>
        <v>＜配置予定技術者③ ：&gt;"</v>
      </c>
      <c r="B77" s="203"/>
      <c r="C77" s="201"/>
      <c r="D77" s="203"/>
      <c r="E77" s="203"/>
      <c r="F77" s="203"/>
      <c r="G77" s="32"/>
      <c r="H77" s="32"/>
      <c r="I77" s="32"/>
      <c r="J77" s="32"/>
    </row>
    <row r="78" spans="1:10" ht="13.5" thickBot="1">
      <c r="A78" s="201"/>
      <c r="B78" s="314" t="s">
        <v>493</v>
      </c>
      <c r="C78" s="517" t="s">
        <v>273</v>
      </c>
      <c r="D78" s="517"/>
      <c r="E78" s="517"/>
      <c r="F78" s="517"/>
      <c r="G78" s="517"/>
      <c r="H78" s="517"/>
      <c r="I78" s="518"/>
      <c r="J78" s="32"/>
    </row>
    <row r="79" spans="1:10">
      <c r="A79" s="201"/>
      <c r="B79" s="315"/>
      <c r="C79" s="515" t="str">
        <f>C72</f>
        <v>　○配置予定技術者の資格　（様式-３）</v>
      </c>
      <c r="D79" s="515"/>
      <c r="E79" s="515"/>
      <c r="F79" s="515"/>
      <c r="G79" s="515"/>
      <c r="H79" s="515"/>
      <c r="I79" s="516"/>
      <c r="J79" s="32"/>
    </row>
    <row r="80" spans="1:10">
      <c r="A80" s="201"/>
      <c r="B80" s="196"/>
      <c r="C80" s="515" t="str">
        <f t="shared" ref="C80:C82" si="0">C73</f>
        <v>表３【技術者】評価項目の着色セルに項目を記入した場合、ここに記載文を直接入力！</v>
      </c>
      <c r="D80" s="515"/>
      <c r="E80" s="515"/>
      <c r="F80" s="515"/>
      <c r="G80" s="515"/>
      <c r="H80" s="515"/>
      <c r="I80" s="516"/>
      <c r="J80" s="32"/>
    </row>
    <row r="81" spans="1:10">
      <c r="A81" s="201"/>
      <c r="B81" s="196"/>
      <c r="C81" s="515" t="str">
        <f t="shared" si="0"/>
        <v>表３【技術者】評価項目の着色セルに項目を記入した場合、ここに記載文を直接入力！</v>
      </c>
      <c r="D81" s="515"/>
      <c r="E81" s="515"/>
      <c r="F81" s="515"/>
      <c r="G81" s="515"/>
      <c r="H81" s="515"/>
      <c r="I81" s="516"/>
      <c r="J81" s="32"/>
    </row>
    <row r="82" spans="1:10" ht="13.5" thickBot="1">
      <c r="A82" s="201"/>
      <c r="B82" s="197"/>
      <c r="C82" s="515" t="str">
        <f t="shared" si="0"/>
        <v>表３【技術者】評価項目の着色セルに項目を記入した場合、ここに記載文を直接入力！</v>
      </c>
      <c r="D82" s="515"/>
      <c r="E82" s="515"/>
      <c r="F82" s="515"/>
      <c r="G82" s="515"/>
      <c r="H82" s="515"/>
      <c r="I82" s="516"/>
      <c r="J82" s="32"/>
    </row>
    <row r="83" spans="1:10">
      <c r="A83" s="201"/>
      <c r="B83" s="203"/>
      <c r="C83" s="203"/>
      <c r="D83" s="203"/>
      <c r="E83" s="203"/>
      <c r="F83" s="203"/>
      <c r="G83" s="32"/>
      <c r="H83" s="32"/>
      <c r="I83" s="32"/>
      <c r="J83" s="32"/>
    </row>
    <row r="84" spans="1:10">
      <c r="A84" s="204"/>
      <c r="B84" s="32"/>
      <c r="C84" s="32"/>
      <c r="D84" s="32"/>
      <c r="E84" s="32"/>
      <c r="F84" s="32"/>
      <c r="G84" s="32"/>
      <c r="H84" s="32"/>
      <c r="I84" s="32"/>
      <c r="J84" s="32"/>
    </row>
  </sheetData>
  <mergeCells count="44">
    <mergeCell ref="C35:I35"/>
    <mergeCell ref="C30:I30"/>
    <mergeCell ref="C31:I31"/>
    <mergeCell ref="C32:I32"/>
    <mergeCell ref="C33:I33"/>
    <mergeCell ref="C34:I34"/>
    <mergeCell ref="A23:J23"/>
    <mergeCell ref="C26:I26"/>
    <mergeCell ref="C27:I27"/>
    <mergeCell ref="C28:I28"/>
    <mergeCell ref="C29:I29"/>
    <mergeCell ref="C43:I43"/>
    <mergeCell ref="C44:I44"/>
    <mergeCell ref="C45:I45"/>
    <mergeCell ref="C46:I46"/>
    <mergeCell ref="C47:I47"/>
    <mergeCell ref="C48:I48"/>
    <mergeCell ref="C51:I51"/>
    <mergeCell ref="C53:I53"/>
    <mergeCell ref="C52:I52"/>
    <mergeCell ref="C54:I54"/>
    <mergeCell ref="C81:I81"/>
    <mergeCell ref="C68:I68"/>
    <mergeCell ref="C55:I55"/>
    <mergeCell ref="C56:I56"/>
    <mergeCell ref="C57:I57"/>
    <mergeCell ref="C58:I58"/>
    <mergeCell ref="C59:I59"/>
    <mergeCell ref="A38:J39"/>
    <mergeCell ref="C82:I82"/>
    <mergeCell ref="C64:I64"/>
    <mergeCell ref="C71:I71"/>
    <mergeCell ref="C78:I78"/>
    <mergeCell ref="C65:I65"/>
    <mergeCell ref="C66:I66"/>
    <mergeCell ref="C67:I67"/>
    <mergeCell ref="C72:I72"/>
    <mergeCell ref="C73:I73"/>
    <mergeCell ref="C74:I74"/>
    <mergeCell ref="C75:I75"/>
    <mergeCell ref="C60:I60"/>
    <mergeCell ref="C61:I61"/>
    <mergeCell ref="C79:I79"/>
    <mergeCell ref="C80:I80"/>
  </mergeCells>
  <phoneticPr fontId="2"/>
  <dataValidations count="2">
    <dataValidation type="list" showInputMessage="1" showErrorMessage="1" sqref="B44:B48 B52:B61 B65:B68 B72:B75 B79:B82" xr:uid="{00000000-0002-0000-0100-000000000000}">
      <formula1>企業回答1</formula1>
    </dataValidation>
    <dataValidation type="list" allowBlank="1" showInputMessage="1" showErrorMessage="1" sqref="B26:B35" xr:uid="{D7E0E503-D35F-4695-8EDA-E215A5D3A460}">
      <formula1>$K$25:$K$26</formula1>
    </dataValidation>
  </dataValidations>
  <pageMargins left="0.70866141732283472" right="0.31496062992125984" top="0.55118110236220474" bottom="0.55118110236220474" header="0.31496062992125984" footer="0.31496062992125984"/>
  <pageSetup paperSize="8"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Q56"/>
  <sheetViews>
    <sheetView workbookViewId="0">
      <selection activeCell="A24" sqref="A24"/>
    </sheetView>
  </sheetViews>
  <sheetFormatPr defaultColWidth="9" defaultRowHeight="13"/>
  <cols>
    <col min="1" max="17" width="5.08984375" style="275" customWidth="1"/>
    <col min="18" max="16384" width="9" style="275"/>
  </cols>
  <sheetData>
    <row r="1" spans="1:17" s="281" customFormat="1" ht="16.5">
      <c r="A1" s="550" t="s">
        <v>480</v>
      </c>
      <c r="B1" s="550"/>
      <c r="C1" s="550"/>
      <c r="D1" s="550"/>
      <c r="E1" s="550"/>
      <c r="F1" s="550"/>
      <c r="G1" s="550"/>
      <c r="H1" s="550"/>
      <c r="I1" s="550"/>
      <c r="J1" s="550"/>
      <c r="K1" s="550"/>
      <c r="L1" s="550"/>
      <c r="M1" s="550"/>
      <c r="N1" s="550"/>
      <c r="O1" s="550"/>
    </row>
    <row r="2" spans="1:17" s="281" customFormat="1" ht="11.25" customHeight="1"/>
    <row r="3" spans="1:17" s="281" customFormat="1" ht="14">
      <c r="A3" s="549" t="s">
        <v>481</v>
      </c>
      <c r="B3" s="549"/>
      <c r="C3" s="549"/>
      <c r="D3" s="549"/>
      <c r="E3" s="549"/>
      <c r="F3" s="549"/>
      <c r="G3" s="549"/>
      <c r="H3" s="549"/>
      <c r="I3" s="549"/>
      <c r="J3" s="549"/>
      <c r="K3" s="549"/>
      <c r="L3" s="549"/>
      <c r="M3" s="549"/>
      <c r="N3" s="549"/>
      <c r="O3" s="549"/>
    </row>
    <row r="4" spans="1:17" s="281" customFormat="1">
      <c r="A4" s="282" t="s">
        <v>487</v>
      </c>
      <c r="B4" s="551" t="s">
        <v>482</v>
      </c>
      <c r="C4" s="551"/>
      <c r="D4" s="551"/>
      <c r="E4" s="551"/>
      <c r="F4" s="551"/>
      <c r="G4" s="551"/>
      <c r="H4" s="551"/>
      <c r="I4" s="551"/>
      <c r="J4" s="551"/>
      <c r="K4" s="551"/>
      <c r="L4" s="551"/>
      <c r="M4" s="551"/>
      <c r="N4" s="551"/>
      <c r="O4" s="551"/>
      <c r="P4" s="551"/>
      <c r="Q4" s="551"/>
    </row>
    <row r="5" spans="1:17" s="281" customFormat="1">
      <c r="A5" s="282"/>
      <c r="B5" s="551"/>
      <c r="C5" s="551"/>
      <c r="D5" s="551"/>
      <c r="E5" s="551"/>
      <c r="F5" s="551"/>
      <c r="G5" s="551"/>
      <c r="H5" s="551"/>
      <c r="I5" s="551"/>
      <c r="J5" s="551"/>
      <c r="K5" s="551"/>
      <c r="L5" s="551"/>
      <c r="M5" s="551"/>
      <c r="N5" s="551"/>
      <c r="O5" s="551"/>
      <c r="P5" s="551"/>
      <c r="Q5" s="551"/>
    </row>
    <row r="6" spans="1:17" s="281" customFormat="1" ht="13.5" customHeight="1">
      <c r="A6" s="282" t="s">
        <v>488</v>
      </c>
      <c r="B6" s="551" t="s">
        <v>483</v>
      </c>
      <c r="C6" s="551"/>
      <c r="D6" s="551"/>
      <c r="E6" s="551"/>
      <c r="F6" s="551"/>
      <c r="G6" s="551"/>
      <c r="H6" s="551"/>
      <c r="I6" s="551"/>
      <c r="J6" s="551"/>
      <c r="K6" s="551"/>
      <c r="L6" s="551"/>
      <c r="M6" s="551"/>
      <c r="N6" s="551"/>
      <c r="O6" s="551"/>
      <c r="P6" s="551"/>
      <c r="Q6" s="551"/>
    </row>
    <row r="7" spans="1:17" s="281" customFormat="1">
      <c r="A7" s="283"/>
      <c r="B7" s="551"/>
      <c r="C7" s="551"/>
      <c r="D7" s="551"/>
      <c r="E7" s="551"/>
      <c r="F7" s="551"/>
      <c r="G7" s="551"/>
      <c r="H7" s="551"/>
      <c r="I7" s="551"/>
      <c r="J7" s="551"/>
      <c r="K7" s="551"/>
      <c r="L7" s="551"/>
      <c r="M7" s="551"/>
      <c r="N7" s="551"/>
      <c r="O7" s="551"/>
      <c r="P7" s="551"/>
      <c r="Q7" s="551"/>
    </row>
    <row r="8" spans="1:17" s="281" customFormat="1">
      <c r="A8" s="283"/>
      <c r="B8" s="551"/>
      <c r="C8" s="551"/>
      <c r="D8" s="551"/>
      <c r="E8" s="551"/>
      <c r="F8" s="551"/>
      <c r="G8" s="551"/>
      <c r="H8" s="551"/>
      <c r="I8" s="551"/>
      <c r="J8" s="551"/>
      <c r="K8" s="551"/>
      <c r="L8" s="551"/>
      <c r="M8" s="551"/>
      <c r="N8" s="551"/>
      <c r="O8" s="551"/>
      <c r="P8" s="551"/>
      <c r="Q8" s="551"/>
    </row>
    <row r="9" spans="1:17" s="281" customFormat="1">
      <c r="A9" s="283"/>
      <c r="B9" s="551"/>
      <c r="C9" s="551"/>
      <c r="D9" s="551"/>
      <c r="E9" s="551"/>
      <c r="F9" s="551"/>
      <c r="G9" s="551"/>
      <c r="H9" s="551"/>
      <c r="I9" s="551"/>
      <c r="J9" s="551"/>
      <c r="K9" s="551"/>
      <c r="L9" s="551"/>
      <c r="M9" s="551"/>
      <c r="N9" s="551"/>
      <c r="O9" s="551"/>
      <c r="P9" s="551"/>
      <c r="Q9" s="551"/>
    </row>
    <row r="10" spans="1:17" s="281" customFormat="1" ht="9.75" customHeight="1">
      <c r="A10" s="330"/>
      <c r="B10" s="330"/>
      <c r="C10" s="330"/>
      <c r="D10" s="330"/>
      <c r="E10" s="330"/>
      <c r="F10" s="330"/>
      <c r="G10" s="330"/>
      <c r="H10" s="330"/>
      <c r="I10" s="330"/>
      <c r="J10" s="330"/>
      <c r="K10" s="330"/>
      <c r="L10" s="330"/>
      <c r="M10" s="330"/>
      <c r="N10" s="330"/>
      <c r="O10" s="330"/>
      <c r="P10" s="330"/>
      <c r="Q10" s="330"/>
    </row>
    <row r="11" spans="1:17" s="281" customFormat="1" ht="14">
      <c r="A11" s="549" t="s">
        <v>484</v>
      </c>
      <c r="B11" s="549"/>
      <c r="C11" s="549"/>
      <c r="D11" s="549"/>
      <c r="E11" s="549"/>
      <c r="F11" s="549"/>
      <c r="G11" s="549"/>
      <c r="H11" s="549"/>
      <c r="I11" s="549"/>
      <c r="J11" s="549"/>
      <c r="K11" s="549"/>
      <c r="L11" s="549"/>
      <c r="M11" s="549"/>
      <c r="N11" s="549"/>
    </row>
    <row r="12" spans="1:17" s="281" customFormat="1">
      <c r="A12" s="282" t="s">
        <v>487</v>
      </c>
      <c r="B12" s="551" t="s">
        <v>455</v>
      </c>
      <c r="C12" s="551"/>
      <c r="D12" s="551"/>
      <c r="E12" s="551"/>
      <c r="F12" s="551"/>
      <c r="G12" s="551"/>
      <c r="H12" s="551"/>
      <c r="I12" s="551"/>
      <c r="J12" s="551"/>
      <c r="K12" s="551"/>
      <c r="L12" s="551"/>
      <c r="M12" s="551"/>
      <c r="N12" s="551"/>
      <c r="O12" s="551"/>
      <c r="P12" s="551"/>
      <c r="Q12" s="551"/>
    </row>
    <row r="13" spans="1:17" s="281" customFormat="1">
      <c r="A13" s="282"/>
      <c r="B13" s="551"/>
      <c r="C13" s="551"/>
      <c r="D13" s="551"/>
      <c r="E13" s="551"/>
      <c r="F13" s="551"/>
      <c r="G13" s="551"/>
      <c r="H13" s="551"/>
      <c r="I13" s="551"/>
      <c r="J13" s="551"/>
      <c r="K13" s="551"/>
      <c r="L13" s="551"/>
      <c r="M13" s="551"/>
      <c r="N13" s="551"/>
      <c r="O13" s="551"/>
      <c r="P13" s="551"/>
      <c r="Q13" s="551"/>
    </row>
    <row r="14" spans="1:17" s="281" customFormat="1">
      <c r="A14" s="282" t="s">
        <v>488</v>
      </c>
      <c r="B14" s="551" t="s">
        <v>456</v>
      </c>
      <c r="C14" s="551"/>
      <c r="D14" s="551"/>
      <c r="E14" s="551"/>
      <c r="F14" s="551"/>
      <c r="G14" s="551"/>
      <c r="H14" s="551"/>
      <c r="I14" s="551"/>
      <c r="J14" s="551"/>
      <c r="K14" s="551"/>
      <c r="L14" s="551"/>
      <c r="M14" s="551"/>
      <c r="N14" s="551"/>
      <c r="O14" s="551"/>
      <c r="P14" s="551"/>
      <c r="Q14" s="551"/>
    </row>
    <row r="15" spans="1:17" s="281" customFormat="1">
      <c r="A15" s="282"/>
      <c r="B15" s="551"/>
      <c r="C15" s="551"/>
      <c r="D15" s="551"/>
      <c r="E15" s="551"/>
      <c r="F15" s="551"/>
      <c r="G15" s="551"/>
      <c r="H15" s="551"/>
      <c r="I15" s="551"/>
      <c r="J15" s="551"/>
      <c r="K15" s="551"/>
      <c r="L15" s="551"/>
      <c r="M15" s="551"/>
      <c r="N15" s="551"/>
      <c r="O15" s="551"/>
      <c r="P15" s="551"/>
      <c r="Q15" s="551"/>
    </row>
    <row r="16" spans="1:17" s="281" customFormat="1">
      <c r="A16" s="282" t="s">
        <v>51</v>
      </c>
      <c r="B16" s="293" t="s">
        <v>466</v>
      </c>
      <c r="C16" s="330"/>
      <c r="D16" s="330"/>
      <c r="E16" s="330"/>
      <c r="F16" s="330"/>
      <c r="G16" s="330"/>
      <c r="H16" s="330"/>
      <c r="I16" s="330"/>
      <c r="J16" s="330"/>
      <c r="K16" s="330"/>
      <c r="L16" s="330"/>
      <c r="M16" s="330"/>
      <c r="N16" s="330"/>
      <c r="O16" s="330"/>
      <c r="P16" s="330"/>
      <c r="Q16" s="330"/>
    </row>
    <row r="17" spans="1:17" s="281" customFormat="1">
      <c r="A17" s="282" t="s">
        <v>52</v>
      </c>
      <c r="B17" s="293" t="s">
        <v>467</v>
      </c>
      <c r="C17" s="330"/>
      <c r="D17" s="330"/>
      <c r="E17" s="330"/>
      <c r="F17" s="330"/>
      <c r="G17" s="330"/>
      <c r="H17" s="330"/>
      <c r="I17" s="330"/>
      <c r="J17" s="330"/>
      <c r="K17" s="330"/>
      <c r="L17" s="330"/>
      <c r="M17" s="330"/>
      <c r="N17" s="330"/>
      <c r="O17" s="330"/>
      <c r="P17" s="330"/>
      <c r="Q17" s="330"/>
    </row>
    <row r="18" spans="1:17" s="281" customFormat="1">
      <c r="A18" s="282" t="s">
        <v>468</v>
      </c>
      <c r="B18" s="551" t="s">
        <v>469</v>
      </c>
      <c r="C18" s="551"/>
      <c r="D18" s="551"/>
      <c r="E18" s="551"/>
      <c r="F18" s="551"/>
      <c r="G18" s="551"/>
      <c r="H18" s="551"/>
      <c r="I18" s="551"/>
      <c r="J18" s="551"/>
      <c r="K18" s="551"/>
      <c r="L18" s="551"/>
      <c r="M18" s="551"/>
      <c r="N18" s="551"/>
      <c r="O18" s="551"/>
      <c r="P18" s="551"/>
      <c r="Q18" s="551"/>
    </row>
    <row r="19" spans="1:17" s="281" customFormat="1">
      <c r="A19" s="282"/>
      <c r="B19" s="551"/>
      <c r="C19" s="551"/>
      <c r="D19" s="551"/>
      <c r="E19" s="551"/>
      <c r="F19" s="551"/>
      <c r="G19" s="551"/>
      <c r="H19" s="551"/>
      <c r="I19" s="551"/>
      <c r="J19" s="551"/>
      <c r="K19" s="551"/>
      <c r="L19" s="551"/>
      <c r="M19" s="551"/>
      <c r="N19" s="551"/>
      <c r="O19" s="551"/>
      <c r="P19" s="551"/>
      <c r="Q19" s="551"/>
    </row>
    <row r="20" spans="1:17" s="281" customFormat="1">
      <c r="A20" s="282" t="s">
        <v>489</v>
      </c>
      <c r="B20" s="551" t="s">
        <v>457</v>
      </c>
      <c r="C20" s="551"/>
      <c r="D20" s="551"/>
      <c r="E20" s="551"/>
      <c r="F20" s="551"/>
      <c r="G20" s="551"/>
      <c r="H20" s="551"/>
      <c r="I20" s="551"/>
      <c r="J20" s="551"/>
      <c r="K20" s="551"/>
      <c r="L20" s="551"/>
      <c r="M20" s="551"/>
      <c r="N20" s="551"/>
      <c r="O20" s="551"/>
      <c r="P20" s="551"/>
      <c r="Q20" s="551"/>
    </row>
    <row r="21" spans="1:17" s="281" customFormat="1">
      <c r="A21" s="282"/>
      <c r="B21" s="551"/>
      <c r="C21" s="551"/>
      <c r="D21" s="551"/>
      <c r="E21" s="551"/>
      <c r="F21" s="551"/>
      <c r="G21" s="551"/>
      <c r="H21" s="551"/>
      <c r="I21" s="551"/>
      <c r="J21" s="551"/>
      <c r="K21" s="551"/>
      <c r="L21" s="551"/>
      <c r="M21" s="551"/>
      <c r="N21" s="551"/>
      <c r="O21" s="551"/>
      <c r="P21" s="551"/>
      <c r="Q21" s="551"/>
    </row>
    <row r="22" spans="1:17" s="281" customFormat="1" ht="9.75" customHeight="1">
      <c r="A22" s="316"/>
      <c r="B22" s="330"/>
      <c r="C22" s="330"/>
      <c r="D22" s="330"/>
      <c r="E22" s="330"/>
      <c r="F22" s="330"/>
      <c r="G22" s="330"/>
      <c r="H22" s="330"/>
      <c r="I22" s="330"/>
      <c r="J22" s="330"/>
      <c r="K22" s="330"/>
      <c r="L22" s="330"/>
      <c r="M22" s="330"/>
      <c r="N22" s="330"/>
      <c r="O22" s="330"/>
      <c r="P22" s="330"/>
      <c r="Q22" s="330"/>
    </row>
    <row r="23" spans="1:17" s="281" customFormat="1" ht="14">
      <c r="A23" s="549" t="s">
        <v>458</v>
      </c>
      <c r="B23" s="549"/>
      <c r="C23" s="549"/>
      <c r="D23" s="549"/>
      <c r="E23" s="549"/>
      <c r="F23" s="549"/>
      <c r="G23" s="549"/>
      <c r="H23" s="549"/>
      <c r="I23" s="549"/>
      <c r="J23" s="549"/>
    </row>
    <row r="24" spans="1:17" s="281" customFormat="1">
      <c r="A24" s="282" t="s">
        <v>487</v>
      </c>
      <c r="B24" s="551" t="s">
        <v>485</v>
      </c>
      <c r="C24" s="551"/>
      <c r="D24" s="551"/>
      <c r="E24" s="551"/>
      <c r="F24" s="551"/>
      <c r="G24" s="551"/>
      <c r="H24" s="551"/>
      <c r="I24" s="551"/>
      <c r="J24" s="551"/>
      <c r="K24" s="551"/>
      <c r="L24" s="551"/>
      <c r="M24" s="551"/>
      <c r="N24" s="551"/>
      <c r="O24" s="551"/>
      <c r="P24" s="551"/>
      <c r="Q24" s="551"/>
    </row>
    <row r="25" spans="1:17" s="281" customFormat="1">
      <c r="B25" s="551"/>
      <c r="C25" s="551"/>
      <c r="D25" s="551"/>
      <c r="E25" s="551"/>
      <c r="F25" s="551"/>
      <c r="G25" s="551"/>
      <c r="H25" s="551"/>
      <c r="I25" s="551"/>
      <c r="J25" s="551"/>
      <c r="K25" s="551"/>
      <c r="L25" s="551"/>
      <c r="M25" s="551"/>
      <c r="N25" s="551"/>
      <c r="O25" s="551"/>
      <c r="P25" s="551"/>
      <c r="Q25" s="551"/>
    </row>
    <row r="26" spans="1:17" s="281" customFormat="1" ht="9.75" customHeight="1">
      <c r="B26" s="330"/>
      <c r="C26" s="330"/>
      <c r="D26" s="330"/>
      <c r="E26" s="330"/>
      <c r="F26" s="330"/>
      <c r="G26" s="330"/>
      <c r="H26" s="330"/>
      <c r="I26" s="330"/>
      <c r="J26" s="330"/>
      <c r="K26" s="330"/>
      <c r="L26" s="330"/>
      <c r="M26" s="330"/>
      <c r="N26" s="330"/>
      <c r="O26" s="330"/>
      <c r="P26" s="330"/>
      <c r="Q26" s="330"/>
    </row>
    <row r="27" spans="1:17" s="281" customFormat="1" ht="14">
      <c r="A27" s="549" t="s">
        <v>436</v>
      </c>
      <c r="B27" s="549"/>
      <c r="C27" s="549"/>
      <c r="D27" s="549"/>
      <c r="E27" s="549"/>
      <c r="F27" s="549"/>
      <c r="G27" s="549"/>
      <c r="H27" s="549"/>
      <c r="I27" s="549"/>
      <c r="J27" s="549"/>
    </row>
    <row r="28" spans="1:17" s="281" customFormat="1">
      <c r="A28" s="282" t="s">
        <v>487</v>
      </c>
      <c r="B28" s="551" t="s">
        <v>486</v>
      </c>
      <c r="C28" s="551"/>
      <c r="D28" s="551"/>
      <c r="E28" s="551"/>
      <c r="F28" s="551"/>
      <c r="G28" s="551"/>
      <c r="H28" s="551"/>
      <c r="I28" s="551"/>
      <c r="J28" s="551"/>
      <c r="K28" s="551"/>
      <c r="L28" s="551"/>
      <c r="M28" s="551"/>
      <c r="N28" s="551"/>
      <c r="O28" s="551"/>
      <c r="P28" s="551"/>
      <c r="Q28" s="551"/>
    </row>
    <row r="29" spans="1:17" s="281" customFormat="1">
      <c r="A29" s="282"/>
      <c r="B29" s="551"/>
      <c r="C29" s="551"/>
      <c r="D29" s="551"/>
      <c r="E29" s="551"/>
      <c r="F29" s="551"/>
      <c r="G29" s="551"/>
      <c r="H29" s="551"/>
      <c r="I29" s="551"/>
      <c r="J29" s="551"/>
      <c r="K29" s="551"/>
      <c r="L29" s="551"/>
      <c r="M29" s="551"/>
      <c r="N29" s="551"/>
      <c r="O29" s="551"/>
      <c r="P29" s="551"/>
      <c r="Q29" s="551"/>
    </row>
    <row r="30" spans="1:17" s="281" customFormat="1" ht="9.75" customHeight="1">
      <c r="A30" s="283"/>
    </row>
    <row r="31" spans="1:17" s="281" customFormat="1" ht="14">
      <c r="A31" s="549" t="s">
        <v>490</v>
      </c>
      <c r="B31" s="549"/>
      <c r="C31" s="549"/>
      <c r="D31" s="549"/>
      <c r="E31" s="549"/>
      <c r="F31" s="549"/>
      <c r="G31" s="549"/>
      <c r="H31" s="549"/>
      <c r="I31" s="549"/>
      <c r="J31" s="549"/>
    </row>
    <row r="32" spans="1:17" s="281" customFormat="1">
      <c r="A32" s="284" t="s">
        <v>439</v>
      </c>
    </row>
    <row r="33" spans="1:10" s="281" customFormat="1">
      <c r="A33" s="285"/>
      <c r="B33" s="281" t="s">
        <v>459</v>
      </c>
    </row>
    <row r="34" spans="1:10" s="281" customFormat="1">
      <c r="A34" s="286"/>
      <c r="B34" s="281" t="s">
        <v>444</v>
      </c>
    </row>
    <row r="35" spans="1:10" s="281" customFormat="1" ht="9.75" customHeight="1">
      <c r="A35" s="287"/>
    </row>
    <row r="36" spans="1:10" s="281" customFormat="1">
      <c r="A36" s="288"/>
      <c r="B36" s="281" t="s">
        <v>445</v>
      </c>
    </row>
    <row r="37" spans="1:10" s="281" customFormat="1">
      <c r="A37" s="289"/>
      <c r="B37" s="281" t="s">
        <v>446</v>
      </c>
    </row>
    <row r="38" spans="1:10" s="281" customFormat="1">
      <c r="A38" s="290"/>
      <c r="B38" s="281" t="s">
        <v>447</v>
      </c>
    </row>
    <row r="39" spans="1:10" s="281" customFormat="1">
      <c r="A39" s="291"/>
      <c r="B39" s="281" t="s">
        <v>631</v>
      </c>
    </row>
    <row r="40" spans="1:10" s="281" customFormat="1">
      <c r="A40" s="292"/>
      <c r="B40" s="281" t="s">
        <v>448</v>
      </c>
    </row>
    <row r="41" spans="1:10" s="281" customFormat="1" ht="9.75" customHeight="1">
      <c r="A41" s="283"/>
    </row>
    <row r="42" spans="1:10" s="281" customFormat="1" ht="14">
      <c r="A42" s="549" t="s">
        <v>437</v>
      </c>
      <c r="B42" s="549"/>
      <c r="C42" s="549"/>
      <c r="D42" s="549"/>
      <c r="E42" s="549"/>
      <c r="F42" s="549"/>
      <c r="G42" s="549"/>
      <c r="H42" s="549"/>
      <c r="I42" s="549"/>
      <c r="J42" s="549"/>
    </row>
    <row r="43" spans="1:10" s="281" customFormat="1">
      <c r="A43" s="293" t="s">
        <v>438</v>
      </c>
    </row>
    <row r="44" spans="1:10" s="281" customFormat="1">
      <c r="A44" s="281" t="s">
        <v>246</v>
      </c>
    </row>
    <row r="45" spans="1:10" s="281" customFormat="1">
      <c r="A45" s="281" t="s">
        <v>247</v>
      </c>
    </row>
    <row r="46" spans="1:10" s="281" customFormat="1">
      <c r="A46" s="294"/>
      <c r="B46" s="281" t="s">
        <v>440</v>
      </c>
    </row>
    <row r="47" spans="1:10" s="281" customFormat="1">
      <c r="A47" s="295"/>
      <c r="B47" s="281" t="s">
        <v>249</v>
      </c>
    </row>
    <row r="48" spans="1:10" s="281" customFormat="1" ht="6.75" customHeight="1"/>
    <row r="49" spans="1:2" s="281" customFormat="1">
      <c r="A49" s="281" t="s">
        <v>250</v>
      </c>
    </row>
    <row r="50" spans="1:2" s="281" customFormat="1">
      <c r="A50" s="296"/>
      <c r="B50" s="281" t="s">
        <v>441</v>
      </c>
    </row>
    <row r="51" spans="1:2" s="281" customFormat="1">
      <c r="A51" s="297"/>
      <c r="B51" s="281" t="s">
        <v>249</v>
      </c>
    </row>
    <row r="52" spans="1:2" s="281" customFormat="1" ht="6" customHeight="1"/>
    <row r="53" spans="1:2" s="281" customFormat="1">
      <c r="A53" s="281" t="s">
        <v>443</v>
      </c>
    </row>
    <row r="54" spans="1:2" s="281" customFormat="1">
      <c r="A54" s="298"/>
      <c r="B54" s="281" t="s">
        <v>442</v>
      </c>
    </row>
    <row r="55" spans="1:2" s="281" customFormat="1"/>
    <row r="56" spans="1:2" s="281" customFormat="1"/>
  </sheetData>
  <mergeCells count="15">
    <mergeCell ref="A42:J42"/>
    <mergeCell ref="A31:J31"/>
    <mergeCell ref="A1:O1"/>
    <mergeCell ref="A3:O3"/>
    <mergeCell ref="B4:Q5"/>
    <mergeCell ref="B6:Q9"/>
    <mergeCell ref="A11:N11"/>
    <mergeCell ref="B24:Q25"/>
    <mergeCell ref="A27:J27"/>
    <mergeCell ref="B28:Q29"/>
    <mergeCell ref="B12:Q13"/>
    <mergeCell ref="B14:Q15"/>
    <mergeCell ref="B18:Q19"/>
    <mergeCell ref="B20:Q21"/>
    <mergeCell ref="A23:J23"/>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G26"/>
  <sheetViews>
    <sheetView workbookViewId="0">
      <selection activeCell="I17" sqref="I17"/>
    </sheetView>
  </sheetViews>
  <sheetFormatPr defaultColWidth="9" defaultRowHeight="34.5" customHeight="1"/>
  <cols>
    <col min="1" max="1" width="5.453125" style="7" customWidth="1"/>
    <col min="2" max="2" width="2.08984375" style="7" customWidth="1"/>
    <col min="3" max="3" width="4.453125" style="7" customWidth="1"/>
    <col min="4" max="4" width="10.08984375" style="7" customWidth="1"/>
    <col min="5" max="5" width="18.08984375" style="7" customWidth="1"/>
    <col min="6" max="6" width="11.453125" style="7" customWidth="1"/>
    <col min="7" max="7" width="41" style="7" customWidth="1"/>
    <col min="8" max="11" width="17.7265625" style="7" customWidth="1"/>
    <col min="12" max="12" width="9" style="7"/>
    <col min="13" max="13" width="13.26953125" style="7" customWidth="1"/>
    <col min="14" max="14" width="9" style="7"/>
    <col min="15" max="15" width="12.6328125" style="7" customWidth="1"/>
    <col min="16" max="17" width="9" style="7"/>
    <col min="18" max="18" width="18.453125" style="7" customWidth="1"/>
    <col min="19" max="24" width="9" style="7"/>
    <col min="25" max="25" width="11.36328125" style="7" customWidth="1"/>
    <col min="26" max="28" width="9" style="7"/>
    <col min="29" max="29" width="11.36328125" style="7" customWidth="1"/>
    <col min="30" max="30" width="9" style="7"/>
    <col min="31" max="31" width="12.26953125" style="7" customWidth="1"/>
    <col min="32" max="16384" width="9" style="7"/>
  </cols>
  <sheetData>
    <row r="1" spans="1:7" ht="16.5" customHeight="1">
      <c r="A1" s="555" t="s">
        <v>311</v>
      </c>
      <c r="B1" s="555"/>
      <c r="C1" s="555"/>
      <c r="D1" s="559">
        <f>発注者入力シート!C7</f>
        <v>46297</v>
      </c>
      <c r="E1" s="559"/>
    </row>
    <row r="2" spans="1:7" ht="16.5" customHeight="1">
      <c r="A2" s="555" t="s">
        <v>312</v>
      </c>
      <c r="B2" s="555"/>
      <c r="C2" s="555"/>
      <c r="D2" s="560" t="str">
        <f>発注者入力シート!C10</f>
        <v>出雲三刀屋線（上島１工区）総合交付金（改築）工事　第１４期（補正）</v>
      </c>
      <c r="E2" s="560"/>
      <c r="F2" s="560"/>
      <c r="G2" s="560"/>
    </row>
    <row r="3" spans="1:7" ht="16.5" customHeight="1">
      <c r="A3" s="4" t="s">
        <v>313</v>
      </c>
      <c r="D3" s="4"/>
    </row>
    <row r="4" spans="1:7" ht="16.5" customHeight="1">
      <c r="A4" s="4" t="s">
        <v>314</v>
      </c>
      <c r="D4" s="4"/>
    </row>
    <row r="5" spans="1:7" ht="23.25" customHeight="1">
      <c r="A5" s="556" t="s">
        <v>279</v>
      </c>
      <c r="B5" s="557"/>
      <c r="C5" s="558"/>
      <c r="D5" s="60" t="s">
        <v>121</v>
      </c>
      <c r="E5" s="24" t="s">
        <v>120</v>
      </c>
      <c r="F5" s="24" t="s">
        <v>161</v>
      </c>
      <c r="G5" s="24" t="s">
        <v>281</v>
      </c>
    </row>
    <row r="6" spans="1:7" ht="43.5" customHeight="1">
      <c r="A6" s="57" t="str">
        <f>INDEX(発注者入力シート!$B$20:$G$24,MATCH(発注者入力シート!L6,発注者入力シート!$C$20:$C$24,0),5)</f>
        <v>（１）</v>
      </c>
      <c r="B6" s="58" t="s">
        <v>280</v>
      </c>
      <c r="C6" s="59" t="str">
        <f>INDEX(発注者入力シート!$B$20:$G$24,MATCH(発注者入力シート!L6,発注者入力シート!$C$20:$C$24,0),6)</f>
        <v>①</v>
      </c>
      <c r="D6" s="554" t="s">
        <v>98</v>
      </c>
      <c r="E6" s="554" t="s">
        <v>588</v>
      </c>
      <c r="F6" s="47" t="s">
        <v>84</v>
      </c>
      <c r="G6" s="47" t="str">
        <f>IF(企業成績評定点!G6="","",企業成績評定点!G6)</f>
        <v>令和５年度から令和７年度（完成及び引き渡しが完了）</v>
      </c>
    </row>
    <row r="7" spans="1:7" ht="43.5" customHeight="1">
      <c r="A7" s="57" t="str">
        <f>A6</f>
        <v>（１）</v>
      </c>
      <c r="B7" s="58" t="s">
        <v>280</v>
      </c>
      <c r="C7" s="59" t="str">
        <f>C6</f>
        <v>①</v>
      </c>
      <c r="D7" s="554"/>
      <c r="E7" s="554"/>
      <c r="F7" s="47" t="s">
        <v>122</v>
      </c>
      <c r="G7" s="47" t="str">
        <f>IF(企業成績評定点!G7="","",企業成績評定点!G7)</f>
        <v>島根県（総務部、農林水産部、土木部）</v>
      </c>
    </row>
    <row r="8" spans="1:7" ht="43.5" customHeight="1">
      <c r="A8" s="57" t="str">
        <f>A6</f>
        <v>（１）</v>
      </c>
      <c r="B8" s="58" t="s">
        <v>280</v>
      </c>
      <c r="C8" s="59" t="str">
        <f>C6</f>
        <v>①</v>
      </c>
      <c r="D8" s="554"/>
      <c r="E8" s="554"/>
      <c r="F8" s="47" t="s">
        <v>85</v>
      </c>
      <c r="G8" s="47" t="str">
        <f>IF(企業成績評定点!G8="","",企業成績評定点!G8)</f>
        <v>一般土木工事、維持修繕工事</v>
      </c>
    </row>
    <row r="9" spans="1:7" ht="43.5" customHeight="1">
      <c r="A9" s="57" t="str">
        <f>A6</f>
        <v>（１）</v>
      </c>
      <c r="B9" s="58" t="s">
        <v>280</v>
      </c>
      <c r="C9" s="59" t="str">
        <f>C6</f>
        <v>①</v>
      </c>
      <c r="D9" s="554"/>
      <c r="E9" s="554"/>
      <c r="F9" s="47" t="s">
        <v>147</v>
      </c>
      <c r="G9" s="47" t="str">
        <f>IF(企業成績評定点!G9="","",企業成績評定点!G9)</f>
        <v>土木一式工事、とび・土工・ｺﾝｸﾘｰﾄ工事、しゅんせつ工事</v>
      </c>
    </row>
    <row r="10" spans="1:7" ht="43.5" customHeight="1">
      <c r="A10" s="57" t="str">
        <f>INDEX(発注者入力シート!$B$25:$G$28,MATCH(発注者入力シート!M6,発注者入力シート!$C$25:$C$28,0),5)</f>
        <v>（２）</v>
      </c>
      <c r="B10" s="58" t="s">
        <v>280</v>
      </c>
      <c r="C10" s="59" t="str">
        <f>INDEX(発注者入力シート!$B$25:$G$28,MATCH(発注者入力シート!M6,発注者入力シート!$C$25:$C$28,0),6)</f>
        <v>①</v>
      </c>
      <c r="D10" s="47" t="s">
        <v>151</v>
      </c>
      <c r="E10" s="47" t="s">
        <v>152</v>
      </c>
      <c r="F10" s="47" t="s">
        <v>160</v>
      </c>
      <c r="G10" s="47" t="str">
        <f>IF(技術者資格!B9="","",技術者資格!B9)</f>
        <v>１級もしくは２級土木施工管理技士、または1級もしくは２級建設機械施工技士</v>
      </c>
    </row>
    <row r="11" spans="1:7" ht="43.5" customHeight="1">
      <c r="A11" s="57" t="str">
        <f>INDEX(発注者入力シート!$B$29:$G$38,MATCH(発注者入力シート!N6,発注者入力シート!$C$29:$C$38,0),5)</f>
        <v>（３）</v>
      </c>
      <c r="B11" s="58" t="s">
        <v>280</v>
      </c>
      <c r="C11" s="59" t="str">
        <f>INDEX(発注者入力シート!$B$29:$G$38,MATCH(発注者入力シート!N6,発注者入力シート!$C$29:$C$38,0),6)</f>
        <v>①</v>
      </c>
      <c r="D11" s="47" t="s">
        <v>628</v>
      </c>
      <c r="E11" s="47" t="s">
        <v>154</v>
      </c>
      <c r="F11" s="47" t="s">
        <v>155</v>
      </c>
      <c r="G11" s="474" t="str">
        <f>IF(防災協定・家畜伝染病防疫協定!T15=1,防災協定・家畜伝染病防疫協定!B8,"－")</f>
        <v>令和６年度及び令和７年度における島根県との「防災協定」及び「家畜伝染病防疫協定」の両協定の締結実績</v>
      </c>
    </row>
    <row r="12" spans="1:7" ht="43.5" hidden="1" customHeight="1">
      <c r="A12" s="57" t="e">
        <f>INDEX(発注者入力シート!$B$29:$G$38,MATCH(発注者入力シート!N7,発注者入力シート!$C$29:$C$38,0),5)</f>
        <v>#N/A</v>
      </c>
      <c r="B12" s="58" t="s">
        <v>280</v>
      </c>
      <c r="C12" s="59" t="e">
        <f>INDEX(発注者入力シート!$B$29:$G$38,MATCH(発注者入力シート!N7,発注者入力シート!$C$29:$C$38,0),6)</f>
        <v>#N/A</v>
      </c>
      <c r="D12" s="47" t="s">
        <v>628</v>
      </c>
      <c r="E12" s="47" t="s">
        <v>156</v>
      </c>
      <c r="F12" s="47" t="s">
        <v>155</v>
      </c>
      <c r="G12" s="474" t="str">
        <f>IF(防災協定・家畜伝染病防疫協定!T15=2,防災協定・家畜伝染病防疫協定!B8,"－")</f>
        <v>－</v>
      </c>
    </row>
    <row r="13" spans="1:7" ht="43.5" customHeight="1">
      <c r="A13" s="57" t="str">
        <f>INDEX(発注者入力シート!$B$29:$G$38,MATCH(発注者入力シート!N8,発注者入力シート!$C$29:$C$38,0),5)</f>
        <v>（３）</v>
      </c>
      <c r="B13" s="58" t="s">
        <v>280</v>
      </c>
      <c r="C13" s="59" t="str">
        <f>INDEX(発注者入力シート!$B$29:$G$38,MATCH(発注者入力シート!N8,発注者入力シート!$C$29:$C$38,0),6)</f>
        <v>④</v>
      </c>
      <c r="D13" s="552" t="s">
        <v>628</v>
      </c>
      <c r="E13" s="552" t="s">
        <v>365</v>
      </c>
      <c r="F13" s="47" t="s">
        <v>155</v>
      </c>
      <c r="G13" s="47" t="str">
        <f>IF(ボランティア!B6="","",ボランティア!B6)</f>
        <v>令和６年度及び令和７年度のボランティア活動又はハートフルしまねへの参加実績</v>
      </c>
    </row>
    <row r="14" spans="1:7" ht="43.5" customHeight="1">
      <c r="A14" s="57" t="str">
        <f>A13</f>
        <v>（３）</v>
      </c>
      <c r="B14" s="58" t="s">
        <v>280</v>
      </c>
      <c r="C14" s="59" t="str">
        <f>C13</f>
        <v>④</v>
      </c>
      <c r="D14" s="553"/>
      <c r="E14" s="553"/>
      <c r="F14" s="47" t="s">
        <v>510</v>
      </c>
      <c r="G14" s="47" t="str">
        <f>IF(ボランティア!D8="","",ボランティア!D8)</f>
        <v>島根県内</v>
      </c>
    </row>
    <row r="15" spans="1:7" ht="43.5" customHeight="1">
      <c r="A15" s="57" t="str">
        <f>INDEX(発注者入力シート!$B$29:$G$38,MATCH(発注者入力シート!N9,発注者入力シート!$C$29:$C$38,0),5)</f>
        <v>（３）</v>
      </c>
      <c r="B15" s="58" t="s">
        <v>280</v>
      </c>
      <c r="C15" s="59" t="str">
        <f>INDEX(発注者入力シート!$B$29:$G$38,MATCH(発注者入力シート!N9,発注者入力シート!$C$29:$C$38,0),6)</f>
        <v>②</v>
      </c>
      <c r="D15" s="552" t="s">
        <v>628</v>
      </c>
      <c r="E15" s="552" t="s">
        <v>364</v>
      </c>
      <c r="F15" s="47" t="s">
        <v>155</v>
      </c>
      <c r="G15" s="47" t="str">
        <f>IF(維持管理業務!B7="","",維持管理業務!B7)</f>
        <v>令和６年度及び令和７年度の県管理公共土木施設に関する維持管理業務または海岸漂着物の回収業務の契約実績</v>
      </c>
    </row>
    <row r="16" spans="1:7" ht="43.5" customHeight="1">
      <c r="A16" s="57" t="str">
        <f>A15</f>
        <v>（３）</v>
      </c>
      <c r="B16" s="58" t="s">
        <v>280</v>
      </c>
      <c r="C16" s="59" t="str">
        <f>C15</f>
        <v>②</v>
      </c>
      <c r="D16" s="553"/>
      <c r="E16" s="553"/>
      <c r="F16" s="47" t="s">
        <v>510</v>
      </c>
      <c r="G16" s="47" t="str">
        <f>IF(維持管理業務!D10="","",維持管理業務!D10)</f>
        <v>旧出雲市</v>
      </c>
    </row>
    <row r="17" spans="1:7" ht="43.5" customHeight="1">
      <c r="A17" s="57" t="str">
        <f>INDEX(発注者入力シート!$B$29:$G$38,MATCH(発注者入力シート!N10,発注者入力シート!$C$29:$C$38,0),5)</f>
        <v>（３）</v>
      </c>
      <c r="B17" s="58" t="s">
        <v>280</v>
      </c>
      <c r="C17" s="59" t="str">
        <f>INDEX(発注者入力シート!$B$29:$G$38,MATCH(発注者入力シート!N10,発注者入力シート!$C$29:$C$38,0),6)</f>
        <v>③</v>
      </c>
      <c r="D17" s="552" t="s">
        <v>628</v>
      </c>
      <c r="E17" s="552" t="s">
        <v>157</v>
      </c>
      <c r="F17" s="47" t="s">
        <v>155</v>
      </c>
      <c r="G17" s="47" t="str">
        <f>IF(除雪業務!B8="","",除雪業務!B8)</f>
        <v>令和６年度及び令和７年度の県管理道路・空港を含む除雪業務の契約実績</v>
      </c>
    </row>
    <row r="18" spans="1:7" ht="43.5" customHeight="1">
      <c r="A18" s="57" t="str">
        <f>A17</f>
        <v>（３）</v>
      </c>
      <c r="B18" s="58" t="s">
        <v>280</v>
      </c>
      <c r="C18" s="59" t="str">
        <f>C17</f>
        <v>③</v>
      </c>
      <c r="D18" s="553"/>
      <c r="E18" s="553"/>
      <c r="F18" s="47" t="s">
        <v>510</v>
      </c>
      <c r="G18" s="47" t="str">
        <f>IF(除雪業務!D11="","",除雪業務!D11)</f>
        <v>島根県内</v>
      </c>
    </row>
    <row r="19" spans="1:7" ht="43.5" customHeight="1">
      <c r="A19" s="57" t="str">
        <f>INDEX(発注者入力シート!$B$29:$G$38,MATCH(発注者入力シート!N19,発注者入力シート!$C$29:$C$38,0),5)</f>
        <v>（３）</v>
      </c>
      <c r="B19" s="58" t="s">
        <v>280</v>
      </c>
      <c r="C19" s="59" t="str">
        <f>INDEX(発注者入力シート!$B$29:$G$38,MATCH(発注者入力シート!N19,発注者入力シート!$C$29:$C$38,0),6)</f>
        <v>⑤</v>
      </c>
      <c r="D19" s="47" t="s">
        <v>628</v>
      </c>
      <c r="E19" s="47" t="s">
        <v>715</v>
      </c>
      <c r="F19" s="47" t="s">
        <v>155</v>
      </c>
      <c r="G19" s="47" t="str">
        <f>IF(消防団!B9="","",消防団!B9)</f>
        <v>入札公告日前日時点（令和8年10月1日時点）での消防団協力事業所の認定状況、又は出雲市防災安全協会への加入状況</v>
      </c>
    </row>
    <row r="20" spans="1:7" ht="43.5" hidden="1" customHeight="1">
      <c r="A20" s="57" t="e">
        <f>INDEX(発注者入力シート!$B$29:$G$38,MATCH(発注者入力シート!N17,発注者入力シート!$C$29:$C$38,0),5)</f>
        <v>#N/A</v>
      </c>
      <c r="B20" s="58" t="s">
        <v>280</v>
      </c>
      <c r="C20" s="59" t="e">
        <f>INDEX(発注者入力シート!$B$29:$G$38,MATCH(発注者入力シート!N17,発注者入力シート!$C$29:$C$38,0),6)</f>
        <v>#N/A</v>
      </c>
      <c r="D20" s="47" t="s">
        <v>628</v>
      </c>
      <c r="E20" s="47" t="s">
        <v>623</v>
      </c>
      <c r="F20" s="47" t="s">
        <v>155</v>
      </c>
      <c r="G20" s="47" t="e">
        <f>IF(#REF!="","",#REF!)</f>
        <v>#REF!</v>
      </c>
    </row>
    <row r="21" spans="1:7" ht="43.5" hidden="1" customHeight="1">
      <c r="A21" s="57" t="e">
        <f>INDEX(発注者入力シート!$B$29:$G$38,MATCH(発注者入力シート!N18,発注者入力シート!$C$29:$C$38,0),5)</f>
        <v>#N/A</v>
      </c>
      <c r="B21" s="58" t="s">
        <v>280</v>
      </c>
      <c r="C21" s="59" t="e">
        <f>INDEX(発注者入力シート!$B$29:$G$38,MATCH(発注者入力シート!N18,発注者入力シート!$C$29:$C$38,0),6)</f>
        <v>#N/A</v>
      </c>
      <c r="D21" s="47" t="s">
        <v>628</v>
      </c>
      <c r="E21" s="47" t="s">
        <v>567</v>
      </c>
      <c r="F21" s="47" t="s">
        <v>155</v>
      </c>
      <c r="G21" s="47" t="e">
        <f>IF(#REF!="","",#REF!)</f>
        <v>#REF!</v>
      </c>
    </row>
    <row r="22" spans="1:7" ht="43.5" hidden="1" customHeight="1">
      <c r="A22" s="57" t="e">
        <f>INDEX(発注者入力シート!$B$29:$G$38,MATCH(発注者入力シート!N18,発注者入力シート!$C$29:$C$38,0),5)</f>
        <v>#N/A</v>
      </c>
      <c r="B22" s="58" t="s">
        <v>280</v>
      </c>
      <c r="C22" s="59" t="e">
        <f>INDEX(発注者入力シート!$B$29:$G$38,MATCH(発注者入力シート!N18,発注者入力シート!$C$29:$C$38,0),6)</f>
        <v>#N/A</v>
      </c>
      <c r="D22" s="47" t="s">
        <v>628</v>
      </c>
      <c r="E22" s="47" t="s">
        <v>568</v>
      </c>
      <c r="F22" s="47" t="s">
        <v>155</v>
      </c>
      <c r="G22" s="47" t="e">
        <f>IF(#REF!="","",#REF!)</f>
        <v>#REF!</v>
      </c>
    </row>
    <row r="23" spans="1:7" ht="43.5" hidden="1" customHeight="1">
      <c r="A23" s="459" t="e">
        <f>INDEX(発注者入力シート!$B$29:$G$38,MATCH(発注者入力シート!N21,発注者入力シート!$C$29:$C$38,0),5)</f>
        <v>#N/A</v>
      </c>
      <c r="B23" s="460" t="s">
        <v>280</v>
      </c>
      <c r="C23" s="461" t="e">
        <f>INDEX(発注者入力シート!$B$29:$G$38,MATCH(発注者入力シート!N21,発注者入力シート!$C$29:$C$38,0),6)</f>
        <v>#N/A</v>
      </c>
      <c r="D23" s="552" t="s">
        <v>628</v>
      </c>
      <c r="E23" s="552" t="s">
        <v>625</v>
      </c>
      <c r="F23" s="462" t="s">
        <v>155</v>
      </c>
      <c r="G23" s="462" t="e">
        <f>#REF!</f>
        <v>#REF!</v>
      </c>
    </row>
    <row r="24" spans="1:7" ht="43.5" hidden="1" customHeight="1">
      <c r="A24" s="459" t="e">
        <f>INDEX(発注者入力シート!$B$29:$G$38,MATCH(発注者入力シート!N21,発注者入力シート!$C$29:$C$38,0),5)</f>
        <v>#N/A</v>
      </c>
      <c r="B24" s="460" t="s">
        <v>280</v>
      </c>
      <c r="C24" s="461" t="e">
        <f>INDEX(発注者入力シート!$B$29:$G$38,MATCH(発注者入力シート!N21,発注者入力シート!$C$29:$C$38,0),6)</f>
        <v>#N/A</v>
      </c>
      <c r="D24" s="553"/>
      <c r="E24" s="553"/>
      <c r="F24" s="462" t="s">
        <v>426</v>
      </c>
      <c r="G24" s="462" t="e">
        <f>#REF!</f>
        <v>#REF!</v>
      </c>
    </row>
    <row r="25" spans="1:7" ht="43.5" customHeight="1">
      <c r="A25" s="57" t="str">
        <f>INDEX(発注者入力シート!$B$39:$G$40,MATCH(発注者入力シート!O7,発注者入力シート!$C$39:$C$40,0),5)</f>
        <v>（４）</v>
      </c>
      <c r="B25" s="58" t="s">
        <v>280</v>
      </c>
      <c r="C25" s="59" t="str">
        <f>INDEX(発注者入力シート!$B$39:$G$40,MATCH(発注者入力シート!O7,発注者入力シート!$C$39:$C$40,0),6)</f>
        <v>①</v>
      </c>
      <c r="D25" s="554" t="s">
        <v>310</v>
      </c>
      <c r="E25" s="554" t="s">
        <v>158</v>
      </c>
      <c r="F25" s="47" t="s">
        <v>155</v>
      </c>
      <c r="G25" s="47" t="str">
        <f>IF(会社所在地!B10="","",会社所在地!B10)</f>
        <v>入札公告日前日において、評価対象地域内に建設業法で規定する主たる営業所（本店）または従たる営業所（支店、営業所）がある者</v>
      </c>
    </row>
    <row r="26" spans="1:7" ht="34.5" customHeight="1">
      <c r="A26" s="57" t="str">
        <f>A25</f>
        <v>（４）</v>
      </c>
      <c r="B26" s="58" t="s">
        <v>280</v>
      </c>
      <c r="C26" s="59" t="str">
        <f>C25</f>
        <v>①</v>
      </c>
      <c r="D26" s="554"/>
      <c r="E26" s="554"/>
      <c r="F26" s="47" t="s">
        <v>510</v>
      </c>
      <c r="G26" s="8" t="str">
        <f>IF(会社所在地!D13="","",会社所在地!D13)</f>
        <v>旧出雲市</v>
      </c>
    </row>
  </sheetData>
  <mergeCells count="17">
    <mergeCell ref="D6:D9"/>
    <mergeCell ref="A1:C1"/>
    <mergeCell ref="A2:C2"/>
    <mergeCell ref="E6:E9"/>
    <mergeCell ref="A5:C5"/>
    <mergeCell ref="D1:E1"/>
    <mergeCell ref="D2:G2"/>
    <mergeCell ref="D13:D14"/>
    <mergeCell ref="E13:E14"/>
    <mergeCell ref="D23:D24"/>
    <mergeCell ref="E23:E24"/>
    <mergeCell ref="D25:D26"/>
    <mergeCell ref="E25:E26"/>
    <mergeCell ref="D15:D16"/>
    <mergeCell ref="E15:E16"/>
    <mergeCell ref="D17:D18"/>
    <mergeCell ref="E17:E18"/>
  </mergeCells>
  <phoneticPr fontId="2"/>
  <pageMargins left="0.59055118110236227" right="0.19685039370078741" top="0.39370078740157483" bottom="0.39370078740157483" header="0.31496062992125984" footer="0.31496062992125984"/>
  <pageSetup paperSize="9" fitToWidth="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BT64"/>
  <sheetViews>
    <sheetView workbookViewId="0">
      <selection activeCell="BT1" sqref="BT1:BV1048576"/>
    </sheetView>
  </sheetViews>
  <sheetFormatPr defaultColWidth="9" defaultRowHeight="13"/>
  <cols>
    <col min="1" max="1" width="7.7265625" style="7" customWidth="1"/>
    <col min="2" max="2" width="7" style="7" customWidth="1"/>
    <col min="3" max="4" width="20.26953125" style="7" customWidth="1"/>
    <col min="5" max="5" width="9.08984375" style="7" bestFit="1" customWidth="1"/>
    <col min="6" max="8" width="18.90625" style="7" customWidth="1"/>
    <col min="9" max="13" width="15.6328125" style="7" customWidth="1"/>
    <col min="14" max="14" width="9" style="7"/>
    <col min="15" max="15" width="16.7265625" style="7" customWidth="1"/>
    <col min="16" max="17" width="15.6328125" style="7" customWidth="1"/>
    <col min="18" max="19" width="15.7265625" style="7" customWidth="1"/>
    <col min="20" max="20" width="15.6328125" style="7" customWidth="1"/>
    <col min="21" max="21" width="16.7265625" style="7" customWidth="1"/>
    <col min="22" max="22" width="15.6328125" style="7" customWidth="1"/>
    <col min="23" max="23" width="9" style="7" customWidth="1"/>
    <col min="24" max="25" width="15.6328125" style="7" customWidth="1"/>
    <col min="26" max="26" width="9" style="7"/>
    <col min="27" max="27" width="16.6328125" style="7" customWidth="1"/>
    <col min="28" max="28" width="15.6328125" style="7" customWidth="1"/>
    <col min="29" max="29" width="15.7265625" style="7" customWidth="1"/>
    <col min="30" max="31" width="20.7265625" style="7" customWidth="1"/>
    <col min="32" max="34" width="15.6328125" style="7" customWidth="1"/>
    <col min="35" max="35" width="9" style="7" customWidth="1"/>
    <col min="36" max="37" width="15.6328125" style="7" customWidth="1"/>
    <col min="38" max="38" width="9" style="7"/>
    <col min="39" max="39" width="16.7265625" style="7" customWidth="1"/>
    <col min="40" max="40" width="15.6328125" style="7" customWidth="1"/>
    <col min="41" max="41" width="15.7265625" style="7" customWidth="1"/>
    <col min="42" max="43" width="20.453125" style="7" customWidth="1"/>
    <col min="44" max="46" width="15.6328125" style="7" customWidth="1"/>
    <col min="47" max="47" width="9" style="7" customWidth="1"/>
    <col min="48" max="50" width="15.6328125" style="7" customWidth="1"/>
    <col min="51" max="52" width="22.26953125" style="7" customWidth="1"/>
    <col min="53" max="53" width="15.6328125" style="7" customWidth="1"/>
    <col min="54" max="55" width="16.08984375" style="7" customWidth="1"/>
    <col min="56" max="56" width="16" style="7" customWidth="1"/>
    <col min="57" max="57" width="17.90625" style="7" customWidth="1"/>
    <col min="58" max="58" width="16.453125" style="7" customWidth="1"/>
    <col min="59" max="59" width="16.08984375" style="7" customWidth="1"/>
    <col min="60" max="62" width="15.6328125" style="7" customWidth="1"/>
    <col min="63" max="65" width="16" style="7" customWidth="1"/>
    <col min="66" max="70" width="16.08984375" style="7" customWidth="1"/>
    <col min="71" max="16384" width="9" style="7"/>
  </cols>
  <sheetData>
    <row r="1" spans="1:63" ht="19">
      <c r="A1" s="79" t="s">
        <v>404</v>
      </c>
      <c r="B1" s="76"/>
      <c r="C1" s="76"/>
      <c r="D1" s="76"/>
      <c r="E1" s="76"/>
      <c r="F1" s="76"/>
      <c r="G1" s="76"/>
      <c r="H1" s="76"/>
      <c r="I1" s="76"/>
      <c r="J1" s="76"/>
      <c r="K1" s="76"/>
    </row>
    <row r="2" spans="1:63" ht="14.25" customHeight="1">
      <c r="A2" s="206" t="s">
        <v>325</v>
      </c>
      <c r="B2" s="207"/>
      <c r="C2" s="207"/>
      <c r="D2" s="207"/>
      <c r="E2" s="207"/>
      <c r="F2" s="207"/>
      <c r="G2" s="207"/>
      <c r="H2" s="207"/>
      <c r="I2" s="207"/>
      <c r="J2" s="207"/>
      <c r="K2" s="207"/>
      <c r="L2" s="207"/>
      <c r="M2" s="207"/>
      <c r="N2" s="207"/>
    </row>
    <row r="3" spans="1:63" ht="14.25" customHeight="1">
      <c r="A3" s="207"/>
      <c r="B3" s="206" t="s">
        <v>395</v>
      </c>
      <c r="C3" s="208"/>
      <c r="D3" s="208"/>
      <c r="E3" s="208"/>
      <c r="F3" s="208"/>
      <c r="G3" s="208"/>
      <c r="H3" s="208"/>
      <c r="I3" s="207"/>
      <c r="J3" s="207"/>
      <c r="K3" s="207"/>
      <c r="L3" s="207"/>
      <c r="M3" s="207"/>
      <c r="N3" s="207"/>
    </row>
    <row r="4" spans="1:63" ht="14.25" customHeight="1">
      <c r="A4" s="207"/>
      <c r="B4" s="206" t="s">
        <v>398</v>
      </c>
      <c r="C4" s="208"/>
      <c r="D4" s="208"/>
      <c r="E4" s="208"/>
      <c r="F4" s="208"/>
      <c r="G4" s="208"/>
      <c r="H4" s="208"/>
      <c r="I4" s="207"/>
      <c r="J4" s="207"/>
      <c r="K4" s="207"/>
      <c r="L4" s="207"/>
      <c r="M4" s="207"/>
      <c r="N4" s="207"/>
    </row>
    <row r="5" spans="1:63" ht="14.25" customHeight="1">
      <c r="A5" s="207"/>
      <c r="B5" s="206" t="s">
        <v>396</v>
      </c>
      <c r="C5" s="208"/>
      <c r="D5" s="208"/>
      <c r="E5" s="208"/>
      <c r="F5" s="208"/>
      <c r="G5" s="208"/>
      <c r="H5" s="208"/>
      <c r="I5" s="207"/>
      <c r="J5" s="207"/>
      <c r="K5" s="207"/>
      <c r="L5" s="207"/>
      <c r="M5" s="207"/>
      <c r="N5" s="207"/>
    </row>
    <row r="6" spans="1:63" ht="14.25" customHeight="1">
      <c r="A6" s="207"/>
      <c r="B6" s="206" t="s">
        <v>402</v>
      </c>
      <c r="C6" s="208"/>
      <c r="D6" s="208"/>
      <c r="E6" s="208"/>
      <c r="F6" s="208"/>
      <c r="G6" s="208"/>
      <c r="H6" s="208"/>
      <c r="I6" s="207"/>
      <c r="J6" s="207"/>
      <c r="K6" s="207"/>
      <c r="L6" s="207"/>
      <c r="M6" s="207"/>
      <c r="N6" s="207"/>
    </row>
    <row r="7" spans="1:63" ht="14">
      <c r="A7" s="33" t="s">
        <v>391</v>
      </c>
      <c r="B7" s="32"/>
      <c r="C7" s="200"/>
      <c r="D7" s="200"/>
      <c r="E7" s="200"/>
      <c r="F7" s="200"/>
      <c r="G7" s="200"/>
      <c r="H7" s="200"/>
      <c r="I7" s="200"/>
      <c r="J7" s="200"/>
      <c r="K7" s="200"/>
      <c r="L7" s="200"/>
      <c r="M7" s="200"/>
      <c r="N7" s="200"/>
    </row>
    <row r="8" spans="1:63" ht="14.25" customHeight="1">
      <c r="A8" s="261" t="s">
        <v>400</v>
      </c>
      <c r="B8" s="33" t="s">
        <v>392</v>
      </c>
      <c r="C8" s="33"/>
      <c r="D8" s="33"/>
      <c r="E8" s="33"/>
      <c r="F8" s="33"/>
      <c r="G8" s="33"/>
      <c r="H8" s="33"/>
      <c r="I8" s="200"/>
      <c r="J8" s="200"/>
      <c r="K8" s="200"/>
      <c r="L8" s="200"/>
      <c r="M8" s="200"/>
      <c r="N8" s="200"/>
    </row>
    <row r="9" spans="1:63" ht="14.25" customHeight="1">
      <c r="A9" s="205"/>
      <c r="B9" s="33" t="s">
        <v>403</v>
      </c>
      <c r="C9" s="33"/>
      <c r="D9" s="33"/>
      <c r="E9" s="33"/>
      <c r="F9" s="33"/>
      <c r="G9" s="33"/>
      <c r="H9" s="33"/>
      <c r="I9" s="200"/>
      <c r="J9" s="200"/>
      <c r="K9" s="200"/>
      <c r="L9" s="200"/>
      <c r="M9" s="200"/>
      <c r="N9" s="200"/>
    </row>
    <row r="10" spans="1:63" ht="14.25" customHeight="1">
      <c r="A10" s="205"/>
      <c r="B10" s="259" t="s">
        <v>393</v>
      </c>
      <c r="C10" s="33"/>
      <c r="D10" s="33"/>
      <c r="E10" s="33"/>
      <c r="F10" s="33"/>
      <c r="G10" s="33"/>
      <c r="H10" s="33"/>
      <c r="I10" s="200"/>
      <c r="J10" s="200"/>
      <c r="K10" s="200"/>
      <c r="L10" s="200"/>
      <c r="M10" s="200"/>
      <c r="N10" s="200"/>
    </row>
    <row r="11" spans="1:63" ht="14.25" customHeight="1">
      <c r="A11" s="205"/>
      <c r="B11" s="259" t="s">
        <v>397</v>
      </c>
      <c r="C11" s="33"/>
      <c r="D11" s="33"/>
      <c r="E11" s="33"/>
      <c r="F11" s="33"/>
      <c r="G11" s="33"/>
      <c r="H11" s="33"/>
      <c r="I11" s="200"/>
      <c r="J11" s="200"/>
      <c r="K11" s="200"/>
      <c r="L11" s="200"/>
      <c r="M11" s="200"/>
      <c r="N11" s="200"/>
    </row>
    <row r="12" spans="1:63" ht="14.25" customHeight="1">
      <c r="A12" s="205"/>
      <c r="B12" s="77" t="s">
        <v>632</v>
      </c>
      <c r="C12" s="78"/>
      <c r="D12" s="78"/>
      <c r="E12" s="78"/>
      <c r="F12" s="78"/>
      <c r="G12" s="78"/>
      <c r="H12" s="78"/>
      <c r="I12" s="317"/>
      <c r="J12" s="317"/>
      <c r="K12" s="200"/>
      <c r="L12" s="200"/>
      <c r="M12" s="200"/>
      <c r="N12" s="200"/>
    </row>
    <row r="13" spans="1:63" ht="14.25" customHeight="1">
      <c r="A13" s="205" t="s">
        <v>374</v>
      </c>
      <c r="B13" s="259" t="s">
        <v>406</v>
      </c>
      <c r="C13" s="33"/>
      <c r="D13" s="33"/>
      <c r="E13" s="33"/>
      <c r="F13" s="33"/>
      <c r="G13" s="33"/>
      <c r="H13" s="33"/>
      <c r="I13" s="200"/>
      <c r="J13" s="200"/>
      <c r="K13" s="200"/>
      <c r="L13" s="200"/>
      <c r="M13" s="200"/>
      <c r="N13" s="200"/>
      <c r="BK13"/>
    </row>
    <row r="14" spans="1:63" ht="14.25" customHeight="1">
      <c r="A14" s="205" t="s">
        <v>375</v>
      </c>
      <c r="B14" s="33" t="s">
        <v>405</v>
      </c>
      <c r="C14" s="33"/>
      <c r="D14" s="33"/>
      <c r="E14" s="33"/>
      <c r="F14" s="33"/>
      <c r="G14" s="33"/>
      <c r="H14" s="33"/>
      <c r="I14" s="200"/>
      <c r="J14" s="200"/>
      <c r="K14" s="200"/>
      <c r="L14" s="200"/>
      <c r="M14" s="200"/>
      <c r="N14" s="200"/>
    </row>
    <row r="15" spans="1:63" ht="14.25" customHeight="1">
      <c r="A15" s="205" t="s">
        <v>376</v>
      </c>
      <c r="B15" s="33" t="s">
        <v>401</v>
      </c>
      <c r="C15" s="33"/>
      <c r="D15" s="33"/>
      <c r="E15" s="33"/>
      <c r="F15" s="33"/>
      <c r="G15" s="33"/>
      <c r="H15" s="33"/>
      <c r="I15" s="200"/>
      <c r="J15" s="200"/>
      <c r="K15" s="200"/>
      <c r="L15" s="200"/>
      <c r="M15" s="200"/>
      <c r="N15" s="200"/>
    </row>
    <row r="16" spans="1:63" ht="14">
      <c r="A16" s="51"/>
    </row>
    <row r="17" spans="1:72" ht="16.5">
      <c r="A17" s="10" t="s">
        <v>399</v>
      </c>
      <c r="D17" s="9"/>
      <c r="F17" t="s">
        <v>324</v>
      </c>
      <c r="I17" t="s">
        <v>324</v>
      </c>
      <c r="L17" t="s">
        <v>324</v>
      </c>
      <c r="R17" t="s">
        <v>324</v>
      </c>
      <c r="U17" t="s">
        <v>324</v>
      </c>
      <c r="X17" t="s">
        <v>324</v>
      </c>
      <c r="AD17" t="s">
        <v>324</v>
      </c>
      <c r="AG17" t="s">
        <v>324</v>
      </c>
      <c r="AJ17" t="s">
        <v>324</v>
      </c>
      <c r="AP17" t="s">
        <v>324</v>
      </c>
      <c r="AS17" t="s">
        <v>324</v>
      </c>
      <c r="AV17" t="s">
        <v>324</v>
      </c>
      <c r="BK17"/>
      <c r="BQ17" t="s">
        <v>410</v>
      </c>
    </row>
    <row r="18" spans="1:72" ht="13.5" thickBot="1">
      <c r="A18" s="200"/>
      <c r="B18" s="32" t="s">
        <v>326</v>
      </c>
      <c r="C18" s="63" t="str">
        <f>CONCATENATE("様式-",INDEX(発注者入力シート!$B$20:$G$24,MATCH(発注者入力シート!L6,発注者入力シート!$C$20:$C$24,0),4))</f>
        <v>様式-２</v>
      </c>
      <c r="D18" s="200"/>
      <c r="E18" s="200"/>
      <c r="F18" s="63"/>
      <c r="G18" s="200"/>
      <c r="H18" s="200"/>
      <c r="I18" s="63"/>
      <c r="J18" s="200"/>
      <c r="K18" s="200"/>
      <c r="L18" s="63"/>
      <c r="M18" s="200"/>
      <c r="N18" s="200"/>
      <c r="O18" s="63" t="str">
        <f>CONCATENATE("様式-",INDEX(発注者入力シート!$B$25:$G$28,MATCH(発注者入力シート!M6,発注者入力シート!$C$25:$C$28,0),4))</f>
        <v>様式-３</v>
      </c>
      <c r="P18" s="200"/>
      <c r="Q18" s="200"/>
      <c r="R18" s="63"/>
      <c r="S18" s="200"/>
      <c r="T18" s="200"/>
      <c r="U18" s="63"/>
      <c r="V18" s="200"/>
      <c r="W18" s="200"/>
      <c r="X18" s="63"/>
      <c r="Y18" s="200"/>
      <c r="Z18" s="200"/>
      <c r="AA18" s="63" t="str">
        <f>CONCATENATE("様式-",INDEX(発注者入力シート!$B$25:$G$28,MATCH(発注者入力シート!M6,発注者入力シート!$C$25:$C$28,0),4))</f>
        <v>様式-３</v>
      </c>
      <c r="AB18" s="200"/>
      <c r="AC18" s="200"/>
      <c r="AD18" s="63"/>
      <c r="AE18" s="200"/>
      <c r="AF18" s="200"/>
      <c r="AG18" s="63"/>
      <c r="AH18" s="200"/>
      <c r="AI18" s="200"/>
      <c r="AJ18" s="63"/>
      <c r="AK18" s="200"/>
      <c r="AL18" s="200"/>
      <c r="AM18" s="63" t="str">
        <f>CONCATENATE("様式-",INDEX(発注者入力シート!$B$25:$G$28,MATCH(発注者入力シート!M6,発注者入力シート!$C$25:$C$28,0),4))</f>
        <v>様式-３</v>
      </c>
      <c r="AN18" s="200"/>
      <c r="AO18" s="200"/>
      <c r="AP18" s="63" t="e">
        <f>CONCATENATE("様式-",INDEX(発注者入力シート!$B$25:$G$28,MATCH(発注者入力シート!M7,発注者入力シート!$C$25:$C$28,0),4))</f>
        <v>#N/A</v>
      </c>
      <c r="AQ18" s="200"/>
      <c r="AR18" s="200"/>
      <c r="AS18" s="63"/>
      <c r="AT18" s="200"/>
      <c r="AU18" s="200"/>
      <c r="AV18" s="63"/>
      <c r="AW18" s="200"/>
      <c r="AX18" s="200"/>
      <c r="AY18" s="63" t="str" cm="1">
        <f t="array" ref="AY18">CONCATENATE("様式-",INDEX(発注者入力シート!$B$29:$G$38,MATCH(TRUE,(発注者入力シート!$C$29:$C$38=発注者入力シート!N6)+(発注者入力シート!$C$29:$C$38=発注者入力シート!N7)&gt;0,0),4))</f>
        <v>様式-４</v>
      </c>
      <c r="AZ18" s="200"/>
      <c r="BA18" s="200"/>
      <c r="BB18" s="63" t="str">
        <f>CONCATENATE("様式-",INDEX(発注者入力シート!$B$29:$G$38,MATCH(発注者入力シート!N8,発注者入力シート!$C$29:$C$38,0),4))</f>
        <v>様式-５</v>
      </c>
      <c r="BC18" s="200"/>
      <c r="BD18" s="200"/>
      <c r="BE18" s="63" t="str">
        <f>CONCATENATE("様式-",INDEX(発注者入力シート!$B$29:$G$38,MATCH(発注者入力シート!N9,発注者入力シート!$C$29:$C$38,0),4))</f>
        <v>様式-６</v>
      </c>
      <c r="BF18" s="200"/>
      <c r="BG18" s="200"/>
      <c r="BH18" s="63" t="str">
        <f>CONCATENATE("様式-",INDEX(発注者入力シート!$B$29:$G$38,MATCH(発注者入力シート!N10,発注者入力シート!$C$29:$C$38,0),4))</f>
        <v>様式-７</v>
      </c>
      <c r="BI18" s="200"/>
      <c r="BJ18" s="200"/>
      <c r="BK18" s="63" t="e">
        <f>CONCATENATE("様式-",INDEX(発注者入力シート!$B$29:$G$38,MATCH(発注者入力シート!N26,発注者入力シート!$C$29:$C$38,0),4))</f>
        <v>#N/A</v>
      </c>
      <c r="BL18" s="200"/>
      <c r="BM18" s="200"/>
      <c r="BN18" s="63" t="str">
        <f>CONCATENATE("様式-",INDEX(発注者入力シート!$B$39:$G$40,MATCH(発注者入力シート!O7,発注者入力シート!$C$39:$C$40,0),4))</f>
        <v>様式-９</v>
      </c>
      <c r="BO18" s="200"/>
      <c r="BP18" s="200"/>
      <c r="BQ18" s="63" t="e">
        <f>CONCATENATE("様式-",INDEX(発注者入力シート!$B$39:$G$40,MATCH(発注者入力シート!O11,発注者入力シート!$C$39:$C$40,0),4))</f>
        <v>#N/A</v>
      </c>
      <c r="BR18" s="200"/>
      <c r="BS18" s="200"/>
      <c r="BT18" s="200"/>
    </row>
    <row r="19" spans="1:72" s="30" customFormat="1" ht="24" customHeight="1">
      <c r="A19" s="218" t="s">
        <v>390</v>
      </c>
      <c r="B19" s="219" t="s">
        <v>183</v>
      </c>
      <c r="C19" s="612" t="s">
        <v>98</v>
      </c>
      <c r="D19" s="613"/>
      <c r="E19" s="614"/>
      <c r="F19" s="612"/>
      <c r="G19" s="613"/>
      <c r="H19" s="614"/>
      <c r="I19" s="612"/>
      <c r="J19" s="613"/>
      <c r="K19" s="614"/>
      <c r="L19" s="612"/>
      <c r="M19" s="613"/>
      <c r="N19" s="614"/>
      <c r="O19" s="612" t="s">
        <v>184</v>
      </c>
      <c r="P19" s="613"/>
      <c r="Q19" s="614"/>
      <c r="R19" s="612"/>
      <c r="S19" s="613"/>
      <c r="T19" s="614"/>
      <c r="U19" s="612"/>
      <c r="V19" s="613"/>
      <c r="W19" s="614"/>
      <c r="X19" s="612"/>
      <c r="Y19" s="613"/>
      <c r="Z19" s="614"/>
      <c r="AA19" s="612" t="s">
        <v>185</v>
      </c>
      <c r="AB19" s="613"/>
      <c r="AC19" s="614"/>
      <c r="AD19" s="612"/>
      <c r="AE19" s="613"/>
      <c r="AF19" s="614"/>
      <c r="AG19" s="612"/>
      <c r="AH19" s="613"/>
      <c r="AI19" s="614"/>
      <c r="AJ19" s="612"/>
      <c r="AK19" s="613"/>
      <c r="AL19" s="614"/>
      <c r="AM19" s="639" t="s">
        <v>186</v>
      </c>
      <c r="AN19" s="640"/>
      <c r="AO19" s="641"/>
      <c r="AP19" s="612"/>
      <c r="AQ19" s="613"/>
      <c r="AR19" s="614"/>
      <c r="AS19" s="612"/>
      <c r="AT19" s="613"/>
      <c r="AU19" s="614"/>
      <c r="AV19" s="612"/>
      <c r="AW19" s="613"/>
      <c r="AX19" s="614"/>
      <c r="AY19" s="612" t="s">
        <v>628</v>
      </c>
      <c r="AZ19" s="613"/>
      <c r="BA19" s="614"/>
      <c r="BB19" s="612" t="s">
        <v>628</v>
      </c>
      <c r="BC19" s="613"/>
      <c r="BD19" s="614"/>
      <c r="BE19" s="612" t="s">
        <v>628</v>
      </c>
      <c r="BF19" s="613"/>
      <c r="BG19" s="614"/>
      <c r="BH19" s="612" t="s">
        <v>628</v>
      </c>
      <c r="BI19" s="613"/>
      <c r="BJ19" s="614"/>
      <c r="BK19" s="612" t="s">
        <v>627</v>
      </c>
      <c r="BL19" s="613"/>
      <c r="BM19" s="614"/>
      <c r="BN19" s="595" t="s">
        <v>187</v>
      </c>
      <c r="BO19" s="596"/>
      <c r="BP19" s="597"/>
      <c r="BQ19" s="618" t="s">
        <v>169</v>
      </c>
      <c r="BR19" s="596"/>
      <c r="BS19" s="597"/>
      <c r="BT19" s="218"/>
    </row>
    <row r="20" spans="1:72" ht="24" customHeight="1" thickBot="1">
      <c r="A20" s="218" t="s">
        <v>390</v>
      </c>
      <c r="B20" s="205" t="s">
        <v>188</v>
      </c>
      <c r="C20" s="615" t="s">
        <v>143</v>
      </c>
      <c r="D20" s="616"/>
      <c r="E20" s="617"/>
      <c r="F20" s="615"/>
      <c r="G20" s="616"/>
      <c r="H20" s="617"/>
      <c r="I20" s="615"/>
      <c r="J20" s="616"/>
      <c r="K20" s="617"/>
      <c r="L20" s="615"/>
      <c r="M20" s="616"/>
      <c r="N20" s="617"/>
      <c r="O20" s="615" t="s">
        <v>152</v>
      </c>
      <c r="P20" s="616"/>
      <c r="Q20" s="617"/>
      <c r="R20" s="615"/>
      <c r="S20" s="616"/>
      <c r="T20" s="617"/>
      <c r="U20" s="615"/>
      <c r="V20" s="616"/>
      <c r="W20" s="617"/>
      <c r="X20" s="615"/>
      <c r="Y20" s="616"/>
      <c r="Z20" s="617"/>
      <c r="AA20" s="615" t="s">
        <v>152</v>
      </c>
      <c r="AB20" s="616"/>
      <c r="AC20" s="617"/>
      <c r="AD20" s="615"/>
      <c r="AE20" s="616"/>
      <c r="AF20" s="617"/>
      <c r="AG20" s="615"/>
      <c r="AH20" s="616"/>
      <c r="AI20" s="617"/>
      <c r="AJ20" s="615"/>
      <c r="AK20" s="616"/>
      <c r="AL20" s="617"/>
      <c r="AM20" s="642" t="s">
        <v>152</v>
      </c>
      <c r="AN20" s="643"/>
      <c r="AO20" s="644"/>
      <c r="AP20" s="615"/>
      <c r="AQ20" s="616"/>
      <c r="AR20" s="617"/>
      <c r="AS20" s="615"/>
      <c r="AT20" s="616"/>
      <c r="AU20" s="617"/>
      <c r="AV20" s="615"/>
      <c r="AW20" s="616"/>
      <c r="AX20" s="617"/>
      <c r="AY20" s="615" t="str">
        <f>AY38</f>
        <v>防災協定及び家畜伝染病防疫協定</v>
      </c>
      <c r="AZ20" s="616"/>
      <c r="BA20" s="617"/>
      <c r="BB20" s="615" t="s">
        <v>378</v>
      </c>
      <c r="BC20" s="616"/>
      <c r="BD20" s="617"/>
      <c r="BE20" s="615" t="s">
        <v>377</v>
      </c>
      <c r="BF20" s="616"/>
      <c r="BG20" s="617"/>
      <c r="BH20" s="615" t="s">
        <v>157</v>
      </c>
      <c r="BI20" s="616"/>
      <c r="BJ20" s="617"/>
      <c r="BK20" s="615" t="s">
        <v>321</v>
      </c>
      <c r="BL20" s="616"/>
      <c r="BM20" s="617"/>
      <c r="BN20" s="598" t="s">
        <v>158</v>
      </c>
      <c r="BO20" s="599"/>
      <c r="BP20" s="600"/>
      <c r="BQ20" s="615" t="s">
        <v>409</v>
      </c>
      <c r="BR20" s="616"/>
      <c r="BS20" s="617"/>
      <c r="BT20" s="200"/>
    </row>
    <row r="21" spans="1:72" ht="37.5" customHeight="1">
      <c r="A21" s="218" t="s">
        <v>390</v>
      </c>
      <c r="B21" s="205" t="s">
        <v>189</v>
      </c>
      <c r="C21" s="64" t="str">
        <f t="shared" ref="C21:E21" si="0">C39</f>
        <v>完成年度</v>
      </c>
      <c r="D21" s="668" t="str">
        <f t="shared" si="0"/>
        <v>令和５年度から令和７年度（完成及び引き渡しが完了）</v>
      </c>
      <c r="E21" s="669">
        <f t="shared" si="0"/>
        <v>0</v>
      </c>
      <c r="F21" s="64"/>
      <c r="G21" s="65"/>
      <c r="H21" s="72"/>
      <c r="I21" s="64"/>
      <c r="J21" s="65"/>
      <c r="K21" s="72"/>
      <c r="L21" s="64"/>
      <c r="M21" s="65"/>
      <c r="N21" s="72"/>
      <c r="O21" s="645" t="str">
        <f t="shared" ref="O21:Q21" si="1">O39</f>
        <v>対象資格</v>
      </c>
      <c r="P21" s="621" t="str">
        <f t="shared" si="1"/>
        <v>１級もしくは２級土木施工管理技士、または1級もしくは２級建設機械施工技士</v>
      </c>
      <c r="Q21" s="622">
        <f t="shared" si="1"/>
        <v>0</v>
      </c>
      <c r="R21" s="64"/>
      <c r="S21" s="65"/>
      <c r="T21" s="72"/>
      <c r="U21" s="64"/>
      <c r="V21" s="65"/>
      <c r="W21" s="72"/>
      <c r="X21" s="64"/>
      <c r="Y21" s="65"/>
      <c r="Z21" s="72"/>
      <c r="AA21" s="645" t="str">
        <f t="shared" ref="AA21:AC21" si="2">AA39</f>
        <v>対象資格</v>
      </c>
      <c r="AB21" s="621" t="str">
        <f t="shared" si="2"/>
        <v>１級もしくは２級土木施工管理技士、または1級もしくは２級建設機械施工技士</v>
      </c>
      <c r="AC21" s="622">
        <f t="shared" si="2"/>
        <v>0</v>
      </c>
      <c r="AD21" s="64"/>
      <c r="AE21" s="65"/>
      <c r="AF21" s="72"/>
      <c r="AG21" s="64"/>
      <c r="AH21" s="65"/>
      <c r="AI21" s="72"/>
      <c r="AJ21" s="64"/>
      <c r="AK21" s="65"/>
      <c r="AL21" s="72"/>
      <c r="AM21" s="631" t="str">
        <f t="shared" ref="AM21:AN21" si="3">AM39</f>
        <v>対象資格</v>
      </c>
      <c r="AN21" s="625" t="str">
        <f t="shared" si="3"/>
        <v>１級もしくは２級土木施工管理技士、または1級もしくは２級建設機械施工技士</v>
      </c>
      <c r="AO21" s="626"/>
      <c r="AP21" s="64"/>
      <c r="AQ21" s="65"/>
      <c r="AR21" s="72"/>
      <c r="AS21" s="64"/>
      <c r="AT21" s="65"/>
      <c r="AU21" s="72"/>
      <c r="AV21" s="64"/>
      <c r="AW21" s="65"/>
      <c r="AX21" s="72"/>
      <c r="AY21" s="645" t="str">
        <f t="shared" ref="AY21:BI21" si="4">AY39</f>
        <v>対象</v>
      </c>
      <c r="AZ21" s="621" t="str">
        <f t="shared" si="4"/>
        <v>令和６年度及び令和７年度における島根県との「防災協定」及び「家畜伝染病防疫協定」の両協定の締結実績</v>
      </c>
      <c r="BA21" s="622">
        <f t="shared" si="4"/>
        <v>0</v>
      </c>
      <c r="BB21" s="601" t="str">
        <f>BB39</f>
        <v>対象</v>
      </c>
      <c r="BC21" s="625" t="str">
        <f>ボランティア!B6</f>
        <v>令和６年度及び令和７年度のボランティア活動又はハートフルしまねへの参加実績</v>
      </c>
      <c r="BD21" s="626"/>
      <c r="BE21" s="601" t="str">
        <f t="shared" si="4"/>
        <v>対象</v>
      </c>
      <c r="BF21" s="625" t="str">
        <f t="shared" si="4"/>
        <v>令和６年度及び令和７年度の県管理公共土木施設に関する維持管理業務または海岸漂着物の回収業務の契約実績</v>
      </c>
      <c r="BG21" s="626"/>
      <c r="BH21" s="601" t="str">
        <f t="shared" si="4"/>
        <v>対象</v>
      </c>
      <c r="BI21" s="625" t="str">
        <f t="shared" si="4"/>
        <v>令和６年度及び令和７年度の県管理道路・空港を含む除雪業務の契約実績</v>
      </c>
      <c r="BJ21" s="626"/>
      <c r="BK21" s="64"/>
      <c r="BL21" s="65"/>
      <c r="BM21" s="72"/>
      <c r="BN21" s="601" t="str">
        <f t="shared" ref="BN21:BO21" si="5">BN39</f>
        <v>対象</v>
      </c>
      <c r="BO21" s="604" t="str">
        <f t="shared" si="5"/>
        <v>入札公告日前日において、評価対象地域内に建設業法で規定する主たる営業所（本店）または従たる営業所（支店、営業所）がある者</v>
      </c>
      <c r="BP21" s="605"/>
      <c r="BQ21" s="619"/>
      <c r="BR21" s="621"/>
      <c r="BS21" s="622"/>
      <c r="BT21" s="200"/>
    </row>
    <row r="22" spans="1:72" ht="37.5" customHeight="1">
      <c r="A22" s="218" t="s">
        <v>390</v>
      </c>
      <c r="B22" s="205" t="s">
        <v>190</v>
      </c>
      <c r="C22" s="66" t="str">
        <f t="shared" ref="C22:E22" si="6">C40</f>
        <v>発注機関</v>
      </c>
      <c r="D22" s="672" t="str">
        <f t="shared" si="6"/>
        <v>島根県（総務部、農林水産部、土木部）</v>
      </c>
      <c r="E22" s="673">
        <f t="shared" si="6"/>
        <v>0</v>
      </c>
      <c r="F22" s="66"/>
      <c r="G22" s="19"/>
      <c r="H22" s="73"/>
      <c r="I22" s="66"/>
      <c r="J22" s="19"/>
      <c r="K22" s="73"/>
      <c r="L22" s="66"/>
      <c r="M22" s="19"/>
      <c r="N22" s="73"/>
      <c r="O22" s="646">
        <f t="shared" ref="O22:Q22" si="7">O40</f>
        <v>0</v>
      </c>
      <c r="P22" s="623">
        <f t="shared" si="7"/>
        <v>0</v>
      </c>
      <c r="Q22" s="624">
        <f t="shared" si="7"/>
        <v>0</v>
      </c>
      <c r="R22" s="66"/>
      <c r="S22" s="19"/>
      <c r="T22" s="73"/>
      <c r="U22" s="66"/>
      <c r="V22" s="19"/>
      <c r="W22" s="73"/>
      <c r="X22" s="66"/>
      <c r="Y22" s="19"/>
      <c r="Z22" s="73"/>
      <c r="AA22" s="646">
        <f t="shared" ref="AA22:AC22" si="8">AA40</f>
        <v>0</v>
      </c>
      <c r="AB22" s="623">
        <f t="shared" si="8"/>
        <v>0</v>
      </c>
      <c r="AC22" s="624">
        <f t="shared" si="8"/>
        <v>0</v>
      </c>
      <c r="AD22" s="66"/>
      <c r="AE22" s="19"/>
      <c r="AF22" s="73"/>
      <c r="AG22" s="66"/>
      <c r="AH22" s="19"/>
      <c r="AI22" s="73"/>
      <c r="AJ22" s="66"/>
      <c r="AK22" s="19"/>
      <c r="AL22" s="73"/>
      <c r="AM22" s="632"/>
      <c r="AN22" s="627"/>
      <c r="AO22" s="628"/>
      <c r="AP22" s="66"/>
      <c r="AQ22" s="19"/>
      <c r="AR22" s="73"/>
      <c r="AS22" s="66"/>
      <c r="AT22" s="19"/>
      <c r="AU22" s="73"/>
      <c r="AV22" s="66"/>
      <c r="AW22" s="19"/>
      <c r="AX22" s="73"/>
      <c r="AY22" s="646">
        <f t="shared" ref="AY22:BA22" si="9">AY40</f>
        <v>0</v>
      </c>
      <c r="AZ22" s="623">
        <f t="shared" si="9"/>
        <v>0</v>
      </c>
      <c r="BA22" s="624">
        <f t="shared" si="9"/>
        <v>0</v>
      </c>
      <c r="BB22" s="602"/>
      <c r="BC22" s="627"/>
      <c r="BD22" s="628"/>
      <c r="BE22" s="602"/>
      <c r="BF22" s="627"/>
      <c r="BG22" s="628"/>
      <c r="BH22" s="602"/>
      <c r="BI22" s="627"/>
      <c r="BJ22" s="628"/>
      <c r="BK22" s="66"/>
      <c r="BL22" s="19"/>
      <c r="BM22" s="73"/>
      <c r="BN22" s="602"/>
      <c r="BO22" s="606"/>
      <c r="BP22" s="607"/>
      <c r="BQ22" s="620"/>
      <c r="BR22" s="623"/>
      <c r="BS22" s="624"/>
      <c r="BT22" s="200"/>
    </row>
    <row r="23" spans="1:72" ht="37.5" customHeight="1">
      <c r="A23" s="218" t="s">
        <v>390</v>
      </c>
      <c r="B23" s="205" t="s">
        <v>191</v>
      </c>
      <c r="C23" s="66" t="str">
        <f t="shared" ref="C23:E23" si="10">C41</f>
        <v>工事種別</v>
      </c>
      <c r="D23" s="672" t="str">
        <f t="shared" si="10"/>
        <v>一般土木工事、維持修繕工事</v>
      </c>
      <c r="E23" s="673">
        <f t="shared" si="10"/>
        <v>0</v>
      </c>
      <c r="F23" s="66"/>
      <c r="G23" s="19"/>
      <c r="H23" s="73"/>
      <c r="I23" s="66"/>
      <c r="J23" s="19"/>
      <c r="K23" s="73"/>
      <c r="L23" s="66"/>
      <c r="M23" s="19"/>
      <c r="N23" s="73"/>
      <c r="O23" s="646">
        <f t="shared" ref="O23:Q23" si="11">O41</f>
        <v>0</v>
      </c>
      <c r="P23" s="623">
        <f t="shared" si="11"/>
        <v>0</v>
      </c>
      <c r="Q23" s="624">
        <f t="shared" si="11"/>
        <v>0</v>
      </c>
      <c r="R23" s="66"/>
      <c r="S23" s="19"/>
      <c r="T23" s="73"/>
      <c r="U23" s="66"/>
      <c r="V23" s="19"/>
      <c r="W23" s="73"/>
      <c r="X23" s="66"/>
      <c r="Y23" s="19"/>
      <c r="Z23" s="73"/>
      <c r="AA23" s="646">
        <f t="shared" ref="AA23:AC23" si="12">AA41</f>
        <v>0</v>
      </c>
      <c r="AB23" s="623">
        <f t="shared" si="12"/>
        <v>0</v>
      </c>
      <c r="AC23" s="624">
        <f t="shared" si="12"/>
        <v>0</v>
      </c>
      <c r="AD23" s="66"/>
      <c r="AE23" s="19"/>
      <c r="AF23" s="73"/>
      <c r="AG23" s="66"/>
      <c r="AH23" s="19"/>
      <c r="AI23" s="73"/>
      <c r="AJ23" s="66"/>
      <c r="AK23" s="19"/>
      <c r="AL23" s="73"/>
      <c r="AM23" s="632"/>
      <c r="AN23" s="627"/>
      <c r="AO23" s="628"/>
      <c r="AP23" s="66"/>
      <c r="AQ23" s="19"/>
      <c r="AR23" s="73"/>
      <c r="AS23" s="66"/>
      <c r="AT23" s="19"/>
      <c r="AU23" s="73"/>
      <c r="AV23" s="66"/>
      <c r="AW23" s="19"/>
      <c r="AX23" s="73"/>
      <c r="AY23" s="646">
        <f t="shared" ref="AY23:BA23" si="13">AY41</f>
        <v>0</v>
      </c>
      <c r="AZ23" s="623">
        <f t="shared" si="13"/>
        <v>0</v>
      </c>
      <c r="BA23" s="624">
        <f t="shared" si="13"/>
        <v>0</v>
      </c>
      <c r="BB23" s="602"/>
      <c r="BC23" s="627"/>
      <c r="BD23" s="628"/>
      <c r="BE23" s="602"/>
      <c r="BF23" s="627"/>
      <c r="BG23" s="628"/>
      <c r="BH23" s="602"/>
      <c r="BI23" s="627"/>
      <c r="BJ23" s="628"/>
      <c r="BK23" s="66"/>
      <c r="BL23" s="19"/>
      <c r="BM23" s="73"/>
      <c r="BN23" s="603"/>
      <c r="BO23" s="608"/>
      <c r="BP23" s="609"/>
      <c r="BQ23" s="620"/>
      <c r="BR23" s="623"/>
      <c r="BS23" s="624"/>
      <c r="BT23" s="200"/>
    </row>
    <row r="24" spans="1:72" ht="38">
      <c r="A24" s="218" t="s">
        <v>390</v>
      </c>
      <c r="B24" s="205" t="s">
        <v>192</v>
      </c>
      <c r="C24" s="66" t="str">
        <f t="shared" ref="C24:E24" si="14">C42</f>
        <v>建設工事の種類</v>
      </c>
      <c r="D24" s="672" t="str">
        <f t="shared" si="14"/>
        <v>土木一式工事、とび・土工・ｺﾝｸﾘｰﾄ工事、しゅんせつ工事</v>
      </c>
      <c r="E24" s="673">
        <f t="shared" si="14"/>
        <v>0</v>
      </c>
      <c r="F24" s="66"/>
      <c r="G24" s="19"/>
      <c r="H24" s="73"/>
      <c r="I24" s="66"/>
      <c r="J24" s="19"/>
      <c r="K24" s="73"/>
      <c r="L24" s="66"/>
      <c r="M24" s="19"/>
      <c r="N24" s="73"/>
      <c r="O24" s="646">
        <f t="shared" ref="O24:Q24" si="15">O42</f>
        <v>0</v>
      </c>
      <c r="P24" s="623">
        <f t="shared" si="15"/>
        <v>0</v>
      </c>
      <c r="Q24" s="624">
        <f t="shared" si="15"/>
        <v>0</v>
      </c>
      <c r="R24" s="66"/>
      <c r="S24" s="19"/>
      <c r="T24" s="73"/>
      <c r="U24" s="66"/>
      <c r="V24" s="19"/>
      <c r="W24" s="73"/>
      <c r="X24" s="66"/>
      <c r="Y24" s="19"/>
      <c r="Z24" s="73"/>
      <c r="AA24" s="646">
        <f t="shared" ref="AA24:AC24" si="16">AA42</f>
        <v>0</v>
      </c>
      <c r="AB24" s="623">
        <f t="shared" si="16"/>
        <v>0</v>
      </c>
      <c r="AC24" s="624">
        <f t="shared" si="16"/>
        <v>0</v>
      </c>
      <c r="AD24" s="66"/>
      <c r="AE24" s="19"/>
      <c r="AF24" s="73"/>
      <c r="AG24" s="66"/>
      <c r="AH24" s="19"/>
      <c r="AI24" s="73"/>
      <c r="AJ24" s="66"/>
      <c r="AK24" s="19"/>
      <c r="AL24" s="73"/>
      <c r="AM24" s="633"/>
      <c r="AN24" s="634"/>
      <c r="AO24" s="635"/>
      <c r="AP24" s="66"/>
      <c r="AQ24" s="19"/>
      <c r="AR24" s="73"/>
      <c r="AS24" s="66"/>
      <c r="AT24" s="19"/>
      <c r="AU24" s="73"/>
      <c r="AV24" s="66"/>
      <c r="AW24" s="19"/>
      <c r="AX24" s="73"/>
      <c r="AY24" s="646">
        <f t="shared" ref="AY24:BI24" si="17">AY42</f>
        <v>0</v>
      </c>
      <c r="AZ24" s="623">
        <f t="shared" si="17"/>
        <v>0</v>
      </c>
      <c r="BA24" s="624">
        <f t="shared" si="17"/>
        <v>0</v>
      </c>
      <c r="BB24" s="399" t="str">
        <f>BB42</f>
        <v>評価地域</v>
      </c>
      <c r="BC24" s="629" t="str">
        <f>BC42</f>
        <v>島根県内</v>
      </c>
      <c r="BD24" s="630"/>
      <c r="BE24" s="399" t="str">
        <f t="shared" si="17"/>
        <v>評価地域</v>
      </c>
      <c r="BF24" s="629" t="str">
        <f t="shared" si="17"/>
        <v>旧出雲市</v>
      </c>
      <c r="BG24" s="630"/>
      <c r="BH24" s="399" t="str">
        <f t="shared" si="17"/>
        <v>評価地域</v>
      </c>
      <c r="BI24" s="629" t="str">
        <f t="shared" si="17"/>
        <v>島根県内</v>
      </c>
      <c r="BJ24" s="630"/>
      <c r="BK24" s="66"/>
      <c r="BL24" s="19"/>
      <c r="BM24" s="73"/>
      <c r="BN24" s="401" t="str">
        <f>BN42</f>
        <v>評価地域</v>
      </c>
      <c r="BO24" s="610" t="str">
        <f>BO42</f>
        <v>旧出雲市</v>
      </c>
      <c r="BP24" s="611"/>
      <c r="BQ24" s="620"/>
      <c r="BR24" s="623"/>
      <c r="BS24" s="624"/>
      <c r="BT24" s="200"/>
    </row>
    <row r="25" spans="1:72" ht="19.5" customHeight="1" thickBot="1">
      <c r="A25" s="218" t="s">
        <v>390</v>
      </c>
      <c r="B25" s="205" t="s">
        <v>182</v>
      </c>
      <c r="C25" s="67" t="str">
        <f t="shared" ref="C25:D27" si="18">C43</f>
        <v>該当件数</v>
      </c>
      <c r="D25" s="666" t="str">
        <f t="shared" si="18"/>
        <v>平均点</v>
      </c>
      <c r="E25" s="667"/>
      <c r="F25" s="74"/>
      <c r="G25" s="69"/>
      <c r="H25" s="75"/>
      <c r="I25" s="74"/>
      <c r="J25" s="69"/>
      <c r="K25" s="75"/>
      <c r="L25" s="74"/>
      <c r="M25" s="69"/>
      <c r="N25" s="75"/>
      <c r="O25" s="67" t="str">
        <f t="shared" ref="O25:P26" si="19">O43</f>
        <v>項目名</v>
      </c>
      <c r="P25" s="666" t="str">
        <f t="shared" si="19"/>
        <v>状況</v>
      </c>
      <c r="Q25" s="667"/>
      <c r="R25" s="74"/>
      <c r="S25" s="69"/>
      <c r="T25" s="75"/>
      <c r="U25" s="74"/>
      <c r="V25" s="69"/>
      <c r="W25" s="75"/>
      <c r="X25" s="74"/>
      <c r="Y25" s="69"/>
      <c r="Z25" s="75"/>
      <c r="AA25" s="67" t="str">
        <f t="shared" ref="AA25:AB25" si="20">AA43</f>
        <v>項目名</v>
      </c>
      <c r="AB25" s="666" t="str">
        <f t="shared" si="20"/>
        <v>状況</v>
      </c>
      <c r="AC25" s="667"/>
      <c r="AD25" s="74"/>
      <c r="AE25" s="69"/>
      <c r="AF25" s="75"/>
      <c r="AG25" s="74"/>
      <c r="AH25" s="69"/>
      <c r="AI25" s="75"/>
      <c r="AJ25" s="74"/>
      <c r="AK25" s="69"/>
      <c r="AL25" s="75"/>
      <c r="AM25" s="67" t="str">
        <f t="shared" ref="AM25:AN25" si="21">AM43</f>
        <v>項目名</v>
      </c>
      <c r="AN25" s="649" t="str">
        <f t="shared" si="21"/>
        <v>状況</v>
      </c>
      <c r="AO25" s="650"/>
      <c r="AP25" s="74"/>
      <c r="AQ25" s="69"/>
      <c r="AR25" s="75"/>
      <c r="AS25" s="74"/>
      <c r="AT25" s="69"/>
      <c r="AU25" s="75"/>
      <c r="AV25" s="74"/>
      <c r="AW25" s="69"/>
      <c r="AX25" s="75"/>
      <c r="AY25" s="67" t="str">
        <f t="shared" ref="AY25:BJ25" si="22">AY43</f>
        <v>項目名</v>
      </c>
      <c r="AZ25" s="68" t="str">
        <f t="shared" si="22"/>
        <v>令和６年度</v>
      </c>
      <c r="BA25" s="70" t="str">
        <f t="shared" si="22"/>
        <v>令和７年度</v>
      </c>
      <c r="BB25" s="67" t="str">
        <f>BB43</f>
        <v>項目名</v>
      </c>
      <c r="BC25" s="68" t="str">
        <f>BC43</f>
        <v>令和６年度</v>
      </c>
      <c r="BD25" s="70" t="str">
        <f>BD43</f>
        <v>令和７年度</v>
      </c>
      <c r="BE25" s="67" t="str">
        <f t="shared" si="22"/>
        <v>項目名</v>
      </c>
      <c r="BF25" s="68" t="str">
        <f t="shared" si="22"/>
        <v>令和６年度</v>
      </c>
      <c r="BG25" s="70" t="str">
        <f t="shared" si="22"/>
        <v>令和７年度</v>
      </c>
      <c r="BH25" s="67" t="str">
        <f t="shared" si="22"/>
        <v>項目名</v>
      </c>
      <c r="BI25" s="68" t="str">
        <f t="shared" si="22"/>
        <v>令和６年度</v>
      </c>
      <c r="BJ25" s="70" t="str">
        <f t="shared" si="22"/>
        <v>令和７年度</v>
      </c>
      <c r="BK25" s="74"/>
      <c r="BL25" s="69"/>
      <c r="BM25" s="75"/>
      <c r="BN25" s="67" t="str">
        <f>BN43</f>
        <v>項目名</v>
      </c>
      <c r="BO25" s="402" t="str">
        <f>BO43</f>
        <v>状況</v>
      </c>
      <c r="BP25" s="268"/>
      <c r="BQ25" s="71"/>
      <c r="BR25" s="591"/>
      <c r="BS25" s="592"/>
      <c r="BT25" s="200"/>
    </row>
    <row r="26" spans="1:72" ht="39.75" customHeight="1">
      <c r="A26" s="218" t="s">
        <v>390</v>
      </c>
      <c r="B26" s="200">
        <v>1</v>
      </c>
      <c r="C26" s="80" t="str">
        <f>C44</f>
        <v/>
      </c>
      <c r="D26" s="670" t="str">
        <f>D44</f>
        <v/>
      </c>
      <c r="E26" s="671"/>
      <c r="F26" s="81"/>
      <c r="G26" s="83"/>
      <c r="H26" s="84"/>
      <c r="I26" s="81"/>
      <c r="J26" s="83"/>
      <c r="K26" s="84"/>
      <c r="L26" s="81"/>
      <c r="M26" s="83"/>
      <c r="N26" s="84"/>
      <c r="O26" s="82" t="str">
        <f t="shared" si="19"/>
        <v>配置なし</v>
      </c>
      <c r="P26" s="636" t="str">
        <f t="shared" ref="P26:Q27" si="23">P44</f>
        <v/>
      </c>
      <c r="Q26" s="637">
        <f t="shared" si="23"/>
        <v>0</v>
      </c>
      <c r="R26" s="81"/>
      <c r="S26" s="83"/>
      <c r="T26" s="84"/>
      <c r="U26" s="81"/>
      <c r="V26" s="83"/>
      <c r="W26" s="84"/>
      <c r="X26" s="81"/>
      <c r="Y26" s="83"/>
      <c r="Z26" s="84"/>
      <c r="AA26" s="82" t="str">
        <f t="shared" ref="AA26:AC26" si="24">AA44</f>
        <v>配置なし</v>
      </c>
      <c r="AB26" s="636" t="str">
        <f t="shared" si="24"/>
        <v/>
      </c>
      <c r="AC26" s="637">
        <f t="shared" si="24"/>
        <v>0</v>
      </c>
      <c r="AD26" s="81"/>
      <c r="AE26" s="83"/>
      <c r="AF26" s="84"/>
      <c r="AG26" s="81"/>
      <c r="AH26" s="83"/>
      <c r="AI26" s="84"/>
      <c r="AJ26" s="81"/>
      <c r="AK26" s="83"/>
      <c r="AL26" s="84"/>
      <c r="AM26" s="82" t="str">
        <f t="shared" ref="AM26:AO26" si="25">AM44</f>
        <v>配置なし</v>
      </c>
      <c r="AN26" s="636" t="str">
        <f t="shared" si="25"/>
        <v/>
      </c>
      <c r="AO26" s="637">
        <f t="shared" si="25"/>
        <v>0</v>
      </c>
      <c r="AP26" s="81"/>
      <c r="AQ26" s="83"/>
      <c r="AR26" s="84"/>
      <c r="AS26" s="81"/>
      <c r="AT26" s="83"/>
      <c r="AU26" s="84"/>
      <c r="AV26" s="81"/>
      <c r="AW26" s="83"/>
      <c r="AX26" s="84"/>
      <c r="AY26" s="198" t="str">
        <f t="shared" ref="AY26:BH26" si="26">AY44</f>
        <v>協定実績</v>
      </c>
      <c r="AZ26" s="212" t="str">
        <f t="shared" ref="AZ26" si="27">AZ44</f>
        <v>申請なし</v>
      </c>
      <c r="BA26" s="211" t="str">
        <f t="shared" ref="BA26" si="28">BA44</f>
        <v>申請なし</v>
      </c>
      <c r="BB26" s="82" t="str">
        <f>BB44</f>
        <v>ボランティア活動内容</v>
      </c>
      <c r="BC26" s="83" t="str">
        <f t="shared" ref="BC26:BD26" si="29">BC44</f>
        <v>申請なし</v>
      </c>
      <c r="BD26" s="84" t="str">
        <f t="shared" si="29"/>
        <v>申請なし</v>
      </c>
      <c r="BE26" s="638" t="str">
        <f t="shared" si="26"/>
        <v>業務名</v>
      </c>
      <c r="BF26" s="593" t="str">
        <f t="shared" ref="BF26:BG26" si="30">BF44</f>
        <v>申請なし</v>
      </c>
      <c r="BG26" s="594" t="str">
        <f t="shared" si="30"/>
        <v>申請なし</v>
      </c>
      <c r="BH26" s="638" t="str">
        <f t="shared" si="26"/>
        <v>業務名</v>
      </c>
      <c r="BI26" s="593" t="str">
        <f>IF(OR(BI50="有",BI50=""),BI44,"実績なし")</f>
        <v>申請なし</v>
      </c>
      <c r="BJ26" s="594" t="str">
        <f>IF(OR(BJ50="有",BJ50=""),BJ44,"実績なし")</f>
        <v>申請なし</v>
      </c>
      <c r="BK26" s="81"/>
      <c r="BL26" s="83"/>
      <c r="BM26" s="84"/>
      <c r="BN26" s="82" t="str">
        <f t="shared" ref="BN26:BO27" si="31">BN44</f>
        <v>住所</v>
      </c>
      <c r="BO26" s="593" t="str">
        <f t="shared" si="31"/>
        <v>申請なし</v>
      </c>
      <c r="BP26" s="594"/>
      <c r="BQ26" s="82"/>
      <c r="BR26" s="593"/>
      <c r="BS26" s="594"/>
      <c r="BT26" s="200"/>
    </row>
    <row r="27" spans="1:72" ht="18" customHeight="1">
      <c r="A27" s="218" t="s">
        <v>390</v>
      </c>
      <c r="B27" s="200">
        <v>2</v>
      </c>
      <c r="C27" s="85" t="str">
        <f t="shared" si="18"/>
        <v/>
      </c>
      <c r="D27" s="86" t="str">
        <f t="shared" si="18"/>
        <v/>
      </c>
      <c r="E27" s="87"/>
      <c r="F27" s="88"/>
      <c r="G27" s="92"/>
      <c r="H27" s="93"/>
      <c r="I27" s="88"/>
      <c r="J27" s="92"/>
      <c r="K27" s="93"/>
      <c r="L27" s="88"/>
      <c r="M27" s="92"/>
      <c r="N27" s="93"/>
      <c r="O27" s="91" t="str">
        <f>O45</f>
        <v/>
      </c>
      <c r="P27" s="647" t="str">
        <f t="shared" si="23"/>
        <v/>
      </c>
      <c r="Q27" s="648">
        <f t="shared" si="23"/>
        <v>0</v>
      </c>
      <c r="R27" s="88"/>
      <c r="S27" s="92"/>
      <c r="T27" s="93"/>
      <c r="U27" s="88"/>
      <c r="V27" s="92"/>
      <c r="W27" s="93"/>
      <c r="X27" s="88"/>
      <c r="Y27" s="92"/>
      <c r="Z27" s="93"/>
      <c r="AA27" s="91" t="str">
        <f>AA45</f>
        <v/>
      </c>
      <c r="AB27" s="647" t="str">
        <f t="shared" ref="AB27:AC27" si="32">AB45</f>
        <v/>
      </c>
      <c r="AC27" s="648">
        <f t="shared" si="32"/>
        <v>0</v>
      </c>
      <c r="AD27" s="88"/>
      <c r="AE27" s="92"/>
      <c r="AF27" s="93"/>
      <c r="AG27" s="88"/>
      <c r="AH27" s="92"/>
      <c r="AI27" s="93"/>
      <c r="AJ27" s="88"/>
      <c r="AK27" s="92"/>
      <c r="AL27" s="93"/>
      <c r="AM27" s="91" t="str">
        <f>AM45</f>
        <v/>
      </c>
      <c r="AN27" s="647" t="str">
        <f t="shared" ref="AN27:AO27" si="33">AN45</f>
        <v/>
      </c>
      <c r="AO27" s="648">
        <f t="shared" si="33"/>
        <v>0</v>
      </c>
      <c r="AP27" s="88"/>
      <c r="AQ27" s="92"/>
      <c r="AR27" s="93"/>
      <c r="AS27" s="88"/>
      <c r="AT27" s="92"/>
      <c r="AU27" s="93"/>
      <c r="AV27" s="88"/>
      <c r="AW27" s="92"/>
      <c r="AX27" s="93"/>
      <c r="AY27" s="96"/>
      <c r="AZ27" s="373"/>
      <c r="BA27" s="374"/>
      <c r="BB27" s="91" t="str">
        <f t="shared" ref="BB27:BD29" si="34">BB45</f>
        <v/>
      </c>
      <c r="BC27" s="262" t="str">
        <f t="shared" si="34"/>
        <v/>
      </c>
      <c r="BD27" s="263" t="str">
        <f t="shared" si="34"/>
        <v/>
      </c>
      <c r="BE27" s="586"/>
      <c r="BF27" s="584"/>
      <c r="BG27" s="585"/>
      <c r="BH27" s="586"/>
      <c r="BI27" s="584"/>
      <c r="BJ27" s="585"/>
      <c r="BK27" s="88"/>
      <c r="BL27" s="92"/>
      <c r="BM27" s="93"/>
      <c r="BN27" s="91" t="str">
        <f t="shared" si="31"/>
        <v>種類</v>
      </c>
      <c r="BO27" s="584" t="str">
        <f t="shared" si="31"/>
        <v/>
      </c>
      <c r="BP27" s="585"/>
      <c r="BQ27" s="586"/>
      <c r="BR27" s="584"/>
      <c r="BS27" s="585"/>
      <c r="BT27" s="200"/>
    </row>
    <row r="28" spans="1:72" ht="38.25" customHeight="1">
      <c r="A28" s="218" t="s">
        <v>390</v>
      </c>
      <c r="B28" s="200">
        <v>3</v>
      </c>
      <c r="C28" s="97" t="str">
        <f>C46</f>
        <v/>
      </c>
      <c r="D28" s="98"/>
      <c r="E28" s="99"/>
      <c r="F28" s="88"/>
      <c r="G28" s="92"/>
      <c r="H28" s="93"/>
      <c r="I28" s="88"/>
      <c r="J28" s="92"/>
      <c r="K28" s="93"/>
      <c r="L28" s="88"/>
      <c r="M28" s="92"/>
      <c r="N28" s="93"/>
      <c r="O28" s="96"/>
      <c r="P28" s="391"/>
      <c r="Q28" s="392"/>
      <c r="R28" s="88"/>
      <c r="S28" s="92"/>
      <c r="T28" s="93"/>
      <c r="U28" s="88"/>
      <c r="V28" s="92"/>
      <c r="W28" s="93"/>
      <c r="X28" s="88"/>
      <c r="Y28" s="92"/>
      <c r="Z28" s="93"/>
      <c r="AA28" s="96"/>
      <c r="AB28" s="391"/>
      <c r="AC28" s="392"/>
      <c r="AD28" s="88"/>
      <c r="AE28" s="92"/>
      <c r="AF28" s="93"/>
      <c r="AG28" s="88"/>
      <c r="AH28" s="92"/>
      <c r="AI28" s="93"/>
      <c r="AJ28" s="88"/>
      <c r="AK28" s="92"/>
      <c r="AL28" s="93"/>
      <c r="AM28" s="96"/>
      <c r="AN28" s="391"/>
      <c r="AO28" s="392"/>
      <c r="AP28" s="88"/>
      <c r="AQ28" s="92"/>
      <c r="AR28" s="93"/>
      <c r="AS28" s="88"/>
      <c r="AT28" s="92"/>
      <c r="AU28" s="93"/>
      <c r="AV28" s="88"/>
      <c r="AW28" s="92"/>
      <c r="AX28" s="93"/>
      <c r="AY28" s="100"/>
      <c r="AZ28" s="209"/>
      <c r="BA28" s="210"/>
      <c r="BB28" s="91" t="str">
        <f t="shared" si="34"/>
        <v/>
      </c>
      <c r="BC28" s="393" t="str">
        <f t="shared" si="34"/>
        <v/>
      </c>
      <c r="BD28" s="394" t="str">
        <f t="shared" si="34"/>
        <v/>
      </c>
      <c r="BE28" s="586"/>
      <c r="BF28" s="584"/>
      <c r="BG28" s="585"/>
      <c r="BH28" s="586"/>
      <c r="BI28" s="584"/>
      <c r="BJ28" s="585"/>
      <c r="BK28" s="88"/>
      <c r="BL28" s="92"/>
      <c r="BM28" s="93"/>
      <c r="BN28" s="96"/>
      <c r="BO28" s="94"/>
      <c r="BP28" s="95"/>
      <c r="BQ28" s="586"/>
      <c r="BR28" s="584"/>
      <c r="BS28" s="585"/>
      <c r="BT28" s="200"/>
    </row>
    <row r="29" spans="1:72" ht="37.5" customHeight="1">
      <c r="A29" s="218" t="s">
        <v>390</v>
      </c>
      <c r="B29" s="200">
        <v>4</v>
      </c>
      <c r="C29" s="97"/>
      <c r="D29" s="98"/>
      <c r="E29" s="99"/>
      <c r="F29" s="88"/>
      <c r="G29" s="92"/>
      <c r="H29" s="93"/>
      <c r="I29" s="88"/>
      <c r="J29" s="92"/>
      <c r="K29" s="93"/>
      <c r="L29" s="88"/>
      <c r="M29" s="92"/>
      <c r="N29" s="93"/>
      <c r="O29" s="100"/>
      <c r="P29" s="101"/>
      <c r="Q29" s="99"/>
      <c r="R29" s="88"/>
      <c r="S29" s="92"/>
      <c r="T29" s="93"/>
      <c r="U29" s="88"/>
      <c r="V29" s="92"/>
      <c r="W29" s="93"/>
      <c r="X29" s="88"/>
      <c r="Y29" s="92"/>
      <c r="Z29" s="93"/>
      <c r="AA29" s="100"/>
      <c r="AB29" s="101"/>
      <c r="AC29" s="99"/>
      <c r="AD29" s="88"/>
      <c r="AE29" s="92"/>
      <c r="AF29" s="93"/>
      <c r="AG29" s="88"/>
      <c r="AH29" s="92"/>
      <c r="AI29" s="93"/>
      <c r="AJ29" s="88"/>
      <c r="AK29" s="92"/>
      <c r="AL29" s="93"/>
      <c r="AM29" s="100"/>
      <c r="AN29" s="101"/>
      <c r="AO29" s="99"/>
      <c r="AP29" s="88"/>
      <c r="AQ29" s="92"/>
      <c r="AR29" s="93"/>
      <c r="AS29" s="88"/>
      <c r="AT29" s="92"/>
      <c r="AU29" s="93"/>
      <c r="AV29" s="88"/>
      <c r="AW29" s="92"/>
      <c r="AX29" s="93"/>
      <c r="AY29" s="100"/>
      <c r="AZ29" s="375"/>
      <c r="BA29" s="376"/>
      <c r="BB29" s="102" t="str">
        <f t="shared" si="34"/>
        <v/>
      </c>
      <c r="BC29" s="92" t="str">
        <f>IF(OR(BC44="",BC44="審査済・詳細省略",BC44="申請なし"),"","参加"&amp;BC47&amp;"人"&amp;CHAR(10)&amp;"従業員"&amp;BC48&amp;"人")</f>
        <v/>
      </c>
      <c r="BD29" s="418" t="str">
        <f>IF(OR(企業入力シート!B32="○",BD44="",BD44="申請なし"),"","参加"&amp;BD47&amp;"人"&amp;CHAR(10)&amp;"従業員"&amp;BD48&amp;"人")</f>
        <v/>
      </c>
      <c r="BE29" s="88" t="str">
        <f t="shared" ref="BE29:BH30" si="35">BE45</f>
        <v>発注機関</v>
      </c>
      <c r="BF29" s="92" t="str">
        <f t="shared" ref="BF29:BG29" si="36">BF45</f>
        <v/>
      </c>
      <c r="BG29" s="93" t="str">
        <f t="shared" si="36"/>
        <v/>
      </c>
      <c r="BH29" s="384" t="str">
        <f t="shared" si="35"/>
        <v>発注機関</v>
      </c>
      <c r="BI29" s="377" t="str">
        <f>IF(BI50="無","",BI45)</f>
        <v/>
      </c>
      <c r="BJ29" s="385" t="str">
        <f>IF(BJ50="無","",BJ45)</f>
        <v/>
      </c>
      <c r="BK29" s="88"/>
      <c r="BL29" s="92"/>
      <c r="BM29" s="93"/>
      <c r="BN29" s="100"/>
      <c r="BO29" s="101"/>
      <c r="BP29" s="99"/>
      <c r="BQ29" s="91"/>
      <c r="BR29" s="587"/>
      <c r="BS29" s="588"/>
      <c r="BT29" s="200"/>
    </row>
    <row r="30" spans="1:72" ht="31.5" customHeight="1">
      <c r="A30" s="218" t="s">
        <v>390</v>
      </c>
      <c r="B30" s="200">
        <v>5</v>
      </c>
      <c r="C30" s="97"/>
      <c r="D30" s="98"/>
      <c r="E30" s="99"/>
      <c r="F30" s="88"/>
      <c r="G30" s="92"/>
      <c r="H30" s="93"/>
      <c r="I30" s="88"/>
      <c r="J30" s="92"/>
      <c r="K30" s="93"/>
      <c r="L30" s="88"/>
      <c r="M30" s="92"/>
      <c r="N30" s="93"/>
      <c r="O30" s="100"/>
      <c r="P30" s="101"/>
      <c r="Q30" s="99"/>
      <c r="R30" s="88"/>
      <c r="S30" s="92"/>
      <c r="T30" s="93"/>
      <c r="U30" s="88"/>
      <c r="V30" s="92"/>
      <c r="W30" s="93"/>
      <c r="X30" s="88"/>
      <c r="Y30" s="92"/>
      <c r="Z30" s="93"/>
      <c r="AA30" s="100"/>
      <c r="AB30" s="101"/>
      <c r="AC30" s="99"/>
      <c r="AD30" s="88"/>
      <c r="AE30" s="92"/>
      <c r="AF30" s="93"/>
      <c r="AG30" s="88"/>
      <c r="AH30" s="92"/>
      <c r="AI30" s="93"/>
      <c r="AJ30" s="88"/>
      <c r="AK30" s="92"/>
      <c r="AL30" s="93"/>
      <c r="AM30" s="100"/>
      <c r="AN30" s="101"/>
      <c r="AO30" s="99"/>
      <c r="AP30" s="88"/>
      <c r="AQ30" s="92"/>
      <c r="AR30" s="93"/>
      <c r="AS30" s="88"/>
      <c r="AT30" s="92"/>
      <c r="AU30" s="93"/>
      <c r="AV30" s="88"/>
      <c r="AW30" s="92"/>
      <c r="AX30" s="93"/>
      <c r="AY30" s="576"/>
      <c r="AZ30" s="561"/>
      <c r="BA30" s="562"/>
      <c r="BB30" s="91" t="str">
        <f>BB49</f>
        <v>ﾊｰﾄﾌﾙ活動</v>
      </c>
      <c r="BC30" s="393" t="str">
        <f t="shared" ref="BC30:BD30" si="37">BC49</f>
        <v>申請なし</v>
      </c>
      <c r="BD30" s="394" t="str">
        <f t="shared" si="37"/>
        <v>申請なし</v>
      </c>
      <c r="BE30" s="451" t="str">
        <f t="shared" si="35"/>
        <v>元請・下請区分</v>
      </c>
      <c r="BF30" s="452">
        <f t="shared" ref="BF30:BG30" si="38">BF46</f>
        <v>0</v>
      </c>
      <c r="BG30" s="453">
        <f t="shared" si="38"/>
        <v>0</v>
      </c>
      <c r="BH30" s="456" t="str">
        <f t="shared" si="35"/>
        <v>元請・下請区分</v>
      </c>
      <c r="BI30" s="452" t="str">
        <f>IF(BI50="無","",BI46)</f>
        <v/>
      </c>
      <c r="BJ30" s="453" t="str">
        <f>IF(BJ50="無","",BJ46)</f>
        <v/>
      </c>
      <c r="BK30" s="88"/>
      <c r="BL30" s="92"/>
      <c r="BM30" s="93"/>
      <c r="BN30" s="100"/>
      <c r="BO30" s="101"/>
      <c r="BP30" s="99"/>
      <c r="BQ30" s="91"/>
      <c r="BR30" s="584"/>
      <c r="BS30" s="585"/>
      <c r="BT30" s="200"/>
    </row>
    <row r="31" spans="1:72" ht="56.25" customHeight="1">
      <c r="A31" s="218" t="s">
        <v>390</v>
      </c>
      <c r="B31" s="200">
        <v>6</v>
      </c>
      <c r="C31" s="97"/>
      <c r="D31" s="98"/>
      <c r="E31" s="99"/>
      <c r="F31" s="88"/>
      <c r="G31" s="92"/>
      <c r="H31" s="93"/>
      <c r="I31" s="88"/>
      <c r="J31" s="92"/>
      <c r="K31" s="93"/>
      <c r="L31" s="88"/>
      <c r="M31" s="92"/>
      <c r="N31" s="93"/>
      <c r="O31" s="100"/>
      <c r="P31" s="101"/>
      <c r="Q31" s="99"/>
      <c r="R31" s="88"/>
      <c r="S31" s="92"/>
      <c r="T31" s="93"/>
      <c r="U31" s="88"/>
      <c r="V31" s="92"/>
      <c r="W31" s="93"/>
      <c r="X31" s="88"/>
      <c r="Y31" s="92"/>
      <c r="Z31" s="93"/>
      <c r="AA31" s="100"/>
      <c r="AB31" s="101"/>
      <c r="AC31" s="99"/>
      <c r="AD31" s="88"/>
      <c r="AE31" s="92"/>
      <c r="AF31" s="93"/>
      <c r="AG31" s="88"/>
      <c r="AH31" s="92"/>
      <c r="AI31" s="93"/>
      <c r="AJ31" s="88"/>
      <c r="AK31" s="92"/>
      <c r="AL31" s="93"/>
      <c r="AM31" s="100"/>
      <c r="AN31" s="101"/>
      <c r="AO31" s="99"/>
      <c r="AP31" s="88"/>
      <c r="AQ31" s="92"/>
      <c r="AR31" s="93"/>
      <c r="AS31" s="88"/>
      <c r="AT31" s="92"/>
      <c r="AU31" s="93"/>
      <c r="AV31" s="88"/>
      <c r="AW31" s="92"/>
      <c r="AX31" s="93"/>
      <c r="AY31" s="576"/>
      <c r="AZ31" s="561"/>
      <c r="BA31" s="562"/>
      <c r="BB31" s="91" t="str">
        <f>BB51&amp;CHAR(10)&amp;BB52</f>
        <v xml:space="preserve">
</v>
      </c>
      <c r="BC31" s="393" t="str">
        <f>IF(BC50="","","参加"&amp;BC51&amp;"人"&amp;CHAR(10)&amp;"従業員"&amp;BC52&amp;"人")</f>
        <v/>
      </c>
      <c r="BD31" s="394" t="str">
        <f>IF(BD50="","","参加"&amp;BD51&amp;"人"&amp;CHAR(10)&amp;"従業員"&amp;BD52&amp;"人")</f>
        <v/>
      </c>
      <c r="BE31" s="88" t="str">
        <f>BE47</f>
        <v>契約(始)</v>
      </c>
      <c r="BF31" s="262" t="str">
        <f t="shared" ref="BF31:BG31" si="39">BF47</f>
        <v/>
      </c>
      <c r="BG31" s="263" t="str">
        <f t="shared" si="39"/>
        <v/>
      </c>
      <c r="BH31" s="91" t="str">
        <f>BH47</f>
        <v>契約(始)</v>
      </c>
      <c r="BI31" s="262" t="str">
        <f>IF(BI50="無","",BI47)</f>
        <v/>
      </c>
      <c r="BJ31" s="263" t="str">
        <f>IF(BJ50="無","",BJ47)</f>
        <v/>
      </c>
      <c r="BK31" s="88"/>
      <c r="BL31" s="92"/>
      <c r="BM31" s="93"/>
      <c r="BN31" s="100"/>
      <c r="BO31" s="101"/>
      <c r="BP31" s="99"/>
      <c r="BQ31" s="586"/>
      <c r="BR31" s="584"/>
      <c r="BS31" s="585"/>
      <c r="BT31" s="200"/>
    </row>
    <row r="32" spans="1:72" ht="36" customHeight="1">
      <c r="A32" s="218" t="s">
        <v>390</v>
      </c>
      <c r="B32" s="200">
        <v>7</v>
      </c>
      <c r="C32" s="97"/>
      <c r="D32" s="98"/>
      <c r="E32" s="99"/>
      <c r="F32" s="91"/>
      <c r="G32" s="89"/>
      <c r="H32" s="90"/>
      <c r="I32" s="91"/>
      <c r="J32" s="89"/>
      <c r="K32" s="90"/>
      <c r="L32" s="91"/>
      <c r="M32" s="89"/>
      <c r="N32" s="90"/>
      <c r="O32" s="100"/>
      <c r="P32" s="101"/>
      <c r="Q32" s="99"/>
      <c r="R32" s="91"/>
      <c r="S32" s="89"/>
      <c r="T32" s="90"/>
      <c r="U32" s="91"/>
      <c r="V32" s="89"/>
      <c r="W32" s="90"/>
      <c r="X32" s="91"/>
      <c r="Y32" s="89"/>
      <c r="Z32" s="90"/>
      <c r="AA32" s="100"/>
      <c r="AB32" s="101"/>
      <c r="AC32" s="99"/>
      <c r="AD32" s="91"/>
      <c r="AE32" s="89"/>
      <c r="AF32" s="90"/>
      <c r="AG32" s="91"/>
      <c r="AH32" s="89"/>
      <c r="AI32" s="90"/>
      <c r="AJ32" s="91"/>
      <c r="AK32" s="89"/>
      <c r="AL32" s="90"/>
      <c r="AM32" s="100"/>
      <c r="AN32" s="101"/>
      <c r="AO32" s="99"/>
      <c r="AP32" s="91"/>
      <c r="AQ32" s="89"/>
      <c r="AR32" s="90"/>
      <c r="AS32" s="91"/>
      <c r="AT32" s="89"/>
      <c r="AU32" s="90"/>
      <c r="AV32" s="91"/>
      <c r="AW32" s="89"/>
      <c r="AX32" s="90"/>
      <c r="AY32" s="576"/>
      <c r="AZ32" s="561"/>
      <c r="BA32" s="562"/>
      <c r="BB32" s="91" t="str">
        <f>BB50</f>
        <v/>
      </c>
      <c r="BC32" s="92" t="str">
        <f t="shared" ref="BC32:BD32" si="40">BC50</f>
        <v/>
      </c>
      <c r="BD32" s="93" t="str">
        <f t="shared" si="40"/>
        <v/>
      </c>
      <c r="BE32" s="88" t="str">
        <f>BE48</f>
        <v>契約(終)</v>
      </c>
      <c r="BF32" s="262" t="str">
        <f t="shared" ref="BF32:BG32" si="41">BF48</f>
        <v/>
      </c>
      <c r="BG32" s="263" t="str">
        <f t="shared" si="41"/>
        <v/>
      </c>
      <c r="BH32" s="91" t="str">
        <f>BH48</f>
        <v>契約(終)</v>
      </c>
      <c r="BI32" s="262" t="str">
        <f>IF(BI50="無","",BI48)</f>
        <v/>
      </c>
      <c r="BJ32" s="263" t="str">
        <f>IF(BJ50="無","",BJ48)</f>
        <v/>
      </c>
      <c r="BK32" s="91"/>
      <c r="BL32" s="89"/>
      <c r="BM32" s="90"/>
      <c r="BN32" s="100"/>
      <c r="BO32" s="101"/>
      <c r="BP32" s="99"/>
      <c r="BQ32" s="586"/>
      <c r="BR32" s="584"/>
      <c r="BS32" s="585"/>
      <c r="BT32" s="200"/>
    </row>
    <row r="33" spans="1:72" ht="19">
      <c r="A33" s="218" t="s">
        <v>390</v>
      </c>
      <c r="B33" s="200">
        <v>8</v>
      </c>
      <c r="C33" s="103"/>
      <c r="D33" s="104"/>
      <c r="E33" s="105"/>
      <c r="F33" s="91"/>
      <c r="G33" s="89"/>
      <c r="H33" s="90"/>
      <c r="I33" s="91"/>
      <c r="J33" s="89"/>
      <c r="K33" s="90"/>
      <c r="L33" s="91"/>
      <c r="M33" s="89"/>
      <c r="N33" s="90"/>
      <c r="O33" s="107"/>
      <c r="P33" s="108"/>
      <c r="Q33" s="105"/>
      <c r="R33" s="91"/>
      <c r="S33" s="89"/>
      <c r="T33" s="90"/>
      <c r="U33" s="91"/>
      <c r="V33" s="89"/>
      <c r="W33" s="90"/>
      <c r="X33" s="91"/>
      <c r="Y33" s="89"/>
      <c r="Z33" s="90"/>
      <c r="AA33" s="107"/>
      <c r="AB33" s="108"/>
      <c r="AC33" s="105"/>
      <c r="AD33" s="91"/>
      <c r="AE33" s="89"/>
      <c r="AF33" s="90"/>
      <c r="AG33" s="91"/>
      <c r="AH33" s="89"/>
      <c r="AI33" s="90"/>
      <c r="AJ33" s="91"/>
      <c r="AK33" s="89"/>
      <c r="AL33" s="90"/>
      <c r="AM33" s="107"/>
      <c r="AN33" s="108"/>
      <c r="AO33" s="105"/>
      <c r="AP33" s="91"/>
      <c r="AQ33" s="89"/>
      <c r="AR33" s="90"/>
      <c r="AS33" s="91"/>
      <c r="AT33" s="89"/>
      <c r="AU33" s="90"/>
      <c r="AV33" s="91"/>
      <c r="AW33" s="89"/>
      <c r="AX33" s="90"/>
      <c r="AY33" s="107"/>
      <c r="AZ33" s="108"/>
      <c r="BA33" s="105"/>
      <c r="BB33" s="106"/>
      <c r="BC33" s="329"/>
      <c r="BD33" s="328"/>
      <c r="BE33" s="91" t="str">
        <f>BE49</f>
        <v>施工箇所</v>
      </c>
      <c r="BF33" s="92" t="str">
        <f t="shared" ref="BF33:BG33" si="42">BF49</f>
        <v/>
      </c>
      <c r="BG33" s="93" t="str">
        <f t="shared" si="42"/>
        <v/>
      </c>
      <c r="BH33" s="91" t="str">
        <f>BH49</f>
        <v>施工箇所</v>
      </c>
      <c r="BI33" s="92" t="str">
        <f>IF(BI50="無","",BI49)</f>
        <v/>
      </c>
      <c r="BJ33" s="93" t="str">
        <f>IF(BJ50="無","",BJ49)</f>
        <v/>
      </c>
      <c r="BK33" s="91"/>
      <c r="BL33" s="89"/>
      <c r="BM33" s="90"/>
      <c r="BN33" s="107"/>
      <c r="BO33" s="108"/>
      <c r="BP33" s="105"/>
      <c r="BQ33" s="91"/>
      <c r="BR33" s="587"/>
      <c r="BS33" s="588"/>
      <c r="BT33" s="200"/>
    </row>
    <row r="34" spans="1:72" ht="39">
      <c r="A34" s="200"/>
      <c r="B34" s="32"/>
      <c r="C34" s="200" t="s">
        <v>498</v>
      </c>
      <c r="D34" s="63" t="str">
        <f>INDEX(発注者入力シート!$B$20:$J$24,MATCH(発注者入力シート!L6,発注者入力シート!$C$20:$C$24,0),7)</f>
        <v>未記入</v>
      </c>
      <c r="E34" s="200"/>
      <c r="F34" s="200"/>
      <c r="G34" s="200"/>
      <c r="H34" s="200"/>
      <c r="I34" s="200"/>
      <c r="J34" s="200"/>
      <c r="K34" s="200"/>
      <c r="L34" s="200"/>
      <c r="M34" s="200"/>
      <c r="N34" s="200"/>
      <c r="O34" s="200" t="s">
        <v>498</v>
      </c>
      <c r="P34" s="63" t="str">
        <f>INDEX(発注者入力シート!$B$25:$J$28,MATCH(発注者入力シート!M6,発注者入力シート!$C$25:$C$28,0),7)</f>
        <v>配置なし</v>
      </c>
      <c r="Q34" s="63" t="str">
        <f>IF(企業入力シート!C18="","配置なし","配置あり")</f>
        <v>配置なし</v>
      </c>
      <c r="R34" s="200"/>
      <c r="S34" s="200"/>
      <c r="T34" s="63" t="str">
        <f>IF(企業入力シート!C18="","配置なし","配置あり")</f>
        <v>配置なし</v>
      </c>
      <c r="U34" s="200"/>
      <c r="V34" s="200"/>
      <c r="W34" s="200"/>
      <c r="X34" s="200"/>
      <c r="Y34" s="200"/>
      <c r="Z34" s="200"/>
      <c r="AA34" s="200" t="s">
        <v>498</v>
      </c>
      <c r="AB34" s="63" t="str">
        <f>INDEX(発注者入力シート!$B$25:$J$28,MATCH(発注者入力シート!M6,発注者入力シート!$C$25:$C$28,0),8)</f>
        <v>配置なし</v>
      </c>
      <c r="AC34" s="63" t="str">
        <f>IF(企業入力シート!C19="","配置なし","配置あり")</f>
        <v>配置なし</v>
      </c>
      <c r="AD34" s="200"/>
      <c r="AE34" s="200"/>
      <c r="AF34" s="63" t="str">
        <f>IF(企業入力シート!C19="","配置なし","配置あり")</f>
        <v>配置なし</v>
      </c>
      <c r="AG34" s="200"/>
      <c r="AH34" s="200"/>
      <c r="AI34" s="200"/>
      <c r="AJ34" s="200"/>
      <c r="AK34" s="200"/>
      <c r="AL34" s="200"/>
      <c r="AM34" s="200" t="s">
        <v>498</v>
      </c>
      <c r="AN34" s="63" t="str">
        <f>INDEX(発注者入力シート!$B$25:$J$28,MATCH(発注者入力シート!M6,発注者入力シート!$C$25:$C$28,0),9)</f>
        <v>配置なし</v>
      </c>
      <c r="AO34" s="63" t="str">
        <f>IF(企業入力シート!C20="","配置なし","配置あり")</f>
        <v>配置なし</v>
      </c>
      <c r="AP34" s="200"/>
      <c r="AQ34" s="200"/>
      <c r="AR34" s="63" t="str">
        <f>IF(企業入力シート!C20="","配置なし","配置あり")</f>
        <v>配置なし</v>
      </c>
      <c r="AS34" s="200"/>
      <c r="AT34" s="200"/>
      <c r="AU34" s="200"/>
      <c r="AV34" s="200"/>
      <c r="AW34" s="200"/>
      <c r="AX34" s="200"/>
      <c r="AY34" s="200" t="s">
        <v>498</v>
      </c>
      <c r="AZ34" s="63" t="str">
        <f>INDEX(発注者入力シート!$B$29:$J$38,MATCH(発注者入力シート!N6,発注者入力シート!$C$29:$C$38,0),7)</f>
        <v>未記入</v>
      </c>
      <c r="BA34" s="200"/>
      <c r="BB34" s="200" t="s">
        <v>498</v>
      </c>
      <c r="BC34" s="63" t="str">
        <f>INDEX(発注者入力シート!$B$29:$J$38,MATCH(発注者入力シート!N8,発注者入力シート!$C$29:$C$38,0),7)</f>
        <v>未記入</v>
      </c>
      <c r="BD34" s="200"/>
      <c r="BE34" s="200" t="s">
        <v>498</v>
      </c>
      <c r="BF34" s="63" t="str">
        <f>INDEX(発注者入力シート!$B$29:$J$38,MATCH(発注者入力シート!N9,発注者入力シート!$C$29:$C$38,0),7)</f>
        <v>未記入</v>
      </c>
      <c r="BG34" s="200"/>
      <c r="BH34" s="200" t="s">
        <v>498</v>
      </c>
      <c r="BI34" s="63" t="str">
        <f>INDEX(発注者入力シート!$B$29:$J$38,MATCH(発注者入力シート!N10,発注者入力シート!$C$29:$C$38,0),7)</f>
        <v>未記入</v>
      </c>
      <c r="BJ34" s="200"/>
      <c r="BK34" s="200"/>
      <c r="BL34" s="200"/>
      <c r="BM34" s="200"/>
      <c r="BN34" s="200"/>
      <c r="BO34" s="200"/>
      <c r="BP34" s="200"/>
      <c r="BQ34" s="200"/>
      <c r="BR34" s="200"/>
      <c r="BS34" s="200"/>
      <c r="BT34" s="200"/>
    </row>
    <row r="36" spans="1:72" ht="37.5" customHeight="1">
      <c r="A36" s="10" t="s">
        <v>394</v>
      </c>
    </row>
    <row r="37" spans="1:72" s="30" customFormat="1" ht="27" customHeight="1">
      <c r="B37" s="50" t="s">
        <v>294</v>
      </c>
      <c r="C37" s="563" t="s">
        <v>165</v>
      </c>
      <c r="D37" s="564"/>
      <c r="E37" s="564"/>
      <c r="F37" s="563"/>
      <c r="G37" s="564"/>
      <c r="H37" s="564"/>
      <c r="I37" s="563"/>
      <c r="J37" s="564"/>
      <c r="K37" s="657"/>
      <c r="L37" s="563"/>
      <c r="M37" s="564"/>
      <c r="N37" s="657"/>
      <c r="O37" s="563" t="s">
        <v>166</v>
      </c>
      <c r="P37" s="564"/>
      <c r="Q37" s="564"/>
      <c r="R37" s="563"/>
      <c r="S37" s="564"/>
      <c r="T37" s="657"/>
      <c r="U37" s="563" t="s">
        <v>640</v>
      </c>
      <c r="V37" s="564"/>
      <c r="W37" s="657"/>
      <c r="X37" s="563" t="s">
        <v>640</v>
      </c>
      <c r="Y37" s="564"/>
      <c r="Z37" s="657"/>
      <c r="AA37" s="563" t="s">
        <v>167</v>
      </c>
      <c r="AB37" s="564"/>
      <c r="AC37" s="564"/>
      <c r="AD37" s="563"/>
      <c r="AE37" s="564"/>
      <c r="AF37" s="564"/>
      <c r="AG37" s="563" t="s">
        <v>322</v>
      </c>
      <c r="AH37" s="564"/>
      <c r="AI37" s="657"/>
      <c r="AJ37" s="563" t="s">
        <v>322</v>
      </c>
      <c r="AK37" s="564"/>
      <c r="AL37" s="657"/>
      <c r="AM37" s="563" t="s">
        <v>168</v>
      </c>
      <c r="AN37" s="661"/>
      <c r="AO37" s="662"/>
      <c r="AP37" s="563"/>
      <c r="AQ37" s="564"/>
      <c r="AR37" s="564"/>
      <c r="AS37" s="563" t="s">
        <v>323</v>
      </c>
      <c r="AT37" s="564"/>
      <c r="AU37" s="657"/>
      <c r="AV37" s="563" t="s">
        <v>323</v>
      </c>
      <c r="AW37" s="564"/>
      <c r="AX37" s="657"/>
      <c r="AY37" s="563" t="s">
        <v>628</v>
      </c>
      <c r="AZ37" s="564"/>
      <c r="BA37" s="564"/>
      <c r="BB37" s="563" t="s">
        <v>628</v>
      </c>
      <c r="BC37" s="564"/>
      <c r="BD37" s="564"/>
      <c r="BE37" s="563" t="s">
        <v>628</v>
      </c>
      <c r="BF37" s="564"/>
      <c r="BG37" s="564"/>
      <c r="BH37" s="563" t="s">
        <v>628</v>
      </c>
      <c r="BI37" s="564"/>
      <c r="BJ37" s="564"/>
      <c r="BK37" s="563" t="s">
        <v>628</v>
      </c>
      <c r="BL37" s="564"/>
      <c r="BM37" s="657"/>
      <c r="BN37" s="589" t="s">
        <v>169</v>
      </c>
      <c r="BO37" s="589"/>
      <c r="BP37" s="589"/>
      <c r="BQ37" s="589" t="s">
        <v>169</v>
      </c>
      <c r="BR37" s="589"/>
      <c r="BS37" s="589"/>
    </row>
    <row r="38" spans="1:72" ht="67.5" customHeight="1">
      <c r="B38" s="8" t="s">
        <v>295</v>
      </c>
      <c r="C38" s="566" t="s">
        <v>143</v>
      </c>
      <c r="D38" s="567"/>
      <c r="E38" s="567"/>
      <c r="F38" s="566"/>
      <c r="G38" s="567"/>
      <c r="H38" s="651"/>
      <c r="I38" s="566"/>
      <c r="J38" s="567"/>
      <c r="K38" s="651"/>
      <c r="L38" s="566"/>
      <c r="M38" s="567"/>
      <c r="N38" s="651"/>
      <c r="O38" s="566" t="s">
        <v>152</v>
      </c>
      <c r="P38" s="567"/>
      <c r="Q38" s="567"/>
      <c r="R38" s="566"/>
      <c r="S38" s="567"/>
      <c r="T38" s="651"/>
      <c r="U38" s="566" t="s">
        <v>450</v>
      </c>
      <c r="V38" s="567"/>
      <c r="W38" s="651"/>
      <c r="X38" s="566" t="s">
        <v>451</v>
      </c>
      <c r="Y38" s="567"/>
      <c r="Z38" s="651"/>
      <c r="AA38" s="566" t="s">
        <v>152</v>
      </c>
      <c r="AB38" s="567"/>
      <c r="AC38" s="567"/>
      <c r="AD38" s="566"/>
      <c r="AE38" s="567"/>
      <c r="AF38" s="567"/>
      <c r="AG38" s="566" t="s">
        <v>450</v>
      </c>
      <c r="AH38" s="567"/>
      <c r="AI38" s="651"/>
      <c r="AJ38" s="566" t="s">
        <v>451</v>
      </c>
      <c r="AK38" s="567"/>
      <c r="AL38" s="651"/>
      <c r="AM38" s="566" t="s">
        <v>152</v>
      </c>
      <c r="AN38" s="653"/>
      <c r="AO38" s="654"/>
      <c r="AP38" s="566"/>
      <c r="AQ38" s="567"/>
      <c r="AR38" s="567"/>
      <c r="AS38" s="566" t="s">
        <v>450</v>
      </c>
      <c r="AT38" s="567"/>
      <c r="AU38" s="651"/>
      <c r="AV38" s="566" t="s">
        <v>451</v>
      </c>
      <c r="AW38" s="567"/>
      <c r="AX38" s="651"/>
      <c r="AY38" s="566" t="str">
        <f>IF(防災協定・家畜伝染病防疫協定!T15=1,"防災協定及び家畜伝染病防疫",IF(防災協定・家畜伝染病防疫協定!T15=2,"家畜伝染病防疫","防災協定・家畜伝染病防疫"))&amp;"協定"</f>
        <v>防災協定及び家畜伝染病防疫協定</v>
      </c>
      <c r="AZ38" s="567"/>
      <c r="BA38" s="567"/>
      <c r="BB38" s="566" t="s">
        <v>365</v>
      </c>
      <c r="BC38" s="567"/>
      <c r="BD38" s="567"/>
      <c r="BE38" s="566" t="s">
        <v>364</v>
      </c>
      <c r="BF38" s="567"/>
      <c r="BG38" s="567"/>
      <c r="BH38" s="566" t="s">
        <v>157</v>
      </c>
      <c r="BI38" s="567"/>
      <c r="BJ38" s="567"/>
      <c r="BK38" s="566" t="s">
        <v>320</v>
      </c>
      <c r="BL38" s="567"/>
      <c r="BM38" s="651"/>
      <c r="BN38" s="590" t="s">
        <v>158</v>
      </c>
      <c r="BO38" s="590"/>
      <c r="BP38" s="590"/>
      <c r="BQ38" s="590"/>
      <c r="BR38" s="590"/>
      <c r="BS38" s="590"/>
    </row>
    <row r="39" spans="1:72" ht="18.75" customHeight="1">
      <c r="B39" s="8" t="s">
        <v>177</v>
      </c>
      <c r="C39" s="8" t="s">
        <v>144</v>
      </c>
      <c r="D39" s="663" t="str">
        <f>IF(企業成績評定点!G6="","",企業成績評定点!G6)</f>
        <v>令和５年度から令和７年度（完成及び引き渡しが完了）</v>
      </c>
      <c r="E39" s="663"/>
      <c r="F39" s="652"/>
      <c r="G39" s="652"/>
      <c r="H39" s="652"/>
      <c r="I39" s="652"/>
      <c r="J39" s="652"/>
      <c r="K39" s="652"/>
      <c r="L39" s="652"/>
      <c r="M39" s="652"/>
      <c r="N39" s="652"/>
      <c r="O39" s="577" t="s">
        <v>163</v>
      </c>
      <c r="P39" s="565" t="str">
        <f>IF(技術者資格!B9="","",技術者資格!B9)</f>
        <v>１級もしくは２級土木施工管理技士、または1級もしくは２級建設機械施工技士</v>
      </c>
      <c r="Q39" s="565"/>
      <c r="R39" s="577"/>
      <c r="S39" s="652"/>
      <c r="T39" s="652"/>
      <c r="U39" s="577"/>
      <c r="V39" s="652"/>
      <c r="W39" s="652"/>
      <c r="X39" s="652"/>
      <c r="Y39" s="652"/>
      <c r="Z39" s="652"/>
      <c r="AA39" s="577" t="s">
        <v>163</v>
      </c>
      <c r="AB39" s="565" t="str">
        <f>IF(技術者資格!B9="","",技術者資格!B9)</f>
        <v>１級もしくは２級土木施工管理技士、または1級もしくは２級建設機械施工技士</v>
      </c>
      <c r="AC39" s="565"/>
      <c r="AD39" s="577"/>
      <c r="AE39" s="652"/>
      <c r="AF39" s="652"/>
      <c r="AG39" s="652"/>
      <c r="AH39" s="652"/>
      <c r="AI39" s="652"/>
      <c r="AJ39" s="652"/>
      <c r="AK39" s="652"/>
      <c r="AL39" s="652"/>
      <c r="AM39" s="658" t="s">
        <v>163</v>
      </c>
      <c r="AN39" s="570" t="str">
        <f>IF(技術者資格!B9="","",技術者資格!B9)</f>
        <v>１級もしくは２級土木施工管理技士、または1級もしくは２級建設機械施工技士</v>
      </c>
      <c r="AO39" s="571"/>
      <c r="AP39" s="577"/>
      <c r="AQ39" s="578"/>
      <c r="AR39" s="664"/>
      <c r="AS39" s="652"/>
      <c r="AT39" s="652"/>
      <c r="AU39" s="652"/>
      <c r="AV39" s="652"/>
      <c r="AW39" s="652"/>
      <c r="AX39" s="652"/>
      <c r="AY39" s="577" t="s">
        <v>155</v>
      </c>
      <c r="AZ39" s="565" t="str">
        <f>IF(防災協定・家畜伝染病防疫協定!B8="","",防災協定・家畜伝染病防疫協定!B8)</f>
        <v>令和６年度及び令和７年度における島根県との「防災協定」及び「家畜伝染病防疫協定」の両協定の締結実績</v>
      </c>
      <c r="BA39" s="565"/>
      <c r="BB39" s="568" t="s">
        <v>155</v>
      </c>
      <c r="BC39" s="570" t="str">
        <f>IF(ボランティア!B6="","",ボランティア!B6)</f>
        <v>令和６年度及び令和７年度のボランティア活動又はハートフルしまねへの参加実績</v>
      </c>
      <c r="BD39" s="571"/>
      <c r="BE39" s="568" t="s">
        <v>155</v>
      </c>
      <c r="BF39" s="570" t="str">
        <f>IF(維持管理業務!B7="","",維持管理業務!B7)</f>
        <v>令和６年度及び令和７年度の県管理公共土木施設に関する維持管理業務または海岸漂着物の回収業務の契約実績</v>
      </c>
      <c r="BG39" s="571"/>
      <c r="BH39" s="568" t="s">
        <v>155</v>
      </c>
      <c r="BI39" s="570" t="str">
        <f>IF(除雪業務!B8="","",除雪業務!B8)</f>
        <v>令和６年度及び令和７年度の県管理道路・空港を含む除雪業務の契約実績</v>
      </c>
      <c r="BJ39" s="571"/>
      <c r="BK39" s="652"/>
      <c r="BL39" s="652"/>
      <c r="BM39" s="652"/>
      <c r="BN39" s="568" t="s">
        <v>155</v>
      </c>
      <c r="BO39" s="570" t="str">
        <f>IF(会社所在地!B10="","",会社所在地!B10)</f>
        <v>入札公告日前日において、評価対象地域内に建設業法で規定する主たる営業所（本店）または従たる営業所（支店、営業所）がある者</v>
      </c>
      <c r="BP39" s="571"/>
      <c r="BQ39" s="577"/>
      <c r="BR39" s="578"/>
      <c r="BS39" s="579"/>
    </row>
    <row r="40" spans="1:72" ht="18.75" customHeight="1">
      <c r="B40" s="8" t="s">
        <v>179</v>
      </c>
      <c r="C40" s="8" t="s">
        <v>145</v>
      </c>
      <c r="D40" s="663" t="str">
        <f>IF(企業成績評定点!G7="","",企業成績評定点!G7)</f>
        <v>島根県（総務部、農林水産部、土木部）</v>
      </c>
      <c r="E40" s="663"/>
      <c r="F40" s="652"/>
      <c r="G40" s="652"/>
      <c r="H40" s="652"/>
      <c r="I40" s="652"/>
      <c r="J40" s="652"/>
      <c r="K40" s="652"/>
      <c r="L40" s="652"/>
      <c r="M40" s="652"/>
      <c r="N40" s="652"/>
      <c r="O40" s="577"/>
      <c r="P40" s="565"/>
      <c r="Q40" s="565"/>
      <c r="R40" s="577"/>
      <c r="S40" s="652"/>
      <c r="T40" s="652"/>
      <c r="U40" s="577"/>
      <c r="V40" s="652"/>
      <c r="W40" s="652"/>
      <c r="X40" s="652"/>
      <c r="Y40" s="652"/>
      <c r="Z40" s="652"/>
      <c r="AA40" s="577"/>
      <c r="AB40" s="565"/>
      <c r="AC40" s="565"/>
      <c r="AD40" s="577"/>
      <c r="AE40" s="652"/>
      <c r="AF40" s="652"/>
      <c r="AG40" s="652"/>
      <c r="AH40" s="652"/>
      <c r="AI40" s="652"/>
      <c r="AJ40" s="652"/>
      <c r="AK40" s="652"/>
      <c r="AL40" s="652"/>
      <c r="AM40" s="659"/>
      <c r="AN40" s="572"/>
      <c r="AO40" s="573"/>
      <c r="AP40" s="577"/>
      <c r="AQ40" s="582"/>
      <c r="AR40" s="665"/>
      <c r="AS40" s="652"/>
      <c r="AT40" s="652"/>
      <c r="AU40" s="652"/>
      <c r="AV40" s="652"/>
      <c r="AW40" s="652"/>
      <c r="AX40" s="652"/>
      <c r="AY40" s="577"/>
      <c r="AZ40" s="565"/>
      <c r="BA40" s="565"/>
      <c r="BB40" s="569"/>
      <c r="BC40" s="572"/>
      <c r="BD40" s="573"/>
      <c r="BE40" s="569"/>
      <c r="BF40" s="572"/>
      <c r="BG40" s="573"/>
      <c r="BH40" s="569"/>
      <c r="BI40" s="572"/>
      <c r="BJ40" s="573"/>
      <c r="BK40" s="652"/>
      <c r="BL40" s="652"/>
      <c r="BM40" s="652"/>
      <c r="BN40" s="569"/>
      <c r="BO40" s="572"/>
      <c r="BP40" s="573"/>
      <c r="BQ40" s="577"/>
      <c r="BR40" s="580"/>
      <c r="BS40" s="581"/>
    </row>
    <row r="41" spans="1:72" ht="18.75" customHeight="1">
      <c r="B41" s="8" t="s">
        <v>180</v>
      </c>
      <c r="C41" s="8" t="s">
        <v>146</v>
      </c>
      <c r="D41" s="663" t="str">
        <f>IF(企業成績評定点!G8="","",企業成績評定点!G8)</f>
        <v>一般土木工事、維持修繕工事</v>
      </c>
      <c r="E41" s="663"/>
      <c r="F41" s="652"/>
      <c r="G41" s="652"/>
      <c r="H41" s="652"/>
      <c r="I41" s="652"/>
      <c r="J41" s="652"/>
      <c r="K41" s="652"/>
      <c r="L41" s="652"/>
      <c r="M41" s="652"/>
      <c r="N41" s="652"/>
      <c r="O41" s="577"/>
      <c r="P41" s="565"/>
      <c r="Q41" s="565"/>
      <c r="R41" s="577"/>
      <c r="S41" s="652"/>
      <c r="T41" s="652"/>
      <c r="U41" s="577"/>
      <c r="V41" s="652"/>
      <c r="W41" s="652"/>
      <c r="X41" s="652"/>
      <c r="Y41" s="652"/>
      <c r="Z41" s="652"/>
      <c r="AA41" s="577"/>
      <c r="AB41" s="565"/>
      <c r="AC41" s="565"/>
      <c r="AD41" s="577"/>
      <c r="AE41" s="652"/>
      <c r="AF41" s="652"/>
      <c r="AG41" s="652"/>
      <c r="AH41" s="652"/>
      <c r="AI41" s="652"/>
      <c r="AJ41" s="652"/>
      <c r="AK41" s="652"/>
      <c r="AL41" s="652"/>
      <c r="AM41" s="659"/>
      <c r="AN41" s="572"/>
      <c r="AO41" s="573"/>
      <c r="AP41" s="577"/>
      <c r="AQ41" s="578"/>
      <c r="AR41" s="579"/>
      <c r="AS41" s="652"/>
      <c r="AT41" s="652"/>
      <c r="AU41" s="652"/>
      <c r="AV41" s="652"/>
      <c r="AW41" s="652"/>
      <c r="AX41" s="652"/>
      <c r="AY41" s="577"/>
      <c r="AZ41" s="565"/>
      <c r="BA41" s="565"/>
      <c r="BB41" s="569"/>
      <c r="BC41" s="572"/>
      <c r="BD41" s="573"/>
      <c r="BE41" s="569"/>
      <c r="BF41" s="572"/>
      <c r="BG41" s="573"/>
      <c r="BH41" s="569"/>
      <c r="BI41" s="572"/>
      <c r="BJ41" s="573"/>
      <c r="BK41" s="652"/>
      <c r="BL41" s="652"/>
      <c r="BM41" s="652"/>
      <c r="BN41" s="569"/>
      <c r="BO41" s="572"/>
      <c r="BP41" s="573"/>
      <c r="BQ41" s="577"/>
      <c r="BR41" s="580"/>
      <c r="BS41" s="581"/>
    </row>
    <row r="42" spans="1:72" ht="18.75" customHeight="1">
      <c r="B42" s="8" t="s">
        <v>181</v>
      </c>
      <c r="C42" s="8" t="s">
        <v>147</v>
      </c>
      <c r="D42" s="663" t="str">
        <f>IF(企業成績評定点!G9="","",企業成績評定点!G9)</f>
        <v>土木一式工事、とび・土工・ｺﾝｸﾘｰﾄ工事、しゅんせつ工事</v>
      </c>
      <c r="E42" s="663"/>
      <c r="F42" s="652"/>
      <c r="G42" s="652"/>
      <c r="H42" s="652"/>
      <c r="I42" s="652"/>
      <c r="J42" s="652"/>
      <c r="K42" s="652"/>
      <c r="L42" s="652"/>
      <c r="M42" s="652"/>
      <c r="N42" s="652"/>
      <c r="O42" s="577"/>
      <c r="P42" s="565"/>
      <c r="Q42" s="565"/>
      <c r="R42" s="577"/>
      <c r="S42" s="652"/>
      <c r="T42" s="652"/>
      <c r="U42" s="577"/>
      <c r="V42" s="652"/>
      <c r="W42" s="652"/>
      <c r="X42" s="652"/>
      <c r="Y42" s="652"/>
      <c r="Z42" s="652"/>
      <c r="AA42" s="577"/>
      <c r="AB42" s="565"/>
      <c r="AC42" s="565"/>
      <c r="AD42" s="577"/>
      <c r="AE42" s="652"/>
      <c r="AF42" s="652"/>
      <c r="AG42" s="652"/>
      <c r="AH42" s="652"/>
      <c r="AI42" s="652"/>
      <c r="AJ42" s="652"/>
      <c r="AK42" s="652"/>
      <c r="AL42" s="652"/>
      <c r="AM42" s="660"/>
      <c r="AN42" s="655"/>
      <c r="AO42" s="656"/>
      <c r="AP42" s="577"/>
      <c r="AQ42" s="582"/>
      <c r="AR42" s="583"/>
      <c r="AS42" s="652"/>
      <c r="AT42" s="652"/>
      <c r="AU42" s="652"/>
      <c r="AV42" s="652"/>
      <c r="AW42" s="652"/>
      <c r="AX42" s="652"/>
      <c r="AY42" s="577"/>
      <c r="AZ42" s="565"/>
      <c r="BA42" s="565"/>
      <c r="BB42" s="8" t="s">
        <v>511</v>
      </c>
      <c r="BC42" s="574" t="str">
        <f>IF(ボランティア!D8="","",ボランティア!D8)</f>
        <v>島根県内</v>
      </c>
      <c r="BD42" s="575"/>
      <c r="BE42" s="8" t="s">
        <v>511</v>
      </c>
      <c r="BF42" s="574" t="str">
        <f>IF(維持管理業務!D10="","",維持管理業務!D10)</f>
        <v>旧出雲市</v>
      </c>
      <c r="BG42" s="575"/>
      <c r="BH42" s="8" t="s">
        <v>511</v>
      </c>
      <c r="BI42" s="574" t="str">
        <f>IF(除雪業務!D11="","",除雪業務!D11)</f>
        <v>島根県内</v>
      </c>
      <c r="BJ42" s="575"/>
      <c r="BK42" s="652"/>
      <c r="BL42" s="652"/>
      <c r="BM42" s="652"/>
      <c r="BN42" s="8" t="s">
        <v>511</v>
      </c>
      <c r="BO42" s="574" t="str">
        <f>IF(会社所在地!D13="","",会社所在地!D13)</f>
        <v>旧出雲市</v>
      </c>
      <c r="BP42" s="575"/>
      <c r="BQ42" s="577"/>
      <c r="BR42" s="582"/>
      <c r="BS42" s="583"/>
    </row>
    <row r="43" spans="1:72">
      <c r="B43" s="8" t="s">
        <v>182</v>
      </c>
      <c r="C43" s="220" t="s">
        <v>148</v>
      </c>
      <c r="D43" s="221" t="s">
        <v>150</v>
      </c>
      <c r="E43" s="221"/>
      <c r="F43" s="222"/>
      <c r="G43" s="221"/>
      <c r="H43" s="224"/>
      <c r="I43" s="222"/>
      <c r="J43" s="221"/>
      <c r="K43" s="224"/>
      <c r="L43" s="222"/>
      <c r="M43" s="221"/>
      <c r="N43" s="224"/>
      <c r="O43" s="222" t="s">
        <v>162</v>
      </c>
      <c r="P43" s="221" t="s">
        <v>164</v>
      </c>
      <c r="Q43" s="224"/>
      <c r="R43" s="222"/>
      <c r="S43" s="221"/>
      <c r="T43" s="224"/>
      <c r="U43" s="222"/>
      <c r="V43" s="221"/>
      <c r="W43" s="224"/>
      <c r="X43" s="222"/>
      <c r="Y43" s="221"/>
      <c r="Z43" s="224"/>
      <c r="AA43" s="222" t="s">
        <v>162</v>
      </c>
      <c r="AB43" s="221" t="s">
        <v>164</v>
      </c>
      <c r="AC43" s="224"/>
      <c r="AD43" s="222"/>
      <c r="AE43" s="221"/>
      <c r="AF43" s="224"/>
      <c r="AG43" s="222"/>
      <c r="AH43" s="221"/>
      <c r="AI43" s="224"/>
      <c r="AJ43" s="222"/>
      <c r="AK43" s="221"/>
      <c r="AL43" s="224"/>
      <c r="AM43" s="222" t="s">
        <v>162</v>
      </c>
      <c r="AN43" s="221" t="s">
        <v>164</v>
      </c>
      <c r="AO43" s="224"/>
      <c r="AP43" s="222"/>
      <c r="AQ43" s="221"/>
      <c r="AR43" s="224"/>
      <c r="AS43" s="222"/>
      <c r="AT43" s="221"/>
      <c r="AU43" s="224"/>
      <c r="AV43" s="222"/>
      <c r="AW43" s="221"/>
      <c r="AX43" s="224"/>
      <c r="AY43" s="220" t="s">
        <v>162</v>
      </c>
      <c r="AZ43" s="221" t="str">
        <f>発注者入力シート!H11</f>
        <v>令和６年度</v>
      </c>
      <c r="BA43" s="223" t="str">
        <f>発注者入力シート!G11</f>
        <v>令和７年度</v>
      </c>
      <c r="BB43" s="220" t="s">
        <v>162</v>
      </c>
      <c r="BC43" s="221" t="str">
        <f>発注者入力シート!H11</f>
        <v>令和６年度</v>
      </c>
      <c r="BD43" s="223" t="str">
        <f>発注者入力シート!G11</f>
        <v>令和７年度</v>
      </c>
      <c r="BE43" s="220" t="s">
        <v>162</v>
      </c>
      <c r="BF43" s="221" t="str">
        <f>発注者入力シート!H11</f>
        <v>令和６年度</v>
      </c>
      <c r="BG43" s="223" t="str">
        <f>発注者入力シート!G11</f>
        <v>令和７年度</v>
      </c>
      <c r="BH43" s="220" t="s">
        <v>162</v>
      </c>
      <c r="BI43" s="221" t="str">
        <f>発注者入力シート!H11</f>
        <v>令和６年度</v>
      </c>
      <c r="BJ43" s="223" t="str">
        <f>発注者入力シート!G11</f>
        <v>令和７年度</v>
      </c>
      <c r="BK43" s="222"/>
      <c r="BL43" s="221"/>
      <c r="BM43" s="224"/>
      <c r="BN43" s="220" t="s">
        <v>162</v>
      </c>
      <c r="BO43" s="221" t="s">
        <v>164</v>
      </c>
      <c r="BP43" s="223"/>
      <c r="BQ43" s="220"/>
      <c r="BR43" s="221"/>
      <c r="BS43" s="223"/>
    </row>
    <row r="44" spans="1:72" ht="26">
      <c r="B44" s="225">
        <v>1</v>
      </c>
      <c r="C44" s="349" t="str">
        <f>IF(OR(COUNTIF(企業入力シート!B26:B29,"○")&gt;0,D34="有"),"",IF(企業成績評定点!G30="","",企業成績評定点!G30))</f>
        <v/>
      </c>
      <c r="D44" s="350" t="str">
        <f>IF(OR(COUNTIF(企業入力シート!B26:B29,"○")&gt;0,D34="有"),"",IF(企業成績評定点!J30="","",企業成績評定点!J30))</f>
        <v/>
      </c>
      <c r="E44" s="226"/>
      <c r="F44" s="229"/>
      <c r="G44" s="230"/>
      <c r="H44" s="228"/>
      <c r="I44" s="229"/>
      <c r="J44" s="230"/>
      <c r="K44" s="228"/>
      <c r="L44" s="229"/>
      <c r="M44" s="230"/>
      <c r="N44" s="228"/>
      <c r="O44" s="357" t="str">
        <f>IF(P34="有","押印済資料提出",IF(Q34="配置なし","配置なし",IF(P44="","申請なし","名称")))</f>
        <v>配置なし</v>
      </c>
      <c r="P44" s="353" t="str">
        <f>IF(P34="有","審査済・詳細省略",IF(Q34="配置なし","",IF(技術者資格!F12="","",技術者資格!F12)))</f>
        <v/>
      </c>
      <c r="Q44" s="228"/>
      <c r="R44" s="229"/>
      <c r="S44" s="227"/>
      <c r="T44" s="228"/>
      <c r="U44" s="229"/>
      <c r="V44" s="227"/>
      <c r="W44" s="228"/>
      <c r="X44" s="229"/>
      <c r="Y44" s="230"/>
      <c r="Z44" s="228"/>
      <c r="AA44" s="357" t="str">
        <f>IF(AB34="有","押印済資料提出",IF(AC34="配置なし","配置なし",IF(AB44="","申請なし","名称")))</f>
        <v>配置なし</v>
      </c>
      <c r="AB44" s="353" t="str">
        <f>IF(AB34="有","審査済・詳細省略",IF(AC34="配置なし","",IF(技術者資格!F14="","",技術者資格!F14)))</f>
        <v/>
      </c>
      <c r="AC44" s="228"/>
      <c r="AD44" s="231"/>
      <c r="AE44" s="227"/>
      <c r="AF44" s="228"/>
      <c r="AG44" s="229"/>
      <c r="AH44" s="230"/>
      <c r="AI44" s="228"/>
      <c r="AJ44" s="229"/>
      <c r="AK44" s="230"/>
      <c r="AL44" s="228"/>
      <c r="AM44" s="357" t="str">
        <f>IF(AN34="有","押印済資料提出",IF(AO34="配置なし","配置なし",IF(AN44="","申請なし","名称")))</f>
        <v>配置なし</v>
      </c>
      <c r="AN44" s="353" t="str">
        <f>IF(AN34="有","審査済・詳細省略",IF(AO34="配置なし","",IF(技術者資格!F16="","",技術者資格!F16)))</f>
        <v/>
      </c>
      <c r="AO44" s="228"/>
      <c r="AP44" s="231"/>
      <c r="AQ44" s="227"/>
      <c r="AR44" s="228"/>
      <c r="AS44" s="229"/>
      <c r="AT44" s="230"/>
      <c r="AU44" s="228"/>
      <c r="AV44" s="229"/>
      <c r="AW44" s="230"/>
      <c r="AX44" s="228"/>
      <c r="AY44" s="417" t="s">
        <v>571</v>
      </c>
      <c r="AZ44" s="362" t="str">
        <f>IF(COUNTIF(企業入力シート!B30:B31,"○")&gt;0,"事前審査・証明書提出",IF(防災協定・家畜伝染病防疫協定!G10="","申請なし",防災協定・家畜伝染病防疫協定!G10))</f>
        <v>申請なし</v>
      </c>
      <c r="BA44" s="363" t="str">
        <f>IF(COUNTIF(企業入力シート!B30:B31,"○")&gt;0,"事前審査・証明書提出",IF(防災協定・家畜伝染病防疫協定!G11="","申請なし",防災協定・家畜伝染病防疫協定!G11))</f>
        <v>申請なし</v>
      </c>
      <c r="BB44" s="357" t="str">
        <f>IF(企業入力シート!B32="○","事前審査・証明書提出",IF(BC34="有","押印済資料提出","ボランティア活動内容"))</f>
        <v>ボランティア活動内容</v>
      </c>
      <c r="BC44" s="353" t="str">
        <f>IF(OR(企業入力シート!B32="○",BC34="有"),"審査済・詳細省略",IF(BC46="","申請なし",IF(ボランティア!F12="","",ボランティア!F12)))</f>
        <v>申請なし</v>
      </c>
      <c r="BD44" s="354" t="str">
        <f>IF(OR(企業入力シート!B32="○",BC34="有"),"審査済・詳細省略",IF(BD46="","申請なし",IF(ボランティア!F15="","",ボランティア!F15)))</f>
        <v>申請なし</v>
      </c>
      <c r="BE44" s="357" t="str">
        <f>IF(企業入力シート!B33="○","事前審査・証明書提出",IF(BF34="有","押印済資料提出","業務名"))</f>
        <v>業務名</v>
      </c>
      <c r="BF44" s="475" t="str">
        <f>IF(OR(企業入力シート!B33="○",BF34="有"),"審査済・詳細省略",IF(維持管理業務!I15="","申請なし",維持管理業務!I15))</f>
        <v>申請なし</v>
      </c>
      <c r="BG44" s="457" t="str">
        <f>IF(OR(企業入力シート!B33="○",BF34="有"),"審査済・詳細省略",IF(維持管理業務!I20="","申請なし",維持管理業務!I20))</f>
        <v>申請なし</v>
      </c>
      <c r="BH44" s="357" t="str">
        <f>IF(企業入力シート!B34="○","事前審査・証明書提出",IF(BI34="有","押印済資料提出","業務名"))</f>
        <v>業務名</v>
      </c>
      <c r="BI44" s="353" t="str">
        <f>IF(OR(企業入力シート!B34="○",BI34="有"),"審査済・詳細省略",IF(除雪業務!I16="","申請なし",除雪業務!I16))</f>
        <v>申請なし</v>
      </c>
      <c r="BJ44" s="354" t="str">
        <f>IF(OR(企業入力シート!B34="○",BI34="有"),"審査済・詳細省略",IF(除雪業務!I21="","申請なし",除雪業務!I21))</f>
        <v>申請なし</v>
      </c>
      <c r="BK44" s="229"/>
      <c r="BL44" s="230"/>
      <c r="BM44" s="228"/>
      <c r="BN44" s="229" t="s">
        <v>82</v>
      </c>
      <c r="BO44" s="353" t="str">
        <f>IF(BO45="","申請なし",IF(会社所在地!F16="","",会社所在地!F16))</f>
        <v>申請なし</v>
      </c>
      <c r="BP44" s="228"/>
      <c r="BQ44" s="229"/>
      <c r="BR44" s="227"/>
      <c r="BS44" s="228"/>
    </row>
    <row r="45" spans="1:72">
      <c r="B45" s="232">
        <v>2</v>
      </c>
      <c r="C45" s="351" t="str">
        <f>IF(OR(COUNTIF(企業入力シート!B26:B29,"○")&gt;0,D34="有"),"↑件数直接入力",IF(D34="無","申請あり",""))</f>
        <v/>
      </c>
      <c r="D45" s="352" t="str">
        <f>IF(OR(COUNTIF(企業入力シート!B26:B29,"○")&gt;0,D34="有"),"↑平均点直接入力","")</f>
        <v/>
      </c>
      <c r="E45" s="235"/>
      <c r="F45" s="236"/>
      <c r="G45" s="237"/>
      <c r="H45" s="238"/>
      <c r="I45" s="236"/>
      <c r="J45" s="237"/>
      <c r="K45" s="238"/>
      <c r="L45" s="236"/>
      <c r="M45" s="237"/>
      <c r="N45" s="238"/>
      <c r="O45" s="358" t="str">
        <f>IF(OR(P34="有",Q34="配置なし",P44=""),"","有効期限")</f>
        <v/>
      </c>
      <c r="P45" s="359" t="str">
        <f>IF(OR(P34="有",Q34="配置なし",P44=""),"",IF(技術者資格!J12="","",技術者資格!J12))</f>
        <v/>
      </c>
      <c r="Q45" s="238"/>
      <c r="R45" s="239"/>
      <c r="S45" s="237"/>
      <c r="T45" s="238"/>
      <c r="U45" s="239"/>
      <c r="V45" s="237"/>
      <c r="W45" s="238"/>
      <c r="X45" s="236"/>
      <c r="Y45" s="237"/>
      <c r="Z45" s="238"/>
      <c r="AA45" s="358" t="str">
        <f>IF(OR(AB34="有",AC34="配置なし",AB44=""),"","有効期限")</f>
        <v/>
      </c>
      <c r="AB45" s="359" t="str">
        <f>IF(OR(AB34="有",AC34="配置なし",AB44=""),"",IF(技術者資格!J14="","",技術者資格!J14))</f>
        <v/>
      </c>
      <c r="AC45" s="238"/>
      <c r="AD45" s="241"/>
      <c r="AE45" s="237"/>
      <c r="AF45" s="238"/>
      <c r="AG45" s="236"/>
      <c r="AH45" s="237"/>
      <c r="AI45" s="238"/>
      <c r="AJ45" s="236"/>
      <c r="AK45" s="237"/>
      <c r="AL45" s="238"/>
      <c r="AM45" s="358" t="str">
        <f>IF(OR(AN34="有",AO34="配置なし",AN44=""),"","有効期限")</f>
        <v/>
      </c>
      <c r="AN45" s="359" t="str">
        <f>IF(OR(AN34="有",AO34="配置なし",AN44=""),"",IF(技術者資格!J16="","",技術者資格!J16))</f>
        <v/>
      </c>
      <c r="AO45" s="238"/>
      <c r="AP45" s="241"/>
      <c r="AQ45" s="237"/>
      <c r="AR45" s="238"/>
      <c r="AS45" s="236"/>
      <c r="AT45" s="237"/>
      <c r="AU45" s="238"/>
      <c r="AV45" s="236"/>
      <c r="AW45" s="237"/>
      <c r="AX45" s="238"/>
      <c r="AY45" s="239"/>
      <c r="AZ45" s="370"/>
      <c r="BA45" s="371"/>
      <c r="BB45" s="358" t="str">
        <f>IF(OR(企業入力シート!B32="○",BC34="有"),"",IF(AND(BC46="",BD46=""),"","活動日"))</f>
        <v/>
      </c>
      <c r="BC45" s="360" t="str">
        <f>IF(OR(企業入力シート!B32="○",BC34="有",BC46=""),"",IF(ボランティア!C12="","",ボランティア!C12))</f>
        <v/>
      </c>
      <c r="BD45" s="361" t="str">
        <f>IF(OR(企業入力シート!B32="○",BC34="有",BD46=""),"",IF(ボランティア!C15="","",ボランティア!C15))</f>
        <v/>
      </c>
      <c r="BE45" s="358" t="str">
        <f>IF(OR(企業入力シート!B33="○",BF34="有"),"","発注機関")</f>
        <v>発注機関</v>
      </c>
      <c r="BF45" s="476" t="str">
        <f>IF(OR(企業入力シート!B33="○",BF34="有"),"",IF(維持管理業務!A15="","",維持管理業務!A15))</f>
        <v/>
      </c>
      <c r="BG45" s="477" t="str">
        <f>IF(OR(企業入力シート!B33="○",BF34="有"),"",IF(維持管理業務!A20="","",維持管理業務!A20))</f>
        <v/>
      </c>
      <c r="BH45" s="358" t="str">
        <f>IF(OR(企業入力シート!B34="○",BI34="有"),"","発注機関")</f>
        <v>発注機関</v>
      </c>
      <c r="BI45" s="355" t="str">
        <f>IF(OR(企業入力シート!B34="○",BI34="有"),"",IF(除雪業務!A16="","",除雪業務!A16))</f>
        <v/>
      </c>
      <c r="BJ45" s="356" t="str">
        <f>IF(OR(企業入力シート!B34="○",BI34="有"),"",IF(除雪業務!A21="","",除雪業務!A21))</f>
        <v/>
      </c>
      <c r="BK45" s="236"/>
      <c r="BL45" s="237"/>
      <c r="BM45" s="238"/>
      <c r="BN45" s="239" t="s">
        <v>159</v>
      </c>
      <c r="BO45" s="355" t="str">
        <f>IF(会社所在地!A16="","",会社所在地!A16)</f>
        <v/>
      </c>
      <c r="BP45" s="238"/>
      <c r="BQ45" s="239"/>
      <c r="BR45" s="237"/>
      <c r="BS45" s="238"/>
    </row>
    <row r="46" spans="1:72">
      <c r="B46" s="232">
        <v>3</v>
      </c>
      <c r="C46" s="351" t="str">
        <f>IF(COUNTIF(企業入力シート!B26:B29,"○")&gt;0,"事前審査・証明書提出",IF(D34="有","押印済資料提出",""))</f>
        <v/>
      </c>
      <c r="D46" s="234"/>
      <c r="E46" s="238"/>
      <c r="F46" s="239"/>
      <c r="G46" s="237"/>
      <c r="H46" s="238"/>
      <c r="I46" s="239"/>
      <c r="J46" s="237"/>
      <c r="K46" s="238"/>
      <c r="L46" s="239"/>
      <c r="M46" s="237"/>
      <c r="N46" s="238"/>
      <c r="O46" s="239"/>
      <c r="P46" s="237"/>
      <c r="Q46" s="238"/>
      <c r="R46" s="239"/>
      <c r="S46" s="237"/>
      <c r="T46" s="238"/>
      <c r="U46" s="239"/>
      <c r="V46" s="237"/>
      <c r="W46" s="238"/>
      <c r="X46" s="239"/>
      <c r="Y46" s="237"/>
      <c r="Z46" s="238"/>
      <c r="AA46" s="239"/>
      <c r="AB46" s="237"/>
      <c r="AC46" s="238"/>
      <c r="AD46" s="240"/>
      <c r="AE46" s="237"/>
      <c r="AF46" s="238"/>
      <c r="AG46" s="239"/>
      <c r="AH46" s="237"/>
      <c r="AI46" s="238"/>
      <c r="AJ46" s="239"/>
      <c r="AK46" s="237"/>
      <c r="AL46" s="238"/>
      <c r="AM46" s="239"/>
      <c r="AN46" s="237"/>
      <c r="AO46" s="238"/>
      <c r="AP46" s="240"/>
      <c r="AQ46" s="237"/>
      <c r="AR46" s="238"/>
      <c r="AS46" s="239"/>
      <c r="AT46" s="237"/>
      <c r="AU46" s="238"/>
      <c r="AV46" s="239"/>
      <c r="AW46" s="237"/>
      <c r="AX46" s="238"/>
      <c r="AY46" s="239"/>
      <c r="AZ46" s="237"/>
      <c r="BA46" s="238"/>
      <c r="BB46" s="358" t="str">
        <f>IF(OR(企業入力シート!B32="○",BC34="有"),"",IF(AND(BC46="",BD46=""),"","活動箇所"))</f>
        <v/>
      </c>
      <c r="BC46" s="360" t="str">
        <f>IF(OR(企業入力シート!B32="○",BC34="有"),"",IF(ボランティア!K12="","",ボランティア!K12))</f>
        <v/>
      </c>
      <c r="BD46" s="361" t="str">
        <f>IF(OR(企業入力シート!B32="○",BC34="有"),"",IF(ボランティア!K15="","",ボランティア!K15))</f>
        <v/>
      </c>
      <c r="BE46" s="449" t="str">
        <f>IF(OR(企業入力シート!B33="○",BF34="有"),"","元請・下請区分")</f>
        <v>元請・下請区分</v>
      </c>
      <c r="BF46" s="478">
        <f>IF(OR(企業入力シート!B33="○",BF34="有"),"",IF(維持管理業務!D15="","",維持管理業務!D15))</f>
        <v>0</v>
      </c>
      <c r="BG46" s="479">
        <f>IF(OR(企業入力シート!B33="○",BF34="有"),"",IF(維持管理業務!D20="","",維持管理業務!D20))</f>
        <v>0</v>
      </c>
      <c r="BH46" s="454" t="str">
        <f>IF(OR(企業入力シート!B34="○",BI34="有"),"","元請・下請区分")</f>
        <v>元請・下請区分</v>
      </c>
      <c r="BI46" s="450" t="str">
        <f>IF(OR(企業入力シート!B34="○",BI34="有"),"",IF(除雪業務!D16="","",除雪業務!D16))</f>
        <v/>
      </c>
      <c r="BJ46" s="455" t="str">
        <f>IF(OR(企業入力シート!B34="○",BI34="有"),"",IF(除雪業務!D21="","",除雪業務!D21))</f>
        <v/>
      </c>
      <c r="BK46" s="239"/>
      <c r="BL46" s="237"/>
      <c r="BM46" s="238"/>
      <c r="BN46" s="239"/>
      <c r="BO46" s="237"/>
      <c r="BP46" s="238"/>
      <c r="BQ46" s="239"/>
      <c r="BR46" s="237"/>
      <c r="BS46" s="238"/>
    </row>
    <row r="47" spans="1:72">
      <c r="B47" s="232">
        <v>4</v>
      </c>
      <c r="C47" s="233"/>
      <c r="D47" s="237"/>
      <c r="E47" s="238"/>
      <c r="F47" s="239"/>
      <c r="G47" s="237"/>
      <c r="H47" s="238"/>
      <c r="I47" s="239"/>
      <c r="J47" s="237"/>
      <c r="K47" s="238"/>
      <c r="L47" s="239"/>
      <c r="M47" s="237"/>
      <c r="N47" s="238"/>
      <c r="O47" s="239"/>
      <c r="P47" s="237"/>
      <c r="Q47" s="238"/>
      <c r="R47" s="239"/>
      <c r="S47" s="243"/>
      <c r="T47" s="238"/>
      <c r="U47" s="239"/>
      <c r="V47" s="243"/>
      <c r="W47" s="238"/>
      <c r="X47" s="239"/>
      <c r="Y47" s="237"/>
      <c r="Z47" s="238"/>
      <c r="AA47" s="239"/>
      <c r="AB47" s="237"/>
      <c r="AC47" s="238"/>
      <c r="AD47" s="240"/>
      <c r="AE47" s="468"/>
      <c r="AF47" s="469"/>
      <c r="AG47" s="239"/>
      <c r="AH47" s="237"/>
      <c r="AI47" s="238"/>
      <c r="AJ47" s="239"/>
      <c r="AK47" s="237"/>
      <c r="AL47" s="238"/>
      <c r="AM47" s="239"/>
      <c r="AN47" s="237"/>
      <c r="AO47" s="238"/>
      <c r="AP47" s="240"/>
      <c r="AQ47" s="468"/>
      <c r="AR47" s="469"/>
      <c r="AS47" s="239"/>
      <c r="AT47" s="237"/>
      <c r="AU47" s="238"/>
      <c r="AV47" s="239"/>
      <c r="AW47" s="237"/>
      <c r="AX47" s="238"/>
      <c r="AY47" s="239"/>
      <c r="AZ47" s="243"/>
      <c r="BA47" s="372"/>
      <c r="BB47" s="358" t="str">
        <f>IF(OR(企業入力シート!B32="○",BC34="有"),"",IF(AND(BC46="",BD46=""),"","参加人数"))</f>
        <v/>
      </c>
      <c r="BC47" s="364" t="str">
        <f>IF(OR(企業入力シート!B32="○",BC34="有",BC46=""),"",IF(ボランティア!O12="","",ボランティア!O12))</f>
        <v/>
      </c>
      <c r="BD47" s="365" t="str">
        <f>IF(OR(企業入力シート!B32="○",BC34="有",BD46=""),"",IF(ボランティア!O15="","",ボランティア!O15))</f>
        <v/>
      </c>
      <c r="BE47" s="358" t="str">
        <f>IF(OR(企業入力シート!B33="○",BF34="有"),"","契約(始)")</f>
        <v>契約(始)</v>
      </c>
      <c r="BF47" s="480" t="str">
        <f>IF(OR(企業入力シート!B33="○",BF34="有"),"",IF(維持管理業務!F15="","",維持管理業務!F15))</f>
        <v/>
      </c>
      <c r="BG47" s="481" t="str">
        <f>IF(OR(企業入力シート!B33="○",BF34="有"),"",IF(維持管理業務!F20="","",維持管理業務!F20))</f>
        <v/>
      </c>
      <c r="BH47" s="358" t="str">
        <f>IF(OR(企業入力シート!B34="○",BI34="有"),"","契約(始)")</f>
        <v>契約(始)</v>
      </c>
      <c r="BI47" s="360" t="str">
        <f>IF(OR(企業入力シート!B34="○",BI34="有"),"",IF(除雪業務!F16="","",除雪業務!F16))</f>
        <v/>
      </c>
      <c r="BJ47" s="361" t="str">
        <f>IF(OR(企業入力シート!B34="○",BI34="有"),"",IF(除雪業務!F21="","",除雪業務!F21))</f>
        <v/>
      </c>
      <c r="BK47" s="239"/>
      <c r="BL47" s="237"/>
      <c r="BM47" s="238"/>
      <c r="BN47" s="239"/>
      <c r="BO47" s="237"/>
      <c r="BP47" s="238"/>
      <c r="BQ47" s="239"/>
      <c r="BR47" s="237"/>
      <c r="BS47" s="238"/>
    </row>
    <row r="48" spans="1:72">
      <c r="B48" s="232">
        <v>5</v>
      </c>
      <c r="C48" s="233"/>
      <c r="D48" s="234"/>
      <c r="E48" s="238"/>
      <c r="F48" s="239"/>
      <c r="G48" s="237"/>
      <c r="H48" s="238"/>
      <c r="I48" s="239"/>
      <c r="J48" s="237"/>
      <c r="K48" s="238"/>
      <c r="L48" s="239"/>
      <c r="M48" s="237"/>
      <c r="N48" s="238"/>
      <c r="O48" s="239"/>
      <c r="P48" s="237"/>
      <c r="Q48" s="238"/>
      <c r="R48" s="239"/>
      <c r="S48" s="237"/>
      <c r="T48" s="238"/>
      <c r="U48" s="239"/>
      <c r="V48" s="237"/>
      <c r="W48" s="238"/>
      <c r="X48" s="239"/>
      <c r="Y48" s="237"/>
      <c r="Z48" s="238"/>
      <c r="AA48" s="239"/>
      <c r="AB48" s="237"/>
      <c r="AC48" s="238"/>
      <c r="AD48" s="241"/>
      <c r="AE48" s="470"/>
      <c r="AF48" s="242"/>
      <c r="AG48" s="239"/>
      <c r="AH48" s="237"/>
      <c r="AI48" s="238"/>
      <c r="AJ48" s="239"/>
      <c r="AK48" s="237"/>
      <c r="AL48" s="238"/>
      <c r="AM48" s="239"/>
      <c r="AN48" s="237"/>
      <c r="AO48" s="238"/>
      <c r="AP48" s="241"/>
      <c r="AQ48" s="470"/>
      <c r="AR48" s="242"/>
      <c r="AS48" s="239"/>
      <c r="AT48" s="237"/>
      <c r="AU48" s="238"/>
      <c r="AV48" s="239"/>
      <c r="AW48" s="237"/>
      <c r="AX48" s="238"/>
      <c r="AY48" s="239"/>
      <c r="AZ48" s="237"/>
      <c r="BA48" s="238"/>
      <c r="BB48" s="366" t="str">
        <f>IF(OR(企業入力シート!B32="○",BC34="有"),"",IF(AND(BC46="",BD46=""),"","従業員数"))</f>
        <v/>
      </c>
      <c r="BC48" s="364" t="str">
        <f>IF(OR(企業入力シート!B32="○",BC34="有",BC46=""),"",IF(ボランティア!Q12="","",ボランティア!Q12))</f>
        <v/>
      </c>
      <c r="BD48" s="365" t="str">
        <f>IF(OR(企業入力シート!B32="○",BC34="有",BD46=""),"",IF(ボランティア!Q15="","",ボランティア!Q15))</f>
        <v/>
      </c>
      <c r="BE48" s="458" t="str">
        <f>IF(OR(企業入力シート!B33="○",BF34="有"),"","契約(終)")</f>
        <v>契約(終)</v>
      </c>
      <c r="BF48" s="480" t="str">
        <f>IF(OR(企業入力シート!B33="○",BF34="有"),"",IF(維持管理業務!F16="","",維持管理業務!F16))</f>
        <v/>
      </c>
      <c r="BG48" s="481" t="str">
        <f>IF(OR(企業入力シート!B33="○",BF34="有"),"",IF(維持管理業務!F21="","",維持管理業務!F21))</f>
        <v/>
      </c>
      <c r="BH48" s="358" t="str">
        <f>IF(OR(企業入力シート!B34="○",BI34="有"),"","契約(終)")</f>
        <v>契約(終)</v>
      </c>
      <c r="BI48" s="360" t="str">
        <f>IF(OR(企業入力シート!B34="○",BI34="有"),"",IF(除雪業務!F17="","",除雪業務!F17))</f>
        <v/>
      </c>
      <c r="BJ48" s="361" t="str">
        <f>IF(OR(企業入力シート!B34="○",BI34="有"),"",IF(除雪業務!F22="","",除雪業務!F22))</f>
        <v/>
      </c>
      <c r="BK48" s="239"/>
      <c r="BL48" s="237"/>
      <c r="BM48" s="238"/>
      <c r="BN48" s="239"/>
      <c r="BO48" s="237"/>
      <c r="BP48" s="238"/>
      <c r="BQ48" s="239"/>
      <c r="BR48" s="237"/>
      <c r="BS48" s="238"/>
    </row>
    <row r="49" spans="2:71">
      <c r="B49" s="232">
        <v>6</v>
      </c>
      <c r="C49" s="233"/>
      <c r="D49" s="234"/>
      <c r="E49" s="238"/>
      <c r="F49" s="239"/>
      <c r="G49" s="237"/>
      <c r="H49" s="238"/>
      <c r="I49" s="239"/>
      <c r="J49" s="237"/>
      <c r="K49" s="238"/>
      <c r="L49" s="239"/>
      <c r="M49" s="237"/>
      <c r="N49" s="238"/>
      <c r="O49" s="239"/>
      <c r="P49" s="237"/>
      <c r="Q49" s="238"/>
      <c r="R49" s="239"/>
      <c r="S49" s="237"/>
      <c r="T49" s="238"/>
      <c r="U49" s="239"/>
      <c r="V49" s="237"/>
      <c r="W49" s="238"/>
      <c r="X49" s="239"/>
      <c r="Y49" s="237"/>
      <c r="Z49" s="238"/>
      <c r="AA49" s="239"/>
      <c r="AB49" s="237"/>
      <c r="AC49" s="238"/>
      <c r="AD49" s="241"/>
      <c r="AE49" s="470"/>
      <c r="AF49" s="242"/>
      <c r="AG49" s="239"/>
      <c r="AH49" s="237"/>
      <c r="AI49" s="238"/>
      <c r="AJ49" s="239"/>
      <c r="AK49" s="237"/>
      <c r="AL49" s="238"/>
      <c r="AM49" s="239"/>
      <c r="AN49" s="237"/>
      <c r="AO49" s="238"/>
      <c r="AP49" s="241"/>
      <c r="AQ49" s="470"/>
      <c r="AR49" s="242"/>
      <c r="AS49" s="239"/>
      <c r="AT49" s="237"/>
      <c r="AU49" s="238"/>
      <c r="AV49" s="239"/>
      <c r="AW49" s="237"/>
      <c r="AX49" s="238"/>
      <c r="AY49" s="239"/>
      <c r="AZ49" s="237"/>
      <c r="BA49" s="238"/>
      <c r="BB49" s="358" t="str">
        <f>IF(OR(企業入力シート!B32="○",BC34="有"),"","ﾊｰﾄﾌﾙ活動")</f>
        <v>ﾊｰﾄﾌﾙ活動</v>
      </c>
      <c r="BC49" s="355" t="str">
        <f>IF(OR(企業入力シート!B32="○",BC34="有"),"",IF(BC50="","申請なし",""))</f>
        <v>申請なし</v>
      </c>
      <c r="BD49" s="356" t="str">
        <f>IF(OR(企業入力シート!B32="○",BC34="有"),"",IF(BD50="","申請なし",""))</f>
        <v>申請なし</v>
      </c>
      <c r="BE49" s="458" t="str">
        <f>IF(OR(企業入力シート!B33="○",BF34="有"),"","施工箇所")</f>
        <v>施工箇所</v>
      </c>
      <c r="BF49" s="476" t="str">
        <f>IF(OR(企業入力シート!B33="○",BF34="有"),"",IF(維持管理業務!N15="","",維持管理業務!N15))</f>
        <v/>
      </c>
      <c r="BG49" s="477" t="str">
        <f>IF(OR(企業入力シート!B33="○",BF34="有"),"",IF(維持管理業務!N20="","",維持管理業務!N20))</f>
        <v/>
      </c>
      <c r="BH49" s="358" t="str">
        <f>IF(OR(企業入力シート!B34="○",BI34="有"),"","施工箇所")</f>
        <v>施工箇所</v>
      </c>
      <c r="BI49" s="355" t="str">
        <f>IF(OR(企業入力シート!B34="○",BI34="有"),"",IF(除雪業務!N16="","",除雪業務!N16))</f>
        <v/>
      </c>
      <c r="BJ49" s="356" t="str">
        <f>IF(OR(企業入力シート!B34="○",BI34="有"),"",IF(除雪業務!N21="","",除雪業務!N21))</f>
        <v/>
      </c>
      <c r="BK49" s="239"/>
      <c r="BL49" s="237"/>
      <c r="BM49" s="238"/>
      <c r="BN49" s="239"/>
      <c r="BO49" s="237"/>
      <c r="BP49" s="238"/>
      <c r="BQ49" s="239"/>
      <c r="BR49" s="237"/>
      <c r="BS49" s="238"/>
    </row>
    <row r="50" spans="2:71">
      <c r="B50" s="232">
        <v>7</v>
      </c>
      <c r="C50" s="233"/>
      <c r="D50" s="234"/>
      <c r="E50" s="238"/>
      <c r="F50" s="239"/>
      <c r="G50" s="237"/>
      <c r="H50" s="238"/>
      <c r="I50" s="239"/>
      <c r="J50" s="237"/>
      <c r="K50" s="238"/>
      <c r="L50" s="239"/>
      <c r="M50" s="237"/>
      <c r="N50" s="238"/>
      <c r="O50" s="239"/>
      <c r="P50" s="237"/>
      <c r="Q50" s="238"/>
      <c r="R50" s="239"/>
      <c r="S50" s="237"/>
      <c r="T50" s="238"/>
      <c r="U50" s="239"/>
      <c r="V50" s="237"/>
      <c r="W50" s="238"/>
      <c r="X50" s="239"/>
      <c r="Y50" s="237"/>
      <c r="Z50" s="238"/>
      <c r="AA50" s="239"/>
      <c r="AB50" s="237"/>
      <c r="AC50" s="238"/>
      <c r="AD50" s="240"/>
      <c r="AE50" s="470"/>
      <c r="AF50" s="242"/>
      <c r="AG50" s="239"/>
      <c r="AH50" s="237"/>
      <c r="AI50" s="238"/>
      <c r="AJ50" s="239"/>
      <c r="AK50" s="237"/>
      <c r="AL50" s="238"/>
      <c r="AM50" s="239"/>
      <c r="AN50" s="237"/>
      <c r="AO50" s="238"/>
      <c r="AP50" s="240"/>
      <c r="AQ50" s="470"/>
      <c r="AR50" s="242"/>
      <c r="AS50" s="239"/>
      <c r="AT50" s="237"/>
      <c r="AU50" s="238"/>
      <c r="AV50" s="239"/>
      <c r="AW50" s="237"/>
      <c r="AX50" s="238"/>
      <c r="AY50" s="239"/>
      <c r="AZ50" s="237"/>
      <c r="BA50" s="238"/>
      <c r="BB50" s="358" t="str">
        <f>IF(OR(企業入力シート!B32="○",BC34="有"),"",IF(AND(BC50="",BD50=""),"","活動箇所"))</f>
        <v/>
      </c>
      <c r="BC50" s="355" t="str">
        <f>IF(OR(企業入力シート!B32="○",BC34="有"),"",IF(ボランティア!C26="","",ボランティア!C26))</f>
        <v/>
      </c>
      <c r="BD50" s="356" t="str">
        <f>IF(OR(企業入力シート!B32="○",BC34="有"),"",IF(ボランティア!C27="","",ボランティア!C27))</f>
        <v/>
      </c>
      <c r="BE50" s="239"/>
      <c r="BF50" s="237"/>
      <c r="BG50" s="238"/>
      <c r="BH50" s="239"/>
      <c r="BI50" s="237"/>
      <c r="BJ50" s="238"/>
      <c r="BK50" s="239"/>
      <c r="BL50" s="237"/>
      <c r="BM50" s="238"/>
      <c r="BN50" s="239"/>
      <c r="BO50" s="237"/>
      <c r="BP50" s="238"/>
      <c r="BQ50" s="239"/>
      <c r="BR50" s="237"/>
      <c r="BS50" s="238"/>
    </row>
    <row r="51" spans="2:71">
      <c r="B51" s="232">
        <v>8</v>
      </c>
      <c r="C51" s="233"/>
      <c r="D51" s="234"/>
      <c r="E51" s="238"/>
      <c r="F51" s="239"/>
      <c r="G51" s="237"/>
      <c r="H51" s="238"/>
      <c r="I51" s="239"/>
      <c r="J51" s="237"/>
      <c r="K51" s="238"/>
      <c r="L51" s="239"/>
      <c r="M51" s="237"/>
      <c r="N51" s="238"/>
      <c r="O51" s="239"/>
      <c r="P51" s="237"/>
      <c r="Q51" s="238"/>
      <c r="R51" s="239"/>
      <c r="S51" s="237"/>
      <c r="T51" s="238"/>
      <c r="U51" s="239"/>
      <c r="V51" s="237"/>
      <c r="W51" s="238"/>
      <c r="X51" s="239"/>
      <c r="Y51" s="237"/>
      <c r="Z51" s="238"/>
      <c r="AA51" s="239"/>
      <c r="AB51" s="237"/>
      <c r="AC51" s="238"/>
      <c r="AD51" s="240"/>
      <c r="AE51" s="470"/>
      <c r="AF51" s="242"/>
      <c r="AG51" s="239"/>
      <c r="AH51" s="237"/>
      <c r="AI51" s="238"/>
      <c r="AJ51" s="239"/>
      <c r="AK51" s="237"/>
      <c r="AL51" s="238"/>
      <c r="AM51" s="239"/>
      <c r="AN51" s="237"/>
      <c r="AO51" s="238"/>
      <c r="AP51" s="240"/>
      <c r="AQ51" s="470"/>
      <c r="AR51" s="242"/>
      <c r="AS51" s="239"/>
      <c r="AT51" s="237"/>
      <c r="AU51" s="238"/>
      <c r="AV51" s="239"/>
      <c r="AW51" s="237"/>
      <c r="AX51" s="238"/>
      <c r="AY51" s="239"/>
      <c r="AZ51" s="237"/>
      <c r="BA51" s="238"/>
      <c r="BB51" s="358" t="str">
        <f>IF(OR(企業入力シート!B32="○",BC34="有"),"",IF(AND(BC50="",BD50=""),"","参加人数"))</f>
        <v/>
      </c>
      <c r="BC51" s="364" t="str">
        <f>IF(OR(企業入力シート!B32="○",BC34="有",BC50=""),"",IF(ボランティア!J26="","",ボランティア!J26))</f>
        <v/>
      </c>
      <c r="BD51" s="365" t="str">
        <f>IF(OR(企業入力シート!B32="○",BC34="有",BD50=""),"",IF(ボランティア!J27="","",ボランティア!J27))</f>
        <v/>
      </c>
      <c r="BE51" s="239"/>
      <c r="BF51" s="237"/>
      <c r="BG51" s="238"/>
      <c r="BH51" s="239"/>
      <c r="BI51" s="237"/>
      <c r="BJ51" s="238"/>
      <c r="BK51" s="239"/>
      <c r="BL51" s="237"/>
      <c r="BM51" s="238"/>
      <c r="BN51" s="239"/>
      <c r="BO51" s="237"/>
      <c r="BP51" s="238"/>
      <c r="BQ51" s="239"/>
      <c r="BR51" s="237"/>
      <c r="BS51" s="238"/>
    </row>
    <row r="52" spans="2:71">
      <c r="B52" s="232">
        <v>9</v>
      </c>
      <c r="C52" s="233"/>
      <c r="D52" s="234"/>
      <c r="E52" s="238"/>
      <c r="F52" s="239"/>
      <c r="G52" s="237"/>
      <c r="H52" s="238"/>
      <c r="I52" s="239"/>
      <c r="J52" s="237"/>
      <c r="K52" s="238"/>
      <c r="L52" s="239"/>
      <c r="M52" s="237"/>
      <c r="N52" s="238"/>
      <c r="O52" s="239"/>
      <c r="P52" s="237"/>
      <c r="Q52" s="238"/>
      <c r="R52" s="239"/>
      <c r="S52" s="237"/>
      <c r="T52" s="238"/>
      <c r="U52" s="239"/>
      <c r="V52" s="237"/>
      <c r="W52" s="238"/>
      <c r="X52" s="239"/>
      <c r="Y52" s="237"/>
      <c r="Z52" s="238"/>
      <c r="AA52" s="239"/>
      <c r="AB52" s="237"/>
      <c r="AC52" s="238"/>
      <c r="AD52" s="240"/>
      <c r="AE52" s="237"/>
      <c r="AF52" s="238"/>
      <c r="AG52" s="239"/>
      <c r="AH52" s="237"/>
      <c r="AI52" s="238"/>
      <c r="AJ52" s="239"/>
      <c r="AK52" s="237"/>
      <c r="AL52" s="238"/>
      <c r="AM52" s="239"/>
      <c r="AN52" s="237"/>
      <c r="AO52" s="238"/>
      <c r="AP52" s="240"/>
      <c r="AQ52" s="237"/>
      <c r="AR52" s="238"/>
      <c r="AS52" s="239"/>
      <c r="AT52" s="237"/>
      <c r="AU52" s="238"/>
      <c r="AV52" s="239"/>
      <c r="AW52" s="237"/>
      <c r="AX52" s="238"/>
      <c r="AY52" s="239"/>
      <c r="AZ52" s="237"/>
      <c r="BA52" s="238"/>
      <c r="BB52" s="366" t="str">
        <f>IF(OR(企業入力シート!B32="○",BC34="有"),"",IF(AND(BC50="",BD50=""),"","従業員数"))</f>
        <v/>
      </c>
      <c r="BC52" s="364" t="str">
        <f>IF(OR(企業入力シート!B32="○",BC34="有",BC50=""),"",IF(ボランティア!M26="","",ボランティア!M26))</f>
        <v/>
      </c>
      <c r="BD52" s="365" t="str">
        <f>IF(OR(企業入力シート!B32="○",BC34="有",BD50=""),"",IF(ボランティア!M27="","",ボランティア!M27))</f>
        <v/>
      </c>
      <c r="BE52" s="239"/>
      <c r="BF52" s="237"/>
      <c r="BG52" s="238"/>
      <c r="BH52" s="239"/>
      <c r="BI52" s="237"/>
      <c r="BJ52" s="238"/>
      <c r="BK52" s="239"/>
      <c r="BL52" s="237"/>
      <c r="BM52" s="238"/>
      <c r="BN52" s="239"/>
      <c r="BO52" s="237"/>
      <c r="BP52" s="238"/>
      <c r="BQ52" s="239"/>
      <c r="BR52" s="237"/>
      <c r="BS52" s="238"/>
    </row>
    <row r="53" spans="2:71">
      <c r="B53" s="232">
        <v>10</v>
      </c>
      <c r="C53" s="233"/>
      <c r="D53" s="234"/>
      <c r="E53" s="238"/>
      <c r="F53" s="239"/>
      <c r="G53" s="237"/>
      <c r="H53" s="238"/>
      <c r="I53" s="239"/>
      <c r="J53" s="237"/>
      <c r="K53" s="238"/>
      <c r="L53" s="239"/>
      <c r="M53" s="237"/>
      <c r="N53" s="238"/>
      <c r="O53" s="239"/>
      <c r="P53" s="237"/>
      <c r="Q53" s="238"/>
      <c r="R53" s="239"/>
      <c r="S53" s="237"/>
      <c r="T53" s="238"/>
      <c r="U53" s="239"/>
      <c r="V53" s="237"/>
      <c r="W53" s="238"/>
      <c r="X53" s="239"/>
      <c r="Y53" s="237"/>
      <c r="Z53" s="238"/>
      <c r="AA53" s="239"/>
      <c r="AB53" s="237"/>
      <c r="AC53" s="238"/>
      <c r="AD53" s="240"/>
      <c r="AE53" s="237"/>
      <c r="AF53" s="238"/>
      <c r="AG53" s="239"/>
      <c r="AH53" s="237"/>
      <c r="AI53" s="238"/>
      <c r="AJ53" s="239"/>
      <c r="AK53" s="237"/>
      <c r="AL53" s="238"/>
      <c r="AM53" s="239"/>
      <c r="AN53" s="237"/>
      <c r="AO53" s="238"/>
      <c r="AP53" s="240"/>
      <c r="AQ53" s="237"/>
      <c r="AR53" s="238"/>
      <c r="AS53" s="239"/>
      <c r="AT53" s="237"/>
      <c r="AU53" s="238"/>
      <c r="AV53" s="239"/>
      <c r="AW53" s="237"/>
      <c r="AX53" s="238"/>
      <c r="AY53" s="239"/>
      <c r="AZ53" s="237"/>
      <c r="BA53" s="238"/>
      <c r="BB53" s="247"/>
      <c r="BC53" s="255"/>
      <c r="BD53" s="254"/>
      <c r="BE53" s="239"/>
      <c r="BF53" s="237"/>
      <c r="BG53" s="238"/>
      <c r="BH53" s="239"/>
      <c r="BI53" s="237"/>
      <c r="BJ53" s="238"/>
      <c r="BK53" s="239"/>
      <c r="BL53" s="237"/>
      <c r="BM53" s="238"/>
      <c r="BN53" s="239"/>
      <c r="BO53" s="237"/>
      <c r="BP53" s="238"/>
      <c r="BQ53" s="239"/>
      <c r="BR53" s="237"/>
      <c r="BS53" s="238"/>
    </row>
    <row r="54" spans="2:71">
      <c r="B54" s="232">
        <v>11</v>
      </c>
      <c r="C54" s="233"/>
      <c r="D54" s="234"/>
      <c r="E54" s="238"/>
      <c r="F54" s="239"/>
      <c r="G54" s="237"/>
      <c r="H54" s="238"/>
      <c r="I54" s="239"/>
      <c r="J54" s="237"/>
      <c r="K54" s="238"/>
      <c r="L54" s="239"/>
      <c r="M54" s="237"/>
      <c r="N54" s="238"/>
      <c r="O54" s="239"/>
      <c r="P54" s="237"/>
      <c r="Q54" s="238"/>
      <c r="R54" s="239"/>
      <c r="S54" s="237"/>
      <c r="T54" s="238"/>
      <c r="U54" s="239"/>
      <c r="V54" s="237"/>
      <c r="W54" s="238"/>
      <c r="X54" s="239"/>
      <c r="Y54" s="237"/>
      <c r="Z54" s="238"/>
      <c r="AA54" s="239"/>
      <c r="AB54" s="237"/>
      <c r="AC54" s="238"/>
      <c r="AD54" s="247"/>
      <c r="AE54" s="237"/>
      <c r="AF54" s="238"/>
      <c r="AG54" s="239"/>
      <c r="AH54" s="237"/>
      <c r="AI54" s="238"/>
      <c r="AJ54" s="239"/>
      <c r="AK54" s="237"/>
      <c r="AL54" s="238"/>
      <c r="AM54" s="239"/>
      <c r="AN54" s="237"/>
      <c r="AO54" s="238"/>
      <c r="AP54" s="247"/>
      <c r="AQ54" s="237"/>
      <c r="AR54" s="238"/>
      <c r="AS54" s="239"/>
      <c r="AT54" s="237"/>
      <c r="AU54" s="238"/>
      <c r="AV54" s="239"/>
      <c r="AW54" s="237"/>
      <c r="AX54" s="238"/>
      <c r="AY54" s="239"/>
      <c r="AZ54" s="237"/>
      <c r="BA54" s="238"/>
      <c r="BB54" s="247"/>
      <c r="BC54" s="255"/>
      <c r="BD54" s="254"/>
      <c r="BE54" s="239"/>
      <c r="BF54" s="237"/>
      <c r="BG54" s="238"/>
      <c r="BH54" s="239"/>
      <c r="BI54" s="237"/>
      <c r="BJ54" s="238"/>
      <c r="BK54" s="239"/>
      <c r="BL54" s="237"/>
      <c r="BM54" s="238"/>
      <c r="BN54" s="239"/>
      <c r="BO54" s="237"/>
      <c r="BP54" s="238"/>
      <c r="BQ54" s="239"/>
      <c r="BR54" s="237"/>
      <c r="BS54" s="238"/>
    </row>
    <row r="55" spans="2:71">
      <c r="B55" s="232">
        <v>12</v>
      </c>
      <c r="C55" s="233"/>
      <c r="D55" s="234"/>
      <c r="E55" s="238"/>
      <c r="F55" s="248"/>
      <c r="G55" s="249"/>
      <c r="H55" s="250"/>
      <c r="I55" s="248"/>
      <c r="J55" s="249"/>
      <c r="K55" s="250"/>
      <c r="L55" s="248"/>
      <c r="M55" s="249"/>
      <c r="N55" s="250"/>
      <c r="O55" s="239"/>
      <c r="P55" s="237"/>
      <c r="Q55" s="238"/>
      <c r="R55" s="239"/>
      <c r="S55" s="237"/>
      <c r="T55" s="238"/>
      <c r="U55" s="239"/>
      <c r="V55" s="237"/>
      <c r="W55" s="238"/>
      <c r="X55" s="248"/>
      <c r="Y55" s="249"/>
      <c r="Z55" s="250"/>
      <c r="AA55" s="239"/>
      <c r="AB55" s="237"/>
      <c r="AC55" s="238"/>
      <c r="AD55" s="251"/>
      <c r="AE55" s="237"/>
      <c r="AF55" s="238"/>
      <c r="AG55" s="248"/>
      <c r="AH55" s="249"/>
      <c r="AI55" s="250"/>
      <c r="AJ55" s="248"/>
      <c r="AK55" s="249"/>
      <c r="AL55" s="250"/>
      <c r="AM55" s="239"/>
      <c r="AN55" s="237"/>
      <c r="AO55" s="238"/>
      <c r="AP55" s="251"/>
      <c r="AQ55" s="237"/>
      <c r="AR55" s="238"/>
      <c r="AS55" s="248"/>
      <c r="AT55" s="249"/>
      <c r="AU55" s="250"/>
      <c r="AV55" s="248"/>
      <c r="AW55" s="249"/>
      <c r="AX55" s="250"/>
      <c r="AY55" s="239"/>
      <c r="AZ55" s="237"/>
      <c r="BA55" s="238"/>
      <c r="BB55" s="239"/>
      <c r="BC55" s="237"/>
      <c r="BD55" s="238"/>
      <c r="BE55" s="239"/>
      <c r="BF55" s="237"/>
      <c r="BG55" s="238"/>
      <c r="BH55" s="239"/>
      <c r="BI55" s="237"/>
      <c r="BJ55" s="238"/>
      <c r="BK55" s="248"/>
      <c r="BL55" s="249"/>
      <c r="BM55" s="250"/>
      <c r="BN55" s="239"/>
      <c r="BO55" s="237"/>
      <c r="BP55" s="238"/>
      <c r="BQ55" s="239"/>
      <c r="BR55" s="237"/>
      <c r="BS55" s="238"/>
    </row>
    <row r="56" spans="2:71">
      <c r="B56" s="232">
        <v>13</v>
      </c>
      <c r="C56" s="252"/>
      <c r="D56" s="253"/>
      <c r="E56" s="254"/>
      <c r="F56" s="247"/>
      <c r="G56" s="255"/>
      <c r="H56" s="254"/>
      <c r="I56" s="247"/>
      <c r="J56" s="255"/>
      <c r="K56" s="254"/>
      <c r="L56" s="247"/>
      <c r="M56" s="255"/>
      <c r="N56" s="254"/>
      <c r="O56" s="247"/>
      <c r="P56" s="255"/>
      <c r="Q56" s="254"/>
      <c r="R56" s="247"/>
      <c r="S56" s="255"/>
      <c r="T56" s="254"/>
      <c r="U56" s="247"/>
      <c r="V56" s="255"/>
      <c r="W56" s="254"/>
      <c r="X56" s="247"/>
      <c r="Y56" s="255"/>
      <c r="Z56" s="254"/>
      <c r="AA56" s="247"/>
      <c r="AB56" s="255"/>
      <c r="AC56" s="254"/>
      <c r="AD56" s="247"/>
      <c r="AE56" s="255"/>
      <c r="AF56" s="254"/>
      <c r="AG56" s="247"/>
      <c r="AH56" s="255"/>
      <c r="AI56" s="254"/>
      <c r="AJ56" s="247"/>
      <c r="AK56" s="255"/>
      <c r="AL56" s="254"/>
      <c r="AM56" s="247"/>
      <c r="AN56" s="255"/>
      <c r="AO56" s="254"/>
      <c r="AP56" s="247"/>
      <c r="AQ56" s="255"/>
      <c r="AR56" s="254"/>
      <c r="AS56" s="247"/>
      <c r="AT56" s="255"/>
      <c r="AU56" s="254"/>
      <c r="AV56" s="247"/>
      <c r="AW56" s="255"/>
      <c r="AX56" s="254"/>
      <c r="AY56" s="247"/>
      <c r="AZ56" s="255"/>
      <c r="BA56" s="254"/>
      <c r="BB56" s="247"/>
      <c r="BC56" s="255"/>
      <c r="BD56" s="254"/>
      <c r="BE56" s="247"/>
      <c r="BF56" s="255"/>
      <c r="BG56" s="254"/>
      <c r="BH56" s="247"/>
      <c r="BI56" s="255"/>
      <c r="BJ56" s="254"/>
      <c r="BK56" s="247"/>
      <c r="BL56" s="255"/>
      <c r="BM56" s="254"/>
      <c r="BN56" s="247"/>
      <c r="BO56" s="255"/>
      <c r="BP56" s="254"/>
      <c r="BQ56" s="247"/>
      <c r="BR56" s="255"/>
      <c r="BS56" s="254"/>
    </row>
    <row r="57" spans="2:71">
      <c r="B57" s="232">
        <v>14</v>
      </c>
      <c r="C57" s="244"/>
      <c r="D57" s="245"/>
      <c r="E57" s="246"/>
      <c r="F57" s="244"/>
      <c r="G57" s="245"/>
      <c r="H57" s="246"/>
      <c r="I57" s="244"/>
      <c r="J57" s="245"/>
      <c r="K57" s="246"/>
      <c r="L57" s="244"/>
      <c r="M57" s="245"/>
      <c r="N57" s="246"/>
      <c r="O57" s="244"/>
      <c r="P57" s="245"/>
      <c r="Q57" s="246"/>
      <c r="R57" s="244"/>
      <c r="S57" s="245"/>
      <c r="T57" s="246"/>
      <c r="U57" s="244"/>
      <c r="V57" s="245"/>
      <c r="W57" s="246"/>
      <c r="X57" s="244"/>
      <c r="Y57" s="245"/>
      <c r="Z57" s="246"/>
      <c r="AA57" s="244"/>
      <c r="AB57" s="245"/>
      <c r="AC57" s="246"/>
      <c r="AD57" s="239"/>
      <c r="AE57" s="237"/>
      <c r="AF57" s="238"/>
      <c r="AG57" s="244"/>
      <c r="AH57" s="245"/>
      <c r="AI57" s="246"/>
      <c r="AJ57" s="244"/>
      <c r="AK57" s="245"/>
      <c r="AL57" s="246"/>
      <c r="AM57" s="244"/>
      <c r="AN57" s="245"/>
      <c r="AO57" s="246"/>
      <c r="AP57" s="239"/>
      <c r="AQ57" s="471"/>
      <c r="AR57" s="472"/>
      <c r="AS57" s="244"/>
      <c r="AT57" s="245"/>
      <c r="AU57" s="246"/>
      <c r="AV57" s="244"/>
      <c r="AW57" s="245"/>
      <c r="AX57" s="246"/>
      <c r="AY57" s="244"/>
      <c r="AZ57" s="245"/>
      <c r="BA57" s="246"/>
      <c r="BB57" s="244"/>
      <c r="BC57" s="245"/>
      <c r="BD57" s="246"/>
      <c r="BE57" s="244"/>
      <c r="BF57" s="245"/>
      <c r="BG57" s="246"/>
      <c r="BH57" s="244"/>
      <c r="BI57" s="245"/>
      <c r="BJ57" s="246"/>
      <c r="BK57" s="244"/>
      <c r="BL57" s="245"/>
      <c r="BM57" s="246"/>
      <c r="BN57" s="244"/>
      <c r="BO57" s="245"/>
      <c r="BP57" s="246"/>
      <c r="BQ57" s="244"/>
      <c r="BR57" s="245"/>
      <c r="BS57" s="246"/>
    </row>
    <row r="58" spans="2:71">
      <c r="B58" s="232">
        <v>15</v>
      </c>
      <c r="C58" s="244"/>
      <c r="D58" s="245"/>
      <c r="E58" s="246"/>
      <c r="F58" s="244"/>
      <c r="G58" s="245"/>
      <c r="H58" s="246"/>
      <c r="I58" s="244"/>
      <c r="J58" s="245"/>
      <c r="K58" s="246"/>
      <c r="L58" s="244"/>
      <c r="M58" s="245"/>
      <c r="N58" s="246"/>
      <c r="O58" s="244"/>
      <c r="P58" s="245"/>
      <c r="Q58" s="246"/>
      <c r="R58" s="244"/>
      <c r="S58" s="245"/>
      <c r="T58" s="246"/>
      <c r="U58" s="244"/>
      <c r="V58" s="245"/>
      <c r="W58" s="246"/>
      <c r="X58" s="244"/>
      <c r="Y58" s="245"/>
      <c r="Z58" s="246"/>
      <c r="AA58" s="244"/>
      <c r="AB58" s="245"/>
      <c r="AC58" s="246"/>
      <c r="AD58" s="236"/>
      <c r="AE58" s="245"/>
      <c r="AF58" s="246"/>
      <c r="AG58" s="244"/>
      <c r="AH58" s="245"/>
      <c r="AI58" s="246"/>
      <c r="AJ58" s="244"/>
      <c r="AK58" s="245"/>
      <c r="AL58" s="246"/>
      <c r="AM58" s="244"/>
      <c r="AN58" s="245"/>
      <c r="AO58" s="246"/>
      <c r="AP58" s="236"/>
      <c r="AQ58" s="245"/>
      <c r="AR58" s="246"/>
      <c r="AS58" s="244"/>
      <c r="AT58" s="245"/>
      <c r="AU58" s="246"/>
      <c r="AV58" s="244"/>
      <c r="AW58" s="245"/>
      <c r="AX58" s="246"/>
      <c r="AY58" s="244"/>
      <c r="AZ58" s="245"/>
      <c r="BA58" s="246"/>
      <c r="BB58" s="244"/>
      <c r="BC58" s="245"/>
      <c r="BD58" s="246"/>
      <c r="BE58" s="244"/>
      <c r="BF58" s="245"/>
      <c r="BG58" s="246"/>
      <c r="BH58" s="244"/>
      <c r="BI58" s="245"/>
      <c r="BJ58" s="246"/>
      <c r="BK58" s="244"/>
      <c r="BL58" s="245"/>
      <c r="BM58" s="246"/>
      <c r="BN58" s="244"/>
      <c r="BO58" s="245"/>
      <c r="BP58" s="246"/>
      <c r="BQ58" s="244"/>
      <c r="BR58" s="245"/>
      <c r="BS58" s="246"/>
    </row>
    <row r="59" spans="2:71">
      <c r="B59" s="232">
        <v>16</v>
      </c>
      <c r="C59" s="244"/>
      <c r="D59" s="245"/>
      <c r="E59" s="246"/>
      <c r="F59" s="244"/>
      <c r="G59" s="245"/>
      <c r="H59" s="246"/>
      <c r="I59" s="244"/>
      <c r="J59" s="245"/>
      <c r="K59" s="246"/>
      <c r="L59" s="244"/>
      <c r="M59" s="245"/>
      <c r="N59" s="246"/>
      <c r="O59" s="244"/>
      <c r="P59" s="245"/>
      <c r="Q59" s="246"/>
      <c r="R59" s="244"/>
      <c r="S59" s="245"/>
      <c r="T59" s="246"/>
      <c r="U59" s="244"/>
      <c r="V59" s="245"/>
      <c r="W59" s="246"/>
      <c r="X59" s="244"/>
      <c r="Y59" s="245"/>
      <c r="Z59" s="246"/>
      <c r="AA59" s="244"/>
      <c r="AB59" s="245"/>
      <c r="AC59" s="246"/>
      <c r="AD59" s="244"/>
      <c r="AE59" s="245"/>
      <c r="AF59" s="246"/>
      <c r="AG59" s="244"/>
      <c r="AH59" s="245"/>
      <c r="AI59" s="246"/>
      <c r="AJ59" s="244"/>
      <c r="AK59" s="245"/>
      <c r="AL59" s="246"/>
      <c r="AM59" s="244"/>
      <c r="AN59" s="245"/>
      <c r="AO59" s="246"/>
      <c r="AP59" s="244"/>
      <c r="AQ59" s="245"/>
      <c r="AR59" s="246"/>
      <c r="AS59" s="244"/>
      <c r="AT59" s="245"/>
      <c r="AU59" s="246"/>
      <c r="AV59" s="244"/>
      <c r="AW59" s="245"/>
      <c r="AX59" s="246"/>
      <c r="AY59" s="244"/>
      <c r="AZ59" s="245"/>
      <c r="BA59" s="246"/>
      <c r="BB59" s="244"/>
      <c r="BC59" s="245"/>
      <c r="BD59" s="246"/>
      <c r="BE59" s="244"/>
      <c r="BF59" s="245"/>
      <c r="BG59" s="246"/>
      <c r="BH59" s="244"/>
      <c r="BI59" s="245"/>
      <c r="BJ59" s="246"/>
      <c r="BK59" s="244"/>
      <c r="BL59" s="245"/>
      <c r="BM59" s="246"/>
      <c r="BN59" s="244"/>
      <c r="BO59" s="245"/>
      <c r="BP59" s="246"/>
      <c r="BQ59" s="244"/>
      <c r="BR59" s="245"/>
      <c r="BS59" s="246"/>
    </row>
    <row r="60" spans="2:71">
      <c r="B60" s="232">
        <v>17</v>
      </c>
      <c r="C60" s="256"/>
      <c r="D60" s="257"/>
      <c r="E60" s="258"/>
      <c r="F60" s="256"/>
      <c r="G60" s="257"/>
      <c r="H60" s="258"/>
      <c r="I60" s="256"/>
      <c r="J60" s="257"/>
      <c r="K60" s="258"/>
      <c r="L60" s="256"/>
      <c r="M60" s="257"/>
      <c r="N60" s="258"/>
      <c r="O60" s="256"/>
      <c r="P60" s="257"/>
      <c r="Q60" s="258"/>
      <c r="R60" s="256"/>
      <c r="S60" s="257"/>
      <c r="T60" s="258"/>
      <c r="U60" s="256"/>
      <c r="V60" s="257"/>
      <c r="W60" s="258"/>
      <c r="X60" s="256"/>
      <c r="Y60" s="257"/>
      <c r="Z60" s="258"/>
      <c r="AA60" s="256"/>
      <c r="AB60" s="257"/>
      <c r="AC60" s="258"/>
      <c r="AD60" s="256"/>
      <c r="AE60" s="257"/>
      <c r="AF60" s="258"/>
      <c r="AG60" s="256"/>
      <c r="AH60" s="257"/>
      <c r="AI60" s="258"/>
      <c r="AJ60" s="256"/>
      <c r="AK60" s="257"/>
      <c r="AL60" s="258"/>
      <c r="AM60" s="256"/>
      <c r="AN60" s="257"/>
      <c r="AO60" s="258"/>
      <c r="AP60" s="256"/>
      <c r="AQ60" s="257"/>
      <c r="AR60" s="258"/>
      <c r="AS60" s="256"/>
      <c r="AT60" s="257"/>
      <c r="AU60" s="258"/>
      <c r="AV60" s="256"/>
      <c r="AW60" s="257"/>
      <c r="AX60" s="258"/>
      <c r="AY60" s="256"/>
      <c r="AZ60" s="257"/>
      <c r="BA60" s="258"/>
      <c r="BB60" s="256"/>
      <c r="BC60" s="257"/>
      <c r="BD60" s="258"/>
      <c r="BE60" s="256"/>
      <c r="BF60" s="257"/>
      <c r="BG60" s="258"/>
      <c r="BH60" s="256"/>
      <c r="BI60" s="257"/>
      <c r="BJ60" s="258"/>
      <c r="BK60" s="256"/>
      <c r="BL60" s="257"/>
      <c r="BM60" s="258"/>
      <c r="BN60" s="256"/>
      <c r="BO60" s="257"/>
      <c r="BP60" s="258"/>
      <c r="BQ60" s="256"/>
      <c r="BR60" s="257"/>
      <c r="BS60" s="258"/>
    </row>
    <row r="62" spans="2:71" ht="14.25" customHeight="1">
      <c r="B62" s="260" t="s">
        <v>579</v>
      </c>
      <c r="C62" s="423"/>
      <c r="D62" s="423"/>
      <c r="E62" s="423"/>
      <c r="F62" s="423"/>
      <c r="G62" s="423"/>
      <c r="H62" s="423"/>
    </row>
    <row r="63" spans="2:71" ht="14.25" customHeight="1">
      <c r="B63" s="424" t="s">
        <v>578</v>
      </c>
      <c r="C63" s="423"/>
      <c r="D63" s="423"/>
      <c r="E63" s="423"/>
      <c r="F63" s="423"/>
      <c r="G63" s="423"/>
      <c r="H63" s="423"/>
    </row>
    <row r="64" spans="2:71">
      <c r="B64" s="425"/>
      <c r="C64" s="425"/>
      <c r="D64" s="425"/>
      <c r="E64" s="425"/>
      <c r="F64" s="425"/>
      <c r="G64" s="425"/>
      <c r="H64" s="425"/>
    </row>
  </sheetData>
  <mergeCells count="196">
    <mergeCell ref="BK39:BM42"/>
    <mergeCell ref="BO26:BP26"/>
    <mergeCell ref="BO27:BP27"/>
    <mergeCell ref="BN37:BP37"/>
    <mergeCell ref="BN38:BP38"/>
    <mergeCell ref="BK37:BM37"/>
    <mergeCell ref="BK38:BM38"/>
    <mergeCell ref="BO39:BP41"/>
    <mergeCell ref="BN39:BN41"/>
    <mergeCell ref="BO42:BP42"/>
    <mergeCell ref="C19:E19"/>
    <mergeCell ref="F19:H19"/>
    <mergeCell ref="I19:K19"/>
    <mergeCell ref="O19:Q19"/>
    <mergeCell ref="R19:T19"/>
    <mergeCell ref="C20:E20"/>
    <mergeCell ref="F20:H20"/>
    <mergeCell ref="I20:K20"/>
    <mergeCell ref="O20:Q20"/>
    <mergeCell ref="R20:T20"/>
    <mergeCell ref="L19:N19"/>
    <mergeCell ref="L20:N20"/>
    <mergeCell ref="AB21:AC24"/>
    <mergeCell ref="AB26:AC26"/>
    <mergeCell ref="C38:E38"/>
    <mergeCell ref="F38:H38"/>
    <mergeCell ref="C37:E37"/>
    <mergeCell ref="F37:H37"/>
    <mergeCell ref="P27:Q27"/>
    <mergeCell ref="D25:E25"/>
    <mergeCell ref="O21:O24"/>
    <mergeCell ref="P21:Q24"/>
    <mergeCell ref="P25:Q25"/>
    <mergeCell ref="AA21:AA24"/>
    <mergeCell ref="D21:E21"/>
    <mergeCell ref="D26:E26"/>
    <mergeCell ref="D22:E22"/>
    <mergeCell ref="D23:E23"/>
    <mergeCell ref="D24:E24"/>
    <mergeCell ref="P26:Q26"/>
    <mergeCell ref="AS39:AU42"/>
    <mergeCell ref="AV37:AX37"/>
    <mergeCell ref="D39:E39"/>
    <mergeCell ref="D40:E40"/>
    <mergeCell ref="D41:E41"/>
    <mergeCell ref="D42:E42"/>
    <mergeCell ref="F39:H42"/>
    <mergeCell ref="AQ39:AR40"/>
    <mergeCell ref="AP39:AP40"/>
    <mergeCell ref="AA37:AC37"/>
    <mergeCell ref="AP41:AP42"/>
    <mergeCell ref="AP37:AR37"/>
    <mergeCell ref="R37:T37"/>
    <mergeCell ref="AJ37:AL37"/>
    <mergeCell ref="P39:Q42"/>
    <mergeCell ref="AS37:AU37"/>
    <mergeCell ref="AS38:AU38"/>
    <mergeCell ref="O37:Q37"/>
    <mergeCell ref="O39:O42"/>
    <mergeCell ref="AV39:AX42"/>
    <mergeCell ref="AV38:AX38"/>
    <mergeCell ref="R39:R42"/>
    <mergeCell ref="S39:T42"/>
    <mergeCell ref="AG37:AI37"/>
    <mergeCell ref="I37:K37"/>
    <mergeCell ref="I38:K38"/>
    <mergeCell ref="I39:K42"/>
    <mergeCell ref="AM39:AM42"/>
    <mergeCell ref="X39:Z42"/>
    <mergeCell ref="AA38:AC38"/>
    <mergeCell ref="AA39:AA42"/>
    <mergeCell ref="AD41:AD42"/>
    <mergeCell ref="AB39:AC42"/>
    <mergeCell ref="AD38:AF38"/>
    <mergeCell ref="AE39:AF40"/>
    <mergeCell ref="AE41:AF42"/>
    <mergeCell ref="AD39:AD40"/>
    <mergeCell ref="R38:T38"/>
    <mergeCell ref="U38:W38"/>
    <mergeCell ref="X37:Z37"/>
    <mergeCell ref="L37:N37"/>
    <mergeCell ref="L38:N38"/>
    <mergeCell ref="L39:N42"/>
    <mergeCell ref="AM37:AO37"/>
    <mergeCell ref="U37:W37"/>
    <mergeCell ref="O38:Q38"/>
    <mergeCell ref="V39:W42"/>
    <mergeCell ref="AD37:AF37"/>
    <mergeCell ref="U39:U42"/>
    <mergeCell ref="X38:Z38"/>
    <mergeCell ref="AG39:AI42"/>
    <mergeCell ref="AM38:AO38"/>
    <mergeCell ref="AN39:AO42"/>
    <mergeCell ref="AJ38:AL38"/>
    <mergeCell ref="AJ39:AL42"/>
    <mergeCell ref="AG38:AI38"/>
    <mergeCell ref="AP38:AR38"/>
    <mergeCell ref="AQ41:AR42"/>
    <mergeCell ref="U19:W19"/>
    <mergeCell ref="U20:W20"/>
    <mergeCell ref="AA19:AC19"/>
    <mergeCell ref="BH20:BJ20"/>
    <mergeCell ref="AV20:AX20"/>
    <mergeCell ref="BQ27:BQ28"/>
    <mergeCell ref="AM20:AO20"/>
    <mergeCell ref="AP20:AR20"/>
    <mergeCell ref="BG26:BG28"/>
    <mergeCell ref="AY21:AY24"/>
    <mergeCell ref="AZ21:BA24"/>
    <mergeCell ref="BE21:BE23"/>
    <mergeCell ref="BF21:BG23"/>
    <mergeCell ref="BF24:BG24"/>
    <mergeCell ref="BI21:BJ23"/>
    <mergeCell ref="BH21:BH23"/>
    <mergeCell ref="AN27:AO27"/>
    <mergeCell ref="AN25:AO25"/>
    <mergeCell ref="AY19:BA19"/>
    <mergeCell ref="BE19:BG19"/>
    <mergeCell ref="BH19:BJ19"/>
    <mergeCell ref="BE20:BG20"/>
    <mergeCell ref="AD20:AF20"/>
    <mergeCell ref="AG20:AI20"/>
    <mergeCell ref="X19:Z19"/>
    <mergeCell ref="X20:Z20"/>
    <mergeCell ref="BB21:BB23"/>
    <mergeCell ref="AM21:AM24"/>
    <mergeCell ref="AN21:AO24"/>
    <mergeCell ref="AN26:AO26"/>
    <mergeCell ref="BI24:BJ24"/>
    <mergeCell ref="BH26:BH28"/>
    <mergeCell ref="BI26:BI28"/>
    <mergeCell ref="BJ26:BJ28"/>
    <mergeCell ref="BE26:BE28"/>
    <mergeCell ref="AD19:AF19"/>
    <mergeCell ref="AA20:AC20"/>
    <mergeCell ref="AJ19:AL19"/>
    <mergeCell ref="AJ20:AL20"/>
    <mergeCell ref="AG19:AI19"/>
    <mergeCell ref="AM19:AO19"/>
    <mergeCell ref="AS19:AU19"/>
    <mergeCell ref="AS20:AU20"/>
    <mergeCell ref="AY20:BA20"/>
    <mergeCell ref="AP19:AR19"/>
    <mergeCell ref="AV19:AX19"/>
    <mergeCell ref="AB27:AC27"/>
    <mergeCell ref="AB25:AC25"/>
    <mergeCell ref="BR27:BS28"/>
    <mergeCell ref="BH37:BJ37"/>
    <mergeCell ref="BR25:BS25"/>
    <mergeCell ref="BR26:BS26"/>
    <mergeCell ref="BF26:BF28"/>
    <mergeCell ref="BB38:BD38"/>
    <mergeCell ref="BN19:BP19"/>
    <mergeCell ref="BN20:BP20"/>
    <mergeCell ref="BN21:BN23"/>
    <mergeCell ref="BO21:BP23"/>
    <mergeCell ref="BO24:BP24"/>
    <mergeCell ref="BK19:BM19"/>
    <mergeCell ref="BK20:BM20"/>
    <mergeCell ref="BB19:BD19"/>
    <mergeCell ref="BQ19:BS19"/>
    <mergeCell ref="BQ20:BS20"/>
    <mergeCell ref="BQ21:BQ24"/>
    <mergeCell ref="BR21:BS24"/>
    <mergeCell ref="BC21:BD23"/>
    <mergeCell ref="BB20:BD20"/>
    <mergeCell ref="BC24:BD24"/>
    <mergeCell ref="BQ39:BQ42"/>
    <mergeCell ref="BR39:BS42"/>
    <mergeCell ref="BR30:BS30"/>
    <mergeCell ref="BQ31:BQ32"/>
    <mergeCell ref="BR31:BS32"/>
    <mergeCell ref="BR33:BS33"/>
    <mergeCell ref="BQ37:BS37"/>
    <mergeCell ref="BQ38:BS38"/>
    <mergeCell ref="BR29:BS29"/>
    <mergeCell ref="AZ30:AZ32"/>
    <mergeCell ref="BA30:BA32"/>
    <mergeCell ref="AY37:BA37"/>
    <mergeCell ref="AZ39:BA42"/>
    <mergeCell ref="AY38:BA38"/>
    <mergeCell ref="BH38:BJ38"/>
    <mergeCell ref="BE37:BG37"/>
    <mergeCell ref="BB39:BB41"/>
    <mergeCell ref="BC39:BD41"/>
    <mergeCell ref="BC42:BD42"/>
    <mergeCell ref="BF39:BG41"/>
    <mergeCell ref="BE39:BE41"/>
    <mergeCell ref="BF42:BG42"/>
    <mergeCell ref="BI39:BJ41"/>
    <mergeCell ref="BI42:BJ42"/>
    <mergeCell ref="BH39:BH41"/>
    <mergeCell ref="BE38:BG38"/>
    <mergeCell ref="AY30:AY32"/>
    <mergeCell ref="BB37:BD37"/>
    <mergeCell ref="AY39:AY42"/>
  </mergeCells>
  <phoneticPr fontId="2"/>
  <pageMargins left="0.70866141732283472" right="0.70866141732283472" top="0.74803149606299213" bottom="0.74803149606299213" header="0.31496062992125984" footer="0.31496062992125984"/>
  <pageSetup paperSize="8" scale="91" pageOrder="overThenDown"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T73"/>
  <sheetViews>
    <sheetView tabSelected="1" view="pageBreakPreview" zoomScaleNormal="100" zoomScaleSheetLayoutView="100" workbookViewId="0">
      <selection activeCell="A44" sqref="A44"/>
    </sheetView>
  </sheetViews>
  <sheetFormatPr defaultColWidth="9" defaultRowHeight="13"/>
  <cols>
    <col min="1" max="17" width="5.08984375" style="3" customWidth="1"/>
    <col min="18" max="16384" width="9" style="3"/>
  </cols>
  <sheetData>
    <row r="1" spans="1:20" ht="15.75" customHeight="1">
      <c r="A1" s="2" t="s">
        <v>195</v>
      </c>
      <c r="B1" s="109">
        <v>1</v>
      </c>
      <c r="C1" s="110"/>
      <c r="D1" s="110"/>
      <c r="E1" s="110"/>
      <c r="F1" s="110"/>
      <c r="G1" s="110"/>
      <c r="H1" s="110"/>
      <c r="I1" s="110"/>
      <c r="J1" s="110"/>
      <c r="S1" s="3" t="s">
        <v>246</v>
      </c>
    </row>
    <row r="2" spans="1:20" ht="15.75" customHeight="1">
      <c r="M2" s="6" t="s">
        <v>97</v>
      </c>
      <c r="N2" s="679" t="str">
        <f>IF(企業入力シート!C4="","",企業入力シート!C4)</f>
        <v/>
      </c>
      <c r="O2" s="679"/>
      <c r="P2" s="679"/>
      <c r="Q2" s="679"/>
      <c r="S2" s="3" t="s">
        <v>247</v>
      </c>
    </row>
    <row r="3" spans="1:20" ht="15.75" customHeight="1">
      <c r="A3" s="6"/>
      <c r="B3" s="6"/>
      <c r="C3" s="6"/>
      <c r="D3" s="6"/>
      <c r="E3" s="6"/>
      <c r="F3" s="6"/>
      <c r="G3" s="6"/>
      <c r="H3" s="6"/>
      <c r="I3" s="6"/>
      <c r="J3" s="6"/>
      <c r="R3" s="134"/>
      <c r="S3" s="132"/>
      <c r="T3" s="3" t="s">
        <v>248</v>
      </c>
    </row>
    <row r="4" spans="1:20" ht="15.75" customHeight="1">
      <c r="A4" s="678" t="s">
        <v>454</v>
      </c>
      <c r="B4" s="678"/>
      <c r="C4" s="678"/>
      <c r="D4" s="678"/>
      <c r="E4" s="678"/>
      <c r="F4" s="678"/>
      <c r="G4" s="678"/>
      <c r="H4" s="678"/>
      <c r="I4" s="678"/>
      <c r="J4" s="678"/>
      <c r="K4" s="678"/>
      <c r="L4" s="678"/>
      <c r="M4" s="678"/>
      <c r="N4" s="678"/>
      <c r="O4" s="678"/>
      <c r="P4" s="678"/>
      <c r="Q4" s="678"/>
      <c r="S4" s="126"/>
      <c r="T4" s="3" t="s">
        <v>249</v>
      </c>
    </row>
    <row r="5" spans="1:20" ht="15.75" customHeight="1">
      <c r="A5" s="684" t="s">
        <v>38</v>
      </c>
      <c r="B5" s="684"/>
      <c r="C5" s="684"/>
      <c r="D5" s="684"/>
      <c r="E5" s="684"/>
      <c r="F5" s="684"/>
      <c r="G5" s="684"/>
      <c r="H5" s="684"/>
      <c r="I5" s="684"/>
      <c r="J5" s="684"/>
      <c r="K5" s="684"/>
      <c r="L5" s="684"/>
      <c r="M5" s="684"/>
      <c r="N5" s="684"/>
      <c r="O5" s="684"/>
      <c r="P5" s="684"/>
      <c r="Q5" s="684"/>
    </row>
    <row r="6" spans="1:20" ht="15.75" customHeight="1">
      <c r="A6" s="109"/>
      <c r="B6" s="109"/>
      <c r="C6" s="109"/>
      <c r="D6" s="109"/>
      <c r="E6" s="109"/>
      <c r="F6" s="109"/>
      <c r="G6" s="109"/>
      <c r="H6" s="109"/>
      <c r="I6" s="109"/>
      <c r="S6" s="3" t="s">
        <v>250</v>
      </c>
    </row>
    <row r="7" spans="1:20" ht="15.75" customHeight="1">
      <c r="A7" s="2" t="s">
        <v>0</v>
      </c>
      <c r="B7" s="2"/>
      <c r="C7" s="110"/>
      <c r="D7" s="110"/>
      <c r="E7" s="110"/>
      <c r="F7" s="110"/>
      <c r="G7" s="110"/>
      <c r="H7" s="110"/>
      <c r="I7" s="110"/>
      <c r="S7" s="128"/>
      <c r="T7" s="3" t="s">
        <v>251</v>
      </c>
    </row>
    <row r="8" spans="1:20" ht="15.75" customHeight="1">
      <c r="A8" s="675" t="str">
        <f>CONCATENATE("　",発注者入力シート!C6,IF(COUNTIF(発注者入力シート!C6,"*センター*"),"所長","長"),"  ","様")</f>
        <v>　島根県出雲県土整備事務所長  様</v>
      </c>
      <c r="B8" s="675"/>
      <c r="C8" s="675"/>
      <c r="D8" s="675"/>
      <c r="E8" s="675"/>
      <c r="F8" s="675"/>
      <c r="G8" s="675"/>
      <c r="H8" s="110"/>
      <c r="I8" s="110"/>
      <c r="S8" s="129"/>
      <c r="T8" s="3" t="s">
        <v>249</v>
      </c>
    </row>
    <row r="9" spans="1:20" ht="15.75" customHeight="1">
      <c r="A9" s="110"/>
      <c r="B9" s="110"/>
      <c r="C9" s="110"/>
      <c r="D9" s="110"/>
      <c r="E9" s="110"/>
      <c r="F9" s="110"/>
      <c r="G9" s="110"/>
      <c r="H9" s="110"/>
      <c r="I9" s="110"/>
    </row>
    <row r="10" spans="1:20" ht="15.75" customHeight="1">
      <c r="B10" s="2"/>
      <c r="C10" s="2"/>
      <c r="D10" s="2"/>
      <c r="E10" s="2"/>
      <c r="F10" s="2"/>
      <c r="G10" s="2"/>
      <c r="J10" s="681"/>
      <c r="K10" s="681"/>
      <c r="L10" s="681"/>
      <c r="M10" s="681"/>
      <c r="N10" s="133"/>
      <c r="O10" s="133"/>
      <c r="P10" s="133"/>
      <c r="Q10" s="133"/>
      <c r="R10" s="134"/>
      <c r="S10" s="134" t="s">
        <v>252</v>
      </c>
    </row>
    <row r="11" spans="1:20" ht="15.75" customHeight="1">
      <c r="B11" s="2"/>
      <c r="C11" s="2"/>
      <c r="D11" s="2"/>
      <c r="E11" s="2"/>
      <c r="F11" s="2"/>
      <c r="G11" s="2"/>
      <c r="H11" s="2" t="s">
        <v>622</v>
      </c>
      <c r="J11" s="680" t="str">
        <f>IF(企業入力シート!C6="","",企業入力シート!C6)</f>
        <v/>
      </c>
      <c r="K11" s="680"/>
      <c r="L11" s="680"/>
      <c r="M11" s="680"/>
      <c r="N11" s="680"/>
      <c r="O11" s="680"/>
      <c r="P11" s="680"/>
      <c r="Q11" s="680"/>
      <c r="R11" s="134"/>
      <c r="S11" s="134" t="s">
        <v>253</v>
      </c>
    </row>
    <row r="12" spans="1:20" ht="15.75" customHeight="1">
      <c r="A12" s="110"/>
      <c r="G12" s="2"/>
      <c r="J12" s="680"/>
      <c r="K12" s="680"/>
      <c r="L12" s="680"/>
      <c r="M12" s="680"/>
      <c r="N12" s="680"/>
      <c r="O12" s="680"/>
      <c r="P12" s="680"/>
      <c r="Q12" s="680"/>
    </row>
    <row r="13" spans="1:20" ht="15.75" customHeight="1">
      <c r="B13" s="6"/>
      <c r="C13" s="6"/>
      <c r="D13" s="6"/>
      <c r="E13" s="6"/>
      <c r="F13" s="6"/>
      <c r="G13" s="2" t="s">
        <v>465</v>
      </c>
      <c r="J13" s="674" t="str">
        <f>IF(企業入力シート!C7="","",企業入力シート!C7)</f>
        <v/>
      </c>
      <c r="K13" s="674"/>
      <c r="L13" s="674"/>
      <c r="M13" s="674"/>
      <c r="N13" s="674"/>
      <c r="O13" s="674"/>
      <c r="P13" s="674"/>
      <c r="Q13" s="674"/>
      <c r="R13" s="134"/>
    </row>
    <row r="14" spans="1:20" ht="15.75" customHeight="1">
      <c r="B14" s="110"/>
      <c r="C14" s="110"/>
      <c r="D14" s="110"/>
      <c r="E14" s="110"/>
      <c r="F14" s="110"/>
      <c r="G14" s="2" t="s">
        <v>67</v>
      </c>
      <c r="J14" s="682" t="str">
        <f>IF(企業入力シート!C8="","",企業入力シート!C8)</f>
        <v/>
      </c>
      <c r="K14" s="682"/>
      <c r="L14" s="682"/>
      <c r="M14" s="682"/>
      <c r="N14" s="682"/>
      <c r="O14" s="682"/>
      <c r="R14" s="134"/>
    </row>
    <row r="15" spans="1:20" ht="15.75" customHeight="1">
      <c r="B15" s="110"/>
      <c r="C15" s="110"/>
      <c r="D15" s="110"/>
      <c r="E15" s="110"/>
      <c r="F15" s="110"/>
      <c r="G15" s="110"/>
      <c r="H15" s="2"/>
      <c r="J15" s="110"/>
      <c r="K15" s="2"/>
      <c r="L15" s="110"/>
    </row>
    <row r="16" spans="1:20" ht="15.75" customHeight="1">
      <c r="A16" s="110"/>
    </row>
    <row r="17" spans="1:18" ht="13.5" customHeight="1">
      <c r="A17" s="683" t="str">
        <f>CONCATENATE("　","令和",(YEAR(発注者入力シート!C7)-2018),"年",MONTH(発注者入力シート!C7),"月",DAY(発注者入力シート!C7),"日付けで入札公告のありました下記工事について、別添のとおり書類を添えて提出いたします。")</f>
        <v>　令和8年10月2日付けで入札公告のありました下記工事について、別添のとおり書類を添えて提出いたします。</v>
      </c>
      <c r="B17" s="683"/>
      <c r="C17" s="683"/>
      <c r="D17" s="683"/>
      <c r="E17" s="683"/>
      <c r="F17" s="683"/>
      <c r="G17" s="683"/>
      <c r="H17" s="683"/>
      <c r="I17" s="683"/>
      <c r="J17" s="683"/>
      <c r="K17" s="683"/>
      <c r="L17" s="683"/>
      <c r="M17" s="683"/>
      <c r="N17" s="683"/>
      <c r="O17" s="683"/>
      <c r="P17" s="683"/>
      <c r="Q17" s="683"/>
    </row>
    <row r="18" spans="1:18">
      <c r="A18" s="683"/>
      <c r="B18" s="683"/>
      <c r="C18" s="683"/>
      <c r="D18" s="683"/>
      <c r="E18" s="683"/>
      <c r="F18" s="683"/>
      <c r="G18" s="683"/>
      <c r="H18" s="683"/>
      <c r="I18" s="683"/>
      <c r="J18" s="683"/>
      <c r="K18" s="683"/>
      <c r="L18" s="683"/>
      <c r="M18" s="683"/>
      <c r="N18" s="683"/>
      <c r="O18" s="683"/>
      <c r="P18" s="683"/>
      <c r="Q18" s="683"/>
      <c r="R18" s="135"/>
    </row>
    <row r="19" spans="1:18" ht="15.75" customHeight="1">
      <c r="A19" s="110"/>
    </row>
    <row r="20" spans="1:18" ht="15.75" customHeight="1">
      <c r="A20" s="2" t="s">
        <v>1</v>
      </c>
      <c r="B20" s="2"/>
      <c r="C20" s="675" t="str">
        <f>発注者入力シート!C10</f>
        <v>出雲三刀屋線（上島１工区）総合交付金（改築）工事　第１４期（補正）</v>
      </c>
      <c r="D20" s="675"/>
      <c r="E20" s="675"/>
      <c r="F20" s="675"/>
      <c r="G20" s="675"/>
      <c r="H20" s="675"/>
      <c r="I20" s="675"/>
      <c r="J20" s="675"/>
      <c r="K20" s="675"/>
      <c r="L20" s="675"/>
      <c r="M20" s="675"/>
      <c r="N20" s="675"/>
      <c r="O20" s="675"/>
      <c r="P20" s="675"/>
      <c r="Q20" s="675"/>
    </row>
    <row r="21" spans="1:18" ht="15.75" customHeight="1">
      <c r="A21" s="110"/>
      <c r="F21" s="265"/>
    </row>
    <row r="22" spans="1:18" ht="15.75" customHeight="1">
      <c r="A22" s="2" t="s">
        <v>479</v>
      </c>
      <c r="B22" s="2"/>
      <c r="C22" s="2"/>
      <c r="D22" s="2"/>
      <c r="E22" s="2"/>
      <c r="F22" s="2"/>
      <c r="G22" s="2"/>
      <c r="H22" s="2"/>
      <c r="I22" s="2"/>
    </row>
    <row r="23" spans="1:18">
      <c r="A23" s="677" t="str">
        <f>IF(AND(IFERROR(OR(発注者入力シート!$L$62="２",発注者入力シート!$L$63="２"),FALSE),企業入力シート!$B$35="○"),"",IF(COUNTIF($A$44:$A$50,"*"&amp;VLOOKUP("２",発注者入力シート!$L$41:$N$76,3,FALSE)&amp;"*")&gt;=1,"",INDEX(発注者入力シート!$L$40:$O$82,MATCH("２",発注者入力シート!$L$40:$L$82,0),4)))</f>
        <v>　○企業の工事成績評定点　（様式-２-１、様式-２-２）</v>
      </c>
      <c r="B23" s="677"/>
      <c r="C23" s="677"/>
      <c r="D23" s="677"/>
      <c r="E23" s="677"/>
      <c r="F23" s="677"/>
      <c r="G23" s="677"/>
      <c r="H23" s="677"/>
      <c r="I23" s="677"/>
      <c r="J23" s="677"/>
      <c r="K23" s="677"/>
      <c r="L23" s="677"/>
      <c r="M23" s="677"/>
      <c r="N23" s="677"/>
      <c r="O23" s="677"/>
      <c r="P23" s="677"/>
      <c r="Q23" s="677"/>
    </row>
    <row r="24" spans="1:18" ht="13.5" customHeight="1">
      <c r="A24" s="677" t="str">
        <f>IF(AND(IFERROR(OR(発注者入力シート!$L$62="３",発注者入力シート!$L$63="３"),FALSE),企業入力シート!$B$35="○"),"",IF(COUNTIF($A$44:$A$50,"*"&amp;VLOOKUP("３",発注者入力シート!$L$41:$N$76,3,FALSE)&amp;"*")&gt;=1,"",INDEX(発注者入力シート!$L$40:$O$82,MATCH("３",発注者入力シート!$L$40:$L$82,0),4)))</f>
        <v>　○配置予定技術者の資格　（様式-３）</v>
      </c>
      <c r="B24" s="677"/>
      <c r="C24" s="677"/>
      <c r="D24" s="677"/>
      <c r="E24" s="677"/>
      <c r="F24" s="677"/>
      <c r="G24" s="677"/>
      <c r="H24" s="677"/>
      <c r="I24" s="677"/>
      <c r="J24" s="677"/>
      <c r="K24" s="677"/>
      <c r="L24" s="677"/>
      <c r="M24" s="677"/>
      <c r="N24" s="677"/>
      <c r="O24" s="677"/>
      <c r="P24" s="677"/>
      <c r="Q24" s="677"/>
    </row>
    <row r="25" spans="1:18" ht="13.5" customHeight="1">
      <c r="A25" s="677" t="str">
        <f>IF(AND(IFERROR(OR(発注者入力シート!$L$62="４",発注者入力シート!$L$63="４"),FALSE),企業入力シート!$B$35="○"),"",IF(COUNTIF($A$44:$A$50,"*"&amp;VLOOKUP("４",発注者入力シート!$L$41:$N$76,3,FALSE)&amp;"*")&gt;=1,"",INDEX(発注者入力シート!$L$40:$O$82,MATCH("４",発注者入力シート!$L$40:$L$82,0),4)))</f>
        <v>　○防災協定及び家畜伝染病防疫協定の両協定の締結実績　（様式-４）</v>
      </c>
      <c r="B25" s="677"/>
      <c r="C25" s="677"/>
      <c r="D25" s="677"/>
      <c r="E25" s="677"/>
      <c r="F25" s="677"/>
      <c r="G25" s="677"/>
      <c r="H25" s="677"/>
      <c r="I25" s="677"/>
      <c r="J25" s="677"/>
      <c r="K25" s="677"/>
      <c r="L25" s="677"/>
      <c r="M25" s="677"/>
      <c r="N25" s="677"/>
      <c r="O25" s="677"/>
      <c r="P25" s="677"/>
      <c r="Q25" s="677"/>
    </row>
    <row r="26" spans="1:18" ht="13.5" customHeight="1">
      <c r="A26" s="677" t="str">
        <f>IF(AND(IFERROR(OR(発注者入力シート!$L$62="５",発注者入力シート!$L$63="５"),FALSE),企業入力シート!$B$35="○"),"",IF(COUNTIF($A$44:$A$50,"*"&amp;VLOOKUP("５",発注者入力シート!$L$41:$N$76,3,FALSE)&amp;"*")&gt;=1,"",INDEX(発注者入力シート!$L$40:$O$82,MATCH("５",発注者入力シート!$L$40:$L$82,0),4)))</f>
        <v>　○ボランティア活動又はハートフルしまねへの参加実績　（様式-５）</v>
      </c>
      <c r="B26" s="677"/>
      <c r="C26" s="677"/>
      <c r="D26" s="677"/>
      <c r="E26" s="677"/>
      <c r="F26" s="677"/>
      <c r="G26" s="677"/>
      <c r="H26" s="677"/>
      <c r="I26" s="677"/>
      <c r="J26" s="677"/>
      <c r="K26" s="677"/>
      <c r="L26" s="677"/>
      <c r="M26" s="677"/>
      <c r="N26" s="677"/>
      <c r="O26" s="677"/>
      <c r="P26" s="677"/>
      <c r="Q26" s="677"/>
    </row>
    <row r="27" spans="1:18" ht="13.5" customHeight="1">
      <c r="A27" s="677" t="str">
        <f>IF(AND(IFERROR(OR(発注者入力シート!$L$62="６",発注者入力シート!$L$63="６"),FALSE),企業入力シート!$B$35="○"),"",IF(COUNTIF($A$44:$A$50,"*"&amp;VLOOKUP("６",発注者入力シート!$L$41:$N$76,3,FALSE)&amp;"*")&gt;=1,"",INDEX(発注者入力シート!$L$40:$O$82,MATCH("６",発注者入力シート!$L$40:$L$82,0),4)))</f>
        <v>　○県管理公共土木施設に関する維持管理業務または海岸漂着物の回収業務の契約実績　（様式-６）</v>
      </c>
      <c r="B27" s="677"/>
      <c r="C27" s="677"/>
      <c r="D27" s="677"/>
      <c r="E27" s="677"/>
      <c r="F27" s="677"/>
      <c r="G27" s="677"/>
      <c r="H27" s="677"/>
      <c r="I27" s="677"/>
      <c r="J27" s="677"/>
      <c r="K27" s="677"/>
      <c r="L27" s="677"/>
      <c r="M27" s="677"/>
      <c r="N27" s="677"/>
      <c r="O27" s="677"/>
      <c r="P27" s="677"/>
      <c r="Q27" s="677"/>
    </row>
    <row r="28" spans="1:18" ht="13.5" customHeight="1">
      <c r="A28" s="677" t="str">
        <f>IF(AND(IFERROR(OR(発注者入力シート!$L$62="７",発注者入力シート!$L$63="７"),FALSE),企業入力シート!$B$35="○"),"",IF(COUNTIF($A$44:$A$50,"*"&amp;VLOOKUP("７",発注者入力シート!$L$41:$N$76,3,FALSE)&amp;"*")&gt;=1,"",INDEX(発注者入力シート!$L$40:$O$82,MATCH("７",発注者入力シート!$L$40:$L$82,0),4)))</f>
        <v>　○県管理道路・空港を含む除雪業務の契約実績　（様式-７）</v>
      </c>
      <c r="B28" s="677"/>
      <c r="C28" s="677"/>
      <c r="D28" s="677"/>
      <c r="E28" s="677"/>
      <c r="F28" s="677"/>
      <c r="G28" s="677"/>
      <c r="H28" s="677"/>
      <c r="I28" s="677"/>
      <c r="J28" s="677"/>
      <c r="K28" s="677"/>
      <c r="L28" s="677"/>
      <c r="M28" s="677"/>
      <c r="N28" s="677"/>
      <c r="O28" s="677"/>
      <c r="P28" s="677"/>
      <c r="Q28" s="677"/>
    </row>
    <row r="29" spans="1:18" ht="13.5" customHeight="1">
      <c r="A29" s="677" t="str">
        <f>IF(AND(IFERROR(OR(発注者入力シート!$L$62="８",発注者入力シート!$L$63="８"),FALSE),企業入力シート!$B$35="○"),"",IF(COUNTIF($A$44:$A$50,"*"&amp;VLOOKUP("８",発注者入力シート!$L$41:$N$76,3,FALSE)&amp;"*")&gt;=1,"",INDEX(発注者入力シート!$L$40:$O$82,MATCH("８",発注者入力シート!$L$40:$L$82,0),4)))</f>
        <v>　○消防団協力事業所の認定等　（様式-８）</v>
      </c>
      <c r="B29" s="677"/>
      <c r="C29" s="677"/>
      <c r="D29" s="677"/>
      <c r="E29" s="677"/>
      <c r="F29" s="677"/>
      <c r="G29" s="677"/>
      <c r="H29" s="677"/>
      <c r="I29" s="677"/>
      <c r="J29" s="677"/>
      <c r="K29" s="677"/>
      <c r="L29" s="677"/>
      <c r="M29" s="677"/>
      <c r="N29" s="677"/>
      <c r="O29" s="677"/>
      <c r="P29" s="677"/>
      <c r="Q29" s="677"/>
    </row>
    <row r="30" spans="1:18" ht="13.5" customHeight="1">
      <c r="A30" s="677" t="str">
        <f>IF(AND(IFERROR(OR(発注者入力シート!$L$62="９",発注者入力シート!$L$63="９"),FALSE),企業入力シート!$B$35="○"),"",IF(COUNTIF($A$44:$A$50,"*"&amp;VLOOKUP("９",発注者入力シート!$L$41:$N$76,3,FALSE)&amp;"*")&gt;=1,"",INDEX(発注者入力シート!$L$40:$O$82,MATCH("９",発注者入力シート!$L$40:$L$82,0),4)))</f>
        <v>　○地理的条件（会社所在地）　（様式-９）</v>
      </c>
      <c r="B30" s="677"/>
      <c r="C30" s="677"/>
      <c r="D30" s="677"/>
      <c r="E30" s="677"/>
      <c r="F30" s="677"/>
      <c r="G30" s="677"/>
      <c r="H30" s="677"/>
      <c r="I30" s="677"/>
      <c r="J30" s="677"/>
      <c r="K30" s="677"/>
      <c r="L30" s="677"/>
      <c r="M30" s="677"/>
      <c r="N30" s="677"/>
      <c r="O30" s="677"/>
      <c r="P30" s="677"/>
      <c r="Q30" s="677"/>
    </row>
    <row r="31" spans="1:18" hidden="1">
      <c r="A31" s="677" t="e">
        <f>IF(AND(IFERROR(OR(発注者入力シート!$L$62="１０",発注者入力シート!$L$63="１０"),FALSE),企業入力シート!$B$35="○"),"",IF(COUNTIF($A$44:$A$50,"*"&amp;VLOOKUP("１０",発注者入力シート!$L$41:$N$76,3,FALSE)&amp;"*")&gt;=1,"",INDEX(発注者入力シート!$L$40:$O$82,MATCH("１０",発注者入力シート!$L$40:$L$82,0),4)))</f>
        <v>#N/A</v>
      </c>
      <c r="B31" s="677"/>
      <c r="C31" s="677"/>
      <c r="D31" s="677"/>
      <c r="E31" s="677"/>
      <c r="F31" s="677"/>
      <c r="G31" s="677"/>
      <c r="H31" s="677"/>
      <c r="I31" s="677"/>
      <c r="J31" s="677"/>
      <c r="K31" s="677"/>
      <c r="L31" s="677"/>
      <c r="M31" s="677"/>
      <c r="N31" s="677"/>
      <c r="O31" s="677"/>
      <c r="P31" s="677"/>
      <c r="Q31" s="677"/>
    </row>
    <row r="32" spans="1:18" ht="13.5" hidden="1" customHeight="1">
      <c r="A32" s="677" t="e">
        <f>IF(AND(IFERROR(OR(発注者入力シート!$L$62="１１",発注者入力シート!$L$63="１１"),FALSE),企業入力シート!$B$35="○"),"",IF(COUNTIF($A$44:$A$50,"*"&amp;VLOOKUP("１１",発注者入力シート!$L$41:$N$76,3,FALSE)&amp;"*")&gt;=1,"",INDEX(発注者入力シート!$L$40:$O$82,MATCH("１１",発注者入力シート!$L$40:$L$82,0),4)))</f>
        <v>#N/A</v>
      </c>
      <c r="B32" s="677"/>
      <c r="C32" s="677"/>
      <c r="D32" s="677"/>
      <c r="E32" s="677"/>
      <c r="F32" s="677"/>
      <c r="G32" s="677"/>
      <c r="H32" s="677"/>
      <c r="I32" s="677"/>
      <c r="J32" s="677"/>
      <c r="K32" s="677"/>
      <c r="L32" s="677"/>
      <c r="M32" s="677"/>
      <c r="N32" s="677"/>
      <c r="O32" s="677"/>
      <c r="P32" s="677"/>
      <c r="Q32" s="677"/>
    </row>
    <row r="33" spans="1:17" hidden="1">
      <c r="A33" s="677" t="e">
        <f>IF(AND(IFERROR(OR(発注者入力シート!$L$62="１２",発注者入力シート!$L$63="１２"),FALSE),企業入力シート!$B$35="○"),"",IF(COUNTIF($A$44:$A$50,"*"&amp;VLOOKUP("１２",発注者入力シート!$L$41:$N$76,3,FALSE)&amp;"*")&gt;=1,"",INDEX(発注者入力シート!$L$40:$O$82,MATCH("１２",発注者入力シート!$L$40:$L$82,0),4)))</f>
        <v>#N/A</v>
      </c>
      <c r="B33" s="677"/>
      <c r="C33" s="677"/>
      <c r="D33" s="677"/>
      <c r="E33" s="677"/>
      <c r="F33" s="677"/>
      <c r="G33" s="677"/>
      <c r="H33" s="677"/>
      <c r="I33" s="677"/>
      <c r="J33" s="677"/>
      <c r="K33" s="677"/>
      <c r="L33" s="677"/>
      <c r="M33" s="677"/>
      <c r="N33" s="677"/>
      <c r="O33" s="677"/>
      <c r="P33" s="677"/>
      <c r="Q33" s="677"/>
    </row>
    <row r="34" spans="1:17" ht="13.5" hidden="1" customHeight="1">
      <c r="A34" s="677" t="e">
        <f>IF(AND(IFERROR(OR(発注者入力シート!$L$62="１３",発注者入力シート!$L$63="１３"),FALSE),企業入力シート!$B$35="○"),"",IF(COUNTIF($A$44:$A$50,"*"&amp;VLOOKUP("１３",発注者入力シート!$L$41:$N$76,3,FALSE)&amp;"*")&gt;=1,"",INDEX(発注者入力シート!$L$40:$O$82,MATCH("１３",発注者入力シート!$L$40:$L$82,0),4)))</f>
        <v>#N/A</v>
      </c>
      <c r="B34" s="677"/>
      <c r="C34" s="677"/>
      <c r="D34" s="677"/>
      <c r="E34" s="677"/>
      <c r="F34" s="677"/>
      <c r="G34" s="677"/>
      <c r="H34" s="677"/>
      <c r="I34" s="677"/>
      <c r="J34" s="677"/>
      <c r="K34" s="677"/>
      <c r="L34" s="677"/>
      <c r="M34" s="677"/>
      <c r="N34" s="677"/>
      <c r="O34" s="677"/>
      <c r="P34" s="677"/>
      <c r="Q34" s="677"/>
    </row>
    <row r="35" spans="1:17" ht="13.5" hidden="1" customHeight="1">
      <c r="A35" s="677" t="e">
        <f>IF(AND(IFERROR(OR(発注者入力シート!$L$62="１４",発注者入力シート!$L$63="１４"),FALSE),企業入力シート!$B$35="○"),"",IF(COUNTIF($A$44:$A$50,"*"&amp;VLOOKUP("１４",発注者入力シート!$L$41:$N$76,3,FALSE)&amp;"*")&gt;=1,"",INDEX(発注者入力シート!$L$40:$O$82,MATCH("１４",発注者入力シート!$L$40:$L$82,0),4)))</f>
        <v>#N/A</v>
      </c>
      <c r="B35" s="677"/>
      <c r="C35" s="677"/>
      <c r="D35" s="677"/>
      <c r="E35" s="677"/>
      <c r="F35" s="677"/>
      <c r="G35" s="677"/>
      <c r="H35" s="677"/>
      <c r="I35" s="677"/>
      <c r="J35" s="677"/>
      <c r="K35" s="677"/>
      <c r="L35" s="677"/>
      <c r="M35" s="677"/>
      <c r="N35" s="677"/>
      <c r="O35" s="677"/>
      <c r="P35" s="677"/>
      <c r="Q35" s="677"/>
    </row>
    <row r="36" spans="1:17" hidden="1">
      <c r="A36" s="677" t="e">
        <f>IF(AND(IFERROR(OR(発注者入力シート!$L$62="１５",発注者入力シート!$L$63="１５"),FALSE),企業入力シート!$B$35="○"),"",IF(COUNTIF($A$44:$A$50,"*"&amp;VLOOKUP("１５",発注者入力シート!$L$41:$N$76,3,FALSE)&amp;"*")&gt;=1,"",INDEX(発注者入力シート!$L$40:$O$82,MATCH("１５",発注者入力シート!$L$40:$L$82,0),4)))</f>
        <v>#N/A</v>
      </c>
      <c r="B36" s="677"/>
      <c r="C36" s="677"/>
      <c r="D36" s="677"/>
      <c r="E36" s="677"/>
      <c r="F36" s="677"/>
      <c r="G36" s="677"/>
      <c r="H36" s="677"/>
      <c r="I36" s="677"/>
      <c r="J36" s="677"/>
      <c r="K36" s="677"/>
      <c r="L36" s="677"/>
      <c r="M36" s="677"/>
      <c r="N36" s="677"/>
      <c r="O36" s="677"/>
      <c r="P36" s="677"/>
      <c r="Q36" s="677"/>
    </row>
    <row r="37" spans="1:17" hidden="1">
      <c r="A37" s="677" t="e">
        <f>IF(AND(IFERROR(OR(発注者入力シート!$L$62="１６",発注者入力シート!$L$63="１６"),FALSE),企業入力シート!$B$35="○"),"",IF(COUNTIF($A$44:$A$50,"*"&amp;VLOOKUP("１６",発注者入力シート!$L$41:$N$76,3,FALSE)&amp;"*")&gt;=1,"",INDEX(発注者入力シート!$L$40:$O$82,MATCH("１６",発注者入力シート!$L$40:$L$82,0),4)))</f>
        <v>#N/A</v>
      </c>
      <c r="B37" s="677"/>
      <c r="C37" s="677"/>
      <c r="D37" s="677"/>
      <c r="E37" s="677"/>
      <c r="F37" s="677"/>
      <c r="G37" s="677"/>
      <c r="H37" s="677"/>
      <c r="I37" s="677"/>
      <c r="J37" s="677"/>
      <c r="K37" s="677"/>
      <c r="L37" s="677"/>
      <c r="M37" s="677"/>
      <c r="N37" s="677"/>
      <c r="O37" s="677"/>
      <c r="P37" s="677"/>
      <c r="Q37" s="677"/>
    </row>
    <row r="38" spans="1:17" hidden="1">
      <c r="A38" s="677" t="e">
        <f>IF(AND(IFERROR(OR(発注者入力シート!$L$62="１７",発注者入力シート!$L$63="１７"),FALSE),企業入力シート!$B$35="○"),"",IF(COUNTIF($A$44:$A$50,"*"&amp;VLOOKUP("１７",発注者入力シート!$L$41:$N$76,3,FALSE)&amp;"*")&gt;=1,"",INDEX(発注者入力シート!$L$40:$O$82,MATCH("１７",発注者入力シート!$L$40:$L$82,0),4)))</f>
        <v>#N/A</v>
      </c>
      <c r="B38" s="677"/>
      <c r="C38" s="677"/>
      <c r="D38" s="677"/>
      <c r="E38" s="677"/>
      <c r="F38" s="677"/>
      <c r="G38" s="677"/>
      <c r="H38" s="677"/>
      <c r="I38" s="677"/>
      <c r="J38" s="677"/>
      <c r="K38" s="677"/>
      <c r="L38" s="677"/>
      <c r="M38" s="677"/>
      <c r="N38" s="677"/>
      <c r="O38" s="677"/>
      <c r="P38" s="677"/>
      <c r="Q38" s="677"/>
    </row>
    <row r="39" spans="1:17" hidden="1">
      <c r="A39" s="677" t="e">
        <f>IF(AND(IFERROR(OR(発注者入力シート!$L$62="１８",発注者入力シート!$L$63="１８"),FALSE),企業入力シート!$B$35="○"),"",IF(COUNTIF($A$44:$A$50,"*"&amp;VLOOKUP("１８",発注者入力シート!$L$41:$N$76,3,FALSE)&amp;"*")&gt;=1,"",INDEX(発注者入力シート!$L$40:$O$82,MATCH("１８",発注者入力シート!$L$40:$L$82,0),4)))</f>
        <v>#N/A</v>
      </c>
      <c r="B39" s="677"/>
      <c r="C39" s="677"/>
      <c r="D39" s="677"/>
      <c r="E39" s="677"/>
      <c r="F39" s="677"/>
      <c r="G39" s="677"/>
      <c r="H39" s="677"/>
      <c r="I39" s="677"/>
      <c r="J39" s="677"/>
      <c r="K39" s="677"/>
      <c r="L39" s="677"/>
      <c r="M39" s="677"/>
      <c r="N39" s="677"/>
      <c r="O39" s="677"/>
      <c r="P39" s="677"/>
      <c r="Q39" s="677"/>
    </row>
    <row r="40" spans="1:17" hidden="1">
      <c r="A40" s="677" t="e">
        <f>IF(AND(IFERROR(OR(発注者入力シート!$L$62="１９",発注者入力シート!$L$63="１９"),FALSE),企業入力シート!$B$35="○"),"",IF(COUNTIF($A$44:$A$50,"*"&amp;VLOOKUP("１９",発注者入力シート!$L$41:$N$76,3,FALSE)&amp;"*")&gt;=1,"",INDEX(発注者入力シート!$L$40:$O$82,MATCH("１９",発注者入力シート!$L$40:$L$82,0),4)))</f>
        <v>#N/A</v>
      </c>
      <c r="B40" s="677"/>
      <c r="C40" s="677"/>
      <c r="D40" s="677"/>
      <c r="E40" s="677"/>
      <c r="F40" s="677"/>
      <c r="G40" s="677"/>
      <c r="H40" s="677"/>
      <c r="I40" s="677"/>
      <c r="J40" s="677"/>
      <c r="K40" s="677"/>
      <c r="L40" s="677"/>
      <c r="M40" s="677"/>
      <c r="N40" s="677"/>
      <c r="O40" s="677"/>
      <c r="P40" s="677"/>
      <c r="Q40" s="677"/>
    </row>
    <row r="41" spans="1:17" hidden="1">
      <c r="A41" s="677" t="e">
        <f>IF(AND(IFERROR(OR(発注者入力シート!$L$62="２０",発注者入力シート!$L$63="２０"),FALSE),企業入力シート!$B$35="○"),"",IF(COUNTIF($A$44:$A$50,"*"&amp;VLOOKUP("２０",発注者入力シート!$L$41:$N$76,3,FALSE)&amp;"*")&gt;=1,"",INDEX(発注者入力シート!$L$40:$O$82,MATCH("２０",発注者入力シート!$L$40:$L$82,0),4)))</f>
        <v>#N/A</v>
      </c>
      <c r="B41" s="677"/>
      <c r="C41" s="677"/>
      <c r="D41" s="677"/>
      <c r="E41" s="677"/>
      <c r="F41" s="677"/>
      <c r="G41" s="677"/>
      <c r="H41" s="677"/>
      <c r="I41" s="677"/>
      <c r="J41" s="677"/>
      <c r="K41" s="677"/>
      <c r="L41" s="677"/>
      <c r="M41" s="677"/>
      <c r="N41" s="677"/>
      <c r="O41" s="677"/>
      <c r="P41" s="677"/>
      <c r="Q41" s="677"/>
    </row>
    <row r="42" spans="1:17" ht="15.75" customHeight="1">
      <c r="A42" s="6"/>
      <c r="B42" s="2"/>
      <c r="C42" s="110"/>
      <c r="D42" s="110"/>
      <c r="E42" s="110"/>
      <c r="F42" s="110"/>
      <c r="G42" s="110"/>
      <c r="H42" s="110"/>
      <c r="I42" s="110"/>
    </row>
    <row r="43" spans="1:17" ht="15.75" customHeight="1">
      <c r="A43" s="513" t="str">
        <f>IF(企業入力シート!A25=0,"","※事前審査・証明書による提出（技術資料及び添付資料省略）")</f>
        <v/>
      </c>
      <c r="B43" s="502"/>
      <c r="C43" s="503"/>
      <c r="D43" s="503"/>
      <c r="E43" s="503"/>
      <c r="F43" s="503"/>
      <c r="G43" s="503"/>
      <c r="H43" s="503"/>
      <c r="I43" s="503"/>
      <c r="J43" s="128"/>
      <c r="K43" s="128"/>
      <c r="L43" s="128"/>
      <c r="M43" s="128"/>
      <c r="N43" s="128"/>
      <c r="O43" s="128"/>
      <c r="P43" s="128"/>
      <c r="Q43" s="128"/>
    </row>
    <row r="44" spans="1:17" ht="15.75" customHeight="1">
      <c r="A44" s="513" t="str">
        <f>IF(企業入力シート!$A$25&gt;0,"　　・"&amp;VLOOKUP(1,企業入力シート!$A$26:$I$35,3,FALSE),"")</f>
        <v/>
      </c>
      <c r="B44" s="502"/>
      <c r="C44" s="503"/>
      <c r="D44" s="503"/>
      <c r="E44" s="503"/>
      <c r="F44" s="503"/>
      <c r="G44" s="503"/>
      <c r="H44" s="503"/>
      <c r="I44" s="503"/>
      <c r="J44" s="128"/>
      <c r="K44" s="128"/>
      <c r="L44" s="128"/>
      <c r="M44" s="128"/>
      <c r="N44" s="128"/>
      <c r="O44" s="128"/>
      <c r="P44" s="128"/>
      <c r="Q44" s="128"/>
    </row>
    <row r="45" spans="1:17" ht="15.75" customHeight="1">
      <c r="A45" s="513" t="str">
        <f>IF(企業入力シート!$A$25&gt;1,"　　・"&amp;VLOOKUP(2,企業入力シート!$A$26:$I$35,3,FALSE),"")</f>
        <v/>
      </c>
      <c r="B45" s="502"/>
      <c r="C45" s="503"/>
      <c r="D45" s="503"/>
      <c r="E45" s="503"/>
      <c r="F45" s="503"/>
      <c r="G45" s="503"/>
      <c r="H45" s="503"/>
      <c r="I45" s="503"/>
      <c r="J45" s="128"/>
      <c r="K45" s="128"/>
      <c r="L45" s="128"/>
      <c r="M45" s="128"/>
      <c r="N45" s="128"/>
      <c r="O45" s="128"/>
      <c r="P45" s="128"/>
      <c r="Q45" s="128"/>
    </row>
    <row r="46" spans="1:17" ht="15.75" customHeight="1">
      <c r="A46" s="513" t="str">
        <f>IF(企業入力シート!$A$25&gt;2,"　　・"&amp;VLOOKUP(3,企業入力シート!$A$26:$I$35,3,FALSE),"")</f>
        <v/>
      </c>
      <c r="B46" s="502"/>
      <c r="C46" s="503"/>
      <c r="D46" s="503"/>
      <c r="E46" s="503"/>
      <c r="F46" s="503"/>
      <c r="G46" s="503"/>
      <c r="H46" s="503"/>
      <c r="I46" s="503"/>
      <c r="J46" s="128"/>
      <c r="K46" s="128"/>
      <c r="L46" s="128"/>
      <c r="M46" s="128"/>
      <c r="N46" s="128"/>
      <c r="O46" s="128"/>
      <c r="P46" s="128"/>
      <c r="Q46" s="128"/>
    </row>
    <row r="47" spans="1:17" ht="15.75" customHeight="1">
      <c r="A47" s="513" t="str">
        <f>IF(企業入力シート!$A$25&gt;3,"　　・"&amp;VLOOKUP(4,企業入力シート!$A$26:$I$35,3,FALSE),"")</f>
        <v/>
      </c>
      <c r="B47" s="502"/>
      <c r="C47" s="503"/>
      <c r="D47" s="503"/>
      <c r="E47" s="503"/>
      <c r="F47" s="503"/>
      <c r="G47" s="503"/>
      <c r="H47" s="503"/>
      <c r="I47" s="503"/>
      <c r="J47" s="128"/>
      <c r="K47" s="128"/>
      <c r="L47" s="128"/>
      <c r="M47" s="128"/>
      <c r="N47" s="128"/>
      <c r="O47" s="128"/>
      <c r="P47" s="128"/>
      <c r="Q47" s="128"/>
    </row>
    <row r="48" spans="1:17" ht="15.75" customHeight="1">
      <c r="A48" s="513" t="str">
        <f>IF(企業入力シート!$A$25&gt;4,"　　・"&amp;VLOOKUP(5,企業入力シート!$A$26:$I$35,3,FALSE),"")</f>
        <v/>
      </c>
      <c r="B48" s="502"/>
      <c r="C48" s="503"/>
      <c r="D48" s="503"/>
      <c r="E48" s="503"/>
      <c r="F48" s="503"/>
      <c r="G48" s="503"/>
      <c r="H48" s="503"/>
      <c r="I48" s="503"/>
      <c r="J48" s="128"/>
      <c r="K48" s="128"/>
      <c r="L48" s="128"/>
      <c r="M48" s="128"/>
      <c r="N48" s="128"/>
      <c r="O48" s="128"/>
      <c r="P48" s="128"/>
      <c r="Q48" s="128"/>
    </row>
    <row r="49" spans="1:18" ht="15.75" customHeight="1">
      <c r="A49" s="513" t="str">
        <f>IF(企業入力シート!$A$25&gt;5,"　　・"&amp;VLOOKUP(6,企業入力シート!$A$26:$I$35,3,FALSE),"")</f>
        <v/>
      </c>
      <c r="B49" s="502"/>
      <c r="C49" s="503"/>
      <c r="D49" s="503"/>
      <c r="E49" s="503"/>
      <c r="F49" s="503"/>
      <c r="G49" s="503"/>
      <c r="H49" s="503"/>
      <c r="I49" s="503"/>
      <c r="J49" s="128"/>
      <c r="K49" s="128"/>
      <c r="L49" s="128"/>
      <c r="M49" s="128"/>
      <c r="N49" s="128"/>
      <c r="O49" s="128"/>
      <c r="P49" s="128"/>
      <c r="Q49" s="128"/>
    </row>
    <row r="50" spans="1:18" ht="15.75" customHeight="1">
      <c r="A50" s="513" t="str">
        <f>IF(企業入力シート!$A$25&gt;6,"　　・"&amp;VLOOKUP(7,企業入力シート!$A$26:$I$35,3,FALSE),"")</f>
        <v/>
      </c>
      <c r="B50" s="502"/>
      <c r="C50" s="503"/>
      <c r="D50" s="503"/>
      <c r="E50" s="503"/>
      <c r="F50" s="503"/>
      <c r="G50" s="503"/>
      <c r="H50" s="503"/>
      <c r="I50" s="503"/>
      <c r="J50" s="128"/>
      <c r="K50" s="128"/>
      <c r="L50" s="128"/>
      <c r="M50" s="128"/>
      <c r="N50" s="128"/>
      <c r="O50" s="128"/>
      <c r="P50" s="128"/>
      <c r="Q50" s="128"/>
    </row>
    <row r="51" spans="1:18" ht="15.75" customHeight="1">
      <c r="A51" s="110"/>
      <c r="B51" s="110"/>
      <c r="C51" s="110"/>
      <c r="D51" s="110"/>
      <c r="E51" s="110"/>
      <c r="F51" s="2"/>
      <c r="G51" s="110"/>
      <c r="H51" s="110"/>
      <c r="I51" s="110"/>
    </row>
    <row r="52" spans="1:18" ht="15.75" customHeight="1">
      <c r="A52" s="676" t="s">
        <v>2</v>
      </c>
      <c r="B52" s="676"/>
      <c r="C52" s="676"/>
      <c r="D52" s="676"/>
      <c r="E52" s="676"/>
      <c r="F52" s="676"/>
      <c r="G52" s="676"/>
      <c r="H52" s="676"/>
      <c r="I52" s="676"/>
    </row>
    <row r="53" spans="1:18" ht="15.75" customHeight="1">
      <c r="B53" s="2" t="s">
        <v>40</v>
      </c>
      <c r="C53" s="110"/>
      <c r="D53" s="674" t="str">
        <f>IF(企業入力シート!C9="","",企業入力シート!C9)</f>
        <v/>
      </c>
      <c r="E53" s="674"/>
      <c r="F53" s="674"/>
      <c r="G53" s="674"/>
      <c r="H53" s="674"/>
      <c r="I53" s="674"/>
      <c r="J53" s="674"/>
      <c r="K53" s="674"/>
      <c r="R53" s="134"/>
    </row>
    <row r="54" spans="1:18" ht="15.75" customHeight="1">
      <c r="B54" s="2" t="s">
        <v>39</v>
      </c>
      <c r="C54" s="110"/>
      <c r="D54" s="674" t="str">
        <f>IF(企業入力シート!C10="","",企業入力シート!C10)</f>
        <v/>
      </c>
      <c r="E54" s="674"/>
      <c r="F54" s="674"/>
      <c r="G54" s="674"/>
      <c r="H54" s="674"/>
      <c r="I54" s="674"/>
      <c r="J54" s="674"/>
      <c r="K54" s="674"/>
      <c r="R54" s="134"/>
    </row>
    <row r="55" spans="1:18" ht="15.75" customHeight="1">
      <c r="B55" s="3" t="s">
        <v>41</v>
      </c>
      <c r="C55" s="110"/>
      <c r="D55" s="674" t="str">
        <f>IF(企業入力シート!C11="","",企業入力シート!C11)</f>
        <v/>
      </c>
      <c r="E55" s="674"/>
      <c r="F55" s="674"/>
      <c r="G55" s="674"/>
      <c r="H55" s="674"/>
      <c r="I55" s="674"/>
      <c r="J55" s="674"/>
      <c r="K55" s="674"/>
      <c r="R55" s="134"/>
    </row>
    <row r="56" spans="1:18" ht="15.75" customHeight="1">
      <c r="B56" s="2" t="s">
        <v>42</v>
      </c>
      <c r="C56" s="110"/>
      <c r="D56" s="674" t="str">
        <f>IF(企業入力シート!C12="","",企業入力シート!C12)</f>
        <v/>
      </c>
      <c r="E56" s="674"/>
      <c r="F56" s="674"/>
      <c r="G56" s="674"/>
      <c r="H56" s="674"/>
      <c r="I56" s="674"/>
      <c r="J56" s="674"/>
      <c r="K56" s="674"/>
      <c r="R56" s="134"/>
    </row>
    <row r="57" spans="1:18" ht="15.75" customHeight="1">
      <c r="B57" s="2" t="s">
        <v>43</v>
      </c>
      <c r="D57" s="674" t="str">
        <f>IF(企業入力シート!C13="","",企業入力シート!C13)</f>
        <v/>
      </c>
      <c r="E57" s="674"/>
      <c r="F57" s="674"/>
      <c r="G57" s="674"/>
      <c r="H57" s="674"/>
      <c r="I57" s="674"/>
      <c r="J57" s="674"/>
      <c r="K57" s="674"/>
      <c r="R57" s="134"/>
    </row>
    <row r="58" spans="1:18" ht="15.75" customHeight="1">
      <c r="B58" s="2"/>
      <c r="D58" s="2"/>
      <c r="E58" s="2"/>
      <c r="F58" s="2"/>
      <c r="G58" s="2"/>
      <c r="H58" s="2"/>
      <c r="I58" s="2"/>
      <c r="J58" s="2"/>
      <c r="K58" s="2"/>
      <c r="R58" s="134"/>
    </row>
    <row r="59" spans="1:18" ht="15.75" customHeight="1">
      <c r="B59" s="2"/>
      <c r="D59" s="2"/>
      <c r="E59" s="2"/>
      <c r="F59" s="2"/>
      <c r="G59" s="2"/>
      <c r="H59" s="2"/>
      <c r="I59" s="2"/>
      <c r="J59" s="2"/>
      <c r="K59" s="2"/>
      <c r="R59" s="134"/>
    </row>
    <row r="60" spans="1:18" ht="15.75" customHeight="1">
      <c r="B60" s="2"/>
      <c r="D60" s="2"/>
      <c r="E60" s="2"/>
      <c r="F60" s="2"/>
      <c r="G60" s="2"/>
      <c r="H60" s="2"/>
      <c r="I60" s="2"/>
      <c r="J60" s="2"/>
      <c r="K60" s="2"/>
      <c r="R60" s="134"/>
    </row>
    <row r="61" spans="1:18" ht="15.75" customHeight="1">
      <c r="B61" s="2"/>
      <c r="D61" s="2"/>
      <c r="E61" s="2"/>
      <c r="F61" s="2"/>
      <c r="G61" s="2"/>
      <c r="H61" s="2"/>
      <c r="I61" s="2"/>
      <c r="J61" s="2"/>
      <c r="K61" s="2"/>
      <c r="R61" s="134"/>
    </row>
    <row r="62" spans="1:18" ht="15.75" customHeight="1"/>
    <row r="63" spans="1:18" ht="15.75" customHeight="1"/>
    <row r="64" spans="1:18" ht="15.75" customHeight="1">
      <c r="B64" s="2"/>
    </row>
    <row r="65" ht="17.25" customHeight="1"/>
    <row r="66" ht="17.25" customHeight="1"/>
    <row r="67" ht="17.25" customHeight="1"/>
    <row r="68" ht="17.25" customHeight="1"/>
    <row r="69" ht="17.25" customHeight="1"/>
    <row r="70" ht="17.25" customHeight="1"/>
    <row r="71" ht="17.25" customHeight="1"/>
    <row r="72" ht="17.25" customHeight="1"/>
    <row r="73" ht="17.25" customHeight="1"/>
  </sheetData>
  <mergeCells count="35">
    <mergeCell ref="J14:O14"/>
    <mergeCell ref="A8:G8"/>
    <mergeCell ref="A17:Q18"/>
    <mergeCell ref="A5:Q5"/>
    <mergeCell ref="A38:Q38"/>
    <mergeCell ref="A33:Q33"/>
    <mergeCell ref="A34:Q34"/>
    <mergeCell ref="A35:Q35"/>
    <mergeCell ref="A36:Q36"/>
    <mergeCell ref="A27:Q27"/>
    <mergeCell ref="A26:Q26"/>
    <mergeCell ref="A25:Q25"/>
    <mergeCell ref="A24:Q24"/>
    <mergeCell ref="A37:Q37"/>
    <mergeCell ref="A28:Q28"/>
    <mergeCell ref="A29:Q29"/>
    <mergeCell ref="A4:Q4"/>
    <mergeCell ref="N2:Q2"/>
    <mergeCell ref="J11:Q12"/>
    <mergeCell ref="J10:M10"/>
    <mergeCell ref="J13:Q13"/>
    <mergeCell ref="D57:K57"/>
    <mergeCell ref="C20:Q20"/>
    <mergeCell ref="D53:K53"/>
    <mergeCell ref="D54:K54"/>
    <mergeCell ref="D55:K55"/>
    <mergeCell ref="D56:K56"/>
    <mergeCell ref="A52:I52"/>
    <mergeCell ref="A23:Q23"/>
    <mergeCell ref="A39:Q39"/>
    <mergeCell ref="A40:Q40"/>
    <mergeCell ref="A41:Q41"/>
    <mergeCell ref="A30:Q30"/>
    <mergeCell ref="A31:Q31"/>
    <mergeCell ref="A32:Q3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66FF"/>
    <pageSetUpPr fitToPage="1"/>
  </sheetPr>
  <dimension ref="A1:S72"/>
  <sheetViews>
    <sheetView view="pageBreakPreview" zoomScaleNormal="100" zoomScaleSheetLayoutView="100" workbookViewId="0">
      <selection activeCell="A39" sqref="A39:P41"/>
    </sheetView>
  </sheetViews>
  <sheetFormatPr defaultColWidth="9" defaultRowHeight="13"/>
  <cols>
    <col min="1" max="6" width="5.08984375" style="3" customWidth="1"/>
    <col min="7" max="17" width="5.6328125" style="3" customWidth="1"/>
    <col min="18" max="18" width="9" style="3"/>
    <col min="19" max="19" width="9" style="3" customWidth="1"/>
    <col min="20" max="16384" width="9" style="3"/>
  </cols>
  <sheetData>
    <row r="1" spans="1:19" ht="15.75" customHeight="1">
      <c r="A1" s="675" t="str">
        <f>CONCATENATE("（様式-",INDEX(発注者入力シート!$B$20:$G$24,MATCH(発注者入力シート!L6,発注者入力シート!$C$20:$C$24,0),4),"-１）")</f>
        <v>（様式-２-１）</v>
      </c>
      <c r="B1" s="675"/>
      <c r="C1" s="675"/>
      <c r="D1" s="675"/>
      <c r="E1" s="675"/>
      <c r="F1" s="675"/>
      <c r="R1" s="3" t="s">
        <v>246</v>
      </c>
    </row>
    <row r="2" spans="1:19" ht="15.75" customHeight="1">
      <c r="A2" s="675" t="str">
        <f>CONCATENATE("評価項目",INDEX(発注者入力シート!$B$20:$G$24,MATCH(発注者入力シート!L6,発注者入力シート!$C$20:$C$24,0),5),"-",INDEX(発注者入力シート!$B$20:$G$24,MATCH(発注者入力シート!L6,発注者入力シート!$C$20:$C$24,0),6))</f>
        <v>評価項目（１）-①</v>
      </c>
      <c r="B2" s="675"/>
      <c r="C2" s="675"/>
      <c r="D2" s="675"/>
      <c r="E2" s="675"/>
      <c r="R2" s="3" t="s">
        <v>247</v>
      </c>
    </row>
    <row r="3" spans="1:19" ht="15.75" customHeight="1">
      <c r="A3" s="728" t="s">
        <v>149</v>
      </c>
      <c r="B3" s="728"/>
      <c r="C3" s="728"/>
      <c r="D3" s="728"/>
      <c r="E3" s="728"/>
      <c r="F3" s="728"/>
      <c r="G3" s="728"/>
      <c r="H3" s="728"/>
      <c r="I3" s="728"/>
      <c r="J3" s="728"/>
      <c r="K3" s="728"/>
      <c r="L3" s="728"/>
      <c r="M3" s="728"/>
      <c r="N3" s="728"/>
      <c r="O3" s="728"/>
      <c r="P3" s="728"/>
      <c r="Q3" s="164"/>
      <c r="R3" s="132"/>
      <c r="S3" s="3" t="s">
        <v>254</v>
      </c>
    </row>
    <row r="4" spans="1:19" ht="15.75" customHeight="1">
      <c r="H4" s="699" t="s">
        <v>176</v>
      </c>
      <c r="I4" s="699"/>
      <c r="J4" s="699"/>
      <c r="K4" s="729" t="str">
        <f>IF(企業入力シート!C7="","",企業入力シート!C7)</f>
        <v/>
      </c>
      <c r="L4" s="729"/>
      <c r="M4" s="729"/>
      <c r="N4" s="729"/>
      <c r="O4" s="729"/>
      <c r="P4" s="729"/>
      <c r="Q4" s="2"/>
      <c r="R4" s="126"/>
      <c r="S4" s="3" t="s">
        <v>478</v>
      </c>
    </row>
    <row r="5" spans="1:19" ht="15.75" customHeight="1">
      <c r="R5" s="127"/>
      <c r="S5" s="3" t="s">
        <v>255</v>
      </c>
    </row>
    <row r="6" spans="1:19" ht="14.25" customHeight="1">
      <c r="A6" s="701" t="s">
        <v>7</v>
      </c>
      <c r="B6" s="701"/>
      <c r="C6" s="701"/>
      <c r="D6" s="732" t="s">
        <v>123</v>
      </c>
      <c r="E6" s="732"/>
      <c r="F6" s="732"/>
      <c r="G6" s="733" t="s">
        <v>679</v>
      </c>
      <c r="H6" s="734"/>
      <c r="I6" s="734"/>
      <c r="J6" s="734"/>
      <c r="K6" s="734"/>
      <c r="L6" s="734"/>
      <c r="M6" s="734"/>
      <c r="N6" s="734"/>
      <c r="O6" s="734"/>
      <c r="P6" s="735"/>
      <c r="Q6" s="2"/>
      <c r="R6" s="3" t="s">
        <v>250</v>
      </c>
    </row>
    <row r="7" spans="1:19" ht="14.25" customHeight="1">
      <c r="A7" s="701"/>
      <c r="B7" s="701"/>
      <c r="C7" s="701"/>
      <c r="D7" s="731" t="s">
        <v>122</v>
      </c>
      <c r="E7" s="731"/>
      <c r="F7" s="731"/>
      <c r="G7" s="736" t="s">
        <v>178</v>
      </c>
      <c r="H7" s="737"/>
      <c r="I7" s="737"/>
      <c r="J7" s="737"/>
      <c r="K7" s="737"/>
      <c r="L7" s="737"/>
      <c r="M7" s="737"/>
      <c r="N7" s="737"/>
      <c r="O7" s="737"/>
      <c r="P7" s="738"/>
      <c r="Q7" s="2"/>
      <c r="R7" s="128"/>
      <c r="S7" s="3" t="s">
        <v>251</v>
      </c>
    </row>
    <row r="8" spans="1:19" ht="14.25" customHeight="1">
      <c r="A8" s="701"/>
      <c r="B8" s="701"/>
      <c r="C8" s="701"/>
      <c r="D8" s="731" t="s">
        <v>124</v>
      </c>
      <c r="E8" s="731"/>
      <c r="F8" s="731"/>
      <c r="G8" s="710" t="str">
        <f>INDEX(発注者入力シート!$AX$3:$BC$31,MATCH(発注者入力シート!$AY$2,発注者入力シート!$AZ$3:$AZ$31,0),4)</f>
        <v>一般土木工事、維持修繕工事</v>
      </c>
      <c r="H8" s="711"/>
      <c r="I8" s="711"/>
      <c r="J8" s="711"/>
      <c r="K8" s="711"/>
      <c r="L8" s="711"/>
      <c r="M8" s="711"/>
      <c r="N8" s="711"/>
      <c r="O8" s="711"/>
      <c r="P8" s="712"/>
      <c r="Q8" s="2"/>
      <c r="R8" s="129"/>
      <c r="S8" s="3" t="s">
        <v>249</v>
      </c>
    </row>
    <row r="9" spans="1:19" ht="14.25" customHeight="1">
      <c r="A9" s="701"/>
      <c r="B9" s="701"/>
      <c r="C9" s="701"/>
      <c r="D9" s="730" t="s">
        <v>125</v>
      </c>
      <c r="E9" s="730"/>
      <c r="F9" s="730"/>
      <c r="G9" s="725" t="str">
        <f>INDEX(発注者入力シート!$AX$3:$BC$31,MATCH(発注者入力シート!$AY$2,発注者入力シート!$AZ$3:$AZ$31,0),5)</f>
        <v>土木一式工事、とび・土工・ｺﾝｸﾘｰﾄ工事、しゅんせつ工事</v>
      </c>
      <c r="H9" s="726"/>
      <c r="I9" s="726"/>
      <c r="J9" s="726"/>
      <c r="K9" s="726"/>
      <c r="L9" s="726"/>
      <c r="M9" s="726"/>
      <c r="N9" s="726"/>
      <c r="O9" s="726"/>
      <c r="P9" s="727"/>
      <c r="Q9" s="2"/>
    </row>
    <row r="10" spans="1:19" ht="14.25" customHeight="1">
      <c r="A10" s="387"/>
      <c r="B10" s="387"/>
      <c r="C10" s="387"/>
      <c r="D10" s="389"/>
      <c r="E10" s="389"/>
      <c r="F10" s="389"/>
      <c r="G10" s="390"/>
      <c r="H10" s="390"/>
      <c r="I10" s="390"/>
      <c r="J10" s="390"/>
      <c r="K10" s="390"/>
      <c r="L10" s="390"/>
      <c r="M10" s="390"/>
      <c r="N10" s="390"/>
      <c r="O10" s="390"/>
      <c r="P10" s="390"/>
      <c r="Q10" s="2"/>
    </row>
    <row r="11" spans="1:19" ht="14.25" customHeight="1">
      <c r="A11" s="140"/>
      <c r="B11" s="140"/>
      <c r="C11" s="140"/>
      <c r="D11" s="386"/>
      <c r="E11" s="386"/>
      <c r="F11" s="386"/>
      <c r="G11" s="388"/>
      <c r="H11" s="388"/>
      <c r="I11" s="388"/>
      <c r="J11" s="388"/>
      <c r="K11" s="388"/>
      <c r="L11" s="388"/>
      <c r="M11" s="388"/>
      <c r="N11" s="388"/>
      <c r="O11" s="388"/>
      <c r="P11" s="388"/>
      <c r="Q11" s="2"/>
    </row>
    <row r="12" spans="1:19" ht="14.25" hidden="1" customHeight="1">
      <c r="A12" s="713" t="s">
        <v>8</v>
      </c>
      <c r="B12" s="714"/>
      <c r="C12" s="715"/>
      <c r="D12" s="701" t="s">
        <v>636</v>
      </c>
      <c r="E12" s="701"/>
      <c r="F12" s="701"/>
      <c r="G12" s="142" t="str">
        <f>IF('評定点一覧(R５年度完成工事)'!P9="","",'評定点一覧(R５年度完成工事)'!P9)</f>
        <v/>
      </c>
      <c r="H12" s="143" t="str">
        <f>IF('評定点一覧(R５年度完成工事)'!P11="","",'評定点一覧(R５年度完成工事)'!P11)</f>
        <v/>
      </c>
      <c r="I12" s="143" t="str">
        <f>IF('評定点一覧(R５年度完成工事)'!P13="","",'評定点一覧(R５年度完成工事)'!P13)</f>
        <v/>
      </c>
      <c r="J12" s="143" t="str">
        <f>IF('評定点一覧(R５年度完成工事)'!P15="","",'評定点一覧(R５年度完成工事)'!P15)</f>
        <v/>
      </c>
      <c r="K12" s="143" t="str">
        <f>IF('評定点一覧(R５年度完成工事)'!P17="","",'評定点一覧(R５年度完成工事)'!P17)</f>
        <v/>
      </c>
      <c r="L12" s="143" t="str">
        <f>IF('評定点一覧(R５年度完成工事)'!P19="","",'評定点一覧(R５年度完成工事)'!P19)</f>
        <v/>
      </c>
      <c r="M12" s="143" t="str">
        <f>IF('評定点一覧(R５年度完成工事)'!P21="","",'評定点一覧(R５年度完成工事)'!P21)</f>
        <v/>
      </c>
      <c r="N12" s="143" t="str">
        <f>IF('評定点一覧(R５年度完成工事)'!P23="","",'評定点一覧(R５年度完成工事)'!P23)</f>
        <v/>
      </c>
      <c r="O12" s="143" t="str">
        <f>IF('評定点一覧(R５年度完成工事)'!P25="","",'評定点一覧(R５年度完成工事)'!P25)</f>
        <v/>
      </c>
      <c r="P12" s="144" t="str">
        <f>IF('評定点一覧(R５年度完成工事)'!P27="","",'評定点一覧(R５年度完成工事)'!P27)</f>
        <v/>
      </c>
      <c r="Q12" s="190"/>
    </row>
    <row r="13" spans="1:19" ht="14.25" hidden="1" customHeight="1">
      <c r="A13" s="716"/>
      <c r="B13" s="717"/>
      <c r="C13" s="718"/>
      <c r="D13" s="701"/>
      <c r="E13" s="701"/>
      <c r="F13" s="701"/>
      <c r="G13" s="145" t="str">
        <f>IF('評定点一覧(R５年度完成工事)'!P29="","",'評定点一覧(R５年度完成工事)'!P29)</f>
        <v/>
      </c>
      <c r="H13" s="146" t="str">
        <f>IF('評定点一覧(R５年度完成工事)'!P31="","",'評定点一覧(R５年度完成工事)'!P31)</f>
        <v/>
      </c>
      <c r="I13" s="146" t="str">
        <f>IF('評定点一覧(R５年度完成工事)'!P33="","",'評定点一覧(R５年度完成工事)'!P33)</f>
        <v/>
      </c>
      <c r="J13" s="146" t="str">
        <f>IF('評定点一覧(R５年度完成工事)'!P35="","",'評定点一覧(R５年度完成工事)'!P35)</f>
        <v/>
      </c>
      <c r="K13" s="146" t="str">
        <f>IF('評定点一覧(R５年度完成工事)'!P37="","",'評定点一覧(R５年度完成工事)'!P37)</f>
        <v/>
      </c>
      <c r="L13" s="146" t="str">
        <f>IF('評定点一覧(R５年度完成工事)'!P39="","",'評定点一覧(R５年度完成工事)'!P39)</f>
        <v/>
      </c>
      <c r="M13" s="146" t="str">
        <f>IF('評定点一覧(R５年度完成工事)'!P41="","",'評定点一覧(R５年度完成工事)'!P41)</f>
        <v/>
      </c>
      <c r="N13" s="146" t="str">
        <f>IF('評定点一覧(R５年度完成工事)'!P43="","",'評定点一覧(R５年度完成工事)'!P43)</f>
        <v/>
      </c>
      <c r="O13" s="146" t="str">
        <f>IF('評定点一覧(R５年度完成工事)'!P45="","",'評定点一覧(R５年度完成工事)'!P45)</f>
        <v/>
      </c>
      <c r="P13" s="147" t="str">
        <f>IF('評定点一覧(R５年度完成工事)'!P47="","",'評定点一覧(R５年度完成工事)'!P47)</f>
        <v/>
      </c>
      <c r="Q13" s="190"/>
    </row>
    <row r="14" spans="1:19" ht="14.25" hidden="1" customHeight="1">
      <c r="A14" s="716"/>
      <c r="B14" s="717"/>
      <c r="C14" s="718"/>
      <c r="D14" s="701"/>
      <c r="E14" s="701"/>
      <c r="F14" s="701"/>
      <c r="G14" s="148" t="str">
        <f>IF('評定点一覧(R５年度完成工事)'!P61="","",'評定点一覧(R５年度完成工事)'!P61)</f>
        <v/>
      </c>
      <c r="H14" s="149" t="str">
        <f>IF('評定点一覧(R５年度完成工事)'!P63="","",'評定点一覧(R５年度完成工事)'!P63)</f>
        <v/>
      </c>
      <c r="I14" s="149" t="str">
        <f>IF('評定点一覧(R５年度完成工事)'!P65="","",'評定点一覧(R５年度完成工事)'!P65)</f>
        <v/>
      </c>
      <c r="J14" s="149" t="str">
        <f>IF('評定点一覧(R５年度完成工事)'!P67="","",'評定点一覧(R５年度完成工事)'!P67)</f>
        <v/>
      </c>
      <c r="K14" s="149" t="str">
        <f>IF('評定点一覧(R５年度完成工事)'!P69="","",'評定点一覧(R５年度完成工事)'!P69)</f>
        <v/>
      </c>
      <c r="L14" s="149" t="str">
        <f>IF('評定点一覧(R５年度完成工事)'!P71="","",'評定点一覧(R５年度完成工事)'!P71)</f>
        <v/>
      </c>
      <c r="M14" s="149" t="str">
        <f>IF('評定点一覧(R５年度完成工事)'!P73="","",'評定点一覧(R５年度完成工事)'!P73)</f>
        <v/>
      </c>
      <c r="N14" s="149" t="str">
        <f>IF('評定点一覧(R５年度完成工事)'!P75="","",'評定点一覧(R５年度完成工事)'!P75)</f>
        <v/>
      </c>
      <c r="O14" s="149" t="str">
        <f>IF('評定点一覧(R５年度完成工事)'!P77="","",'評定点一覧(R５年度完成工事)'!P77)</f>
        <v/>
      </c>
      <c r="P14" s="150" t="str">
        <f>IF('評定点一覧(R５年度完成工事)'!P79="","",'評定点一覧(R５年度完成工事)'!P79)</f>
        <v/>
      </c>
      <c r="Q14" s="190"/>
    </row>
    <row r="15" spans="1:19" ht="14.25" hidden="1" customHeight="1">
      <c r="A15" s="716"/>
      <c r="B15" s="717"/>
      <c r="C15" s="718"/>
      <c r="D15" s="701"/>
      <c r="E15" s="701"/>
      <c r="F15" s="701"/>
      <c r="G15" s="148" t="str">
        <f>IF('評定点一覧(R５年度完成工事)'!P81="","",'評定点一覧(R５年度完成工事)'!P81)</f>
        <v/>
      </c>
      <c r="H15" s="149" t="str">
        <f>IF('評定点一覧(R５年度完成工事)'!P83="","",'評定点一覧(R５年度完成工事)'!P83)</f>
        <v/>
      </c>
      <c r="I15" s="149" t="str">
        <f>IF('評定点一覧(R５年度完成工事)'!P85="","",'評定点一覧(R５年度完成工事)'!P85)</f>
        <v/>
      </c>
      <c r="J15" s="149" t="str">
        <f>IF('評定点一覧(R５年度完成工事)'!P87="","",'評定点一覧(R５年度完成工事)'!P87)</f>
        <v/>
      </c>
      <c r="K15" s="149" t="str">
        <f>IF('評定点一覧(R５年度完成工事)'!P89="","",'評定点一覧(R５年度完成工事)'!P89)</f>
        <v/>
      </c>
      <c r="L15" s="149" t="str">
        <f>IF('評定点一覧(R５年度完成工事)'!P91="","",'評定点一覧(R５年度完成工事)'!P91)</f>
        <v/>
      </c>
      <c r="M15" s="149" t="str">
        <f>IF('評定点一覧(R５年度完成工事)'!P93="","",'評定点一覧(R５年度完成工事)'!P93)</f>
        <v/>
      </c>
      <c r="N15" s="149" t="str">
        <f>IF('評定点一覧(R５年度完成工事)'!P95="","",'評定点一覧(R５年度完成工事)'!P95)</f>
        <v/>
      </c>
      <c r="O15" s="149" t="str">
        <f>IF('評定点一覧(R５年度完成工事)'!P97="","",'評定点一覧(R５年度完成工事)'!P97)</f>
        <v/>
      </c>
      <c r="P15" s="150" t="str">
        <f>IF('評定点一覧(R５年度完成工事)'!P99="","",'評定点一覧(R５年度完成工事)'!P99)</f>
        <v/>
      </c>
      <c r="Q15" s="190"/>
    </row>
    <row r="16" spans="1:19" ht="14.25" hidden="1" customHeight="1">
      <c r="A16" s="716"/>
      <c r="B16" s="717"/>
      <c r="C16" s="718"/>
      <c r="D16" s="701"/>
      <c r="E16" s="701"/>
      <c r="F16" s="701"/>
      <c r="G16" s="148" t="str">
        <f>IF('評定点一覧(R５年度完成工事)'!P113="","",'評定点一覧(R５年度完成工事)'!P113)</f>
        <v/>
      </c>
      <c r="H16" s="149" t="str">
        <f>IF('評定点一覧(R５年度完成工事)'!P115="","",'評定点一覧(R５年度完成工事)'!P115)</f>
        <v/>
      </c>
      <c r="I16" s="149" t="str">
        <f>IF('評定点一覧(R５年度完成工事)'!P117="","",'評定点一覧(R５年度完成工事)'!P117)</f>
        <v/>
      </c>
      <c r="J16" s="149" t="str">
        <f>IF('評定点一覧(R５年度完成工事)'!P119="","",'評定点一覧(R５年度完成工事)'!P119)</f>
        <v/>
      </c>
      <c r="K16" s="149" t="str">
        <f>IF('評定点一覧(R５年度完成工事)'!P121="","",'評定点一覧(R５年度完成工事)'!P121)</f>
        <v/>
      </c>
      <c r="L16" s="149" t="str">
        <f>IF('評定点一覧(R５年度完成工事)'!P123="","",'評定点一覧(R５年度完成工事)'!P123)</f>
        <v/>
      </c>
      <c r="M16" s="149" t="str">
        <f>IF('評定点一覧(R５年度完成工事)'!P125="","",'評定点一覧(R５年度完成工事)'!P125)</f>
        <v/>
      </c>
      <c r="N16" s="149" t="str">
        <f>IF('評定点一覧(R５年度完成工事)'!P127="","",'評定点一覧(R５年度完成工事)'!P127)</f>
        <v/>
      </c>
      <c r="O16" s="149" t="str">
        <f>IF('評定点一覧(R５年度完成工事)'!P129="","",'評定点一覧(R５年度完成工事)'!P129)</f>
        <v/>
      </c>
      <c r="P16" s="150" t="str">
        <f>IF('評定点一覧(R５年度完成工事)'!P131="","",'評定点一覧(R５年度完成工事)'!P131)</f>
        <v/>
      </c>
      <c r="Q16" s="190"/>
    </row>
    <row r="17" spans="1:18" ht="14.25" hidden="1" customHeight="1">
      <c r="A17" s="716"/>
      <c r="B17" s="717"/>
      <c r="C17" s="718"/>
      <c r="D17" s="701"/>
      <c r="E17" s="701"/>
      <c r="F17" s="701"/>
      <c r="G17" s="151" t="str">
        <f>IF('評定点一覧(R５年度完成工事)'!P133="","",'評定点一覧(R５年度完成工事)'!P133)</f>
        <v/>
      </c>
      <c r="H17" s="152" t="str">
        <f>IF('評定点一覧(R５年度完成工事)'!P135="","",'評定点一覧(R５年度完成工事)'!P135)</f>
        <v/>
      </c>
      <c r="I17" s="152" t="str">
        <f>IF('評定点一覧(R５年度完成工事)'!P137="","",'評定点一覧(R５年度完成工事)'!P137)</f>
        <v/>
      </c>
      <c r="J17" s="152" t="str">
        <f>IF('評定点一覧(R５年度完成工事)'!P139="","",'評定点一覧(R５年度完成工事)'!P139)</f>
        <v/>
      </c>
      <c r="K17" s="152" t="str">
        <f>IF('評定点一覧(R５年度完成工事)'!P141="","",'評定点一覧(R５年度完成工事)'!P141)</f>
        <v/>
      </c>
      <c r="L17" s="152" t="str">
        <f>IF('評定点一覧(R５年度完成工事)'!P143="","",'評定点一覧(R５年度完成工事)'!P143)</f>
        <v/>
      </c>
      <c r="M17" s="152" t="str">
        <f>IF('評定点一覧(R５年度完成工事)'!P145="","",'評定点一覧(R５年度完成工事)'!P145)</f>
        <v/>
      </c>
      <c r="N17" s="152" t="str">
        <f>IF('評定点一覧(R５年度完成工事)'!P147="","",'評定点一覧(R５年度完成工事)'!P147)</f>
        <v/>
      </c>
      <c r="O17" s="152" t="str">
        <f>IF('評定点一覧(R５年度完成工事)'!P149="","",'評定点一覧(R５年度完成工事)'!P149)</f>
        <v/>
      </c>
      <c r="P17" s="153" t="str">
        <f>IF('評定点一覧(R５年度完成工事)'!P151="","",'評定点一覧(R５年度完成工事)'!P151)</f>
        <v/>
      </c>
      <c r="Q17" s="190"/>
    </row>
    <row r="18" spans="1:18" ht="14.25" hidden="1" customHeight="1">
      <c r="A18" s="716"/>
      <c r="B18" s="717"/>
      <c r="C18" s="718"/>
      <c r="D18" s="701" t="s">
        <v>644</v>
      </c>
      <c r="E18" s="701"/>
      <c r="F18" s="701"/>
      <c r="G18" s="142" t="str">
        <f>IF('評定点一覧(R６年度完成工事)'!P9="","",'評定点一覧(R６年度完成工事)'!P9)</f>
        <v/>
      </c>
      <c r="H18" s="143" t="str">
        <f>IF('評定点一覧(R６年度完成工事)'!P11="","",'評定点一覧(R６年度完成工事)'!P11)</f>
        <v/>
      </c>
      <c r="I18" s="143" t="str">
        <f>IF('評定点一覧(R６年度完成工事)'!P13="","",'評定点一覧(R６年度完成工事)'!P13)</f>
        <v/>
      </c>
      <c r="J18" s="143" t="str">
        <f>IF('評定点一覧(R６年度完成工事)'!P15="","",'評定点一覧(R６年度完成工事)'!P15)</f>
        <v/>
      </c>
      <c r="K18" s="143" t="str">
        <f>IF('評定点一覧(R６年度完成工事)'!P17="","",'評定点一覧(R６年度完成工事)'!P17)</f>
        <v/>
      </c>
      <c r="L18" s="143" t="str">
        <f>IF('評定点一覧(R６年度完成工事)'!P19="","",'評定点一覧(R６年度完成工事)'!P19)</f>
        <v/>
      </c>
      <c r="M18" s="143" t="str">
        <f>IF('評定点一覧(R６年度完成工事)'!P21="","",'評定点一覧(R６年度完成工事)'!P21)</f>
        <v/>
      </c>
      <c r="N18" s="143" t="str">
        <f>IF('評定点一覧(R６年度完成工事)'!P23="","",'評定点一覧(R６年度完成工事)'!P23)</f>
        <v/>
      </c>
      <c r="O18" s="143" t="str">
        <f>IF('評定点一覧(R６年度完成工事)'!P25="","",'評定点一覧(R６年度完成工事)'!P25)</f>
        <v/>
      </c>
      <c r="P18" s="144" t="str">
        <f>IF('評定点一覧(R６年度完成工事)'!P27="","",'評定点一覧(R６年度完成工事)'!P27)</f>
        <v/>
      </c>
      <c r="Q18" s="190"/>
    </row>
    <row r="19" spans="1:18" ht="14.25" hidden="1" customHeight="1">
      <c r="A19" s="716"/>
      <c r="B19" s="717"/>
      <c r="C19" s="718"/>
      <c r="D19" s="701"/>
      <c r="E19" s="701"/>
      <c r="F19" s="701"/>
      <c r="G19" s="154" t="str">
        <f>IF('評定点一覧(R６年度完成工事)'!P29="","",'評定点一覧(R６年度完成工事)'!P29)</f>
        <v/>
      </c>
      <c r="H19" s="155" t="str">
        <f>IF('評定点一覧(R６年度完成工事)'!P31="","",'評定点一覧(R６年度完成工事)'!P31)</f>
        <v/>
      </c>
      <c r="I19" s="155" t="str">
        <f>IF('評定点一覧(R６年度完成工事)'!P33="","",'評定点一覧(R６年度完成工事)'!P33)</f>
        <v/>
      </c>
      <c r="J19" s="155" t="str">
        <f>IF('評定点一覧(R６年度完成工事)'!P35="","",'評定点一覧(R６年度完成工事)'!P35)</f>
        <v/>
      </c>
      <c r="K19" s="155" t="str">
        <f>IF('評定点一覧(R６年度完成工事)'!P37="","",'評定点一覧(R６年度完成工事)'!P37)</f>
        <v/>
      </c>
      <c r="L19" s="155" t="str">
        <f>IF('評定点一覧(R６年度完成工事)'!P39="","",'評定点一覧(R６年度完成工事)'!P39)</f>
        <v/>
      </c>
      <c r="M19" s="155" t="str">
        <f>IF('評定点一覧(R６年度完成工事)'!P41="","",'評定点一覧(R６年度完成工事)'!P41)</f>
        <v/>
      </c>
      <c r="N19" s="155" t="str">
        <f>IF('評定点一覧(R６年度完成工事)'!P43="","",'評定点一覧(R６年度完成工事)'!P43)</f>
        <v/>
      </c>
      <c r="O19" s="155" t="str">
        <f>IF('評定点一覧(R６年度完成工事)'!P45="","",'評定点一覧(R６年度完成工事)'!P45)</f>
        <v/>
      </c>
      <c r="P19" s="156" t="str">
        <f>IF('評定点一覧(R６年度完成工事)'!P47="","",'評定点一覧(R６年度完成工事)'!P47)</f>
        <v/>
      </c>
      <c r="Q19" s="190"/>
    </row>
    <row r="20" spans="1:18" ht="14.25" hidden="1" customHeight="1">
      <c r="A20" s="716"/>
      <c r="B20" s="717"/>
      <c r="C20" s="718"/>
      <c r="D20" s="701"/>
      <c r="E20" s="701"/>
      <c r="F20" s="701"/>
      <c r="G20" s="154" t="str">
        <f>IF('評定点一覧(R６年度完成工事)'!P61="","",'評定点一覧(R６年度完成工事)'!P61)</f>
        <v/>
      </c>
      <c r="H20" s="155" t="str">
        <f>IF('評定点一覧(R６年度完成工事)'!P63="","",'評定点一覧(R６年度完成工事)'!P63)</f>
        <v/>
      </c>
      <c r="I20" s="155" t="str">
        <f>IF('評定点一覧(R６年度完成工事)'!P65="","",'評定点一覧(R６年度完成工事)'!P65)</f>
        <v/>
      </c>
      <c r="J20" s="155" t="str">
        <f>IF('評定点一覧(R６年度完成工事)'!P67="","",'評定点一覧(R６年度完成工事)'!P67)</f>
        <v/>
      </c>
      <c r="K20" s="155" t="str">
        <f>IF('評定点一覧(R６年度完成工事)'!P69="","",'評定点一覧(R６年度完成工事)'!P69)</f>
        <v/>
      </c>
      <c r="L20" s="155" t="str">
        <f>IF('評定点一覧(R６年度完成工事)'!P71="","",'評定点一覧(R６年度完成工事)'!P71)</f>
        <v/>
      </c>
      <c r="M20" s="155" t="str">
        <f>IF('評定点一覧(R６年度完成工事)'!P73="","",'評定点一覧(R６年度完成工事)'!P73)</f>
        <v/>
      </c>
      <c r="N20" s="155" t="str">
        <f>IF('評定点一覧(R６年度完成工事)'!P75="","",'評定点一覧(R６年度完成工事)'!P75)</f>
        <v/>
      </c>
      <c r="O20" s="155" t="str">
        <f>IF('評定点一覧(R６年度完成工事)'!P77="","",'評定点一覧(R６年度完成工事)'!P77)</f>
        <v/>
      </c>
      <c r="P20" s="156" t="str">
        <f>IF('評定点一覧(R６年度完成工事)'!P79="","",'評定点一覧(R６年度完成工事)'!P79)</f>
        <v/>
      </c>
      <c r="Q20" s="190"/>
    </row>
    <row r="21" spans="1:18" ht="14.25" hidden="1" customHeight="1">
      <c r="A21" s="716"/>
      <c r="B21" s="717"/>
      <c r="C21" s="718"/>
      <c r="D21" s="701"/>
      <c r="E21" s="701"/>
      <c r="F21" s="701"/>
      <c r="G21" s="154" t="str">
        <f>IF('評定点一覧(R６年度完成工事)'!P81="","",'評定点一覧(R６年度完成工事)'!P81)</f>
        <v/>
      </c>
      <c r="H21" s="155" t="str">
        <f>IF('評定点一覧(R６年度完成工事)'!P83="","",'評定点一覧(R６年度完成工事)'!P83)</f>
        <v/>
      </c>
      <c r="I21" s="155" t="str">
        <f>IF('評定点一覧(R６年度完成工事)'!P85="","",'評定点一覧(R６年度完成工事)'!P85)</f>
        <v/>
      </c>
      <c r="J21" s="155" t="str">
        <f>IF('評定点一覧(R６年度完成工事)'!P87="","",'評定点一覧(R６年度完成工事)'!P87)</f>
        <v/>
      </c>
      <c r="K21" s="155" t="str">
        <f>IF('評定点一覧(R６年度完成工事)'!P89="","",'評定点一覧(R６年度完成工事)'!P89)</f>
        <v/>
      </c>
      <c r="L21" s="155" t="str">
        <f>IF('評定点一覧(R６年度完成工事)'!P91="","",'評定点一覧(R６年度完成工事)'!P91)</f>
        <v/>
      </c>
      <c r="M21" s="155" t="str">
        <f>IF('評定点一覧(R６年度完成工事)'!P93="","",'評定点一覧(R６年度完成工事)'!P93)</f>
        <v/>
      </c>
      <c r="N21" s="155" t="str">
        <f>IF('評定点一覧(R６年度完成工事)'!P95="","",'評定点一覧(R６年度完成工事)'!P95)</f>
        <v/>
      </c>
      <c r="O21" s="155" t="str">
        <f>IF('評定点一覧(R６年度完成工事)'!P97="","",'評定点一覧(R６年度完成工事)'!P97)</f>
        <v/>
      </c>
      <c r="P21" s="156" t="str">
        <f>IF('評定点一覧(R６年度完成工事)'!P99="","",'評定点一覧(R６年度完成工事)'!P99)</f>
        <v/>
      </c>
      <c r="Q21" s="190"/>
    </row>
    <row r="22" spans="1:18" ht="14.25" hidden="1" customHeight="1">
      <c r="A22" s="716"/>
      <c r="B22" s="717"/>
      <c r="C22" s="718"/>
      <c r="D22" s="701"/>
      <c r="E22" s="701"/>
      <c r="F22" s="701"/>
      <c r="G22" s="145" t="str">
        <f>IF('評定点一覧(R６年度完成工事)'!P113="","",'評定点一覧(R６年度完成工事)'!P113)</f>
        <v/>
      </c>
      <c r="H22" s="146" t="str">
        <f>IF('評定点一覧(R６年度完成工事)'!P115="","",'評定点一覧(R６年度完成工事)'!P115)</f>
        <v/>
      </c>
      <c r="I22" s="146" t="str">
        <f>IF('評定点一覧(R６年度完成工事)'!P117="","",'評定点一覧(R６年度完成工事)'!P117)</f>
        <v/>
      </c>
      <c r="J22" s="146" t="str">
        <f>IF('評定点一覧(R６年度完成工事)'!P119="","",'評定点一覧(R６年度完成工事)'!P119)</f>
        <v/>
      </c>
      <c r="K22" s="146" t="str">
        <f>IF('評定点一覧(R６年度完成工事)'!P121="","",'評定点一覧(R６年度完成工事)'!P121)</f>
        <v/>
      </c>
      <c r="L22" s="146" t="str">
        <f>IF('評定点一覧(R６年度完成工事)'!P123="","",'評定点一覧(R６年度完成工事)'!P123)</f>
        <v/>
      </c>
      <c r="M22" s="146" t="str">
        <f>IF('評定点一覧(R６年度完成工事)'!P125="","",'評定点一覧(R６年度完成工事)'!P125)</f>
        <v/>
      </c>
      <c r="N22" s="146" t="str">
        <f>IF('評定点一覧(R６年度完成工事)'!P127="","",'評定点一覧(R６年度完成工事)'!P127)</f>
        <v/>
      </c>
      <c r="O22" s="146" t="str">
        <f>IF('評定点一覧(R６年度完成工事)'!P129="","",'評定点一覧(R６年度完成工事)'!P129)</f>
        <v/>
      </c>
      <c r="P22" s="147" t="str">
        <f>IF('評定点一覧(R６年度完成工事)'!P131="","",'評定点一覧(R６年度完成工事)'!P131)</f>
        <v/>
      </c>
      <c r="Q22" s="190"/>
    </row>
    <row r="23" spans="1:18" ht="14.25" hidden="1" customHeight="1">
      <c r="A23" s="716"/>
      <c r="B23" s="717"/>
      <c r="C23" s="718"/>
      <c r="D23" s="701"/>
      <c r="E23" s="701"/>
      <c r="F23" s="701"/>
      <c r="G23" s="151" t="str">
        <f>IF('評定点一覧(R６年度完成工事)'!P133="","",'評定点一覧(R６年度完成工事)'!P133)</f>
        <v/>
      </c>
      <c r="H23" s="152" t="str">
        <f>IF('評定点一覧(R６年度完成工事)'!P135="","",'評定点一覧(R６年度完成工事)'!P135)</f>
        <v/>
      </c>
      <c r="I23" s="152" t="str">
        <f>IF('評定点一覧(R６年度完成工事)'!P137="","",'評定点一覧(R６年度完成工事)'!P137)</f>
        <v/>
      </c>
      <c r="J23" s="152" t="str">
        <f>IF('評定点一覧(R６年度完成工事)'!P139="","",'評定点一覧(R６年度完成工事)'!P139)</f>
        <v/>
      </c>
      <c r="K23" s="152" t="str">
        <f>IF('評定点一覧(R６年度完成工事)'!P141="","",'評定点一覧(R６年度完成工事)'!P141)</f>
        <v/>
      </c>
      <c r="L23" s="152" t="str">
        <f>IF('評定点一覧(R６年度完成工事)'!P143="","",'評定点一覧(R６年度完成工事)'!P143)</f>
        <v/>
      </c>
      <c r="M23" s="152" t="str">
        <f>IF('評定点一覧(R６年度完成工事)'!P145="","",'評定点一覧(R６年度完成工事)'!P145)</f>
        <v/>
      </c>
      <c r="N23" s="152" t="str">
        <f>IF('評定点一覧(R６年度完成工事)'!P147="","",'評定点一覧(R６年度完成工事)'!P147)</f>
        <v/>
      </c>
      <c r="O23" s="152" t="str">
        <f>IF('評定点一覧(R６年度完成工事)'!P149="","",'評定点一覧(R６年度完成工事)'!P149)</f>
        <v/>
      </c>
      <c r="P23" s="153" t="str">
        <f>IF('評定点一覧(R６年度完成工事)'!P151="","",'評定点一覧(R６年度完成工事)'!P151)</f>
        <v/>
      </c>
      <c r="Q23" s="190"/>
    </row>
    <row r="24" spans="1:18" ht="14.25" hidden="1" customHeight="1">
      <c r="A24" s="716"/>
      <c r="B24" s="717"/>
      <c r="C24" s="718"/>
      <c r="D24" s="701" t="s">
        <v>645</v>
      </c>
      <c r="E24" s="701"/>
      <c r="F24" s="701"/>
      <c r="G24" s="142" t="str">
        <f>IF('評定点一覧(R７年度完成工事)'!P9="","",'評定点一覧(R７年度完成工事)'!P9)</f>
        <v/>
      </c>
      <c r="H24" s="143" t="str">
        <f>IF('評定点一覧(R７年度完成工事)'!P11="","",'評定点一覧(R７年度完成工事)'!P11)</f>
        <v/>
      </c>
      <c r="I24" s="143" t="str">
        <f>IF('評定点一覧(R７年度完成工事)'!P13="","",'評定点一覧(R７年度完成工事)'!P13)</f>
        <v/>
      </c>
      <c r="J24" s="143" t="str">
        <f>IF('評定点一覧(R７年度完成工事)'!P15="","",'評定点一覧(R７年度完成工事)'!P15)</f>
        <v/>
      </c>
      <c r="K24" s="143" t="str">
        <f>IF('評定点一覧(R７年度完成工事)'!P17="","",'評定点一覧(R７年度完成工事)'!P17)</f>
        <v/>
      </c>
      <c r="L24" s="143" t="str">
        <f>IF('評定点一覧(R７年度完成工事)'!P19="","",'評定点一覧(R７年度完成工事)'!P19)</f>
        <v/>
      </c>
      <c r="M24" s="143" t="str">
        <f>IF('評定点一覧(R７年度完成工事)'!P21="","",'評定点一覧(R７年度完成工事)'!P21)</f>
        <v/>
      </c>
      <c r="N24" s="143" t="str">
        <f>IF('評定点一覧(R７年度完成工事)'!P23="","",'評定点一覧(R７年度完成工事)'!P23)</f>
        <v/>
      </c>
      <c r="O24" s="143" t="str">
        <f>IF('評定点一覧(R７年度完成工事)'!P25="","",'評定点一覧(R７年度完成工事)'!P25)</f>
        <v/>
      </c>
      <c r="P24" s="144" t="str">
        <f>IF('評定点一覧(R７年度完成工事)'!P27="","",'評定点一覧(R７年度完成工事)'!P27)</f>
        <v/>
      </c>
      <c r="Q24" s="190"/>
    </row>
    <row r="25" spans="1:18" ht="14.25" hidden="1" customHeight="1">
      <c r="A25" s="716"/>
      <c r="B25" s="717"/>
      <c r="C25" s="718"/>
      <c r="D25" s="701"/>
      <c r="E25" s="701"/>
      <c r="F25" s="701"/>
      <c r="G25" s="154" t="str">
        <f>IF('評定点一覧(R７年度完成工事)'!P29="","",'評定点一覧(R７年度完成工事)'!P29)</f>
        <v/>
      </c>
      <c r="H25" s="155" t="str">
        <f>IF('評定点一覧(R７年度完成工事)'!P31="","",'評定点一覧(R７年度完成工事)'!P31)</f>
        <v/>
      </c>
      <c r="I25" s="155" t="str">
        <f>IF('評定点一覧(R７年度完成工事)'!P33="","",'評定点一覧(R７年度完成工事)'!P33)</f>
        <v/>
      </c>
      <c r="J25" s="155" t="str">
        <f>IF('評定点一覧(R７年度完成工事)'!P35="","",'評定点一覧(R７年度完成工事)'!P35)</f>
        <v/>
      </c>
      <c r="K25" s="155" t="str">
        <f>IF('評定点一覧(R７年度完成工事)'!P37="","",'評定点一覧(R７年度完成工事)'!P37)</f>
        <v/>
      </c>
      <c r="L25" s="155" t="str">
        <f>IF('評定点一覧(R７年度完成工事)'!P39="","",'評定点一覧(R７年度完成工事)'!P39)</f>
        <v/>
      </c>
      <c r="M25" s="155" t="str">
        <f>IF('評定点一覧(R７年度完成工事)'!P41="","",'評定点一覧(R７年度完成工事)'!P41)</f>
        <v/>
      </c>
      <c r="N25" s="155" t="str">
        <f>IF('評定点一覧(R７年度完成工事)'!P43="","",'評定点一覧(R７年度完成工事)'!P43)</f>
        <v/>
      </c>
      <c r="O25" s="155" t="str">
        <f>IF('評定点一覧(R７年度完成工事)'!P45="","",'評定点一覧(R７年度完成工事)'!P45)</f>
        <v/>
      </c>
      <c r="P25" s="156" t="str">
        <f>IF('評定点一覧(R７年度完成工事)'!P47="","",'評定点一覧(R７年度完成工事)'!P47)</f>
        <v/>
      </c>
      <c r="Q25" s="190"/>
    </row>
    <row r="26" spans="1:18" ht="14.25" hidden="1" customHeight="1">
      <c r="A26" s="716"/>
      <c r="B26" s="717"/>
      <c r="C26" s="718"/>
      <c r="D26" s="701"/>
      <c r="E26" s="701"/>
      <c r="F26" s="701"/>
      <c r="G26" s="154" t="str">
        <f>IF('評定点一覧(R７年度完成工事)'!P61="","",'評定点一覧(R７年度完成工事)'!P61)</f>
        <v/>
      </c>
      <c r="H26" s="155" t="str">
        <f>IF('評定点一覧(R７年度完成工事)'!P63="","",'評定点一覧(R７年度完成工事)'!P63)</f>
        <v/>
      </c>
      <c r="I26" s="155" t="str">
        <f>IF('評定点一覧(R７年度完成工事)'!P65="","",'評定点一覧(R７年度完成工事)'!P65)</f>
        <v/>
      </c>
      <c r="J26" s="155" t="str">
        <f>IF('評定点一覧(R７年度完成工事)'!P67="","",'評定点一覧(R７年度完成工事)'!P67)</f>
        <v/>
      </c>
      <c r="K26" s="155" t="str">
        <f>IF('評定点一覧(R７年度完成工事)'!P69="","",'評定点一覧(R７年度完成工事)'!P69)</f>
        <v/>
      </c>
      <c r="L26" s="155" t="str">
        <f>IF('評定点一覧(R７年度完成工事)'!P71="","",'評定点一覧(R７年度完成工事)'!P71)</f>
        <v/>
      </c>
      <c r="M26" s="155" t="str">
        <f>IF('評定点一覧(R７年度完成工事)'!P73="","",'評定点一覧(R７年度完成工事)'!P73)</f>
        <v/>
      </c>
      <c r="N26" s="155" t="str">
        <f>IF('評定点一覧(R７年度完成工事)'!P75="","",'評定点一覧(R７年度完成工事)'!P75)</f>
        <v/>
      </c>
      <c r="O26" s="155" t="str">
        <f>IF('評定点一覧(R７年度完成工事)'!P77="","",'評定点一覧(R７年度完成工事)'!P77)</f>
        <v/>
      </c>
      <c r="P26" s="156" t="str">
        <f>IF('評定点一覧(R７年度完成工事)'!P79="","",'評定点一覧(R７年度完成工事)'!P79)</f>
        <v/>
      </c>
      <c r="Q26" s="190"/>
    </row>
    <row r="27" spans="1:18" ht="14.25" hidden="1" customHeight="1">
      <c r="A27" s="716"/>
      <c r="B27" s="717"/>
      <c r="C27" s="718"/>
      <c r="D27" s="701"/>
      <c r="E27" s="701"/>
      <c r="F27" s="701"/>
      <c r="G27" s="154" t="str">
        <f>IF('評定点一覧(R７年度完成工事)'!P81="","",'評定点一覧(R７年度完成工事)'!P81)</f>
        <v/>
      </c>
      <c r="H27" s="155" t="str">
        <f>IF('評定点一覧(R７年度完成工事)'!P83="","",'評定点一覧(R７年度完成工事)'!P83)</f>
        <v/>
      </c>
      <c r="I27" s="155" t="str">
        <f>IF('評定点一覧(R７年度完成工事)'!P85="","",'評定点一覧(R７年度完成工事)'!P85)</f>
        <v/>
      </c>
      <c r="J27" s="155" t="str">
        <f>IF('評定点一覧(R７年度完成工事)'!P87="","",'評定点一覧(R７年度完成工事)'!P87)</f>
        <v/>
      </c>
      <c r="K27" s="155" t="str">
        <f>IF('評定点一覧(R７年度完成工事)'!P89="","",'評定点一覧(R７年度完成工事)'!P89)</f>
        <v/>
      </c>
      <c r="L27" s="155" t="str">
        <f>IF('評定点一覧(R７年度完成工事)'!P91="","",'評定点一覧(R７年度完成工事)'!P91)</f>
        <v/>
      </c>
      <c r="M27" s="155" t="str">
        <f>IF('評定点一覧(R７年度完成工事)'!P93="","",'評定点一覧(R７年度完成工事)'!P93)</f>
        <v/>
      </c>
      <c r="N27" s="155" t="str">
        <f>IF('評定点一覧(R７年度完成工事)'!P95="","",'評定点一覧(R７年度完成工事)'!P95)</f>
        <v/>
      </c>
      <c r="O27" s="155" t="str">
        <f>IF('評定点一覧(R７年度完成工事)'!P97="","",'評定点一覧(R７年度完成工事)'!P97)</f>
        <v/>
      </c>
      <c r="P27" s="156" t="str">
        <f>IF('評定点一覧(R７年度完成工事)'!P99="","",'評定点一覧(R７年度完成工事)'!P99)</f>
        <v/>
      </c>
      <c r="Q27" s="190"/>
    </row>
    <row r="28" spans="1:18" ht="14.25" hidden="1" customHeight="1">
      <c r="A28" s="716"/>
      <c r="B28" s="717"/>
      <c r="C28" s="718"/>
      <c r="D28" s="701"/>
      <c r="E28" s="701"/>
      <c r="F28" s="701"/>
      <c r="G28" s="154" t="str">
        <f>IF('評定点一覧(R７年度完成工事)'!P113="","",'評定点一覧(R７年度完成工事)'!P113)</f>
        <v/>
      </c>
      <c r="H28" s="155" t="str">
        <f>IF('評定点一覧(R７年度完成工事)'!P115="","",'評定点一覧(R７年度完成工事)'!P115)</f>
        <v/>
      </c>
      <c r="I28" s="155" t="str">
        <f>IF('評定点一覧(R７年度完成工事)'!P117="","",'評定点一覧(R７年度完成工事)'!P117)</f>
        <v/>
      </c>
      <c r="J28" s="155" t="str">
        <f>IF('評定点一覧(R７年度完成工事)'!P119="","",'評定点一覧(R７年度完成工事)'!P119)</f>
        <v/>
      </c>
      <c r="K28" s="155" t="str">
        <f>IF('評定点一覧(R７年度完成工事)'!P121="","",'評定点一覧(R７年度完成工事)'!P121)</f>
        <v/>
      </c>
      <c r="L28" s="155" t="str">
        <f>IF('評定点一覧(R７年度完成工事)'!P123="","",'評定点一覧(R７年度完成工事)'!P123)</f>
        <v/>
      </c>
      <c r="M28" s="155" t="str">
        <f>IF('評定点一覧(R７年度完成工事)'!P125="","",'評定点一覧(R７年度完成工事)'!P125)</f>
        <v/>
      </c>
      <c r="N28" s="155" t="str">
        <f>IF('評定点一覧(R７年度完成工事)'!P127="","",'評定点一覧(R７年度完成工事)'!P127)</f>
        <v/>
      </c>
      <c r="O28" s="155" t="str">
        <f>IF('評定点一覧(R７年度完成工事)'!P129="","",'評定点一覧(R７年度完成工事)'!P129)</f>
        <v/>
      </c>
      <c r="P28" s="156" t="str">
        <f>IF('評定点一覧(R７年度完成工事)'!P131="","",'評定点一覧(R７年度完成工事)'!P131)</f>
        <v/>
      </c>
      <c r="Q28" s="190"/>
    </row>
    <row r="29" spans="1:18" ht="14.25" hidden="1" customHeight="1">
      <c r="A29" s="716"/>
      <c r="B29" s="717"/>
      <c r="C29" s="718"/>
      <c r="D29" s="701"/>
      <c r="E29" s="701"/>
      <c r="F29" s="701"/>
      <c r="G29" s="154" t="str">
        <f>IF('評定点一覧(R７年度完成工事)'!P133="","",'評定点一覧(R７年度完成工事)'!P133)</f>
        <v/>
      </c>
      <c r="H29" s="155" t="str">
        <f>IF('評定点一覧(R７年度完成工事)'!P135="","",'評定点一覧(R７年度完成工事)'!P135)</f>
        <v/>
      </c>
      <c r="I29" s="155" t="str">
        <f>IF('評定点一覧(R７年度完成工事)'!P137="","",'評定点一覧(R７年度完成工事)'!P137)</f>
        <v/>
      </c>
      <c r="J29" s="155" t="str">
        <f>IF('評定点一覧(R７年度完成工事)'!P139="","",'評定点一覧(R７年度完成工事)'!P139)</f>
        <v/>
      </c>
      <c r="K29" s="155" t="str">
        <f>IF('評定点一覧(R７年度完成工事)'!P141="","",'評定点一覧(R７年度完成工事)'!P141)</f>
        <v/>
      </c>
      <c r="L29" s="155" t="str">
        <f>IF('評定点一覧(R７年度完成工事)'!P143="","",'評定点一覧(R７年度完成工事)'!P143)</f>
        <v/>
      </c>
      <c r="M29" s="155" t="str">
        <f>IF('評定点一覧(R７年度完成工事)'!P145="","",'評定点一覧(R７年度完成工事)'!P145)</f>
        <v/>
      </c>
      <c r="N29" s="155" t="str">
        <f>IF('評定点一覧(R７年度完成工事)'!P147="","",'評定点一覧(R７年度完成工事)'!P147)</f>
        <v/>
      </c>
      <c r="O29" s="155" t="str">
        <f>IF('評定点一覧(R７年度完成工事)'!P149="","",'評定点一覧(R７年度完成工事)'!P149)</f>
        <v/>
      </c>
      <c r="P29" s="156" t="str">
        <f>IF('評定点一覧(R７年度完成工事)'!P151="","",'評定点一覧(R７年度完成工事)'!P151)</f>
        <v/>
      </c>
      <c r="Q29" s="190"/>
    </row>
    <row r="30" spans="1:18" ht="14.25" customHeight="1">
      <c r="A30" s="137" t="s">
        <v>9</v>
      </c>
      <c r="D30" s="109"/>
      <c r="E30" s="109"/>
      <c r="F30" s="109"/>
      <c r="G30" s="706" t="str">
        <f>IF((COUNTA(G12:P29)-COUNTBLANK(G12:P29))=0,"",COUNTA(G12:P29)-COUNTBLANK(G12:P29))</f>
        <v/>
      </c>
      <c r="H30" s="707"/>
      <c r="I30" s="704" t="s">
        <v>132</v>
      </c>
      <c r="J30" s="702" t="str">
        <f>IF(OR(G30="",G30=0),"",ROUND(AVERAGE(G12:P29),1))</f>
        <v/>
      </c>
      <c r="K30" s="702"/>
      <c r="L30" s="702"/>
      <c r="M30" s="695" t="s">
        <v>126</v>
      </c>
      <c r="N30" s="695"/>
      <c r="O30" s="695"/>
      <c r="P30" s="696"/>
      <c r="Q30" s="2"/>
    </row>
    <row r="31" spans="1:18" ht="14.25" customHeight="1">
      <c r="A31" s="138" t="s">
        <v>10</v>
      </c>
      <c r="B31" s="139"/>
      <c r="C31" s="140"/>
      <c r="D31" s="140"/>
      <c r="E31" s="140"/>
      <c r="F31" s="140"/>
      <c r="G31" s="708"/>
      <c r="H31" s="709"/>
      <c r="I31" s="705"/>
      <c r="J31" s="703"/>
      <c r="K31" s="703"/>
      <c r="L31" s="703"/>
      <c r="M31" s="697"/>
      <c r="N31" s="697"/>
      <c r="O31" s="697"/>
      <c r="P31" s="698"/>
      <c r="Q31" s="2"/>
    </row>
    <row r="32" spans="1:18" s="192" customFormat="1">
      <c r="A32" s="163" t="s">
        <v>44</v>
      </c>
      <c r="B32" s="192" t="s">
        <v>70</v>
      </c>
      <c r="R32" s="134" t="s">
        <v>252</v>
      </c>
    </row>
    <row r="33" spans="1:18" s="192" customFormat="1">
      <c r="A33" s="163" t="s">
        <v>45</v>
      </c>
      <c r="B33" s="700" t="s">
        <v>72</v>
      </c>
      <c r="C33" s="700"/>
      <c r="D33" s="700"/>
      <c r="E33" s="700"/>
      <c r="F33" s="700"/>
      <c r="G33" s="700"/>
      <c r="H33" s="700"/>
      <c r="I33" s="700"/>
      <c r="J33" s="700"/>
      <c r="K33" s="700"/>
      <c r="L33" s="700"/>
      <c r="M33" s="700"/>
      <c r="N33" s="700"/>
      <c r="O33" s="700"/>
      <c r="P33" s="700"/>
      <c r="Q33" s="170"/>
      <c r="R33" s="134" t="s">
        <v>253</v>
      </c>
    </row>
    <row r="34" spans="1:18" s="192" customFormat="1">
      <c r="A34" s="163"/>
      <c r="B34" s="700"/>
      <c r="C34" s="700"/>
      <c r="D34" s="700"/>
      <c r="E34" s="700"/>
      <c r="F34" s="700"/>
      <c r="G34" s="700"/>
      <c r="H34" s="700"/>
      <c r="I34" s="700"/>
      <c r="J34" s="700"/>
      <c r="K34" s="700"/>
      <c r="L34" s="700"/>
      <c r="M34" s="700"/>
      <c r="N34" s="700"/>
      <c r="O34" s="700"/>
      <c r="P34" s="700"/>
      <c r="Q34" s="170"/>
      <c r="R34" s="134" t="s">
        <v>475</v>
      </c>
    </row>
    <row r="35" spans="1:18" s="192" customFormat="1" ht="13.5" customHeight="1">
      <c r="A35" s="163" t="s">
        <v>46</v>
      </c>
      <c r="B35" s="694" t="s">
        <v>499</v>
      </c>
      <c r="C35" s="694"/>
      <c r="D35" s="694"/>
      <c r="E35" s="694"/>
      <c r="F35" s="694"/>
      <c r="G35" s="694"/>
      <c r="H35" s="694"/>
      <c r="I35" s="694"/>
      <c r="J35" s="694"/>
      <c r="K35" s="694"/>
      <c r="L35" s="694"/>
      <c r="M35" s="694"/>
      <c r="N35" s="694"/>
      <c r="O35" s="694"/>
      <c r="P35" s="694"/>
      <c r="Q35" s="188"/>
    </row>
    <row r="36" spans="1:18" s="192" customFormat="1" ht="13.5" customHeight="1">
      <c r="A36" s="163"/>
      <c r="B36" s="694"/>
      <c r="C36" s="694"/>
      <c r="D36" s="694"/>
      <c r="E36" s="694"/>
      <c r="F36" s="694"/>
      <c r="G36" s="694"/>
      <c r="H36" s="694"/>
      <c r="I36" s="694"/>
      <c r="J36" s="694"/>
      <c r="K36" s="694"/>
      <c r="L36" s="694"/>
      <c r="M36" s="694"/>
      <c r="N36" s="694"/>
      <c r="O36" s="694"/>
      <c r="P36" s="694"/>
      <c r="Q36" s="188"/>
    </row>
    <row r="37" spans="1:18" s="192" customFormat="1">
      <c r="A37" s="163" t="s">
        <v>54</v>
      </c>
      <c r="B37" s="192" t="s">
        <v>71</v>
      </c>
    </row>
    <row r="38" spans="1:18" s="192" customFormat="1">
      <c r="A38" s="163"/>
    </row>
    <row r="39" spans="1:18">
      <c r="A39" s="129"/>
      <c r="B39" s="129"/>
      <c r="C39" s="129"/>
      <c r="D39" s="129"/>
      <c r="E39" s="129"/>
      <c r="F39" s="129"/>
      <c r="G39" s="129"/>
      <c r="H39" s="129"/>
      <c r="I39" s="129"/>
      <c r="J39" s="129"/>
      <c r="K39" s="129"/>
      <c r="L39" s="129"/>
      <c r="M39" s="129"/>
      <c r="N39" s="129"/>
      <c r="O39" s="129"/>
      <c r="P39" s="129"/>
    </row>
    <row r="40" spans="1:18" ht="13.5" customHeight="1">
      <c r="A40" s="129"/>
      <c r="B40" s="720"/>
      <c r="C40" s="720"/>
      <c r="D40" s="720"/>
      <c r="E40" s="720"/>
      <c r="F40" s="720"/>
      <c r="G40" s="720"/>
      <c r="H40" s="720"/>
      <c r="I40" s="720"/>
      <c r="J40" s="720"/>
      <c r="K40" s="720"/>
      <c r="L40" s="720"/>
      <c r="M40" s="720"/>
      <c r="N40" s="720"/>
      <c r="O40" s="720"/>
      <c r="P40" s="720"/>
      <c r="Q40" s="165"/>
    </row>
    <row r="41" spans="1:18">
      <c r="A41" s="129"/>
      <c r="B41" s="720"/>
      <c r="C41" s="720"/>
      <c r="D41" s="720"/>
      <c r="E41" s="720"/>
      <c r="F41" s="720"/>
      <c r="G41" s="720"/>
      <c r="H41" s="720"/>
      <c r="I41" s="720"/>
      <c r="J41" s="720"/>
      <c r="K41" s="720"/>
      <c r="L41" s="720"/>
      <c r="M41" s="720"/>
      <c r="N41" s="720"/>
      <c r="O41" s="720"/>
      <c r="P41" s="720"/>
      <c r="Q41" s="165"/>
    </row>
    <row r="42" spans="1:18" ht="15.75" customHeight="1">
      <c r="A42" s="130"/>
      <c r="B42" s="130"/>
      <c r="C42" s="130"/>
      <c r="D42" s="130"/>
      <c r="E42" s="130"/>
      <c r="F42" s="130"/>
      <c r="G42" s="130"/>
      <c r="H42" s="130"/>
      <c r="I42" s="130"/>
      <c r="J42" s="130"/>
      <c r="K42" s="130"/>
      <c r="L42" s="130"/>
      <c r="M42" s="130"/>
      <c r="N42" s="130"/>
      <c r="O42" s="130"/>
      <c r="P42" s="130"/>
    </row>
    <row r="43" spans="1:18" ht="15.75" customHeight="1">
      <c r="A43" s="721" t="s">
        <v>88</v>
      </c>
      <c r="B43" s="721"/>
      <c r="C43" s="721"/>
      <c r="D43" s="721"/>
      <c r="E43" s="722" t="str">
        <f>IF(発注者入力シート!C10="","",発注者入力シート!C10)</f>
        <v>出雲三刀屋線（上島１工区）総合交付金（改築）工事　第１４期（補正）</v>
      </c>
      <c r="F43" s="722"/>
      <c r="G43" s="722"/>
      <c r="H43" s="722"/>
      <c r="I43" s="722"/>
      <c r="J43" s="722"/>
      <c r="K43" s="722"/>
      <c r="L43" s="722"/>
      <c r="M43" s="722"/>
      <c r="N43" s="722"/>
      <c r="O43" s="722"/>
      <c r="P43" s="722"/>
      <c r="Q43" s="2"/>
    </row>
    <row r="44" spans="1:18" ht="15.75" customHeight="1"/>
    <row r="45" spans="1:18" ht="15.75" customHeight="1">
      <c r="A45" s="723" t="s">
        <v>89</v>
      </c>
      <c r="B45" s="721"/>
      <c r="C45" s="721"/>
      <c r="D45" s="721"/>
      <c r="E45" s="722" t="str">
        <f>IF(発注者入力シート!C6="","",発注者入力シート!C6)</f>
        <v>島根県出雲県土整備事務所</v>
      </c>
      <c r="F45" s="722"/>
      <c r="G45" s="722"/>
      <c r="H45" s="722"/>
      <c r="I45" s="722"/>
      <c r="J45" s="722"/>
      <c r="K45" s="722"/>
      <c r="L45" s="722"/>
      <c r="M45" s="722"/>
      <c r="N45" s="722"/>
      <c r="O45" s="722"/>
      <c r="P45" s="722"/>
      <c r="Q45" s="2"/>
    </row>
    <row r="46" spans="1:18" ht="15.75" customHeight="1"/>
    <row r="47" spans="1:18" ht="15.75" customHeight="1">
      <c r="A47" s="721" t="s">
        <v>90</v>
      </c>
      <c r="B47" s="721"/>
      <c r="C47" s="721"/>
      <c r="D47" s="721"/>
      <c r="E47" s="724" t="str">
        <f>発注者入力シート!$C$11</f>
        <v>令和９年７月３１日までに入札公告された工事　　</v>
      </c>
      <c r="F47" s="724"/>
      <c r="G47" s="724"/>
      <c r="H47" s="724"/>
      <c r="I47" s="724"/>
      <c r="J47" s="724"/>
      <c r="K47" s="724"/>
      <c r="L47" s="724"/>
      <c r="M47" s="724"/>
      <c r="N47" s="724"/>
      <c r="O47" s="724"/>
      <c r="P47" s="724"/>
      <c r="Q47" s="2"/>
    </row>
    <row r="48" spans="1:18" ht="15" customHeight="1">
      <c r="E48" s="432"/>
      <c r="F48" s="432"/>
      <c r="G48" s="432"/>
      <c r="H48" s="432"/>
      <c r="I48" s="432"/>
      <c r="J48" s="432"/>
      <c r="K48" s="432"/>
      <c r="L48" s="432"/>
      <c r="M48" s="432"/>
      <c r="N48" s="432"/>
      <c r="O48" s="432"/>
      <c r="P48" s="432"/>
    </row>
    <row r="49" spans="1:17" ht="15.75" customHeight="1">
      <c r="A49" s="719" t="str">
        <f>CONCATENATE("　今後、",発注者入力シート!C6,"が発注する工事においては、本書の写し（※）をもって「企業の工事成績評定点」の貴社技術資料とみなし、その他添付資料の提出は不要とする。
※本書の写しとは、収受印欄に収受の押印がある資料をいう。")</f>
        <v>　今後、島根県出雲県土整備事務所が発注する工事においては、本書の写し（※）をもって「企業の工事成績評定点」の貴社技術資料とみなし、その他添付資料の提出は不要とする。
※本書の写しとは、収受印欄に収受の押印がある資料をいう。</v>
      </c>
      <c r="B49" s="719"/>
      <c r="C49" s="719"/>
      <c r="D49" s="719"/>
      <c r="E49" s="719"/>
      <c r="F49" s="719"/>
      <c r="G49" s="719"/>
      <c r="H49" s="719"/>
      <c r="I49" s="719"/>
      <c r="J49" s="719"/>
      <c r="K49" s="719"/>
      <c r="L49" s="719"/>
      <c r="M49" s="719"/>
      <c r="N49" s="719"/>
      <c r="O49" s="719"/>
      <c r="P49" s="719"/>
      <c r="Q49" s="165"/>
    </row>
    <row r="50" spans="1:17" ht="31.75" customHeight="1">
      <c r="A50" s="719"/>
      <c r="B50" s="719"/>
      <c r="C50" s="719"/>
      <c r="D50" s="719"/>
      <c r="E50" s="719"/>
      <c r="F50" s="719"/>
      <c r="G50" s="719"/>
      <c r="H50" s="719"/>
      <c r="I50" s="719"/>
      <c r="J50" s="719"/>
      <c r="K50" s="719"/>
      <c r="L50" s="719"/>
      <c r="M50" s="719"/>
      <c r="N50" s="719"/>
      <c r="O50" s="719"/>
      <c r="P50" s="719"/>
      <c r="Q50" s="165"/>
    </row>
    <row r="51" spans="1:17" ht="15.75" customHeight="1">
      <c r="M51" s="678" t="s">
        <v>608</v>
      </c>
      <c r="N51" s="678"/>
    </row>
    <row r="52" spans="1:17" ht="15.75" customHeight="1">
      <c r="B52" s="3" t="s">
        <v>494</v>
      </c>
      <c r="L52" s="136"/>
      <c r="M52" s="419"/>
      <c r="N52" s="419"/>
      <c r="O52" s="420"/>
    </row>
    <row r="53" spans="1:17" ht="15.75" customHeight="1">
      <c r="B53" s="685" t="str">
        <f>IF(COUNTIF(企業入力シート!B26:B29,"○")&gt;0,発注者入力シート!AJ10,IF(INDEX(発注者入力シート!$B$20:$J$24,MATCH(発注者入力シート!L6,発注者入力シート!$C$20:$C$24,0),7)="未記入",発注者入力シート!$AJ$8,IF(INDEX(発注者入力シート!$B$20:$J$24,MATCH(発注者入力シート!L6,発注者入力シート!$C$20:$C$24,0),7)="無",発注者入力シート!$AJ$9,IF(INDEX(発注者入力シート!$B$20:$J$24,MATCH(発注者入力シート!L6,発注者入力シート!$C$20:$C$24,0),7)="有",発注者入力シート!$AJ$10))))</f>
        <v>「企業入力シート」の「押印済資料での提出」欄が未記入ですので、リストから「有」、「無」どちらかを選択してください</v>
      </c>
      <c r="C53" s="686"/>
      <c r="D53" s="686"/>
      <c r="E53" s="686"/>
      <c r="F53" s="686"/>
      <c r="G53" s="686"/>
      <c r="H53" s="686"/>
      <c r="I53" s="687"/>
      <c r="L53" s="137"/>
      <c r="O53" s="421"/>
    </row>
    <row r="54" spans="1:17" ht="15.75" customHeight="1">
      <c r="A54" s="3" t="s">
        <v>11</v>
      </c>
      <c r="B54" s="688"/>
      <c r="C54" s="689"/>
      <c r="D54" s="689"/>
      <c r="E54" s="689"/>
      <c r="F54" s="689"/>
      <c r="G54" s="689"/>
      <c r="H54" s="689"/>
      <c r="I54" s="690"/>
      <c r="L54" s="137"/>
      <c r="O54" s="421"/>
    </row>
    <row r="55" spans="1:17" ht="15.75" customHeight="1">
      <c r="B55" s="688"/>
      <c r="C55" s="689"/>
      <c r="D55" s="689"/>
      <c r="E55" s="689"/>
      <c r="F55" s="689"/>
      <c r="G55" s="689"/>
      <c r="H55" s="689"/>
      <c r="I55" s="690"/>
      <c r="L55" s="137"/>
      <c r="O55" s="421"/>
    </row>
    <row r="56" spans="1:17" ht="15.75" customHeight="1">
      <c r="B56" s="688"/>
      <c r="C56" s="689"/>
      <c r="D56" s="689"/>
      <c r="E56" s="689"/>
      <c r="F56" s="689"/>
      <c r="G56" s="689"/>
      <c r="H56" s="689"/>
      <c r="I56" s="690"/>
      <c r="L56" s="137"/>
      <c r="O56" s="421"/>
    </row>
    <row r="57" spans="1:17" ht="15.75" customHeight="1">
      <c r="B57" s="691"/>
      <c r="C57" s="692"/>
      <c r="D57" s="692"/>
      <c r="E57" s="692"/>
      <c r="F57" s="692"/>
      <c r="G57" s="692"/>
      <c r="H57" s="692"/>
      <c r="I57" s="693"/>
      <c r="L57" s="137"/>
      <c r="O57" s="421"/>
    </row>
    <row r="58" spans="1:17" ht="15.75" customHeight="1">
      <c r="A58" s="273"/>
      <c r="B58" s="436"/>
      <c r="C58" s="436"/>
      <c r="D58" s="436"/>
      <c r="E58" s="436"/>
      <c r="F58" s="436"/>
      <c r="G58" s="436"/>
      <c r="H58" s="436"/>
      <c r="I58" s="436"/>
      <c r="L58" s="137"/>
      <c r="O58" s="421"/>
    </row>
    <row r="59" spans="1:17" ht="15.75" customHeight="1">
      <c r="A59" s="273"/>
      <c r="B59" s="170"/>
      <c r="C59" s="170"/>
      <c r="D59" s="170"/>
      <c r="E59" s="170"/>
      <c r="F59" s="170"/>
      <c r="G59" s="170"/>
      <c r="H59" s="170"/>
      <c r="I59" s="170"/>
      <c r="L59" s="138"/>
      <c r="M59" s="139"/>
      <c r="N59" s="139"/>
      <c r="O59" s="422"/>
    </row>
    <row r="60" spans="1:17" ht="19.5" customHeight="1">
      <c r="A60" s="443" t="s">
        <v>606</v>
      </c>
      <c r="C60" s="188"/>
      <c r="D60" s="188"/>
      <c r="E60" s="188"/>
      <c r="F60" s="188"/>
      <c r="G60" s="188"/>
      <c r="H60" s="188"/>
      <c r="I60" s="188"/>
      <c r="Q60" s="170"/>
    </row>
    <row r="61" spans="1:17" ht="19.5" customHeight="1">
      <c r="B61" s="2" t="s">
        <v>616</v>
      </c>
      <c r="C61" s="2"/>
      <c r="D61" s="2"/>
      <c r="E61" s="2"/>
      <c r="F61" s="2"/>
      <c r="G61" s="2"/>
      <c r="H61" s="2"/>
      <c r="I61" s="2"/>
      <c r="J61" s="2"/>
      <c r="K61" s="2"/>
      <c r="L61" s="2"/>
      <c r="M61" s="2"/>
      <c r="N61" s="2"/>
      <c r="O61" s="2"/>
      <c r="P61" s="2"/>
      <c r="Q61" s="170"/>
    </row>
    <row r="62" spans="1:17" ht="19.5" customHeight="1">
      <c r="B62" s="2" t="s">
        <v>607</v>
      </c>
      <c r="C62" s="165"/>
      <c r="D62" s="165"/>
      <c r="E62" s="165"/>
      <c r="F62" s="165"/>
      <c r="G62" s="165"/>
      <c r="H62" s="165"/>
      <c r="I62" s="165"/>
      <c r="J62" s="165"/>
      <c r="K62" s="165"/>
      <c r="L62" s="165"/>
      <c r="M62" s="165"/>
      <c r="N62" s="165"/>
      <c r="O62" s="165"/>
      <c r="P62" s="165"/>
      <c r="Q62" s="170"/>
    </row>
    <row r="63" spans="1:17" ht="19.5" customHeight="1">
      <c r="B63" s="694"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島根県出雲県土整備事務所が発注する工事と記載があっても、本書の写しをもって島根県総務部、防災部、農林水産部及び土木部の事業課、関係地方機関が発注する工事において、その他添付資料の提出は不要とする。</v>
      </c>
      <c r="C63" s="694"/>
      <c r="D63" s="694"/>
      <c r="E63" s="694"/>
      <c r="F63" s="694"/>
      <c r="G63" s="694"/>
      <c r="H63" s="694"/>
      <c r="I63" s="694"/>
      <c r="J63" s="694"/>
      <c r="K63" s="694"/>
      <c r="L63" s="694"/>
      <c r="M63" s="694"/>
      <c r="N63" s="694"/>
      <c r="O63" s="694"/>
      <c r="P63" s="694"/>
    </row>
    <row r="64" spans="1:17" ht="19.5" customHeight="1">
      <c r="A64" s="170"/>
      <c r="B64" s="694"/>
      <c r="C64" s="694"/>
      <c r="D64" s="694"/>
      <c r="E64" s="694"/>
      <c r="F64" s="694"/>
      <c r="G64" s="694"/>
      <c r="H64" s="694"/>
      <c r="I64" s="694"/>
      <c r="J64" s="694"/>
      <c r="K64" s="694"/>
      <c r="L64" s="694"/>
      <c r="M64" s="694"/>
      <c r="N64" s="694"/>
      <c r="O64" s="694"/>
      <c r="P64" s="694"/>
    </row>
    <row r="65" spans="1:16" ht="15.75" customHeight="1">
      <c r="A65" s="170"/>
      <c r="B65" s="694"/>
      <c r="C65" s="694"/>
      <c r="D65" s="694"/>
      <c r="E65" s="694"/>
      <c r="F65" s="694"/>
      <c r="G65" s="694"/>
      <c r="H65" s="694"/>
      <c r="I65" s="694"/>
      <c r="J65" s="694"/>
      <c r="K65" s="694"/>
      <c r="L65" s="694"/>
      <c r="M65" s="694"/>
      <c r="N65" s="694"/>
      <c r="O65" s="694"/>
      <c r="P65" s="694"/>
    </row>
    <row r="66" spans="1:16" ht="15.75" customHeight="1">
      <c r="A66" s="433"/>
      <c r="B66" s="694"/>
      <c r="C66" s="694"/>
      <c r="D66" s="694"/>
      <c r="E66" s="694"/>
      <c r="F66" s="694"/>
      <c r="G66" s="694"/>
      <c r="H66" s="694"/>
      <c r="I66" s="694"/>
      <c r="J66" s="694"/>
      <c r="K66" s="694"/>
      <c r="L66" s="694"/>
      <c r="M66" s="694"/>
      <c r="N66" s="694"/>
      <c r="O66" s="694"/>
      <c r="P66" s="694"/>
    </row>
    <row r="67" spans="1:16" ht="15.75" customHeight="1">
      <c r="A67" s="273"/>
      <c r="B67" s="188"/>
      <c r="C67" s="188"/>
      <c r="D67" s="188"/>
      <c r="E67" s="188"/>
      <c r="F67" s="188"/>
      <c r="G67" s="188"/>
      <c r="H67" s="188"/>
      <c r="I67" s="188"/>
    </row>
    <row r="68" spans="1:16" ht="15.75" customHeight="1">
      <c r="A68" s="273"/>
      <c r="B68" s="188"/>
      <c r="C68" s="188"/>
      <c r="D68" s="188"/>
      <c r="E68" s="188"/>
      <c r="F68" s="188"/>
      <c r="G68" s="188"/>
      <c r="H68" s="188"/>
      <c r="I68" s="188"/>
    </row>
    <row r="69" spans="1:16" ht="15.75" customHeight="1">
      <c r="A69" s="192"/>
      <c r="B69" s="170"/>
      <c r="C69" s="170"/>
      <c r="D69" s="170"/>
      <c r="E69" s="170"/>
      <c r="F69" s="170"/>
      <c r="G69" s="170"/>
      <c r="H69" s="170"/>
      <c r="I69" s="170"/>
    </row>
    <row r="70" spans="1:16" ht="15.75" customHeight="1"/>
    <row r="71" spans="1:16" ht="15.75" customHeight="1"/>
    <row r="72" spans="1:16" ht="15.75" customHeight="1"/>
  </sheetData>
  <mergeCells count="35">
    <mergeCell ref="A1:F1"/>
    <mergeCell ref="A2:E2"/>
    <mergeCell ref="G9:P9"/>
    <mergeCell ref="A3:P3"/>
    <mergeCell ref="K4:P4"/>
    <mergeCell ref="A6:C9"/>
    <mergeCell ref="D9:F9"/>
    <mergeCell ref="D8:F8"/>
    <mergeCell ref="D7:F7"/>
    <mergeCell ref="D6:F6"/>
    <mergeCell ref="G6:P6"/>
    <mergeCell ref="G7:P7"/>
    <mergeCell ref="B40:P41"/>
    <mergeCell ref="A43:D43"/>
    <mergeCell ref="A47:D47"/>
    <mergeCell ref="E45:P45"/>
    <mergeCell ref="E43:P43"/>
    <mergeCell ref="A45:D45"/>
    <mergeCell ref="E47:P47"/>
    <mergeCell ref="B53:I57"/>
    <mergeCell ref="B63:P66"/>
    <mergeCell ref="M30:P31"/>
    <mergeCell ref="H4:J4"/>
    <mergeCell ref="B33:P34"/>
    <mergeCell ref="D12:F17"/>
    <mergeCell ref="D18:F23"/>
    <mergeCell ref="J30:L31"/>
    <mergeCell ref="I30:I31"/>
    <mergeCell ref="G30:H31"/>
    <mergeCell ref="G8:P8"/>
    <mergeCell ref="D24:F29"/>
    <mergeCell ref="A12:C29"/>
    <mergeCell ref="B35:P36"/>
    <mergeCell ref="M51:N51"/>
    <mergeCell ref="A49:P5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66FF"/>
  </sheetPr>
  <dimension ref="A1:T158"/>
  <sheetViews>
    <sheetView view="pageBreakPreview" zoomScaleNormal="100" zoomScaleSheetLayoutView="100" workbookViewId="0">
      <selection activeCell="B9" sqref="B9:B10"/>
    </sheetView>
  </sheetViews>
  <sheetFormatPr defaultColWidth="9" defaultRowHeight="13"/>
  <cols>
    <col min="1" max="18" width="5.08984375" style="3" customWidth="1"/>
    <col min="19" max="16384" width="9" style="3"/>
  </cols>
  <sheetData>
    <row r="1" spans="1:20" ht="15.75" customHeight="1">
      <c r="A1" s="675" t="str">
        <f>CONCATENATE("（様式-",INDEX(発注者入力シート!$B$20:$G$24,MATCH(発注者入力シート!L6,発注者入力シート!$C$20:$C$24,0),4),"-２）")</f>
        <v>（様式-２-２）</v>
      </c>
      <c r="B1" s="675"/>
      <c r="C1" s="675"/>
      <c r="D1" s="675"/>
      <c r="E1" s="675"/>
      <c r="F1" s="675"/>
      <c r="Q1" s="158" t="s">
        <v>680</v>
      </c>
      <c r="R1" s="158"/>
      <c r="S1" s="3" t="s">
        <v>246</v>
      </c>
    </row>
    <row r="2" spans="1:20" ht="15.75" customHeight="1">
      <c r="A2" s="675" t="str">
        <f>CONCATENATE("評価項目",INDEX(発注者入力シート!$B$20:$G$24,MATCH(発注者入力シート!L6,発注者入力シート!$C$20:$C$24,0),5),"-",INDEX(発注者入力シート!$B$20:$G$24,MATCH(発注者入力シート!L6,発注者入力シート!$C$20:$C$24,0),6))</f>
        <v>評価項目（１）-①</v>
      </c>
      <c r="B2" s="675"/>
      <c r="C2" s="675"/>
      <c r="D2" s="675"/>
      <c r="E2" s="675"/>
      <c r="S2" s="3" t="s">
        <v>247</v>
      </c>
    </row>
    <row r="3" spans="1:20" ht="15.75" customHeight="1">
      <c r="A3" s="728" t="s">
        <v>91</v>
      </c>
      <c r="B3" s="728"/>
      <c r="C3" s="728"/>
      <c r="D3" s="728"/>
      <c r="E3" s="728"/>
      <c r="F3" s="728"/>
      <c r="G3" s="728"/>
      <c r="H3" s="728"/>
      <c r="I3" s="728"/>
      <c r="J3" s="728"/>
      <c r="K3" s="728"/>
      <c r="L3" s="728"/>
      <c r="M3" s="728"/>
      <c r="N3" s="728"/>
      <c r="O3" s="728"/>
      <c r="P3" s="728"/>
      <c r="Q3" s="728"/>
      <c r="R3" s="164"/>
      <c r="S3" s="132"/>
      <c r="T3" s="3" t="s">
        <v>254</v>
      </c>
    </row>
    <row r="4" spans="1:20" ht="15.75" customHeight="1">
      <c r="H4" s="751" t="s">
        <v>176</v>
      </c>
      <c r="I4" s="751"/>
      <c r="J4" s="751"/>
      <c r="K4" s="729" t="str">
        <f>IF(企業入力シート!C7="","",企業入力シート!C7)</f>
        <v/>
      </c>
      <c r="L4" s="729"/>
      <c r="M4" s="729"/>
      <c r="N4" s="729"/>
      <c r="O4" s="729"/>
      <c r="P4" s="729"/>
      <c r="Q4" s="729"/>
      <c r="R4" s="164"/>
      <c r="S4" s="126"/>
      <c r="T4" s="3" t="s">
        <v>249</v>
      </c>
    </row>
    <row r="5" spans="1:20" ht="15.75" customHeight="1">
      <c r="R5" s="2"/>
    </row>
    <row r="6" spans="1:20" ht="15.75" customHeight="1">
      <c r="S6" s="3" t="s">
        <v>250</v>
      </c>
    </row>
    <row r="7" spans="1:20" ht="15.75" customHeight="1">
      <c r="A7" s="159" t="s">
        <v>12</v>
      </c>
      <c r="B7" s="160" t="s">
        <v>14</v>
      </c>
      <c r="C7" s="740" t="s">
        <v>16</v>
      </c>
      <c r="D7" s="740"/>
      <c r="E7" s="741" t="s">
        <v>17</v>
      </c>
      <c r="F7" s="740"/>
      <c r="G7" s="742"/>
      <c r="H7" s="741" t="s">
        <v>18</v>
      </c>
      <c r="I7" s="740"/>
      <c r="J7" s="740"/>
      <c r="K7" s="740"/>
      <c r="L7" s="740"/>
      <c r="M7" s="740"/>
      <c r="N7" s="740"/>
      <c r="O7" s="742"/>
      <c r="P7" s="741" t="s">
        <v>48</v>
      </c>
      <c r="Q7" s="742"/>
      <c r="S7" s="128"/>
      <c r="T7" s="3" t="s">
        <v>251</v>
      </c>
    </row>
    <row r="8" spans="1:20" ht="15.75" customHeight="1">
      <c r="A8" s="161" t="s">
        <v>13</v>
      </c>
      <c r="B8" s="162" t="s">
        <v>15</v>
      </c>
      <c r="C8" s="678"/>
      <c r="D8" s="678"/>
      <c r="E8" s="746" t="s">
        <v>435</v>
      </c>
      <c r="F8" s="747"/>
      <c r="G8" s="748"/>
      <c r="H8" s="743"/>
      <c r="I8" s="744"/>
      <c r="J8" s="744"/>
      <c r="K8" s="744"/>
      <c r="L8" s="744"/>
      <c r="M8" s="744"/>
      <c r="N8" s="744"/>
      <c r="O8" s="745"/>
      <c r="P8" s="749" t="s">
        <v>47</v>
      </c>
      <c r="Q8" s="750"/>
      <c r="R8" s="109"/>
      <c r="S8" s="129"/>
      <c r="T8" s="3" t="s">
        <v>249</v>
      </c>
    </row>
    <row r="9" spans="1:20" ht="15.75" customHeight="1">
      <c r="A9" s="741">
        <v>1</v>
      </c>
      <c r="B9" s="774" t="s">
        <v>637</v>
      </c>
      <c r="C9" s="759"/>
      <c r="D9" s="760"/>
      <c r="E9" s="763"/>
      <c r="F9" s="764"/>
      <c r="G9" s="765"/>
      <c r="H9" s="766"/>
      <c r="I9" s="767"/>
      <c r="J9" s="767"/>
      <c r="K9" s="767"/>
      <c r="L9" s="767"/>
      <c r="M9" s="767"/>
      <c r="N9" s="767"/>
      <c r="O9" s="768"/>
      <c r="P9" s="772"/>
      <c r="Q9" s="752" t="s">
        <v>94</v>
      </c>
      <c r="R9" s="109"/>
    </row>
    <row r="10" spans="1:20" ht="15.75" customHeight="1">
      <c r="A10" s="743"/>
      <c r="B10" s="775"/>
      <c r="C10" s="761"/>
      <c r="D10" s="762"/>
      <c r="E10" s="754"/>
      <c r="F10" s="755"/>
      <c r="G10" s="756"/>
      <c r="H10" s="769"/>
      <c r="I10" s="770"/>
      <c r="J10" s="770"/>
      <c r="K10" s="770"/>
      <c r="L10" s="770"/>
      <c r="M10" s="770"/>
      <c r="N10" s="770"/>
      <c r="O10" s="771"/>
      <c r="P10" s="773"/>
      <c r="Q10" s="753"/>
      <c r="R10" s="109"/>
      <c r="S10" s="134" t="s">
        <v>252</v>
      </c>
    </row>
    <row r="11" spans="1:20" ht="15.75" customHeight="1">
      <c r="A11" s="749">
        <v>2</v>
      </c>
      <c r="B11" s="757" t="str">
        <f>B9</f>
        <v>R５</v>
      </c>
      <c r="C11" s="759"/>
      <c r="D11" s="760"/>
      <c r="E11" s="763"/>
      <c r="F11" s="764"/>
      <c r="G11" s="765"/>
      <c r="H11" s="766"/>
      <c r="I11" s="767"/>
      <c r="J11" s="767"/>
      <c r="K11" s="767"/>
      <c r="L11" s="767"/>
      <c r="M11" s="767"/>
      <c r="N11" s="767"/>
      <c r="O11" s="768"/>
      <c r="P11" s="772"/>
      <c r="Q11" s="752" t="s">
        <v>94</v>
      </c>
      <c r="R11" s="109"/>
      <c r="S11" s="134" t="s">
        <v>253</v>
      </c>
    </row>
    <row r="12" spans="1:20" ht="15.75" customHeight="1">
      <c r="A12" s="749"/>
      <c r="B12" s="758"/>
      <c r="C12" s="761"/>
      <c r="D12" s="762"/>
      <c r="E12" s="754"/>
      <c r="F12" s="755"/>
      <c r="G12" s="756"/>
      <c r="H12" s="769"/>
      <c r="I12" s="770"/>
      <c r="J12" s="770"/>
      <c r="K12" s="770"/>
      <c r="L12" s="770"/>
      <c r="M12" s="770"/>
      <c r="N12" s="770"/>
      <c r="O12" s="771"/>
      <c r="P12" s="773"/>
      <c r="Q12" s="753"/>
      <c r="R12" s="109"/>
      <c r="S12" s="134" t="s">
        <v>475</v>
      </c>
    </row>
    <row r="13" spans="1:20" ht="15.75" customHeight="1">
      <c r="A13" s="741">
        <v>3</v>
      </c>
      <c r="B13" s="757" t="str">
        <f t="shared" ref="B13" si="0">B11</f>
        <v>R５</v>
      </c>
      <c r="C13" s="759"/>
      <c r="D13" s="760"/>
      <c r="E13" s="763"/>
      <c r="F13" s="764"/>
      <c r="G13" s="765"/>
      <c r="H13" s="766"/>
      <c r="I13" s="767"/>
      <c r="J13" s="767"/>
      <c r="K13" s="767"/>
      <c r="L13" s="767"/>
      <c r="M13" s="767"/>
      <c r="N13" s="767"/>
      <c r="O13" s="768"/>
      <c r="P13" s="772"/>
      <c r="Q13" s="752" t="s">
        <v>94</v>
      </c>
      <c r="R13" s="109"/>
    </row>
    <row r="14" spans="1:20" ht="15.75" customHeight="1">
      <c r="A14" s="743"/>
      <c r="B14" s="758"/>
      <c r="C14" s="761"/>
      <c r="D14" s="762"/>
      <c r="E14" s="754"/>
      <c r="F14" s="755"/>
      <c r="G14" s="756"/>
      <c r="H14" s="769"/>
      <c r="I14" s="770"/>
      <c r="J14" s="770"/>
      <c r="K14" s="770"/>
      <c r="L14" s="770"/>
      <c r="M14" s="770"/>
      <c r="N14" s="770"/>
      <c r="O14" s="771"/>
      <c r="P14" s="773"/>
      <c r="Q14" s="753"/>
      <c r="R14" s="109"/>
    </row>
    <row r="15" spans="1:20" ht="15.75" customHeight="1">
      <c r="A15" s="749">
        <v>4</v>
      </c>
      <c r="B15" s="757" t="str">
        <f t="shared" ref="B15" si="1">B13</f>
        <v>R５</v>
      </c>
      <c r="C15" s="759"/>
      <c r="D15" s="760"/>
      <c r="E15" s="763"/>
      <c r="F15" s="764"/>
      <c r="G15" s="765"/>
      <c r="H15" s="766"/>
      <c r="I15" s="767"/>
      <c r="J15" s="767"/>
      <c r="K15" s="767"/>
      <c r="L15" s="767"/>
      <c r="M15" s="767"/>
      <c r="N15" s="767"/>
      <c r="O15" s="768"/>
      <c r="P15" s="772"/>
      <c r="Q15" s="752" t="s">
        <v>94</v>
      </c>
      <c r="R15" s="109"/>
    </row>
    <row r="16" spans="1:20" ht="15.75" customHeight="1">
      <c r="A16" s="749"/>
      <c r="B16" s="758"/>
      <c r="C16" s="761"/>
      <c r="D16" s="762"/>
      <c r="E16" s="754"/>
      <c r="F16" s="755"/>
      <c r="G16" s="756"/>
      <c r="H16" s="769"/>
      <c r="I16" s="770"/>
      <c r="J16" s="770"/>
      <c r="K16" s="770"/>
      <c r="L16" s="770"/>
      <c r="M16" s="770"/>
      <c r="N16" s="770"/>
      <c r="O16" s="771"/>
      <c r="P16" s="773"/>
      <c r="Q16" s="753"/>
      <c r="R16" s="109"/>
    </row>
    <row r="17" spans="1:18" ht="15.75" customHeight="1">
      <c r="A17" s="741">
        <v>5</v>
      </c>
      <c r="B17" s="757" t="str">
        <f t="shared" ref="B17" si="2">B15</f>
        <v>R５</v>
      </c>
      <c r="C17" s="759"/>
      <c r="D17" s="760"/>
      <c r="E17" s="763"/>
      <c r="F17" s="764"/>
      <c r="G17" s="765"/>
      <c r="H17" s="766"/>
      <c r="I17" s="767"/>
      <c r="J17" s="767"/>
      <c r="K17" s="767"/>
      <c r="L17" s="767"/>
      <c r="M17" s="767"/>
      <c r="N17" s="767"/>
      <c r="O17" s="768"/>
      <c r="P17" s="772"/>
      <c r="Q17" s="752" t="s">
        <v>94</v>
      </c>
      <c r="R17" s="109"/>
    </row>
    <row r="18" spans="1:18" ht="15.75" customHeight="1">
      <c r="A18" s="743"/>
      <c r="B18" s="758"/>
      <c r="C18" s="761"/>
      <c r="D18" s="762"/>
      <c r="E18" s="754"/>
      <c r="F18" s="755"/>
      <c r="G18" s="756"/>
      <c r="H18" s="769"/>
      <c r="I18" s="770"/>
      <c r="J18" s="770"/>
      <c r="K18" s="770"/>
      <c r="L18" s="770"/>
      <c r="M18" s="770"/>
      <c r="N18" s="770"/>
      <c r="O18" s="771"/>
      <c r="P18" s="773"/>
      <c r="Q18" s="753"/>
      <c r="R18" s="109"/>
    </row>
    <row r="19" spans="1:18" ht="15.75" customHeight="1">
      <c r="A19" s="749">
        <v>6</v>
      </c>
      <c r="B19" s="757" t="str">
        <f t="shared" ref="B19" si="3">B17</f>
        <v>R５</v>
      </c>
      <c r="C19" s="759"/>
      <c r="D19" s="760"/>
      <c r="E19" s="763"/>
      <c r="F19" s="764"/>
      <c r="G19" s="765"/>
      <c r="H19" s="766"/>
      <c r="I19" s="767"/>
      <c r="J19" s="767"/>
      <c r="K19" s="767"/>
      <c r="L19" s="767"/>
      <c r="M19" s="767"/>
      <c r="N19" s="767"/>
      <c r="O19" s="768"/>
      <c r="P19" s="772"/>
      <c r="Q19" s="752" t="s">
        <v>94</v>
      </c>
      <c r="R19" s="109"/>
    </row>
    <row r="20" spans="1:18" ht="15.75" customHeight="1">
      <c r="A20" s="749"/>
      <c r="B20" s="758"/>
      <c r="C20" s="761"/>
      <c r="D20" s="762"/>
      <c r="E20" s="754"/>
      <c r="F20" s="755"/>
      <c r="G20" s="756"/>
      <c r="H20" s="769"/>
      <c r="I20" s="770"/>
      <c r="J20" s="770"/>
      <c r="K20" s="770"/>
      <c r="L20" s="770"/>
      <c r="M20" s="770"/>
      <c r="N20" s="770"/>
      <c r="O20" s="771"/>
      <c r="P20" s="773"/>
      <c r="Q20" s="753"/>
      <c r="R20" s="109"/>
    </row>
    <row r="21" spans="1:18" ht="15.75" customHeight="1">
      <c r="A21" s="741">
        <v>7</v>
      </c>
      <c r="B21" s="757" t="str">
        <f t="shared" ref="B21" si="4">B19</f>
        <v>R５</v>
      </c>
      <c r="C21" s="759"/>
      <c r="D21" s="760"/>
      <c r="E21" s="763"/>
      <c r="F21" s="764"/>
      <c r="G21" s="765"/>
      <c r="H21" s="766"/>
      <c r="I21" s="767"/>
      <c r="J21" s="767"/>
      <c r="K21" s="767"/>
      <c r="L21" s="767"/>
      <c r="M21" s="767"/>
      <c r="N21" s="767"/>
      <c r="O21" s="768"/>
      <c r="P21" s="772"/>
      <c r="Q21" s="752" t="s">
        <v>94</v>
      </c>
      <c r="R21" s="109"/>
    </row>
    <row r="22" spans="1:18" ht="15.75" customHeight="1">
      <c r="A22" s="743"/>
      <c r="B22" s="758"/>
      <c r="C22" s="761"/>
      <c r="D22" s="762"/>
      <c r="E22" s="754"/>
      <c r="F22" s="755"/>
      <c r="G22" s="756"/>
      <c r="H22" s="769"/>
      <c r="I22" s="770"/>
      <c r="J22" s="770"/>
      <c r="K22" s="770"/>
      <c r="L22" s="770"/>
      <c r="M22" s="770"/>
      <c r="N22" s="770"/>
      <c r="O22" s="771"/>
      <c r="P22" s="773"/>
      <c r="Q22" s="753"/>
      <c r="R22" s="109"/>
    </row>
    <row r="23" spans="1:18" ht="15.75" customHeight="1">
      <c r="A23" s="749">
        <v>8</v>
      </c>
      <c r="B23" s="757" t="str">
        <f t="shared" ref="B23" si="5">B21</f>
        <v>R５</v>
      </c>
      <c r="C23" s="759"/>
      <c r="D23" s="760"/>
      <c r="E23" s="763"/>
      <c r="F23" s="764"/>
      <c r="G23" s="765"/>
      <c r="H23" s="766"/>
      <c r="I23" s="767"/>
      <c r="J23" s="767"/>
      <c r="K23" s="767"/>
      <c r="L23" s="767"/>
      <c r="M23" s="767"/>
      <c r="N23" s="767"/>
      <c r="O23" s="768"/>
      <c r="P23" s="772"/>
      <c r="Q23" s="752" t="s">
        <v>94</v>
      </c>
      <c r="R23" s="109"/>
    </row>
    <row r="24" spans="1:18" ht="15.75" customHeight="1">
      <c r="A24" s="749"/>
      <c r="B24" s="758"/>
      <c r="C24" s="761"/>
      <c r="D24" s="762"/>
      <c r="E24" s="754"/>
      <c r="F24" s="755"/>
      <c r="G24" s="756"/>
      <c r="H24" s="769"/>
      <c r="I24" s="770"/>
      <c r="J24" s="770"/>
      <c r="K24" s="770"/>
      <c r="L24" s="770"/>
      <c r="M24" s="770"/>
      <c r="N24" s="770"/>
      <c r="O24" s="771"/>
      <c r="P24" s="773"/>
      <c r="Q24" s="753"/>
      <c r="R24" s="109"/>
    </row>
    <row r="25" spans="1:18" ht="15.75" customHeight="1">
      <c r="A25" s="741">
        <v>9</v>
      </c>
      <c r="B25" s="757" t="str">
        <f t="shared" ref="B25" si="6">B23</f>
        <v>R５</v>
      </c>
      <c r="C25" s="759"/>
      <c r="D25" s="760"/>
      <c r="E25" s="763"/>
      <c r="F25" s="764"/>
      <c r="G25" s="765"/>
      <c r="H25" s="766"/>
      <c r="I25" s="767"/>
      <c r="J25" s="767"/>
      <c r="K25" s="767"/>
      <c r="L25" s="767"/>
      <c r="M25" s="767"/>
      <c r="N25" s="767"/>
      <c r="O25" s="768"/>
      <c r="P25" s="772"/>
      <c r="Q25" s="752" t="s">
        <v>94</v>
      </c>
      <c r="R25" s="109"/>
    </row>
    <row r="26" spans="1:18" ht="15.75" customHeight="1">
      <c r="A26" s="743"/>
      <c r="B26" s="758"/>
      <c r="C26" s="761"/>
      <c r="D26" s="762"/>
      <c r="E26" s="754"/>
      <c r="F26" s="755"/>
      <c r="G26" s="756"/>
      <c r="H26" s="769"/>
      <c r="I26" s="770"/>
      <c r="J26" s="770"/>
      <c r="K26" s="770"/>
      <c r="L26" s="770"/>
      <c r="M26" s="770"/>
      <c r="N26" s="770"/>
      <c r="O26" s="771"/>
      <c r="P26" s="773"/>
      <c r="Q26" s="753"/>
      <c r="R26" s="109"/>
    </row>
    <row r="27" spans="1:18" ht="15.75" customHeight="1">
      <c r="A27" s="749">
        <v>10</v>
      </c>
      <c r="B27" s="757" t="str">
        <f t="shared" ref="B27" si="7">B25</f>
        <v>R５</v>
      </c>
      <c r="C27" s="759"/>
      <c r="D27" s="760"/>
      <c r="E27" s="763"/>
      <c r="F27" s="764"/>
      <c r="G27" s="765"/>
      <c r="H27" s="766"/>
      <c r="I27" s="767"/>
      <c r="J27" s="767"/>
      <c r="K27" s="767"/>
      <c r="L27" s="767"/>
      <c r="M27" s="767"/>
      <c r="N27" s="767"/>
      <c r="O27" s="768"/>
      <c r="P27" s="772"/>
      <c r="Q27" s="752" t="s">
        <v>94</v>
      </c>
      <c r="R27" s="109"/>
    </row>
    <row r="28" spans="1:18" ht="15.75" customHeight="1">
      <c r="A28" s="749"/>
      <c r="B28" s="758"/>
      <c r="C28" s="761"/>
      <c r="D28" s="762"/>
      <c r="E28" s="754"/>
      <c r="F28" s="755"/>
      <c r="G28" s="756"/>
      <c r="H28" s="769"/>
      <c r="I28" s="770"/>
      <c r="J28" s="770"/>
      <c r="K28" s="770"/>
      <c r="L28" s="770"/>
      <c r="M28" s="770"/>
      <c r="N28" s="770"/>
      <c r="O28" s="771"/>
      <c r="P28" s="773"/>
      <c r="Q28" s="753"/>
      <c r="R28" s="109"/>
    </row>
    <row r="29" spans="1:18" ht="15.75" customHeight="1">
      <c r="A29" s="741">
        <v>11</v>
      </c>
      <c r="B29" s="757" t="str">
        <f t="shared" ref="B29" si="8">B27</f>
        <v>R５</v>
      </c>
      <c r="C29" s="759"/>
      <c r="D29" s="760"/>
      <c r="E29" s="763"/>
      <c r="F29" s="764"/>
      <c r="G29" s="765"/>
      <c r="H29" s="766"/>
      <c r="I29" s="767"/>
      <c r="J29" s="767"/>
      <c r="K29" s="767"/>
      <c r="L29" s="767"/>
      <c r="M29" s="767"/>
      <c r="N29" s="767"/>
      <c r="O29" s="768"/>
      <c r="P29" s="772"/>
      <c r="Q29" s="752" t="s">
        <v>94</v>
      </c>
      <c r="R29" s="109"/>
    </row>
    <row r="30" spans="1:18" ht="15.75" customHeight="1">
      <c r="A30" s="743"/>
      <c r="B30" s="758"/>
      <c r="C30" s="761"/>
      <c r="D30" s="762"/>
      <c r="E30" s="754"/>
      <c r="F30" s="755"/>
      <c r="G30" s="756"/>
      <c r="H30" s="769"/>
      <c r="I30" s="770"/>
      <c r="J30" s="770"/>
      <c r="K30" s="770"/>
      <c r="L30" s="770"/>
      <c r="M30" s="770"/>
      <c r="N30" s="770"/>
      <c r="O30" s="771"/>
      <c r="P30" s="773"/>
      <c r="Q30" s="753"/>
      <c r="R30" s="109"/>
    </row>
    <row r="31" spans="1:18" ht="15.75" customHeight="1">
      <c r="A31" s="749">
        <v>12</v>
      </c>
      <c r="B31" s="757" t="str">
        <f t="shared" ref="B31" si="9">B29</f>
        <v>R５</v>
      </c>
      <c r="C31" s="759"/>
      <c r="D31" s="760"/>
      <c r="E31" s="763"/>
      <c r="F31" s="764"/>
      <c r="G31" s="765"/>
      <c r="H31" s="766"/>
      <c r="I31" s="767"/>
      <c r="J31" s="767"/>
      <c r="K31" s="767"/>
      <c r="L31" s="767"/>
      <c r="M31" s="767"/>
      <c r="N31" s="767"/>
      <c r="O31" s="768"/>
      <c r="P31" s="772"/>
      <c r="Q31" s="752" t="s">
        <v>94</v>
      </c>
      <c r="R31" s="109"/>
    </row>
    <row r="32" spans="1:18" ht="15.75" customHeight="1">
      <c r="A32" s="749"/>
      <c r="B32" s="758"/>
      <c r="C32" s="761"/>
      <c r="D32" s="762"/>
      <c r="E32" s="754"/>
      <c r="F32" s="755"/>
      <c r="G32" s="756"/>
      <c r="H32" s="769"/>
      <c r="I32" s="770"/>
      <c r="J32" s="770"/>
      <c r="K32" s="770"/>
      <c r="L32" s="770"/>
      <c r="M32" s="770"/>
      <c r="N32" s="770"/>
      <c r="O32" s="771"/>
      <c r="P32" s="773"/>
      <c r="Q32" s="753"/>
      <c r="R32" s="109"/>
    </row>
    <row r="33" spans="1:18" ht="15.75" customHeight="1">
      <c r="A33" s="741">
        <v>13</v>
      </c>
      <c r="B33" s="757" t="str">
        <f t="shared" ref="B33" si="10">B31</f>
        <v>R５</v>
      </c>
      <c r="C33" s="759"/>
      <c r="D33" s="760"/>
      <c r="E33" s="763"/>
      <c r="F33" s="764"/>
      <c r="G33" s="765"/>
      <c r="H33" s="766"/>
      <c r="I33" s="767"/>
      <c r="J33" s="767"/>
      <c r="K33" s="767"/>
      <c r="L33" s="767"/>
      <c r="M33" s="767"/>
      <c r="N33" s="767"/>
      <c r="O33" s="768"/>
      <c r="P33" s="772"/>
      <c r="Q33" s="752" t="s">
        <v>94</v>
      </c>
      <c r="R33" s="109"/>
    </row>
    <row r="34" spans="1:18" ht="15.75" customHeight="1">
      <c r="A34" s="743"/>
      <c r="B34" s="758"/>
      <c r="C34" s="761"/>
      <c r="D34" s="762"/>
      <c r="E34" s="754"/>
      <c r="F34" s="755"/>
      <c r="G34" s="756"/>
      <c r="H34" s="769"/>
      <c r="I34" s="770"/>
      <c r="J34" s="770"/>
      <c r="K34" s="770"/>
      <c r="L34" s="770"/>
      <c r="M34" s="770"/>
      <c r="N34" s="770"/>
      <c r="O34" s="771"/>
      <c r="P34" s="773"/>
      <c r="Q34" s="753"/>
      <c r="R34" s="109"/>
    </row>
    <row r="35" spans="1:18" ht="15.75" customHeight="1">
      <c r="A35" s="749">
        <v>14</v>
      </c>
      <c r="B35" s="757" t="str">
        <f t="shared" ref="B35" si="11">B33</f>
        <v>R５</v>
      </c>
      <c r="C35" s="759"/>
      <c r="D35" s="760"/>
      <c r="E35" s="763"/>
      <c r="F35" s="764"/>
      <c r="G35" s="765"/>
      <c r="H35" s="766"/>
      <c r="I35" s="767"/>
      <c r="J35" s="767"/>
      <c r="K35" s="767"/>
      <c r="L35" s="767"/>
      <c r="M35" s="767"/>
      <c r="N35" s="767"/>
      <c r="O35" s="768"/>
      <c r="P35" s="772"/>
      <c r="Q35" s="752" t="s">
        <v>94</v>
      </c>
      <c r="R35" s="109"/>
    </row>
    <row r="36" spans="1:18" ht="15.75" customHeight="1">
      <c r="A36" s="749"/>
      <c r="B36" s="758"/>
      <c r="C36" s="761"/>
      <c r="D36" s="762"/>
      <c r="E36" s="754"/>
      <c r="F36" s="755"/>
      <c r="G36" s="756"/>
      <c r="H36" s="769"/>
      <c r="I36" s="770"/>
      <c r="J36" s="770"/>
      <c r="K36" s="770"/>
      <c r="L36" s="770"/>
      <c r="M36" s="770"/>
      <c r="N36" s="770"/>
      <c r="O36" s="771"/>
      <c r="P36" s="773"/>
      <c r="Q36" s="753"/>
      <c r="R36" s="109"/>
    </row>
    <row r="37" spans="1:18" ht="15.75" customHeight="1">
      <c r="A37" s="741">
        <v>15</v>
      </c>
      <c r="B37" s="757" t="str">
        <f t="shared" ref="B37" si="12">B35</f>
        <v>R５</v>
      </c>
      <c r="C37" s="759"/>
      <c r="D37" s="760"/>
      <c r="E37" s="763"/>
      <c r="F37" s="764"/>
      <c r="G37" s="765"/>
      <c r="H37" s="766"/>
      <c r="I37" s="767"/>
      <c r="J37" s="767"/>
      <c r="K37" s="767"/>
      <c r="L37" s="767"/>
      <c r="M37" s="767"/>
      <c r="N37" s="767"/>
      <c r="O37" s="768"/>
      <c r="P37" s="772"/>
      <c r="Q37" s="752" t="s">
        <v>94</v>
      </c>
      <c r="R37" s="109"/>
    </row>
    <row r="38" spans="1:18" ht="15.75" customHeight="1">
      <c r="A38" s="743"/>
      <c r="B38" s="758"/>
      <c r="C38" s="761"/>
      <c r="D38" s="762"/>
      <c r="E38" s="754"/>
      <c r="F38" s="755"/>
      <c r="G38" s="756"/>
      <c r="H38" s="769"/>
      <c r="I38" s="770"/>
      <c r="J38" s="770"/>
      <c r="K38" s="770"/>
      <c r="L38" s="770"/>
      <c r="M38" s="770"/>
      <c r="N38" s="770"/>
      <c r="O38" s="771"/>
      <c r="P38" s="773"/>
      <c r="Q38" s="753"/>
      <c r="R38" s="109"/>
    </row>
    <row r="39" spans="1:18" ht="15.75" customHeight="1">
      <c r="A39" s="749">
        <v>16</v>
      </c>
      <c r="B39" s="757" t="str">
        <f t="shared" ref="B39" si="13">B37</f>
        <v>R５</v>
      </c>
      <c r="C39" s="759"/>
      <c r="D39" s="760"/>
      <c r="E39" s="763"/>
      <c r="F39" s="764"/>
      <c r="G39" s="765"/>
      <c r="H39" s="766"/>
      <c r="I39" s="767"/>
      <c r="J39" s="767"/>
      <c r="K39" s="767"/>
      <c r="L39" s="767"/>
      <c r="M39" s="767"/>
      <c r="N39" s="767"/>
      <c r="O39" s="768"/>
      <c r="P39" s="772"/>
      <c r="Q39" s="752" t="s">
        <v>94</v>
      </c>
      <c r="R39" s="109"/>
    </row>
    <row r="40" spans="1:18" ht="15.75" customHeight="1">
      <c r="A40" s="749"/>
      <c r="B40" s="758"/>
      <c r="C40" s="761"/>
      <c r="D40" s="762"/>
      <c r="E40" s="754"/>
      <c r="F40" s="755"/>
      <c r="G40" s="756"/>
      <c r="H40" s="769"/>
      <c r="I40" s="770"/>
      <c r="J40" s="770"/>
      <c r="K40" s="770"/>
      <c r="L40" s="770"/>
      <c r="M40" s="770"/>
      <c r="N40" s="770"/>
      <c r="O40" s="771"/>
      <c r="P40" s="773"/>
      <c r="Q40" s="753"/>
      <c r="R40" s="109"/>
    </row>
    <row r="41" spans="1:18" ht="15.75" customHeight="1">
      <c r="A41" s="741">
        <v>17</v>
      </c>
      <c r="B41" s="757" t="str">
        <f t="shared" ref="B41" si="14">B39</f>
        <v>R５</v>
      </c>
      <c r="C41" s="759"/>
      <c r="D41" s="760"/>
      <c r="E41" s="763"/>
      <c r="F41" s="764"/>
      <c r="G41" s="765"/>
      <c r="H41" s="766"/>
      <c r="I41" s="767"/>
      <c r="J41" s="767"/>
      <c r="K41" s="767"/>
      <c r="L41" s="767"/>
      <c r="M41" s="767"/>
      <c r="N41" s="767"/>
      <c r="O41" s="768"/>
      <c r="P41" s="772"/>
      <c r="Q41" s="752" t="s">
        <v>94</v>
      </c>
      <c r="R41" s="109"/>
    </row>
    <row r="42" spans="1:18" ht="15.75" customHeight="1">
      <c r="A42" s="743"/>
      <c r="B42" s="758"/>
      <c r="C42" s="761"/>
      <c r="D42" s="762"/>
      <c r="E42" s="754"/>
      <c r="F42" s="755"/>
      <c r="G42" s="756"/>
      <c r="H42" s="769"/>
      <c r="I42" s="770"/>
      <c r="J42" s="770"/>
      <c r="K42" s="770"/>
      <c r="L42" s="770"/>
      <c r="M42" s="770"/>
      <c r="N42" s="770"/>
      <c r="O42" s="771"/>
      <c r="P42" s="773"/>
      <c r="Q42" s="753"/>
      <c r="R42" s="109"/>
    </row>
    <row r="43" spans="1:18" ht="15.75" customHeight="1">
      <c r="A43" s="749">
        <v>18</v>
      </c>
      <c r="B43" s="757" t="str">
        <f t="shared" ref="B43" si="15">B41</f>
        <v>R５</v>
      </c>
      <c r="C43" s="759"/>
      <c r="D43" s="760"/>
      <c r="E43" s="763"/>
      <c r="F43" s="764"/>
      <c r="G43" s="765"/>
      <c r="H43" s="766"/>
      <c r="I43" s="767"/>
      <c r="J43" s="767"/>
      <c r="K43" s="767"/>
      <c r="L43" s="767"/>
      <c r="M43" s="767"/>
      <c r="N43" s="767"/>
      <c r="O43" s="768"/>
      <c r="P43" s="772"/>
      <c r="Q43" s="752" t="s">
        <v>94</v>
      </c>
      <c r="R43" s="109"/>
    </row>
    <row r="44" spans="1:18" ht="15.75" customHeight="1">
      <c r="A44" s="749"/>
      <c r="B44" s="758"/>
      <c r="C44" s="761"/>
      <c r="D44" s="762"/>
      <c r="E44" s="754"/>
      <c r="F44" s="755"/>
      <c r="G44" s="756"/>
      <c r="H44" s="769"/>
      <c r="I44" s="770"/>
      <c r="J44" s="770"/>
      <c r="K44" s="770"/>
      <c r="L44" s="770"/>
      <c r="M44" s="770"/>
      <c r="N44" s="770"/>
      <c r="O44" s="771"/>
      <c r="P44" s="773"/>
      <c r="Q44" s="753"/>
      <c r="R44" s="109"/>
    </row>
    <row r="45" spans="1:18" ht="15.75" customHeight="1">
      <c r="A45" s="741">
        <v>19</v>
      </c>
      <c r="B45" s="757" t="str">
        <f t="shared" ref="B45" si="16">B43</f>
        <v>R５</v>
      </c>
      <c r="C45" s="759"/>
      <c r="D45" s="760"/>
      <c r="E45" s="763"/>
      <c r="F45" s="764"/>
      <c r="G45" s="765"/>
      <c r="H45" s="766"/>
      <c r="I45" s="767"/>
      <c r="J45" s="767"/>
      <c r="K45" s="767"/>
      <c r="L45" s="767"/>
      <c r="M45" s="767"/>
      <c r="N45" s="767"/>
      <c r="O45" s="768"/>
      <c r="P45" s="772"/>
      <c r="Q45" s="752" t="s">
        <v>94</v>
      </c>
      <c r="R45" s="109"/>
    </row>
    <row r="46" spans="1:18" ht="15.75" customHeight="1">
      <c r="A46" s="743"/>
      <c r="B46" s="758"/>
      <c r="C46" s="761"/>
      <c r="D46" s="762"/>
      <c r="E46" s="754"/>
      <c r="F46" s="755"/>
      <c r="G46" s="756"/>
      <c r="H46" s="769"/>
      <c r="I46" s="770"/>
      <c r="J46" s="770"/>
      <c r="K46" s="770"/>
      <c r="L46" s="770"/>
      <c r="M46" s="770"/>
      <c r="N46" s="770"/>
      <c r="O46" s="771"/>
      <c r="P46" s="773"/>
      <c r="Q46" s="753"/>
      <c r="R46" s="109"/>
    </row>
    <row r="47" spans="1:18" ht="15.75" customHeight="1">
      <c r="A47" s="749">
        <v>20</v>
      </c>
      <c r="B47" s="757" t="str">
        <f t="shared" ref="B47" si="17">B45</f>
        <v>R５</v>
      </c>
      <c r="C47" s="759"/>
      <c r="D47" s="760"/>
      <c r="E47" s="763"/>
      <c r="F47" s="764"/>
      <c r="G47" s="765"/>
      <c r="H47" s="766"/>
      <c r="I47" s="767"/>
      <c r="J47" s="767"/>
      <c r="K47" s="767"/>
      <c r="L47" s="767"/>
      <c r="M47" s="767"/>
      <c r="N47" s="767"/>
      <c r="O47" s="768"/>
      <c r="P47" s="772"/>
      <c r="Q47" s="752" t="s">
        <v>94</v>
      </c>
      <c r="R47" s="109"/>
    </row>
    <row r="48" spans="1:18" ht="15.75" customHeight="1">
      <c r="A48" s="743"/>
      <c r="B48" s="758"/>
      <c r="C48" s="761"/>
      <c r="D48" s="762"/>
      <c r="E48" s="754"/>
      <c r="F48" s="755"/>
      <c r="G48" s="756"/>
      <c r="H48" s="769"/>
      <c r="I48" s="770"/>
      <c r="J48" s="770"/>
      <c r="K48" s="770"/>
      <c r="L48" s="770"/>
      <c r="M48" s="770"/>
      <c r="N48" s="770"/>
      <c r="O48" s="771"/>
      <c r="P48" s="773"/>
      <c r="Q48" s="753"/>
      <c r="R48" s="109"/>
    </row>
    <row r="49" spans="1:20" ht="15.75" customHeight="1">
      <c r="A49" s="163" t="s">
        <v>44</v>
      </c>
      <c r="B49" s="776" t="s">
        <v>330</v>
      </c>
      <c r="C49" s="776"/>
      <c r="D49" s="776"/>
      <c r="E49" s="776"/>
      <c r="F49" s="776"/>
      <c r="G49" s="776"/>
      <c r="H49" s="776"/>
      <c r="I49" s="776"/>
      <c r="J49" s="776"/>
      <c r="K49" s="776"/>
      <c r="L49" s="776"/>
      <c r="M49" s="776"/>
      <c r="N49" s="776"/>
      <c r="O49" s="776"/>
      <c r="P49" s="776"/>
      <c r="Q49" s="187"/>
      <c r="R49" s="109"/>
    </row>
    <row r="50" spans="1:20">
      <c r="A50" s="163" t="s">
        <v>45</v>
      </c>
      <c r="B50" s="739" t="s">
        <v>508</v>
      </c>
      <c r="C50" s="739"/>
      <c r="D50" s="739"/>
      <c r="E50" s="739"/>
      <c r="F50" s="739"/>
      <c r="G50" s="739"/>
      <c r="H50" s="739"/>
      <c r="I50" s="739"/>
      <c r="J50" s="739"/>
      <c r="K50" s="739"/>
      <c r="L50" s="739"/>
      <c r="M50" s="739"/>
      <c r="N50" s="739"/>
      <c r="O50" s="739"/>
      <c r="P50" s="739"/>
      <c r="Q50" s="739"/>
      <c r="R50" s="190"/>
    </row>
    <row r="51" spans="1:20">
      <c r="B51" s="739"/>
      <c r="C51" s="739"/>
      <c r="D51" s="739"/>
      <c r="E51" s="739"/>
      <c r="F51" s="739"/>
      <c r="G51" s="739"/>
      <c r="H51" s="739"/>
      <c r="I51" s="739"/>
      <c r="J51" s="739"/>
      <c r="K51" s="739"/>
      <c r="L51" s="739"/>
      <c r="M51" s="739"/>
      <c r="N51" s="739"/>
      <c r="O51" s="739"/>
      <c r="P51" s="739"/>
      <c r="Q51" s="739"/>
      <c r="R51" s="190"/>
    </row>
    <row r="52" spans="1:20">
      <c r="B52" s="369"/>
      <c r="C52" s="369"/>
      <c r="D52" s="369"/>
      <c r="E52" s="369"/>
      <c r="F52" s="369"/>
      <c r="G52" s="369"/>
      <c r="H52" s="369"/>
      <c r="I52" s="369"/>
      <c r="J52" s="369"/>
      <c r="K52" s="369"/>
      <c r="L52" s="369"/>
      <c r="M52" s="369"/>
      <c r="N52" s="369"/>
      <c r="O52" s="369"/>
      <c r="P52" s="369"/>
      <c r="Q52" s="369"/>
      <c r="R52" s="190"/>
    </row>
    <row r="53" spans="1:20" ht="15.75" customHeight="1">
      <c r="A53" s="675" t="str">
        <f>CONCATENATE("（様式-",INDEX(発注者入力シート!$B$20:$G$24,MATCH(発注者入力シート!L6,発注者入力シート!$C$20:$C$24,0),4),"-２）")</f>
        <v>（様式-２-２）</v>
      </c>
      <c r="B53" s="675"/>
      <c r="C53" s="675"/>
      <c r="D53" s="675"/>
      <c r="E53" s="675"/>
      <c r="F53" s="675"/>
      <c r="Q53" s="158" t="str">
        <f>Q1</f>
        <v>【令和５年度完成工事分】</v>
      </c>
      <c r="S53" s="3" t="s">
        <v>246</v>
      </c>
    </row>
    <row r="54" spans="1:20" ht="15.75" customHeight="1">
      <c r="A54" s="675" t="str">
        <f>CONCATENATE("評価項目",INDEX(発注者入力シート!$B$20:$G$24,MATCH(発注者入力シート!L6,発注者入力シート!$C$20:$C$24,0),5),"-",INDEX(発注者入力シート!$B$20:$G$24,MATCH(発注者入力シート!L6,発注者入力シート!$C$20:$C$24,0),6))</f>
        <v>評価項目（１）-①</v>
      </c>
      <c r="B54" s="675"/>
      <c r="C54" s="675"/>
      <c r="D54" s="675"/>
      <c r="E54" s="675"/>
      <c r="R54" s="158"/>
      <c r="S54" s="3" t="s">
        <v>247</v>
      </c>
    </row>
    <row r="55" spans="1:20" ht="15.75" customHeight="1">
      <c r="A55" s="728" t="s">
        <v>92</v>
      </c>
      <c r="B55" s="728"/>
      <c r="C55" s="728"/>
      <c r="D55" s="728"/>
      <c r="E55" s="728"/>
      <c r="F55" s="728"/>
      <c r="G55" s="728"/>
      <c r="H55" s="728"/>
      <c r="I55" s="728"/>
      <c r="J55" s="728"/>
      <c r="K55" s="728"/>
      <c r="L55" s="728"/>
      <c r="M55" s="728"/>
      <c r="N55" s="728"/>
      <c r="O55" s="728"/>
      <c r="P55" s="728"/>
      <c r="Q55" s="728"/>
      <c r="S55" s="132"/>
      <c r="T55" s="3" t="s">
        <v>254</v>
      </c>
    </row>
    <row r="56" spans="1:20" ht="15.75" customHeight="1">
      <c r="H56" s="751" t="s">
        <v>176</v>
      </c>
      <c r="I56" s="751"/>
      <c r="J56" s="751"/>
      <c r="K56" s="729" t="str">
        <f>IF(企業入力シート!C7="","",企業入力シート!C7)</f>
        <v/>
      </c>
      <c r="L56" s="729"/>
      <c r="M56" s="729"/>
      <c r="N56" s="729"/>
      <c r="O56" s="729"/>
      <c r="P56" s="729"/>
      <c r="Q56" s="729"/>
      <c r="R56" s="164"/>
      <c r="S56" s="126"/>
      <c r="T56" s="3" t="s">
        <v>249</v>
      </c>
    </row>
    <row r="57" spans="1:20" ht="15.75" customHeight="1">
      <c r="R57" s="164"/>
    </row>
    <row r="58" spans="1:20" ht="15.75" customHeight="1">
      <c r="R58" s="2"/>
      <c r="S58" s="3" t="s">
        <v>250</v>
      </c>
    </row>
    <row r="59" spans="1:20" ht="15.75" customHeight="1">
      <c r="A59" s="159" t="s">
        <v>12</v>
      </c>
      <c r="B59" s="160" t="s">
        <v>14</v>
      </c>
      <c r="C59" s="740" t="s">
        <v>16</v>
      </c>
      <c r="D59" s="740"/>
      <c r="E59" s="741" t="s">
        <v>17</v>
      </c>
      <c r="F59" s="740"/>
      <c r="G59" s="742"/>
      <c r="H59" s="741" t="s">
        <v>18</v>
      </c>
      <c r="I59" s="740"/>
      <c r="J59" s="740"/>
      <c r="K59" s="740"/>
      <c r="L59" s="740"/>
      <c r="M59" s="740"/>
      <c r="N59" s="740"/>
      <c r="O59" s="742"/>
      <c r="P59" s="741" t="s">
        <v>48</v>
      </c>
      <c r="Q59" s="742"/>
      <c r="S59" s="128"/>
      <c r="T59" s="3" t="s">
        <v>251</v>
      </c>
    </row>
    <row r="60" spans="1:20" ht="15.75" customHeight="1">
      <c r="A60" s="161" t="s">
        <v>13</v>
      </c>
      <c r="B60" s="162" t="s">
        <v>15</v>
      </c>
      <c r="C60" s="678"/>
      <c r="D60" s="678"/>
      <c r="E60" s="746" t="s">
        <v>435</v>
      </c>
      <c r="F60" s="747"/>
      <c r="G60" s="748"/>
      <c r="H60" s="743"/>
      <c r="I60" s="744"/>
      <c r="J60" s="744"/>
      <c r="K60" s="744"/>
      <c r="L60" s="744"/>
      <c r="M60" s="744"/>
      <c r="N60" s="744"/>
      <c r="O60" s="745"/>
      <c r="P60" s="749" t="s">
        <v>47</v>
      </c>
      <c r="Q60" s="750"/>
      <c r="S60" s="129"/>
      <c r="T60" s="3" t="s">
        <v>249</v>
      </c>
    </row>
    <row r="61" spans="1:20" ht="15.75" customHeight="1">
      <c r="A61" s="741">
        <v>21</v>
      </c>
      <c r="B61" s="757" t="str">
        <f>B47</f>
        <v>R５</v>
      </c>
      <c r="C61" s="759"/>
      <c r="D61" s="760"/>
      <c r="E61" s="763"/>
      <c r="F61" s="764"/>
      <c r="G61" s="765"/>
      <c r="H61" s="766"/>
      <c r="I61" s="767"/>
      <c r="J61" s="767"/>
      <c r="K61" s="767"/>
      <c r="L61" s="767"/>
      <c r="M61" s="767"/>
      <c r="N61" s="767"/>
      <c r="O61" s="768"/>
      <c r="P61" s="772"/>
      <c r="Q61" s="752" t="s">
        <v>94</v>
      </c>
      <c r="R61" s="109"/>
    </row>
    <row r="62" spans="1:20" ht="15.75" customHeight="1">
      <c r="A62" s="743"/>
      <c r="B62" s="758"/>
      <c r="C62" s="761"/>
      <c r="D62" s="762"/>
      <c r="E62" s="754"/>
      <c r="F62" s="755"/>
      <c r="G62" s="756"/>
      <c r="H62" s="769"/>
      <c r="I62" s="770"/>
      <c r="J62" s="770"/>
      <c r="K62" s="770"/>
      <c r="L62" s="770"/>
      <c r="M62" s="770"/>
      <c r="N62" s="770"/>
      <c r="O62" s="771"/>
      <c r="P62" s="773"/>
      <c r="Q62" s="753"/>
      <c r="R62" s="109"/>
      <c r="S62" s="134" t="s">
        <v>252</v>
      </c>
    </row>
    <row r="63" spans="1:20" ht="15.75" customHeight="1">
      <c r="A63" s="749">
        <v>22</v>
      </c>
      <c r="B63" s="757" t="str">
        <f>B61</f>
        <v>R５</v>
      </c>
      <c r="C63" s="759"/>
      <c r="D63" s="760"/>
      <c r="E63" s="763"/>
      <c r="F63" s="764"/>
      <c r="G63" s="765"/>
      <c r="H63" s="766"/>
      <c r="I63" s="767"/>
      <c r="J63" s="767"/>
      <c r="K63" s="767"/>
      <c r="L63" s="767"/>
      <c r="M63" s="767"/>
      <c r="N63" s="767"/>
      <c r="O63" s="768"/>
      <c r="P63" s="772"/>
      <c r="Q63" s="752" t="s">
        <v>94</v>
      </c>
      <c r="R63" s="109"/>
      <c r="S63" s="134" t="s">
        <v>253</v>
      </c>
    </row>
    <row r="64" spans="1:20" ht="15.75" customHeight="1">
      <c r="A64" s="749"/>
      <c r="B64" s="758"/>
      <c r="C64" s="761"/>
      <c r="D64" s="762"/>
      <c r="E64" s="754"/>
      <c r="F64" s="755"/>
      <c r="G64" s="756"/>
      <c r="H64" s="769"/>
      <c r="I64" s="770"/>
      <c r="J64" s="770"/>
      <c r="K64" s="770"/>
      <c r="L64" s="770"/>
      <c r="M64" s="770"/>
      <c r="N64" s="770"/>
      <c r="O64" s="771"/>
      <c r="P64" s="773"/>
      <c r="Q64" s="753"/>
      <c r="R64" s="109"/>
    </row>
    <row r="65" spans="1:18" ht="15.75" customHeight="1">
      <c r="A65" s="741">
        <v>23</v>
      </c>
      <c r="B65" s="757" t="str">
        <f t="shared" ref="B65" si="18">B63</f>
        <v>R５</v>
      </c>
      <c r="C65" s="759"/>
      <c r="D65" s="760"/>
      <c r="E65" s="763"/>
      <c r="F65" s="764"/>
      <c r="G65" s="765"/>
      <c r="H65" s="766"/>
      <c r="I65" s="767"/>
      <c r="J65" s="767"/>
      <c r="K65" s="767"/>
      <c r="L65" s="767"/>
      <c r="M65" s="767"/>
      <c r="N65" s="767"/>
      <c r="O65" s="768"/>
      <c r="P65" s="772"/>
      <c r="Q65" s="752" t="s">
        <v>94</v>
      </c>
      <c r="R65" s="109"/>
    </row>
    <row r="66" spans="1:18" ht="15.75" customHeight="1">
      <c r="A66" s="743"/>
      <c r="B66" s="758"/>
      <c r="C66" s="761"/>
      <c r="D66" s="762"/>
      <c r="E66" s="754"/>
      <c r="F66" s="755"/>
      <c r="G66" s="756"/>
      <c r="H66" s="769"/>
      <c r="I66" s="770"/>
      <c r="J66" s="770"/>
      <c r="K66" s="770"/>
      <c r="L66" s="770"/>
      <c r="M66" s="770"/>
      <c r="N66" s="770"/>
      <c r="O66" s="771"/>
      <c r="P66" s="773"/>
      <c r="Q66" s="753"/>
      <c r="R66" s="109"/>
    </row>
    <row r="67" spans="1:18" ht="15.75" customHeight="1">
      <c r="A67" s="749">
        <v>24</v>
      </c>
      <c r="B67" s="757" t="str">
        <f t="shared" ref="B67" si="19">B65</f>
        <v>R５</v>
      </c>
      <c r="C67" s="759"/>
      <c r="D67" s="760"/>
      <c r="E67" s="763"/>
      <c r="F67" s="764"/>
      <c r="G67" s="765"/>
      <c r="H67" s="766"/>
      <c r="I67" s="767"/>
      <c r="J67" s="767"/>
      <c r="K67" s="767"/>
      <c r="L67" s="767"/>
      <c r="M67" s="767"/>
      <c r="N67" s="767"/>
      <c r="O67" s="768"/>
      <c r="P67" s="772"/>
      <c r="Q67" s="752" t="s">
        <v>94</v>
      </c>
      <c r="R67" s="109"/>
    </row>
    <row r="68" spans="1:18" ht="15.75" customHeight="1">
      <c r="A68" s="749"/>
      <c r="B68" s="758"/>
      <c r="C68" s="761"/>
      <c r="D68" s="762"/>
      <c r="E68" s="754"/>
      <c r="F68" s="755"/>
      <c r="G68" s="756"/>
      <c r="H68" s="769"/>
      <c r="I68" s="770"/>
      <c r="J68" s="770"/>
      <c r="K68" s="770"/>
      <c r="L68" s="770"/>
      <c r="M68" s="770"/>
      <c r="N68" s="770"/>
      <c r="O68" s="771"/>
      <c r="P68" s="773"/>
      <c r="Q68" s="753"/>
      <c r="R68" s="109"/>
    </row>
    <row r="69" spans="1:18" ht="15.75" customHeight="1">
      <c r="A69" s="741">
        <v>25</v>
      </c>
      <c r="B69" s="757" t="str">
        <f t="shared" ref="B69" si="20">B67</f>
        <v>R５</v>
      </c>
      <c r="C69" s="759"/>
      <c r="D69" s="760"/>
      <c r="E69" s="763"/>
      <c r="F69" s="764"/>
      <c r="G69" s="765"/>
      <c r="H69" s="766"/>
      <c r="I69" s="767"/>
      <c r="J69" s="767"/>
      <c r="K69" s="767"/>
      <c r="L69" s="767"/>
      <c r="M69" s="767"/>
      <c r="N69" s="767"/>
      <c r="O69" s="768"/>
      <c r="P69" s="772"/>
      <c r="Q69" s="752" t="s">
        <v>94</v>
      </c>
      <c r="R69" s="109"/>
    </row>
    <row r="70" spans="1:18" ht="15.75" customHeight="1">
      <c r="A70" s="743"/>
      <c r="B70" s="758"/>
      <c r="C70" s="761"/>
      <c r="D70" s="762"/>
      <c r="E70" s="754"/>
      <c r="F70" s="755"/>
      <c r="G70" s="756"/>
      <c r="H70" s="769"/>
      <c r="I70" s="770"/>
      <c r="J70" s="770"/>
      <c r="K70" s="770"/>
      <c r="L70" s="770"/>
      <c r="M70" s="770"/>
      <c r="N70" s="770"/>
      <c r="O70" s="771"/>
      <c r="P70" s="773"/>
      <c r="Q70" s="753"/>
      <c r="R70" s="109"/>
    </row>
    <row r="71" spans="1:18" ht="15.75" customHeight="1">
      <c r="A71" s="749">
        <v>26</v>
      </c>
      <c r="B71" s="757" t="str">
        <f t="shared" ref="B71" si="21">B69</f>
        <v>R５</v>
      </c>
      <c r="C71" s="759"/>
      <c r="D71" s="760"/>
      <c r="E71" s="763"/>
      <c r="F71" s="764"/>
      <c r="G71" s="765"/>
      <c r="H71" s="766"/>
      <c r="I71" s="767"/>
      <c r="J71" s="767"/>
      <c r="K71" s="767"/>
      <c r="L71" s="767"/>
      <c r="M71" s="767"/>
      <c r="N71" s="767"/>
      <c r="O71" s="768"/>
      <c r="P71" s="772"/>
      <c r="Q71" s="752" t="s">
        <v>94</v>
      </c>
      <c r="R71" s="109"/>
    </row>
    <row r="72" spans="1:18" ht="15.75" customHeight="1">
      <c r="A72" s="749"/>
      <c r="B72" s="758"/>
      <c r="C72" s="761"/>
      <c r="D72" s="762"/>
      <c r="E72" s="754"/>
      <c r="F72" s="755"/>
      <c r="G72" s="756"/>
      <c r="H72" s="769"/>
      <c r="I72" s="770"/>
      <c r="J72" s="770"/>
      <c r="K72" s="770"/>
      <c r="L72" s="770"/>
      <c r="M72" s="770"/>
      <c r="N72" s="770"/>
      <c r="O72" s="771"/>
      <c r="P72" s="773"/>
      <c r="Q72" s="753"/>
      <c r="R72" s="109"/>
    </row>
    <row r="73" spans="1:18" ht="15.75" customHeight="1">
      <c r="A73" s="741">
        <v>27</v>
      </c>
      <c r="B73" s="757" t="str">
        <f t="shared" ref="B73" si="22">B71</f>
        <v>R５</v>
      </c>
      <c r="C73" s="759"/>
      <c r="D73" s="760"/>
      <c r="E73" s="763"/>
      <c r="F73" s="764"/>
      <c r="G73" s="765"/>
      <c r="H73" s="766"/>
      <c r="I73" s="767"/>
      <c r="J73" s="767"/>
      <c r="K73" s="767"/>
      <c r="L73" s="767"/>
      <c r="M73" s="767"/>
      <c r="N73" s="767"/>
      <c r="O73" s="768"/>
      <c r="P73" s="772"/>
      <c r="Q73" s="752" t="s">
        <v>94</v>
      </c>
      <c r="R73" s="109"/>
    </row>
    <row r="74" spans="1:18" ht="15.75" customHeight="1">
      <c r="A74" s="743"/>
      <c r="B74" s="758"/>
      <c r="C74" s="761"/>
      <c r="D74" s="762"/>
      <c r="E74" s="754"/>
      <c r="F74" s="755"/>
      <c r="G74" s="756"/>
      <c r="H74" s="769"/>
      <c r="I74" s="770"/>
      <c r="J74" s="770"/>
      <c r="K74" s="770"/>
      <c r="L74" s="770"/>
      <c r="M74" s="770"/>
      <c r="N74" s="770"/>
      <c r="O74" s="771"/>
      <c r="P74" s="773"/>
      <c r="Q74" s="753"/>
      <c r="R74" s="109"/>
    </row>
    <row r="75" spans="1:18" ht="15.75" customHeight="1">
      <c r="A75" s="749">
        <v>28</v>
      </c>
      <c r="B75" s="757" t="str">
        <f t="shared" ref="B75" si="23">B73</f>
        <v>R５</v>
      </c>
      <c r="C75" s="759"/>
      <c r="D75" s="760"/>
      <c r="E75" s="763"/>
      <c r="F75" s="764"/>
      <c r="G75" s="765"/>
      <c r="H75" s="766"/>
      <c r="I75" s="767"/>
      <c r="J75" s="767"/>
      <c r="K75" s="767"/>
      <c r="L75" s="767"/>
      <c r="M75" s="767"/>
      <c r="N75" s="767"/>
      <c r="O75" s="768"/>
      <c r="P75" s="772"/>
      <c r="Q75" s="752" t="s">
        <v>94</v>
      </c>
      <c r="R75" s="109"/>
    </row>
    <row r="76" spans="1:18" ht="15.75" customHeight="1">
      <c r="A76" s="749"/>
      <c r="B76" s="758"/>
      <c r="C76" s="761"/>
      <c r="D76" s="762"/>
      <c r="E76" s="754"/>
      <c r="F76" s="755"/>
      <c r="G76" s="756"/>
      <c r="H76" s="769"/>
      <c r="I76" s="770"/>
      <c r="J76" s="770"/>
      <c r="K76" s="770"/>
      <c r="L76" s="770"/>
      <c r="M76" s="770"/>
      <c r="N76" s="770"/>
      <c r="O76" s="771"/>
      <c r="P76" s="773"/>
      <c r="Q76" s="753"/>
      <c r="R76" s="109"/>
    </row>
    <row r="77" spans="1:18" ht="15.75" customHeight="1">
      <c r="A77" s="741">
        <v>29</v>
      </c>
      <c r="B77" s="757" t="str">
        <f t="shared" ref="B77" si="24">B75</f>
        <v>R５</v>
      </c>
      <c r="C77" s="759"/>
      <c r="D77" s="760"/>
      <c r="E77" s="763"/>
      <c r="F77" s="764"/>
      <c r="G77" s="765"/>
      <c r="H77" s="766"/>
      <c r="I77" s="767"/>
      <c r="J77" s="767"/>
      <c r="K77" s="767"/>
      <c r="L77" s="767"/>
      <c r="M77" s="767"/>
      <c r="N77" s="767"/>
      <c r="O77" s="768"/>
      <c r="P77" s="772"/>
      <c r="Q77" s="752" t="s">
        <v>94</v>
      </c>
      <c r="R77" s="109"/>
    </row>
    <row r="78" spans="1:18" ht="15.75" customHeight="1">
      <c r="A78" s="743"/>
      <c r="B78" s="758"/>
      <c r="C78" s="761"/>
      <c r="D78" s="762"/>
      <c r="E78" s="754"/>
      <c r="F78" s="755"/>
      <c r="G78" s="756"/>
      <c r="H78" s="769"/>
      <c r="I78" s="770"/>
      <c r="J78" s="770"/>
      <c r="K78" s="770"/>
      <c r="L78" s="770"/>
      <c r="M78" s="770"/>
      <c r="N78" s="770"/>
      <c r="O78" s="771"/>
      <c r="P78" s="773"/>
      <c r="Q78" s="753"/>
      <c r="R78" s="109"/>
    </row>
    <row r="79" spans="1:18" ht="15.75" customHeight="1">
      <c r="A79" s="749">
        <v>30</v>
      </c>
      <c r="B79" s="757" t="str">
        <f t="shared" ref="B79" si="25">B77</f>
        <v>R５</v>
      </c>
      <c r="C79" s="759"/>
      <c r="D79" s="760"/>
      <c r="E79" s="763"/>
      <c r="F79" s="764"/>
      <c r="G79" s="765"/>
      <c r="H79" s="766"/>
      <c r="I79" s="767"/>
      <c r="J79" s="767"/>
      <c r="K79" s="767"/>
      <c r="L79" s="767"/>
      <c r="M79" s="767"/>
      <c r="N79" s="767"/>
      <c r="O79" s="768"/>
      <c r="P79" s="772"/>
      <c r="Q79" s="752" t="s">
        <v>94</v>
      </c>
      <c r="R79" s="109"/>
    </row>
    <row r="80" spans="1:18" ht="15.75" customHeight="1">
      <c r="A80" s="749"/>
      <c r="B80" s="758"/>
      <c r="C80" s="761"/>
      <c r="D80" s="762"/>
      <c r="E80" s="754"/>
      <c r="F80" s="755"/>
      <c r="G80" s="756"/>
      <c r="H80" s="769"/>
      <c r="I80" s="770"/>
      <c r="J80" s="770"/>
      <c r="K80" s="770"/>
      <c r="L80" s="770"/>
      <c r="M80" s="770"/>
      <c r="N80" s="770"/>
      <c r="O80" s="771"/>
      <c r="P80" s="773"/>
      <c r="Q80" s="753"/>
      <c r="R80" s="109"/>
    </row>
    <row r="81" spans="1:18" ht="15.75" customHeight="1">
      <c r="A81" s="741">
        <v>31</v>
      </c>
      <c r="B81" s="757" t="str">
        <f t="shared" ref="B81" si="26">B79</f>
        <v>R５</v>
      </c>
      <c r="C81" s="759"/>
      <c r="D81" s="760"/>
      <c r="E81" s="763"/>
      <c r="F81" s="764"/>
      <c r="G81" s="765"/>
      <c r="H81" s="766"/>
      <c r="I81" s="767"/>
      <c r="J81" s="767"/>
      <c r="K81" s="767"/>
      <c r="L81" s="767"/>
      <c r="M81" s="767"/>
      <c r="N81" s="767"/>
      <c r="O81" s="768"/>
      <c r="P81" s="772"/>
      <c r="Q81" s="752" t="s">
        <v>94</v>
      </c>
      <c r="R81" s="109"/>
    </row>
    <row r="82" spans="1:18" ht="15.75" customHeight="1">
      <c r="A82" s="743"/>
      <c r="B82" s="758"/>
      <c r="C82" s="761"/>
      <c r="D82" s="762"/>
      <c r="E82" s="754"/>
      <c r="F82" s="755"/>
      <c r="G82" s="756"/>
      <c r="H82" s="769"/>
      <c r="I82" s="770"/>
      <c r="J82" s="770"/>
      <c r="K82" s="770"/>
      <c r="L82" s="770"/>
      <c r="M82" s="770"/>
      <c r="N82" s="770"/>
      <c r="O82" s="771"/>
      <c r="P82" s="773"/>
      <c r="Q82" s="753"/>
      <c r="R82" s="109"/>
    </row>
    <row r="83" spans="1:18" ht="15.75" customHeight="1">
      <c r="A83" s="749">
        <v>32</v>
      </c>
      <c r="B83" s="757" t="str">
        <f t="shared" ref="B83" si="27">B81</f>
        <v>R５</v>
      </c>
      <c r="C83" s="759"/>
      <c r="D83" s="760"/>
      <c r="E83" s="763"/>
      <c r="F83" s="764"/>
      <c r="G83" s="765"/>
      <c r="H83" s="766"/>
      <c r="I83" s="767"/>
      <c r="J83" s="767"/>
      <c r="K83" s="767"/>
      <c r="L83" s="767"/>
      <c r="M83" s="767"/>
      <c r="N83" s="767"/>
      <c r="O83" s="768"/>
      <c r="P83" s="772"/>
      <c r="Q83" s="752" t="s">
        <v>94</v>
      </c>
      <c r="R83" s="109"/>
    </row>
    <row r="84" spans="1:18" ht="15.75" customHeight="1">
      <c r="A84" s="749"/>
      <c r="B84" s="758"/>
      <c r="C84" s="761"/>
      <c r="D84" s="762"/>
      <c r="E84" s="754"/>
      <c r="F84" s="755"/>
      <c r="G84" s="756"/>
      <c r="H84" s="769"/>
      <c r="I84" s="770"/>
      <c r="J84" s="770"/>
      <c r="K84" s="770"/>
      <c r="L84" s="770"/>
      <c r="M84" s="770"/>
      <c r="N84" s="770"/>
      <c r="O84" s="771"/>
      <c r="P84" s="773"/>
      <c r="Q84" s="753"/>
      <c r="R84" s="109"/>
    </row>
    <row r="85" spans="1:18" ht="15.75" customHeight="1">
      <c r="A85" s="741">
        <v>33</v>
      </c>
      <c r="B85" s="757" t="str">
        <f t="shared" ref="B85" si="28">B83</f>
        <v>R５</v>
      </c>
      <c r="C85" s="759"/>
      <c r="D85" s="760"/>
      <c r="E85" s="763"/>
      <c r="F85" s="764"/>
      <c r="G85" s="765"/>
      <c r="H85" s="766"/>
      <c r="I85" s="767"/>
      <c r="J85" s="767"/>
      <c r="K85" s="767"/>
      <c r="L85" s="767"/>
      <c r="M85" s="767"/>
      <c r="N85" s="767"/>
      <c r="O85" s="768"/>
      <c r="P85" s="772"/>
      <c r="Q85" s="752" t="s">
        <v>94</v>
      </c>
      <c r="R85" s="109"/>
    </row>
    <row r="86" spans="1:18" ht="15.75" customHeight="1">
      <c r="A86" s="743"/>
      <c r="B86" s="758"/>
      <c r="C86" s="761"/>
      <c r="D86" s="762"/>
      <c r="E86" s="754"/>
      <c r="F86" s="755"/>
      <c r="G86" s="756"/>
      <c r="H86" s="769"/>
      <c r="I86" s="770"/>
      <c r="J86" s="770"/>
      <c r="K86" s="770"/>
      <c r="L86" s="770"/>
      <c r="M86" s="770"/>
      <c r="N86" s="770"/>
      <c r="O86" s="771"/>
      <c r="P86" s="773"/>
      <c r="Q86" s="753"/>
      <c r="R86" s="109"/>
    </row>
    <row r="87" spans="1:18" ht="15.75" customHeight="1">
      <c r="A87" s="749">
        <v>34</v>
      </c>
      <c r="B87" s="757" t="str">
        <f t="shared" ref="B87" si="29">B85</f>
        <v>R５</v>
      </c>
      <c r="C87" s="759"/>
      <c r="D87" s="760"/>
      <c r="E87" s="763"/>
      <c r="F87" s="764"/>
      <c r="G87" s="765"/>
      <c r="H87" s="766"/>
      <c r="I87" s="767"/>
      <c r="J87" s="767"/>
      <c r="K87" s="767"/>
      <c r="L87" s="767"/>
      <c r="M87" s="767"/>
      <c r="N87" s="767"/>
      <c r="O87" s="768"/>
      <c r="P87" s="772"/>
      <c r="Q87" s="752" t="s">
        <v>94</v>
      </c>
      <c r="R87" s="109"/>
    </row>
    <row r="88" spans="1:18" ht="15.75" customHeight="1">
      <c r="A88" s="749"/>
      <c r="B88" s="758"/>
      <c r="C88" s="761"/>
      <c r="D88" s="762"/>
      <c r="E88" s="754"/>
      <c r="F88" s="755"/>
      <c r="G88" s="756"/>
      <c r="H88" s="769"/>
      <c r="I88" s="770"/>
      <c r="J88" s="770"/>
      <c r="K88" s="770"/>
      <c r="L88" s="770"/>
      <c r="M88" s="770"/>
      <c r="N88" s="770"/>
      <c r="O88" s="771"/>
      <c r="P88" s="773"/>
      <c r="Q88" s="753"/>
      <c r="R88" s="109"/>
    </row>
    <row r="89" spans="1:18" ht="15.75" customHeight="1">
      <c r="A89" s="741">
        <v>35</v>
      </c>
      <c r="B89" s="757" t="str">
        <f t="shared" ref="B89" si="30">B87</f>
        <v>R５</v>
      </c>
      <c r="C89" s="759"/>
      <c r="D89" s="760"/>
      <c r="E89" s="763"/>
      <c r="F89" s="764"/>
      <c r="G89" s="765"/>
      <c r="H89" s="766"/>
      <c r="I89" s="767"/>
      <c r="J89" s="767"/>
      <c r="K89" s="767"/>
      <c r="L89" s="767"/>
      <c r="M89" s="767"/>
      <c r="N89" s="767"/>
      <c r="O89" s="768"/>
      <c r="P89" s="772"/>
      <c r="Q89" s="752" t="s">
        <v>94</v>
      </c>
      <c r="R89" s="109"/>
    </row>
    <row r="90" spans="1:18" ht="15.75" customHeight="1">
      <c r="A90" s="743"/>
      <c r="B90" s="758"/>
      <c r="C90" s="761"/>
      <c r="D90" s="762"/>
      <c r="E90" s="754"/>
      <c r="F90" s="755"/>
      <c r="G90" s="756"/>
      <c r="H90" s="769"/>
      <c r="I90" s="770"/>
      <c r="J90" s="770"/>
      <c r="K90" s="770"/>
      <c r="L90" s="770"/>
      <c r="M90" s="770"/>
      <c r="N90" s="770"/>
      <c r="O90" s="771"/>
      <c r="P90" s="773"/>
      <c r="Q90" s="753"/>
      <c r="R90" s="109"/>
    </row>
    <row r="91" spans="1:18" ht="15.75" customHeight="1">
      <c r="A91" s="749">
        <v>36</v>
      </c>
      <c r="B91" s="757" t="str">
        <f t="shared" ref="B91" si="31">B89</f>
        <v>R５</v>
      </c>
      <c r="C91" s="759"/>
      <c r="D91" s="760"/>
      <c r="E91" s="763"/>
      <c r="F91" s="764"/>
      <c r="G91" s="765"/>
      <c r="H91" s="766"/>
      <c r="I91" s="767"/>
      <c r="J91" s="767"/>
      <c r="K91" s="767"/>
      <c r="L91" s="767"/>
      <c r="M91" s="767"/>
      <c r="N91" s="767"/>
      <c r="O91" s="768"/>
      <c r="P91" s="772"/>
      <c r="Q91" s="752" t="s">
        <v>94</v>
      </c>
      <c r="R91" s="109"/>
    </row>
    <row r="92" spans="1:18" ht="15.75" customHeight="1">
      <c r="A92" s="749"/>
      <c r="B92" s="758"/>
      <c r="C92" s="761"/>
      <c r="D92" s="762"/>
      <c r="E92" s="754"/>
      <c r="F92" s="755"/>
      <c r="G92" s="756"/>
      <c r="H92" s="769"/>
      <c r="I92" s="770"/>
      <c r="J92" s="770"/>
      <c r="K92" s="770"/>
      <c r="L92" s="770"/>
      <c r="M92" s="770"/>
      <c r="N92" s="770"/>
      <c r="O92" s="771"/>
      <c r="P92" s="773"/>
      <c r="Q92" s="753"/>
      <c r="R92" s="109"/>
    </row>
    <row r="93" spans="1:18" ht="15.75" customHeight="1">
      <c r="A93" s="741">
        <v>37</v>
      </c>
      <c r="B93" s="757" t="str">
        <f t="shared" ref="B93" si="32">B91</f>
        <v>R５</v>
      </c>
      <c r="C93" s="759"/>
      <c r="D93" s="760"/>
      <c r="E93" s="763"/>
      <c r="F93" s="764"/>
      <c r="G93" s="765"/>
      <c r="H93" s="766"/>
      <c r="I93" s="767"/>
      <c r="J93" s="767"/>
      <c r="K93" s="767"/>
      <c r="L93" s="767"/>
      <c r="M93" s="767"/>
      <c r="N93" s="767"/>
      <c r="O93" s="768"/>
      <c r="P93" s="772"/>
      <c r="Q93" s="752" t="s">
        <v>94</v>
      </c>
      <c r="R93" s="109"/>
    </row>
    <row r="94" spans="1:18" ht="15.75" customHeight="1">
      <c r="A94" s="743"/>
      <c r="B94" s="758"/>
      <c r="C94" s="761"/>
      <c r="D94" s="762"/>
      <c r="E94" s="754"/>
      <c r="F94" s="755"/>
      <c r="G94" s="756"/>
      <c r="H94" s="769"/>
      <c r="I94" s="770"/>
      <c r="J94" s="770"/>
      <c r="K94" s="770"/>
      <c r="L94" s="770"/>
      <c r="M94" s="770"/>
      <c r="N94" s="770"/>
      <c r="O94" s="771"/>
      <c r="P94" s="773"/>
      <c r="Q94" s="753"/>
      <c r="R94" s="109"/>
    </row>
    <row r="95" spans="1:18" ht="15.75" customHeight="1">
      <c r="A95" s="749">
        <v>38</v>
      </c>
      <c r="B95" s="757" t="str">
        <f t="shared" ref="B95" si="33">B93</f>
        <v>R５</v>
      </c>
      <c r="C95" s="759"/>
      <c r="D95" s="760"/>
      <c r="E95" s="763"/>
      <c r="F95" s="764"/>
      <c r="G95" s="765"/>
      <c r="H95" s="766"/>
      <c r="I95" s="767"/>
      <c r="J95" s="767"/>
      <c r="K95" s="767"/>
      <c r="L95" s="767"/>
      <c r="M95" s="767"/>
      <c r="N95" s="767"/>
      <c r="O95" s="768"/>
      <c r="P95" s="772"/>
      <c r="Q95" s="752" t="s">
        <v>94</v>
      </c>
      <c r="R95" s="109"/>
    </row>
    <row r="96" spans="1:18" ht="15.75" customHeight="1">
      <c r="A96" s="749"/>
      <c r="B96" s="758"/>
      <c r="C96" s="761"/>
      <c r="D96" s="762"/>
      <c r="E96" s="754"/>
      <c r="F96" s="755"/>
      <c r="G96" s="756"/>
      <c r="H96" s="769"/>
      <c r="I96" s="770"/>
      <c r="J96" s="770"/>
      <c r="K96" s="770"/>
      <c r="L96" s="770"/>
      <c r="M96" s="770"/>
      <c r="N96" s="770"/>
      <c r="O96" s="771"/>
      <c r="P96" s="773"/>
      <c r="Q96" s="753"/>
      <c r="R96" s="109"/>
    </row>
    <row r="97" spans="1:20" ht="15.75" customHeight="1">
      <c r="A97" s="741">
        <v>39</v>
      </c>
      <c r="B97" s="757" t="str">
        <f t="shared" ref="B97" si="34">B95</f>
        <v>R５</v>
      </c>
      <c r="C97" s="759"/>
      <c r="D97" s="760"/>
      <c r="E97" s="763"/>
      <c r="F97" s="764"/>
      <c r="G97" s="765"/>
      <c r="H97" s="766"/>
      <c r="I97" s="767"/>
      <c r="J97" s="767"/>
      <c r="K97" s="767"/>
      <c r="L97" s="767"/>
      <c r="M97" s="767"/>
      <c r="N97" s="767"/>
      <c r="O97" s="768"/>
      <c r="P97" s="772"/>
      <c r="Q97" s="752" t="s">
        <v>94</v>
      </c>
      <c r="R97" s="109"/>
    </row>
    <row r="98" spans="1:20" ht="15.75" customHeight="1">
      <c r="A98" s="743"/>
      <c r="B98" s="758"/>
      <c r="C98" s="761"/>
      <c r="D98" s="762"/>
      <c r="E98" s="754"/>
      <c r="F98" s="755"/>
      <c r="G98" s="756"/>
      <c r="H98" s="769"/>
      <c r="I98" s="770"/>
      <c r="J98" s="770"/>
      <c r="K98" s="770"/>
      <c r="L98" s="770"/>
      <c r="M98" s="770"/>
      <c r="N98" s="770"/>
      <c r="O98" s="771"/>
      <c r="P98" s="773"/>
      <c r="Q98" s="753"/>
      <c r="R98" s="109"/>
    </row>
    <row r="99" spans="1:20" ht="15.75" customHeight="1">
      <c r="A99" s="757">
        <v>40</v>
      </c>
      <c r="B99" s="757" t="str">
        <f t="shared" ref="B99" si="35">B97</f>
        <v>R５</v>
      </c>
      <c r="C99" s="759"/>
      <c r="D99" s="760"/>
      <c r="E99" s="763"/>
      <c r="F99" s="764"/>
      <c r="G99" s="765"/>
      <c r="H99" s="766"/>
      <c r="I99" s="767"/>
      <c r="J99" s="767"/>
      <c r="K99" s="767"/>
      <c r="L99" s="767"/>
      <c r="M99" s="767"/>
      <c r="N99" s="767"/>
      <c r="O99" s="768"/>
      <c r="P99" s="772"/>
      <c r="Q99" s="752" t="s">
        <v>94</v>
      </c>
      <c r="R99" s="109"/>
    </row>
    <row r="100" spans="1:20" ht="15.75" customHeight="1">
      <c r="A100" s="758"/>
      <c r="B100" s="758"/>
      <c r="C100" s="761"/>
      <c r="D100" s="762"/>
      <c r="E100" s="754"/>
      <c r="F100" s="755"/>
      <c r="G100" s="756"/>
      <c r="H100" s="769"/>
      <c r="I100" s="770"/>
      <c r="J100" s="770"/>
      <c r="K100" s="770"/>
      <c r="L100" s="770"/>
      <c r="M100" s="770"/>
      <c r="N100" s="770"/>
      <c r="O100" s="771"/>
      <c r="P100" s="773"/>
      <c r="Q100" s="753"/>
      <c r="R100" s="109"/>
    </row>
    <row r="101" spans="1:20" ht="15.75" customHeight="1">
      <c r="A101" s="163" t="s">
        <v>44</v>
      </c>
      <c r="B101" s="776" t="s">
        <v>330</v>
      </c>
      <c r="C101" s="776"/>
      <c r="D101" s="776"/>
      <c r="E101" s="776"/>
      <c r="F101" s="776"/>
      <c r="G101" s="776"/>
      <c r="H101" s="776"/>
      <c r="I101" s="776"/>
      <c r="J101" s="776"/>
      <c r="K101" s="776"/>
      <c r="L101" s="776"/>
      <c r="M101" s="776"/>
      <c r="N101" s="776"/>
      <c r="O101" s="776"/>
      <c r="P101" s="776"/>
      <c r="Q101" s="187"/>
      <c r="R101" s="109"/>
    </row>
    <row r="102" spans="1:20" ht="15.75" customHeight="1">
      <c r="A102" s="163" t="s">
        <v>45</v>
      </c>
      <c r="B102" s="739" t="s">
        <v>508</v>
      </c>
      <c r="C102" s="739"/>
      <c r="D102" s="739"/>
      <c r="E102" s="739"/>
      <c r="F102" s="739"/>
      <c r="G102" s="739"/>
      <c r="H102" s="739"/>
      <c r="I102" s="739"/>
      <c r="J102" s="739"/>
      <c r="K102" s="739"/>
      <c r="L102" s="739"/>
      <c r="M102" s="739"/>
      <c r="N102" s="739"/>
      <c r="O102" s="739"/>
      <c r="P102" s="739"/>
      <c r="Q102" s="739"/>
      <c r="R102" s="109"/>
    </row>
    <row r="103" spans="1:20">
      <c r="A103" s="192"/>
      <c r="B103" s="739"/>
      <c r="C103" s="739"/>
      <c r="D103" s="739"/>
      <c r="E103" s="739"/>
      <c r="F103" s="739"/>
      <c r="G103" s="739"/>
      <c r="H103" s="739"/>
      <c r="I103" s="739"/>
      <c r="J103" s="739"/>
      <c r="K103" s="739"/>
      <c r="L103" s="739"/>
      <c r="M103" s="739"/>
      <c r="N103" s="739"/>
      <c r="O103" s="739"/>
      <c r="P103" s="739"/>
      <c r="Q103" s="739"/>
      <c r="R103" s="190"/>
    </row>
    <row r="104" spans="1:20">
      <c r="A104" s="192"/>
      <c r="B104" s="369"/>
      <c r="C104" s="369"/>
      <c r="D104" s="369"/>
      <c r="E104" s="369"/>
      <c r="F104" s="369"/>
      <c r="G104" s="369"/>
      <c r="H104" s="369"/>
      <c r="I104" s="369"/>
      <c r="J104" s="369"/>
      <c r="K104" s="369"/>
      <c r="L104" s="369"/>
      <c r="M104" s="369"/>
      <c r="N104" s="369"/>
      <c r="O104" s="369"/>
      <c r="P104" s="369"/>
      <c r="Q104" s="369"/>
      <c r="R104" s="190"/>
    </row>
    <row r="105" spans="1:20" ht="15.75" customHeight="1">
      <c r="A105" s="675" t="str">
        <f>CONCATENATE("（様式-",INDEX(発注者入力シート!$B$20:$G$24,MATCH(発注者入力シート!L6,発注者入力シート!$C$20:$C$24,0),4),"-２）")</f>
        <v>（様式-２-２）</v>
      </c>
      <c r="B105" s="675"/>
      <c r="C105" s="675"/>
      <c r="D105" s="675"/>
      <c r="E105" s="675"/>
      <c r="F105" s="675"/>
      <c r="Q105" s="158" t="str">
        <f>Q1</f>
        <v>【令和５年度完成工事分】</v>
      </c>
      <c r="R105" s="190"/>
      <c r="S105" s="3" t="s">
        <v>246</v>
      </c>
    </row>
    <row r="106" spans="1:20" ht="15.75" customHeight="1">
      <c r="A106" s="675" t="str">
        <f>CONCATENATE("評価項目",INDEX(発注者入力シート!$B$20:$G$24,MATCH(発注者入力シート!L6,発注者入力シート!$C$20:$C$24,0),5),"-",INDEX(発注者入力シート!$B$20:$G$24,MATCH(発注者入力シート!L6,発注者入力シート!$C$20:$C$24,0),6))</f>
        <v>評価項目（１）-①</v>
      </c>
      <c r="B106" s="675"/>
      <c r="C106" s="675"/>
      <c r="D106" s="675"/>
      <c r="E106" s="675"/>
      <c r="S106" s="3" t="s">
        <v>247</v>
      </c>
    </row>
    <row r="107" spans="1:20" ht="15.75" customHeight="1">
      <c r="A107" s="728" t="s">
        <v>93</v>
      </c>
      <c r="B107" s="728"/>
      <c r="C107" s="728"/>
      <c r="D107" s="728"/>
      <c r="E107" s="728"/>
      <c r="F107" s="728"/>
      <c r="G107" s="728"/>
      <c r="H107" s="728"/>
      <c r="I107" s="728"/>
      <c r="J107" s="728"/>
      <c r="K107" s="728"/>
      <c r="L107" s="728"/>
      <c r="M107" s="728"/>
      <c r="N107" s="728"/>
      <c r="O107" s="728"/>
      <c r="P107" s="728"/>
      <c r="Q107" s="728"/>
      <c r="R107" s="158"/>
      <c r="S107" s="132"/>
      <c r="T107" s="3" t="s">
        <v>254</v>
      </c>
    </row>
    <row r="108" spans="1:20" ht="15.75" customHeight="1">
      <c r="H108" s="751" t="s">
        <v>176</v>
      </c>
      <c r="I108" s="751"/>
      <c r="J108" s="751"/>
      <c r="K108" s="729" t="str">
        <f>IF(企業入力シート!C7="","",企業入力シート!C7)</f>
        <v/>
      </c>
      <c r="L108" s="729"/>
      <c r="M108" s="729"/>
      <c r="N108" s="729"/>
      <c r="O108" s="729"/>
      <c r="P108" s="729"/>
      <c r="Q108" s="729"/>
      <c r="S108" s="126"/>
      <c r="T108" s="3" t="s">
        <v>249</v>
      </c>
    </row>
    <row r="109" spans="1:20" ht="15.75" customHeight="1">
      <c r="R109" s="164"/>
    </row>
    <row r="110" spans="1:20" ht="15.75" customHeight="1">
      <c r="R110" s="164"/>
      <c r="S110" s="3" t="s">
        <v>250</v>
      </c>
    </row>
    <row r="111" spans="1:20" ht="15.75" customHeight="1">
      <c r="A111" s="159" t="s">
        <v>12</v>
      </c>
      <c r="B111" s="160" t="s">
        <v>14</v>
      </c>
      <c r="C111" s="740" t="s">
        <v>16</v>
      </c>
      <c r="D111" s="740"/>
      <c r="E111" s="741" t="s">
        <v>17</v>
      </c>
      <c r="F111" s="740"/>
      <c r="G111" s="742"/>
      <c r="H111" s="741" t="s">
        <v>18</v>
      </c>
      <c r="I111" s="740"/>
      <c r="J111" s="740"/>
      <c r="K111" s="740"/>
      <c r="L111" s="740"/>
      <c r="M111" s="740"/>
      <c r="N111" s="740"/>
      <c r="O111" s="742"/>
      <c r="P111" s="741" t="s">
        <v>48</v>
      </c>
      <c r="Q111" s="742"/>
      <c r="R111" s="2"/>
      <c r="S111" s="128"/>
      <c r="T111" s="3" t="s">
        <v>251</v>
      </c>
    </row>
    <row r="112" spans="1:20" ht="15.75" customHeight="1">
      <c r="A112" s="161" t="s">
        <v>13</v>
      </c>
      <c r="B112" s="162" t="s">
        <v>15</v>
      </c>
      <c r="C112" s="678"/>
      <c r="D112" s="678"/>
      <c r="E112" s="746" t="s">
        <v>435</v>
      </c>
      <c r="F112" s="747"/>
      <c r="G112" s="748"/>
      <c r="H112" s="743"/>
      <c r="I112" s="744"/>
      <c r="J112" s="744"/>
      <c r="K112" s="744"/>
      <c r="L112" s="744"/>
      <c r="M112" s="744"/>
      <c r="N112" s="744"/>
      <c r="O112" s="745"/>
      <c r="P112" s="749" t="s">
        <v>47</v>
      </c>
      <c r="Q112" s="750"/>
      <c r="S112" s="129"/>
      <c r="T112" s="3" t="s">
        <v>249</v>
      </c>
    </row>
    <row r="113" spans="1:19" ht="15.75" customHeight="1">
      <c r="A113" s="741">
        <v>41</v>
      </c>
      <c r="B113" s="757" t="str">
        <f>B99</f>
        <v>R５</v>
      </c>
      <c r="C113" s="759"/>
      <c r="D113" s="760"/>
      <c r="E113" s="763"/>
      <c r="F113" s="764"/>
      <c r="G113" s="765"/>
      <c r="H113" s="766"/>
      <c r="I113" s="767"/>
      <c r="J113" s="767"/>
      <c r="K113" s="767"/>
      <c r="L113" s="767"/>
      <c r="M113" s="767"/>
      <c r="N113" s="767"/>
      <c r="O113" s="768"/>
      <c r="P113" s="772"/>
      <c r="Q113" s="752" t="s">
        <v>94</v>
      </c>
    </row>
    <row r="114" spans="1:19" ht="15.75" customHeight="1">
      <c r="A114" s="743"/>
      <c r="B114" s="758"/>
      <c r="C114" s="761"/>
      <c r="D114" s="762"/>
      <c r="E114" s="754"/>
      <c r="F114" s="755"/>
      <c r="G114" s="756"/>
      <c r="H114" s="769"/>
      <c r="I114" s="770"/>
      <c r="J114" s="770"/>
      <c r="K114" s="770"/>
      <c r="L114" s="770"/>
      <c r="M114" s="770"/>
      <c r="N114" s="770"/>
      <c r="O114" s="771"/>
      <c r="P114" s="773"/>
      <c r="Q114" s="753"/>
      <c r="R114" s="109"/>
      <c r="S114" s="134" t="s">
        <v>252</v>
      </c>
    </row>
    <row r="115" spans="1:19" ht="15.75" customHeight="1">
      <c r="A115" s="749">
        <v>42</v>
      </c>
      <c r="B115" s="757" t="str">
        <f>B113</f>
        <v>R５</v>
      </c>
      <c r="C115" s="759"/>
      <c r="D115" s="760"/>
      <c r="E115" s="763"/>
      <c r="F115" s="764"/>
      <c r="G115" s="765"/>
      <c r="H115" s="766"/>
      <c r="I115" s="767"/>
      <c r="J115" s="767"/>
      <c r="K115" s="767"/>
      <c r="L115" s="767"/>
      <c r="M115" s="767"/>
      <c r="N115" s="767"/>
      <c r="O115" s="768"/>
      <c r="P115" s="772"/>
      <c r="Q115" s="752" t="s">
        <v>94</v>
      </c>
      <c r="R115" s="109"/>
      <c r="S115" s="134" t="s">
        <v>253</v>
      </c>
    </row>
    <row r="116" spans="1:19" ht="15.75" customHeight="1">
      <c r="A116" s="749"/>
      <c r="B116" s="758"/>
      <c r="C116" s="761"/>
      <c r="D116" s="762"/>
      <c r="E116" s="754"/>
      <c r="F116" s="755"/>
      <c r="G116" s="756"/>
      <c r="H116" s="769"/>
      <c r="I116" s="770"/>
      <c r="J116" s="770"/>
      <c r="K116" s="770"/>
      <c r="L116" s="770"/>
      <c r="M116" s="770"/>
      <c r="N116" s="770"/>
      <c r="O116" s="771"/>
      <c r="P116" s="773"/>
      <c r="Q116" s="753"/>
      <c r="R116" s="109"/>
    </row>
    <row r="117" spans="1:19" ht="15.75" customHeight="1">
      <c r="A117" s="741">
        <v>43</v>
      </c>
      <c r="B117" s="757" t="str">
        <f t="shared" ref="B117" si="36">B115</f>
        <v>R５</v>
      </c>
      <c r="C117" s="759"/>
      <c r="D117" s="760"/>
      <c r="E117" s="763"/>
      <c r="F117" s="764"/>
      <c r="G117" s="765"/>
      <c r="H117" s="766"/>
      <c r="I117" s="767"/>
      <c r="J117" s="767"/>
      <c r="K117" s="767"/>
      <c r="L117" s="767"/>
      <c r="M117" s="767"/>
      <c r="N117" s="767"/>
      <c r="O117" s="768"/>
      <c r="P117" s="772"/>
      <c r="Q117" s="752" t="s">
        <v>94</v>
      </c>
      <c r="R117" s="109"/>
    </row>
    <row r="118" spans="1:19" ht="15.75" customHeight="1">
      <c r="A118" s="743"/>
      <c r="B118" s="758"/>
      <c r="C118" s="761"/>
      <c r="D118" s="762"/>
      <c r="E118" s="754"/>
      <c r="F118" s="755"/>
      <c r="G118" s="756"/>
      <c r="H118" s="769"/>
      <c r="I118" s="770"/>
      <c r="J118" s="770"/>
      <c r="K118" s="770"/>
      <c r="L118" s="770"/>
      <c r="M118" s="770"/>
      <c r="N118" s="770"/>
      <c r="O118" s="771"/>
      <c r="P118" s="773"/>
      <c r="Q118" s="753"/>
      <c r="R118" s="109"/>
    </row>
    <row r="119" spans="1:19" ht="15.75" customHeight="1">
      <c r="A119" s="749">
        <v>44</v>
      </c>
      <c r="B119" s="757" t="str">
        <f t="shared" ref="B119" si="37">B117</f>
        <v>R５</v>
      </c>
      <c r="C119" s="759"/>
      <c r="D119" s="760"/>
      <c r="E119" s="763"/>
      <c r="F119" s="764"/>
      <c r="G119" s="765"/>
      <c r="H119" s="766"/>
      <c r="I119" s="767"/>
      <c r="J119" s="767"/>
      <c r="K119" s="767"/>
      <c r="L119" s="767"/>
      <c r="M119" s="767"/>
      <c r="N119" s="767"/>
      <c r="O119" s="768"/>
      <c r="P119" s="772"/>
      <c r="Q119" s="752" t="s">
        <v>94</v>
      </c>
      <c r="R119" s="109"/>
    </row>
    <row r="120" spans="1:19" ht="15.75" customHeight="1">
      <c r="A120" s="749"/>
      <c r="B120" s="758"/>
      <c r="C120" s="761"/>
      <c r="D120" s="762"/>
      <c r="E120" s="754"/>
      <c r="F120" s="755"/>
      <c r="G120" s="756"/>
      <c r="H120" s="769"/>
      <c r="I120" s="770"/>
      <c r="J120" s="770"/>
      <c r="K120" s="770"/>
      <c r="L120" s="770"/>
      <c r="M120" s="770"/>
      <c r="N120" s="770"/>
      <c r="O120" s="771"/>
      <c r="P120" s="773"/>
      <c r="Q120" s="753"/>
      <c r="R120" s="109"/>
    </row>
    <row r="121" spans="1:19" ht="15.75" customHeight="1">
      <c r="A121" s="741">
        <v>45</v>
      </c>
      <c r="B121" s="757" t="str">
        <f t="shared" ref="B121" si="38">B119</f>
        <v>R５</v>
      </c>
      <c r="C121" s="759"/>
      <c r="D121" s="760"/>
      <c r="E121" s="763"/>
      <c r="F121" s="764"/>
      <c r="G121" s="765"/>
      <c r="H121" s="766"/>
      <c r="I121" s="767"/>
      <c r="J121" s="767"/>
      <c r="K121" s="767"/>
      <c r="L121" s="767"/>
      <c r="M121" s="767"/>
      <c r="N121" s="767"/>
      <c r="O121" s="768"/>
      <c r="P121" s="772"/>
      <c r="Q121" s="752" t="s">
        <v>94</v>
      </c>
      <c r="R121" s="109"/>
    </row>
    <row r="122" spans="1:19" ht="15.75" customHeight="1">
      <c r="A122" s="743"/>
      <c r="B122" s="758"/>
      <c r="C122" s="761"/>
      <c r="D122" s="762"/>
      <c r="E122" s="754"/>
      <c r="F122" s="755"/>
      <c r="G122" s="756"/>
      <c r="H122" s="769"/>
      <c r="I122" s="770"/>
      <c r="J122" s="770"/>
      <c r="K122" s="770"/>
      <c r="L122" s="770"/>
      <c r="M122" s="770"/>
      <c r="N122" s="770"/>
      <c r="O122" s="771"/>
      <c r="P122" s="773"/>
      <c r="Q122" s="753"/>
      <c r="R122" s="109"/>
    </row>
    <row r="123" spans="1:19" ht="15.75" customHeight="1">
      <c r="A123" s="749">
        <v>46</v>
      </c>
      <c r="B123" s="757" t="str">
        <f t="shared" ref="B123" si="39">B121</f>
        <v>R５</v>
      </c>
      <c r="C123" s="759"/>
      <c r="D123" s="760"/>
      <c r="E123" s="763"/>
      <c r="F123" s="764"/>
      <c r="G123" s="765"/>
      <c r="H123" s="766"/>
      <c r="I123" s="767"/>
      <c r="J123" s="767"/>
      <c r="K123" s="767"/>
      <c r="L123" s="767"/>
      <c r="M123" s="767"/>
      <c r="N123" s="767"/>
      <c r="O123" s="768"/>
      <c r="P123" s="772"/>
      <c r="Q123" s="752" t="s">
        <v>94</v>
      </c>
      <c r="R123" s="109"/>
    </row>
    <row r="124" spans="1:19" ht="15.75" customHeight="1">
      <c r="A124" s="749"/>
      <c r="B124" s="758"/>
      <c r="C124" s="761"/>
      <c r="D124" s="762"/>
      <c r="E124" s="754"/>
      <c r="F124" s="755"/>
      <c r="G124" s="756"/>
      <c r="H124" s="769"/>
      <c r="I124" s="770"/>
      <c r="J124" s="770"/>
      <c r="K124" s="770"/>
      <c r="L124" s="770"/>
      <c r="M124" s="770"/>
      <c r="N124" s="770"/>
      <c r="O124" s="771"/>
      <c r="P124" s="773"/>
      <c r="Q124" s="753"/>
      <c r="R124" s="109"/>
    </row>
    <row r="125" spans="1:19" ht="15.75" customHeight="1">
      <c r="A125" s="741">
        <v>47</v>
      </c>
      <c r="B125" s="757" t="str">
        <f t="shared" ref="B125" si="40">B123</f>
        <v>R５</v>
      </c>
      <c r="C125" s="759"/>
      <c r="D125" s="760"/>
      <c r="E125" s="763"/>
      <c r="F125" s="764"/>
      <c r="G125" s="765"/>
      <c r="H125" s="766"/>
      <c r="I125" s="767"/>
      <c r="J125" s="767"/>
      <c r="K125" s="767"/>
      <c r="L125" s="767"/>
      <c r="M125" s="767"/>
      <c r="N125" s="767"/>
      <c r="O125" s="768"/>
      <c r="P125" s="772"/>
      <c r="Q125" s="752" t="s">
        <v>94</v>
      </c>
      <c r="R125" s="109"/>
    </row>
    <row r="126" spans="1:19" ht="15.75" customHeight="1">
      <c r="A126" s="743"/>
      <c r="B126" s="758"/>
      <c r="C126" s="761"/>
      <c r="D126" s="762"/>
      <c r="E126" s="754"/>
      <c r="F126" s="755"/>
      <c r="G126" s="756"/>
      <c r="H126" s="769"/>
      <c r="I126" s="770"/>
      <c r="J126" s="770"/>
      <c r="K126" s="770"/>
      <c r="L126" s="770"/>
      <c r="M126" s="770"/>
      <c r="N126" s="770"/>
      <c r="O126" s="771"/>
      <c r="P126" s="773"/>
      <c r="Q126" s="753"/>
      <c r="R126" s="109"/>
    </row>
    <row r="127" spans="1:19" ht="15.75" customHeight="1">
      <c r="A127" s="749">
        <v>48</v>
      </c>
      <c r="B127" s="757" t="str">
        <f t="shared" ref="B127" si="41">B125</f>
        <v>R５</v>
      </c>
      <c r="C127" s="759"/>
      <c r="D127" s="760"/>
      <c r="E127" s="763"/>
      <c r="F127" s="764"/>
      <c r="G127" s="765"/>
      <c r="H127" s="766"/>
      <c r="I127" s="767"/>
      <c r="J127" s="767"/>
      <c r="K127" s="767"/>
      <c r="L127" s="767"/>
      <c r="M127" s="767"/>
      <c r="N127" s="767"/>
      <c r="O127" s="768"/>
      <c r="P127" s="772"/>
      <c r="Q127" s="752" t="s">
        <v>94</v>
      </c>
      <c r="R127" s="109"/>
    </row>
    <row r="128" spans="1:19" ht="15.75" customHeight="1">
      <c r="A128" s="749"/>
      <c r="B128" s="758"/>
      <c r="C128" s="761"/>
      <c r="D128" s="762"/>
      <c r="E128" s="754"/>
      <c r="F128" s="755"/>
      <c r="G128" s="756"/>
      <c r="H128" s="769"/>
      <c r="I128" s="770"/>
      <c r="J128" s="770"/>
      <c r="K128" s="770"/>
      <c r="L128" s="770"/>
      <c r="M128" s="770"/>
      <c r="N128" s="770"/>
      <c r="O128" s="771"/>
      <c r="P128" s="773"/>
      <c r="Q128" s="753"/>
      <c r="R128" s="109"/>
    </row>
    <row r="129" spans="1:18" ht="15.75" customHeight="1">
      <c r="A129" s="741">
        <v>49</v>
      </c>
      <c r="B129" s="757" t="str">
        <f t="shared" ref="B129" si="42">B127</f>
        <v>R５</v>
      </c>
      <c r="C129" s="759"/>
      <c r="D129" s="760"/>
      <c r="E129" s="763"/>
      <c r="F129" s="764"/>
      <c r="G129" s="765"/>
      <c r="H129" s="766"/>
      <c r="I129" s="767"/>
      <c r="J129" s="767"/>
      <c r="K129" s="767"/>
      <c r="L129" s="767"/>
      <c r="M129" s="767"/>
      <c r="N129" s="767"/>
      <c r="O129" s="768"/>
      <c r="P129" s="772"/>
      <c r="Q129" s="752" t="s">
        <v>94</v>
      </c>
      <c r="R129" s="109"/>
    </row>
    <row r="130" spans="1:18" ht="15.75" customHeight="1">
      <c r="A130" s="743"/>
      <c r="B130" s="758"/>
      <c r="C130" s="761"/>
      <c r="D130" s="762"/>
      <c r="E130" s="754"/>
      <c r="F130" s="755"/>
      <c r="G130" s="756"/>
      <c r="H130" s="769"/>
      <c r="I130" s="770"/>
      <c r="J130" s="770"/>
      <c r="K130" s="770"/>
      <c r="L130" s="770"/>
      <c r="M130" s="770"/>
      <c r="N130" s="770"/>
      <c r="O130" s="771"/>
      <c r="P130" s="773"/>
      <c r="Q130" s="753"/>
      <c r="R130" s="109"/>
    </row>
    <row r="131" spans="1:18" ht="15.75" customHeight="1">
      <c r="A131" s="749">
        <v>50</v>
      </c>
      <c r="B131" s="757" t="str">
        <f t="shared" ref="B131" si="43">B129</f>
        <v>R５</v>
      </c>
      <c r="C131" s="759"/>
      <c r="D131" s="760"/>
      <c r="E131" s="763"/>
      <c r="F131" s="764"/>
      <c r="G131" s="765"/>
      <c r="H131" s="766"/>
      <c r="I131" s="767"/>
      <c r="J131" s="767"/>
      <c r="K131" s="767"/>
      <c r="L131" s="767"/>
      <c r="M131" s="767"/>
      <c r="N131" s="767"/>
      <c r="O131" s="768"/>
      <c r="P131" s="772"/>
      <c r="Q131" s="752" t="s">
        <v>94</v>
      </c>
      <c r="R131" s="109"/>
    </row>
    <row r="132" spans="1:18" ht="15.75" customHeight="1">
      <c r="A132" s="749"/>
      <c r="B132" s="758"/>
      <c r="C132" s="761"/>
      <c r="D132" s="762"/>
      <c r="E132" s="754"/>
      <c r="F132" s="755"/>
      <c r="G132" s="756"/>
      <c r="H132" s="769"/>
      <c r="I132" s="770"/>
      <c r="J132" s="770"/>
      <c r="K132" s="770"/>
      <c r="L132" s="770"/>
      <c r="M132" s="770"/>
      <c r="N132" s="770"/>
      <c r="O132" s="771"/>
      <c r="P132" s="773"/>
      <c r="Q132" s="753"/>
      <c r="R132" s="109"/>
    </row>
    <row r="133" spans="1:18" ht="15.75" customHeight="1">
      <c r="A133" s="741">
        <v>51</v>
      </c>
      <c r="B133" s="757" t="str">
        <f t="shared" ref="B133" si="44">B131</f>
        <v>R５</v>
      </c>
      <c r="C133" s="759"/>
      <c r="D133" s="760"/>
      <c r="E133" s="763"/>
      <c r="F133" s="764"/>
      <c r="G133" s="765"/>
      <c r="H133" s="766"/>
      <c r="I133" s="767"/>
      <c r="J133" s="767"/>
      <c r="K133" s="767"/>
      <c r="L133" s="767"/>
      <c r="M133" s="767"/>
      <c r="N133" s="767"/>
      <c r="O133" s="768"/>
      <c r="P133" s="772"/>
      <c r="Q133" s="752" t="s">
        <v>94</v>
      </c>
      <c r="R133" s="109"/>
    </row>
    <row r="134" spans="1:18" ht="15.75" customHeight="1">
      <c r="A134" s="743"/>
      <c r="B134" s="758"/>
      <c r="C134" s="761"/>
      <c r="D134" s="762"/>
      <c r="E134" s="754"/>
      <c r="F134" s="755"/>
      <c r="G134" s="756"/>
      <c r="H134" s="769"/>
      <c r="I134" s="770"/>
      <c r="J134" s="770"/>
      <c r="K134" s="770"/>
      <c r="L134" s="770"/>
      <c r="M134" s="770"/>
      <c r="N134" s="770"/>
      <c r="O134" s="771"/>
      <c r="P134" s="773"/>
      <c r="Q134" s="753"/>
      <c r="R134" s="109"/>
    </row>
    <row r="135" spans="1:18" ht="15.75" customHeight="1">
      <c r="A135" s="749">
        <v>52</v>
      </c>
      <c r="B135" s="757" t="str">
        <f t="shared" ref="B135" si="45">B133</f>
        <v>R５</v>
      </c>
      <c r="C135" s="759"/>
      <c r="D135" s="760"/>
      <c r="E135" s="763"/>
      <c r="F135" s="764"/>
      <c r="G135" s="765"/>
      <c r="H135" s="766"/>
      <c r="I135" s="767"/>
      <c r="J135" s="767"/>
      <c r="K135" s="767"/>
      <c r="L135" s="767"/>
      <c r="M135" s="767"/>
      <c r="N135" s="767"/>
      <c r="O135" s="768"/>
      <c r="P135" s="772"/>
      <c r="Q135" s="752" t="s">
        <v>94</v>
      </c>
      <c r="R135" s="109"/>
    </row>
    <row r="136" spans="1:18" ht="15.75" customHeight="1">
      <c r="A136" s="749"/>
      <c r="B136" s="758"/>
      <c r="C136" s="761"/>
      <c r="D136" s="762"/>
      <c r="E136" s="754"/>
      <c r="F136" s="755"/>
      <c r="G136" s="756"/>
      <c r="H136" s="769"/>
      <c r="I136" s="770"/>
      <c r="J136" s="770"/>
      <c r="K136" s="770"/>
      <c r="L136" s="770"/>
      <c r="M136" s="770"/>
      <c r="N136" s="770"/>
      <c r="O136" s="771"/>
      <c r="P136" s="773"/>
      <c r="Q136" s="753"/>
      <c r="R136" s="109"/>
    </row>
    <row r="137" spans="1:18" ht="15.75" customHeight="1">
      <c r="A137" s="741">
        <v>53</v>
      </c>
      <c r="B137" s="757" t="str">
        <f t="shared" ref="B137" si="46">B135</f>
        <v>R５</v>
      </c>
      <c r="C137" s="759"/>
      <c r="D137" s="760"/>
      <c r="E137" s="763"/>
      <c r="F137" s="764"/>
      <c r="G137" s="765"/>
      <c r="H137" s="766"/>
      <c r="I137" s="767"/>
      <c r="J137" s="767"/>
      <c r="K137" s="767"/>
      <c r="L137" s="767"/>
      <c r="M137" s="767"/>
      <c r="N137" s="767"/>
      <c r="O137" s="768"/>
      <c r="P137" s="772"/>
      <c r="Q137" s="752" t="s">
        <v>94</v>
      </c>
      <c r="R137" s="109"/>
    </row>
    <row r="138" spans="1:18" ht="15.75" customHeight="1">
      <c r="A138" s="743"/>
      <c r="B138" s="758"/>
      <c r="C138" s="761"/>
      <c r="D138" s="762"/>
      <c r="E138" s="754"/>
      <c r="F138" s="755"/>
      <c r="G138" s="756"/>
      <c r="H138" s="769"/>
      <c r="I138" s="770"/>
      <c r="J138" s="770"/>
      <c r="K138" s="770"/>
      <c r="L138" s="770"/>
      <c r="M138" s="770"/>
      <c r="N138" s="770"/>
      <c r="O138" s="771"/>
      <c r="P138" s="773"/>
      <c r="Q138" s="753"/>
      <c r="R138" s="109"/>
    </row>
    <row r="139" spans="1:18" ht="15.75" customHeight="1">
      <c r="A139" s="749">
        <v>54</v>
      </c>
      <c r="B139" s="757" t="str">
        <f t="shared" ref="B139" si="47">B137</f>
        <v>R５</v>
      </c>
      <c r="C139" s="759"/>
      <c r="D139" s="760"/>
      <c r="E139" s="763"/>
      <c r="F139" s="764"/>
      <c r="G139" s="765"/>
      <c r="H139" s="766"/>
      <c r="I139" s="767"/>
      <c r="J139" s="767"/>
      <c r="K139" s="767"/>
      <c r="L139" s="767"/>
      <c r="M139" s="767"/>
      <c r="N139" s="767"/>
      <c r="O139" s="768"/>
      <c r="P139" s="772"/>
      <c r="Q139" s="752" t="s">
        <v>94</v>
      </c>
      <c r="R139" s="109"/>
    </row>
    <row r="140" spans="1:18" ht="15.75" customHeight="1">
      <c r="A140" s="749"/>
      <c r="B140" s="758"/>
      <c r="C140" s="761"/>
      <c r="D140" s="762"/>
      <c r="E140" s="754"/>
      <c r="F140" s="755"/>
      <c r="G140" s="756"/>
      <c r="H140" s="769"/>
      <c r="I140" s="770"/>
      <c r="J140" s="770"/>
      <c r="K140" s="770"/>
      <c r="L140" s="770"/>
      <c r="M140" s="770"/>
      <c r="N140" s="770"/>
      <c r="O140" s="771"/>
      <c r="P140" s="773"/>
      <c r="Q140" s="753"/>
      <c r="R140" s="109"/>
    </row>
    <row r="141" spans="1:18" ht="15.75" customHeight="1">
      <c r="A141" s="741">
        <v>55</v>
      </c>
      <c r="B141" s="757" t="str">
        <f t="shared" ref="B141" si="48">B139</f>
        <v>R５</v>
      </c>
      <c r="C141" s="759"/>
      <c r="D141" s="760"/>
      <c r="E141" s="763"/>
      <c r="F141" s="764"/>
      <c r="G141" s="765"/>
      <c r="H141" s="766"/>
      <c r="I141" s="767"/>
      <c r="J141" s="767"/>
      <c r="K141" s="767"/>
      <c r="L141" s="767"/>
      <c r="M141" s="767"/>
      <c r="N141" s="767"/>
      <c r="O141" s="768"/>
      <c r="P141" s="772"/>
      <c r="Q141" s="752" t="s">
        <v>94</v>
      </c>
      <c r="R141" s="109"/>
    </row>
    <row r="142" spans="1:18" ht="15.75" customHeight="1">
      <c r="A142" s="743"/>
      <c r="B142" s="758"/>
      <c r="C142" s="761"/>
      <c r="D142" s="762"/>
      <c r="E142" s="754"/>
      <c r="F142" s="755"/>
      <c r="G142" s="756"/>
      <c r="H142" s="769"/>
      <c r="I142" s="770"/>
      <c r="J142" s="770"/>
      <c r="K142" s="770"/>
      <c r="L142" s="770"/>
      <c r="M142" s="770"/>
      <c r="N142" s="770"/>
      <c r="O142" s="771"/>
      <c r="P142" s="773"/>
      <c r="Q142" s="753"/>
      <c r="R142" s="109"/>
    </row>
    <row r="143" spans="1:18" ht="15.75" customHeight="1">
      <c r="A143" s="749">
        <v>56</v>
      </c>
      <c r="B143" s="757" t="str">
        <f t="shared" ref="B143" si="49">B141</f>
        <v>R５</v>
      </c>
      <c r="C143" s="759"/>
      <c r="D143" s="760"/>
      <c r="E143" s="763"/>
      <c r="F143" s="764"/>
      <c r="G143" s="765"/>
      <c r="H143" s="766"/>
      <c r="I143" s="767"/>
      <c r="J143" s="767"/>
      <c r="K143" s="767"/>
      <c r="L143" s="767"/>
      <c r="M143" s="767"/>
      <c r="N143" s="767"/>
      <c r="O143" s="768"/>
      <c r="P143" s="772"/>
      <c r="Q143" s="752" t="s">
        <v>94</v>
      </c>
      <c r="R143" s="109"/>
    </row>
    <row r="144" spans="1:18" ht="15.75" customHeight="1">
      <c r="A144" s="749"/>
      <c r="B144" s="758"/>
      <c r="C144" s="761"/>
      <c r="D144" s="762"/>
      <c r="E144" s="754"/>
      <c r="F144" s="755"/>
      <c r="G144" s="756"/>
      <c r="H144" s="769"/>
      <c r="I144" s="770"/>
      <c r="J144" s="770"/>
      <c r="K144" s="770"/>
      <c r="L144" s="770"/>
      <c r="M144" s="770"/>
      <c r="N144" s="770"/>
      <c r="O144" s="771"/>
      <c r="P144" s="773"/>
      <c r="Q144" s="753"/>
      <c r="R144" s="109"/>
    </row>
    <row r="145" spans="1:18" ht="15.75" customHeight="1">
      <c r="A145" s="741">
        <v>57</v>
      </c>
      <c r="B145" s="757" t="str">
        <f t="shared" ref="B145" si="50">B143</f>
        <v>R５</v>
      </c>
      <c r="C145" s="759"/>
      <c r="D145" s="760"/>
      <c r="E145" s="763"/>
      <c r="F145" s="764"/>
      <c r="G145" s="765"/>
      <c r="H145" s="766"/>
      <c r="I145" s="767"/>
      <c r="J145" s="767"/>
      <c r="K145" s="767"/>
      <c r="L145" s="767"/>
      <c r="M145" s="767"/>
      <c r="N145" s="767"/>
      <c r="O145" s="768"/>
      <c r="P145" s="772"/>
      <c r="Q145" s="752" t="s">
        <v>94</v>
      </c>
      <c r="R145" s="109"/>
    </row>
    <row r="146" spans="1:18" ht="15.75" customHeight="1">
      <c r="A146" s="743"/>
      <c r="B146" s="758"/>
      <c r="C146" s="761"/>
      <c r="D146" s="762"/>
      <c r="E146" s="754"/>
      <c r="F146" s="755"/>
      <c r="G146" s="756"/>
      <c r="H146" s="769"/>
      <c r="I146" s="770"/>
      <c r="J146" s="770"/>
      <c r="K146" s="770"/>
      <c r="L146" s="770"/>
      <c r="M146" s="770"/>
      <c r="N146" s="770"/>
      <c r="O146" s="771"/>
      <c r="P146" s="773"/>
      <c r="Q146" s="753"/>
      <c r="R146" s="109"/>
    </row>
    <row r="147" spans="1:18" ht="15.75" customHeight="1">
      <c r="A147" s="749">
        <v>58</v>
      </c>
      <c r="B147" s="757" t="str">
        <f t="shared" ref="B147" si="51">B145</f>
        <v>R５</v>
      </c>
      <c r="C147" s="759"/>
      <c r="D147" s="760"/>
      <c r="E147" s="763"/>
      <c r="F147" s="764"/>
      <c r="G147" s="765"/>
      <c r="H147" s="766"/>
      <c r="I147" s="767"/>
      <c r="J147" s="767"/>
      <c r="K147" s="767"/>
      <c r="L147" s="767"/>
      <c r="M147" s="767"/>
      <c r="N147" s="767"/>
      <c r="O147" s="768"/>
      <c r="P147" s="772"/>
      <c r="Q147" s="752" t="s">
        <v>94</v>
      </c>
      <c r="R147" s="109"/>
    </row>
    <row r="148" spans="1:18" ht="15.75" customHeight="1">
      <c r="A148" s="749"/>
      <c r="B148" s="758"/>
      <c r="C148" s="761"/>
      <c r="D148" s="762"/>
      <c r="E148" s="754"/>
      <c r="F148" s="755"/>
      <c r="G148" s="756"/>
      <c r="H148" s="769"/>
      <c r="I148" s="770"/>
      <c r="J148" s="770"/>
      <c r="K148" s="770"/>
      <c r="L148" s="770"/>
      <c r="M148" s="770"/>
      <c r="N148" s="770"/>
      <c r="O148" s="771"/>
      <c r="P148" s="773"/>
      <c r="Q148" s="753"/>
      <c r="R148" s="109"/>
    </row>
    <row r="149" spans="1:18" ht="15.75" customHeight="1">
      <c r="A149" s="741">
        <v>59</v>
      </c>
      <c r="B149" s="757" t="str">
        <f t="shared" ref="B149" si="52">B147</f>
        <v>R５</v>
      </c>
      <c r="C149" s="759"/>
      <c r="D149" s="760"/>
      <c r="E149" s="763"/>
      <c r="F149" s="764"/>
      <c r="G149" s="765"/>
      <c r="H149" s="766"/>
      <c r="I149" s="767"/>
      <c r="J149" s="767"/>
      <c r="K149" s="767"/>
      <c r="L149" s="767"/>
      <c r="M149" s="767"/>
      <c r="N149" s="767"/>
      <c r="O149" s="768"/>
      <c r="P149" s="772"/>
      <c r="Q149" s="752" t="s">
        <v>94</v>
      </c>
      <c r="R149" s="109"/>
    </row>
    <row r="150" spans="1:18" ht="15.75" customHeight="1">
      <c r="A150" s="743"/>
      <c r="B150" s="758"/>
      <c r="C150" s="761"/>
      <c r="D150" s="762"/>
      <c r="E150" s="754"/>
      <c r="F150" s="755"/>
      <c r="G150" s="756"/>
      <c r="H150" s="769"/>
      <c r="I150" s="770"/>
      <c r="J150" s="770"/>
      <c r="K150" s="770"/>
      <c r="L150" s="770"/>
      <c r="M150" s="770"/>
      <c r="N150" s="770"/>
      <c r="O150" s="771"/>
      <c r="P150" s="773"/>
      <c r="Q150" s="753"/>
      <c r="R150" s="109"/>
    </row>
    <row r="151" spans="1:18" ht="15.75" customHeight="1">
      <c r="A151" s="757">
        <v>60</v>
      </c>
      <c r="B151" s="757" t="str">
        <f t="shared" ref="B151" si="53">B149</f>
        <v>R５</v>
      </c>
      <c r="C151" s="759"/>
      <c r="D151" s="760"/>
      <c r="E151" s="763"/>
      <c r="F151" s="764"/>
      <c r="G151" s="765"/>
      <c r="H151" s="766"/>
      <c r="I151" s="767"/>
      <c r="J151" s="767"/>
      <c r="K151" s="767"/>
      <c r="L151" s="767"/>
      <c r="M151" s="767"/>
      <c r="N151" s="767"/>
      <c r="O151" s="768"/>
      <c r="P151" s="772"/>
      <c r="Q151" s="752" t="s">
        <v>94</v>
      </c>
      <c r="R151" s="109"/>
    </row>
    <row r="152" spans="1:18" ht="15.75" customHeight="1">
      <c r="A152" s="758"/>
      <c r="B152" s="758"/>
      <c r="C152" s="761"/>
      <c r="D152" s="762"/>
      <c r="E152" s="754"/>
      <c r="F152" s="755"/>
      <c r="G152" s="756"/>
      <c r="H152" s="769"/>
      <c r="I152" s="770"/>
      <c r="J152" s="770"/>
      <c r="K152" s="770"/>
      <c r="L152" s="770"/>
      <c r="M152" s="770"/>
      <c r="N152" s="770"/>
      <c r="O152" s="771"/>
      <c r="P152" s="773"/>
      <c r="Q152" s="753"/>
      <c r="R152" s="109"/>
    </row>
    <row r="153" spans="1:18" ht="15.75" customHeight="1">
      <c r="A153" s="163" t="s">
        <v>44</v>
      </c>
      <c r="B153" s="776" t="s">
        <v>330</v>
      </c>
      <c r="C153" s="776"/>
      <c r="D153" s="776"/>
      <c r="E153" s="776"/>
      <c r="F153" s="776"/>
      <c r="G153" s="776"/>
      <c r="H153" s="776"/>
      <c r="I153" s="776"/>
      <c r="J153" s="776"/>
      <c r="K153" s="776"/>
      <c r="L153" s="776"/>
      <c r="M153" s="776"/>
      <c r="N153" s="776"/>
      <c r="O153" s="776"/>
      <c r="P153" s="776"/>
      <c r="Q153" s="187"/>
      <c r="R153" s="109"/>
    </row>
    <row r="154" spans="1:18" ht="15.75" customHeight="1">
      <c r="A154" s="163" t="s">
        <v>45</v>
      </c>
      <c r="B154" s="739" t="s">
        <v>508</v>
      </c>
      <c r="C154" s="739"/>
      <c r="D154" s="739"/>
      <c r="E154" s="739"/>
      <c r="F154" s="739"/>
      <c r="G154" s="739"/>
      <c r="H154" s="739"/>
      <c r="I154" s="739"/>
      <c r="J154" s="739"/>
      <c r="K154" s="739"/>
      <c r="L154" s="739"/>
      <c r="M154" s="739"/>
      <c r="N154" s="739"/>
      <c r="O154" s="739"/>
      <c r="P154" s="739"/>
      <c r="Q154" s="739"/>
      <c r="R154" s="109"/>
    </row>
    <row r="155" spans="1:18" ht="15.75" customHeight="1">
      <c r="B155" s="739"/>
      <c r="C155" s="739"/>
      <c r="D155" s="739"/>
      <c r="E155" s="739"/>
      <c r="F155" s="739"/>
      <c r="G155" s="739"/>
      <c r="H155" s="739"/>
      <c r="I155" s="739"/>
      <c r="J155" s="739"/>
      <c r="K155" s="739"/>
      <c r="L155" s="739"/>
      <c r="M155" s="739"/>
      <c r="N155" s="739"/>
      <c r="O155" s="739"/>
      <c r="P155" s="739"/>
      <c r="Q155" s="739"/>
      <c r="R155" s="109"/>
    </row>
    <row r="156" spans="1:18" s="192" customFormat="1">
      <c r="A156" s="3"/>
      <c r="B156" s="3"/>
      <c r="C156" s="3"/>
      <c r="D156" s="3"/>
      <c r="E156" s="3"/>
      <c r="F156" s="3"/>
      <c r="G156" s="3"/>
      <c r="H156" s="3"/>
      <c r="I156" s="3"/>
      <c r="J156" s="3"/>
      <c r="K156" s="3"/>
      <c r="L156" s="3"/>
      <c r="M156" s="3"/>
      <c r="N156" s="3"/>
      <c r="O156" s="3"/>
      <c r="P156" s="3"/>
      <c r="Q156" s="3"/>
      <c r="R156" s="187"/>
    </row>
    <row r="157" spans="1:18" s="192" customFormat="1">
      <c r="A157" s="3"/>
      <c r="B157" s="3"/>
      <c r="C157" s="3"/>
      <c r="D157" s="3"/>
      <c r="E157" s="3"/>
      <c r="F157" s="3"/>
      <c r="G157" s="3"/>
      <c r="H157" s="3"/>
      <c r="I157" s="3"/>
      <c r="J157" s="3"/>
      <c r="K157" s="3"/>
      <c r="L157" s="3"/>
      <c r="M157" s="3"/>
      <c r="N157" s="3"/>
      <c r="O157" s="3"/>
      <c r="P157" s="3"/>
      <c r="Q157" s="3"/>
      <c r="R157" s="187"/>
    </row>
    <row r="158" spans="1:18" ht="15.75" customHeight="1"/>
  </sheetData>
  <mergeCells count="519">
    <mergeCell ref="K4:Q4"/>
    <mergeCell ref="K56:Q56"/>
    <mergeCell ref="K108:Q108"/>
    <mergeCell ref="B153:P153"/>
    <mergeCell ref="Q149:Q150"/>
    <mergeCell ref="E150:G150"/>
    <mergeCell ref="A151:A152"/>
    <mergeCell ref="B151:B152"/>
    <mergeCell ref="C151:D152"/>
    <mergeCell ref="E151:G151"/>
    <mergeCell ref="H151:O152"/>
    <mergeCell ref="P151:P152"/>
    <mergeCell ref="Q151:Q152"/>
    <mergeCell ref="E152:G152"/>
    <mergeCell ref="A149:A150"/>
    <mergeCell ref="B149:B150"/>
    <mergeCell ref="C149:D150"/>
    <mergeCell ref="E149:G149"/>
    <mergeCell ref="H149:O150"/>
    <mergeCell ref="P149:P150"/>
    <mergeCell ref="Q145:Q146"/>
    <mergeCell ref="E146:G146"/>
    <mergeCell ref="A147:A148"/>
    <mergeCell ref="B147:B148"/>
    <mergeCell ref="C147:D148"/>
    <mergeCell ref="E147:G147"/>
    <mergeCell ref="H147:O148"/>
    <mergeCell ref="P147:P148"/>
    <mergeCell ref="Q147:Q148"/>
    <mergeCell ref="E148:G148"/>
    <mergeCell ref="A145:A146"/>
    <mergeCell ref="B145:B146"/>
    <mergeCell ref="C145:D146"/>
    <mergeCell ref="E145:G145"/>
    <mergeCell ref="H145:O146"/>
    <mergeCell ref="P145:P146"/>
    <mergeCell ref="Q141:Q142"/>
    <mergeCell ref="E142:G142"/>
    <mergeCell ref="A143:A144"/>
    <mergeCell ref="B143:B144"/>
    <mergeCell ref="C143:D144"/>
    <mergeCell ref="E143:G143"/>
    <mergeCell ref="H143:O144"/>
    <mergeCell ref="P143:P144"/>
    <mergeCell ref="Q143:Q144"/>
    <mergeCell ref="E144:G144"/>
    <mergeCell ref="A141:A142"/>
    <mergeCell ref="B141:B142"/>
    <mergeCell ref="C141:D142"/>
    <mergeCell ref="E141:G141"/>
    <mergeCell ref="H141:O142"/>
    <mergeCell ref="P141:P142"/>
    <mergeCell ref="Q137:Q138"/>
    <mergeCell ref="E138:G138"/>
    <mergeCell ref="A139:A140"/>
    <mergeCell ref="B139:B140"/>
    <mergeCell ref="C139:D140"/>
    <mergeCell ref="E139:G139"/>
    <mergeCell ref="H139:O140"/>
    <mergeCell ref="P139:P140"/>
    <mergeCell ref="Q139:Q140"/>
    <mergeCell ref="E140:G140"/>
    <mergeCell ref="A137:A138"/>
    <mergeCell ref="B137:B138"/>
    <mergeCell ref="C137:D138"/>
    <mergeCell ref="E137:G137"/>
    <mergeCell ref="H137:O138"/>
    <mergeCell ref="P137:P138"/>
    <mergeCell ref="Q133:Q134"/>
    <mergeCell ref="E134:G134"/>
    <mergeCell ref="A135:A136"/>
    <mergeCell ref="B135:B136"/>
    <mergeCell ref="C135:D136"/>
    <mergeCell ref="E135:G135"/>
    <mergeCell ref="H135:O136"/>
    <mergeCell ref="P135:P136"/>
    <mergeCell ref="Q135:Q136"/>
    <mergeCell ref="E136:G136"/>
    <mergeCell ref="A133:A134"/>
    <mergeCell ref="B133:B134"/>
    <mergeCell ref="C133:D134"/>
    <mergeCell ref="E133:G133"/>
    <mergeCell ref="H133:O134"/>
    <mergeCell ref="P133:P134"/>
    <mergeCell ref="Q129:Q130"/>
    <mergeCell ref="E130:G130"/>
    <mergeCell ref="A131:A132"/>
    <mergeCell ref="B131:B132"/>
    <mergeCell ref="C131:D132"/>
    <mergeCell ref="E131:G131"/>
    <mergeCell ref="H131:O132"/>
    <mergeCell ref="P131:P132"/>
    <mergeCell ref="Q131:Q132"/>
    <mergeCell ref="E132:G132"/>
    <mergeCell ref="A129:A130"/>
    <mergeCell ref="B129:B130"/>
    <mergeCell ref="C129:D130"/>
    <mergeCell ref="E129:G129"/>
    <mergeCell ref="H129:O130"/>
    <mergeCell ref="P129:P130"/>
    <mergeCell ref="Q125:Q126"/>
    <mergeCell ref="E126:G126"/>
    <mergeCell ref="A127:A128"/>
    <mergeCell ref="B127:B128"/>
    <mergeCell ref="C127:D128"/>
    <mergeCell ref="E127:G127"/>
    <mergeCell ref="H127:O128"/>
    <mergeCell ref="P127:P128"/>
    <mergeCell ref="Q127:Q128"/>
    <mergeCell ref="E128:G128"/>
    <mergeCell ref="A125:A126"/>
    <mergeCell ref="B125:B126"/>
    <mergeCell ref="C125:D126"/>
    <mergeCell ref="E125:G125"/>
    <mergeCell ref="H125:O126"/>
    <mergeCell ref="P125:P126"/>
    <mergeCell ref="Q121:Q122"/>
    <mergeCell ref="E122:G122"/>
    <mergeCell ref="A123:A124"/>
    <mergeCell ref="B123:B124"/>
    <mergeCell ref="C123:D124"/>
    <mergeCell ref="E123:G123"/>
    <mergeCell ref="H123:O124"/>
    <mergeCell ref="P123:P124"/>
    <mergeCell ref="Q123:Q124"/>
    <mergeCell ref="E124:G124"/>
    <mergeCell ref="A121:A122"/>
    <mergeCell ref="B121:B122"/>
    <mergeCell ref="C121:D122"/>
    <mergeCell ref="E121:G121"/>
    <mergeCell ref="H121:O122"/>
    <mergeCell ref="P121:P122"/>
    <mergeCell ref="Q117:Q118"/>
    <mergeCell ref="E118:G118"/>
    <mergeCell ref="A119:A120"/>
    <mergeCell ref="B119:B120"/>
    <mergeCell ref="C119:D120"/>
    <mergeCell ref="E119:G119"/>
    <mergeCell ref="H119:O120"/>
    <mergeCell ref="P119:P120"/>
    <mergeCell ref="Q119:Q120"/>
    <mergeCell ref="E120:G120"/>
    <mergeCell ref="A117:A118"/>
    <mergeCell ref="B117:B118"/>
    <mergeCell ref="C117:D118"/>
    <mergeCell ref="E117:G117"/>
    <mergeCell ref="H117:O118"/>
    <mergeCell ref="P117:P118"/>
    <mergeCell ref="Q113:Q114"/>
    <mergeCell ref="E114:G114"/>
    <mergeCell ref="A115:A116"/>
    <mergeCell ref="B115:B116"/>
    <mergeCell ref="C115:D116"/>
    <mergeCell ref="E115:G115"/>
    <mergeCell ref="H115:O116"/>
    <mergeCell ref="P115:P116"/>
    <mergeCell ref="Q115:Q116"/>
    <mergeCell ref="E116:G116"/>
    <mergeCell ref="A113:A114"/>
    <mergeCell ref="B113:B114"/>
    <mergeCell ref="C113:D114"/>
    <mergeCell ref="E113:G113"/>
    <mergeCell ref="H113:O114"/>
    <mergeCell ref="P113:P114"/>
    <mergeCell ref="C111:D112"/>
    <mergeCell ref="E111:G111"/>
    <mergeCell ref="H111:O112"/>
    <mergeCell ref="P111:Q111"/>
    <mergeCell ref="E112:G112"/>
    <mergeCell ref="P112:Q112"/>
    <mergeCell ref="Q99:Q100"/>
    <mergeCell ref="E100:G100"/>
    <mergeCell ref="B101:P101"/>
    <mergeCell ref="A107:Q107"/>
    <mergeCell ref="A99:A100"/>
    <mergeCell ref="B99:B100"/>
    <mergeCell ref="C99:D100"/>
    <mergeCell ref="E99:G99"/>
    <mergeCell ref="H99:O100"/>
    <mergeCell ref="P99:P100"/>
    <mergeCell ref="H108:J108"/>
    <mergeCell ref="B102:Q103"/>
    <mergeCell ref="Q95:Q96"/>
    <mergeCell ref="E96:G96"/>
    <mergeCell ref="A97:A98"/>
    <mergeCell ref="B97:B98"/>
    <mergeCell ref="C97:D98"/>
    <mergeCell ref="E97:G97"/>
    <mergeCell ref="H97:O98"/>
    <mergeCell ref="P97:P98"/>
    <mergeCell ref="Q97:Q98"/>
    <mergeCell ref="E98:G98"/>
    <mergeCell ref="A95:A96"/>
    <mergeCell ref="B95:B96"/>
    <mergeCell ref="C95:D96"/>
    <mergeCell ref="E95:G95"/>
    <mergeCell ref="H95:O96"/>
    <mergeCell ref="P95:P96"/>
    <mergeCell ref="Q91:Q92"/>
    <mergeCell ref="E92:G92"/>
    <mergeCell ref="A93:A94"/>
    <mergeCell ref="B93:B94"/>
    <mergeCell ref="C93:D94"/>
    <mergeCell ref="E93:G93"/>
    <mergeCell ref="H93:O94"/>
    <mergeCell ref="P93:P94"/>
    <mergeCell ref="Q93:Q94"/>
    <mergeCell ref="E94:G94"/>
    <mergeCell ref="A91:A92"/>
    <mergeCell ref="B91:B92"/>
    <mergeCell ref="C91:D92"/>
    <mergeCell ref="E91:G91"/>
    <mergeCell ref="H91:O92"/>
    <mergeCell ref="P91:P92"/>
    <mergeCell ref="Q87:Q88"/>
    <mergeCell ref="E88:G88"/>
    <mergeCell ref="A89:A90"/>
    <mergeCell ref="B89:B90"/>
    <mergeCell ref="C89:D90"/>
    <mergeCell ref="E89:G89"/>
    <mergeCell ref="H89:O90"/>
    <mergeCell ref="P89:P90"/>
    <mergeCell ref="Q89:Q90"/>
    <mergeCell ref="E90:G90"/>
    <mergeCell ref="A87:A88"/>
    <mergeCell ref="B87:B88"/>
    <mergeCell ref="C87:D88"/>
    <mergeCell ref="E87:G87"/>
    <mergeCell ref="H87:O88"/>
    <mergeCell ref="P87:P88"/>
    <mergeCell ref="Q83:Q84"/>
    <mergeCell ref="E84:G84"/>
    <mergeCell ref="A85:A86"/>
    <mergeCell ref="B85:B86"/>
    <mergeCell ref="C85:D86"/>
    <mergeCell ref="E85:G85"/>
    <mergeCell ref="H85:O86"/>
    <mergeCell ref="P85:P86"/>
    <mergeCell ref="Q85:Q86"/>
    <mergeCell ref="E86:G86"/>
    <mergeCell ref="A83:A84"/>
    <mergeCell ref="B83:B84"/>
    <mergeCell ref="C83:D84"/>
    <mergeCell ref="E83:G83"/>
    <mergeCell ref="H83:O84"/>
    <mergeCell ref="P83:P84"/>
    <mergeCell ref="Q79:Q80"/>
    <mergeCell ref="E80:G80"/>
    <mergeCell ref="A81:A82"/>
    <mergeCell ref="B81:B82"/>
    <mergeCell ref="C81:D82"/>
    <mergeCell ref="E81:G81"/>
    <mergeCell ref="H81:O82"/>
    <mergeCell ref="P81:P82"/>
    <mergeCell ref="Q81:Q82"/>
    <mergeCell ref="E82:G82"/>
    <mergeCell ref="A79:A80"/>
    <mergeCell ref="B79:B80"/>
    <mergeCell ref="C79:D80"/>
    <mergeCell ref="E79:G79"/>
    <mergeCell ref="H79:O80"/>
    <mergeCell ref="P79:P80"/>
    <mergeCell ref="Q75:Q76"/>
    <mergeCell ref="E76:G76"/>
    <mergeCell ref="A77:A78"/>
    <mergeCell ref="B77:B78"/>
    <mergeCell ref="C77:D78"/>
    <mergeCell ref="E77:G77"/>
    <mergeCell ref="H77:O78"/>
    <mergeCell ref="P77:P78"/>
    <mergeCell ref="Q77:Q78"/>
    <mergeCell ref="E78:G78"/>
    <mergeCell ref="A75:A76"/>
    <mergeCell ref="B75:B76"/>
    <mergeCell ref="C75:D76"/>
    <mergeCell ref="E75:G75"/>
    <mergeCell ref="H75:O76"/>
    <mergeCell ref="P75:P76"/>
    <mergeCell ref="Q71:Q72"/>
    <mergeCell ref="E72:G72"/>
    <mergeCell ref="A73:A74"/>
    <mergeCell ref="B73:B74"/>
    <mergeCell ref="C73:D74"/>
    <mergeCell ref="E73:G73"/>
    <mergeCell ref="H73:O74"/>
    <mergeCell ref="P73:P74"/>
    <mergeCell ref="Q73:Q74"/>
    <mergeCell ref="E74:G74"/>
    <mergeCell ref="A71:A72"/>
    <mergeCell ref="B71:B72"/>
    <mergeCell ref="C71:D72"/>
    <mergeCell ref="E71:G71"/>
    <mergeCell ref="H71:O72"/>
    <mergeCell ref="P71:P72"/>
    <mergeCell ref="Q67:Q68"/>
    <mergeCell ref="E68:G68"/>
    <mergeCell ref="A69:A70"/>
    <mergeCell ref="B69:B70"/>
    <mergeCell ref="C69:D70"/>
    <mergeCell ref="E69:G69"/>
    <mergeCell ref="H69:O70"/>
    <mergeCell ref="P69:P70"/>
    <mergeCell ref="Q69:Q70"/>
    <mergeCell ref="E70:G70"/>
    <mergeCell ref="A67:A68"/>
    <mergeCell ref="B67:B68"/>
    <mergeCell ref="C67:D68"/>
    <mergeCell ref="E67:G67"/>
    <mergeCell ref="H67:O68"/>
    <mergeCell ref="P67:P68"/>
    <mergeCell ref="A65:A66"/>
    <mergeCell ref="B65:B66"/>
    <mergeCell ref="C65:D66"/>
    <mergeCell ref="E65:G65"/>
    <mergeCell ref="H65:O66"/>
    <mergeCell ref="P65:P66"/>
    <mergeCell ref="Q65:Q66"/>
    <mergeCell ref="E66:G66"/>
    <mergeCell ref="A63:A64"/>
    <mergeCell ref="B63:B64"/>
    <mergeCell ref="C63:D64"/>
    <mergeCell ref="E63:G63"/>
    <mergeCell ref="H63:O64"/>
    <mergeCell ref="P63:P64"/>
    <mergeCell ref="A61:A62"/>
    <mergeCell ref="B61:B62"/>
    <mergeCell ref="C61:D62"/>
    <mergeCell ref="E61:G61"/>
    <mergeCell ref="H61:O62"/>
    <mergeCell ref="P61:P62"/>
    <mergeCell ref="Q61:Q62"/>
    <mergeCell ref="E62:G62"/>
    <mergeCell ref="Q63:Q64"/>
    <mergeCell ref="E64:G64"/>
    <mergeCell ref="B49:P49"/>
    <mergeCell ref="A55:Q55"/>
    <mergeCell ref="C59:D60"/>
    <mergeCell ref="E59:G59"/>
    <mergeCell ref="H59:O60"/>
    <mergeCell ref="P59:Q59"/>
    <mergeCell ref="E60:G60"/>
    <mergeCell ref="P60:Q60"/>
    <mergeCell ref="H56:J56"/>
    <mergeCell ref="B50:Q51"/>
    <mergeCell ref="Q45:Q46"/>
    <mergeCell ref="E46:G46"/>
    <mergeCell ref="A47:A48"/>
    <mergeCell ref="B47:B48"/>
    <mergeCell ref="C47:D48"/>
    <mergeCell ref="E47:G47"/>
    <mergeCell ref="H47:O48"/>
    <mergeCell ref="P47:P48"/>
    <mergeCell ref="Q47:Q48"/>
    <mergeCell ref="E48:G48"/>
    <mergeCell ref="A45:A46"/>
    <mergeCell ref="B45:B46"/>
    <mergeCell ref="C45:D46"/>
    <mergeCell ref="E45:G45"/>
    <mergeCell ref="H45:O46"/>
    <mergeCell ref="P45:P46"/>
    <mergeCell ref="Q41:Q42"/>
    <mergeCell ref="E42:G42"/>
    <mergeCell ref="A43:A44"/>
    <mergeCell ref="B43:B44"/>
    <mergeCell ref="C43:D44"/>
    <mergeCell ref="E43:G43"/>
    <mergeCell ref="H43:O44"/>
    <mergeCell ref="P43:P44"/>
    <mergeCell ref="Q43:Q44"/>
    <mergeCell ref="E44:G44"/>
    <mergeCell ref="A41:A42"/>
    <mergeCell ref="B41:B42"/>
    <mergeCell ref="C41:D42"/>
    <mergeCell ref="E41:G41"/>
    <mergeCell ref="H41:O42"/>
    <mergeCell ref="P41:P42"/>
    <mergeCell ref="Q37:Q38"/>
    <mergeCell ref="E38:G38"/>
    <mergeCell ref="A39:A40"/>
    <mergeCell ref="B39:B40"/>
    <mergeCell ref="C39:D40"/>
    <mergeCell ref="E39:G39"/>
    <mergeCell ref="H39:O40"/>
    <mergeCell ref="P39:P40"/>
    <mergeCell ref="Q39:Q40"/>
    <mergeCell ref="E40:G40"/>
    <mergeCell ref="A37:A38"/>
    <mergeCell ref="B37:B38"/>
    <mergeCell ref="C37:D38"/>
    <mergeCell ref="E37:G37"/>
    <mergeCell ref="H37:O38"/>
    <mergeCell ref="P37:P38"/>
    <mergeCell ref="Q33:Q34"/>
    <mergeCell ref="E34:G34"/>
    <mergeCell ref="A35:A36"/>
    <mergeCell ref="B35:B36"/>
    <mergeCell ref="C35:D36"/>
    <mergeCell ref="E35:G35"/>
    <mergeCell ref="H35:O36"/>
    <mergeCell ref="P35:P36"/>
    <mergeCell ref="Q35:Q36"/>
    <mergeCell ref="E36:G36"/>
    <mergeCell ref="A33:A34"/>
    <mergeCell ref="B33:B34"/>
    <mergeCell ref="C33:D34"/>
    <mergeCell ref="E33:G33"/>
    <mergeCell ref="H33:O34"/>
    <mergeCell ref="P33:P34"/>
    <mergeCell ref="Q29:Q30"/>
    <mergeCell ref="E30:G30"/>
    <mergeCell ref="A31:A32"/>
    <mergeCell ref="B31:B32"/>
    <mergeCell ref="C31:D32"/>
    <mergeCell ref="E31:G31"/>
    <mergeCell ref="H31:O32"/>
    <mergeCell ref="P31:P32"/>
    <mergeCell ref="Q31:Q32"/>
    <mergeCell ref="E32:G32"/>
    <mergeCell ref="A29:A30"/>
    <mergeCell ref="B29:B30"/>
    <mergeCell ref="C29:D30"/>
    <mergeCell ref="E29:G29"/>
    <mergeCell ref="H29:O30"/>
    <mergeCell ref="P29:P30"/>
    <mergeCell ref="Q25:Q26"/>
    <mergeCell ref="E26:G26"/>
    <mergeCell ref="A27:A28"/>
    <mergeCell ref="B27:B28"/>
    <mergeCell ref="C27:D28"/>
    <mergeCell ref="E27:G27"/>
    <mergeCell ref="H27:O28"/>
    <mergeCell ref="P27:P28"/>
    <mergeCell ref="Q27:Q28"/>
    <mergeCell ref="E28:G28"/>
    <mergeCell ref="A25:A26"/>
    <mergeCell ref="B25:B26"/>
    <mergeCell ref="C25:D26"/>
    <mergeCell ref="E25:G25"/>
    <mergeCell ref="H25:O26"/>
    <mergeCell ref="P25:P26"/>
    <mergeCell ref="Q21:Q22"/>
    <mergeCell ref="E22:G22"/>
    <mergeCell ref="A23:A24"/>
    <mergeCell ref="B23:B24"/>
    <mergeCell ref="C23:D24"/>
    <mergeCell ref="E23:G23"/>
    <mergeCell ref="H23:O24"/>
    <mergeCell ref="P23:P24"/>
    <mergeCell ref="Q23:Q24"/>
    <mergeCell ref="E24:G24"/>
    <mergeCell ref="A21:A22"/>
    <mergeCell ref="B21:B22"/>
    <mergeCell ref="C21:D22"/>
    <mergeCell ref="E21:G21"/>
    <mergeCell ref="H21:O22"/>
    <mergeCell ref="P21:P22"/>
    <mergeCell ref="Q17:Q18"/>
    <mergeCell ref="E18:G18"/>
    <mergeCell ref="A19:A20"/>
    <mergeCell ref="B19:B20"/>
    <mergeCell ref="C19:D20"/>
    <mergeCell ref="E19:G19"/>
    <mergeCell ref="H19:O20"/>
    <mergeCell ref="P19:P20"/>
    <mergeCell ref="Q19:Q20"/>
    <mergeCell ref="E20:G20"/>
    <mergeCell ref="A17:A18"/>
    <mergeCell ref="B17:B18"/>
    <mergeCell ref="C17:D18"/>
    <mergeCell ref="E17:G17"/>
    <mergeCell ref="H17:O18"/>
    <mergeCell ref="P17:P18"/>
    <mergeCell ref="A15:A16"/>
    <mergeCell ref="B15:B16"/>
    <mergeCell ref="C15:D16"/>
    <mergeCell ref="E15:G15"/>
    <mergeCell ref="H15:O16"/>
    <mergeCell ref="P15:P16"/>
    <mergeCell ref="Q15:Q16"/>
    <mergeCell ref="E16:G16"/>
    <mergeCell ref="A13:A14"/>
    <mergeCell ref="B13:B14"/>
    <mergeCell ref="C13:D14"/>
    <mergeCell ref="E13:G13"/>
    <mergeCell ref="H13:O14"/>
    <mergeCell ref="P13:P14"/>
    <mergeCell ref="E12:G12"/>
    <mergeCell ref="A9:A10"/>
    <mergeCell ref="B9:B10"/>
    <mergeCell ref="C9:D10"/>
    <mergeCell ref="E9:G9"/>
    <mergeCell ref="H9:O10"/>
    <mergeCell ref="P9:P10"/>
    <mergeCell ref="Q13:Q14"/>
    <mergeCell ref="E14:G14"/>
    <mergeCell ref="B154:Q155"/>
    <mergeCell ref="A1:F1"/>
    <mergeCell ref="A2:E2"/>
    <mergeCell ref="A53:F53"/>
    <mergeCell ref="A54:E54"/>
    <mergeCell ref="A105:F105"/>
    <mergeCell ref="A106:E106"/>
    <mergeCell ref="A3:Q3"/>
    <mergeCell ref="C7:D8"/>
    <mergeCell ref="E7:G7"/>
    <mergeCell ref="H7:O8"/>
    <mergeCell ref="P7:Q7"/>
    <mergeCell ref="E8:G8"/>
    <mergeCell ref="P8:Q8"/>
    <mergeCell ref="H4:J4"/>
    <mergeCell ref="Q9:Q10"/>
    <mergeCell ref="E10:G10"/>
    <mergeCell ref="A11:A12"/>
    <mergeCell ref="B11:B12"/>
    <mergeCell ref="C11:D12"/>
    <mergeCell ref="E11:G11"/>
    <mergeCell ref="H11:O12"/>
    <mergeCell ref="P11:P12"/>
    <mergeCell ref="Q11:Q12"/>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rowBreaks count="1" manualBreakCount="1">
    <brk id="52" max="16"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66FF"/>
  </sheetPr>
  <dimension ref="A1:T158"/>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675" t="str">
        <f>CONCATENATE("（様式-",INDEX(発注者入力シート!$B$20:$G$24,MATCH(発注者入力シート!L6,発注者入力シート!$C$20:$C$24,0),4),"-２）")</f>
        <v>（様式-２-２）</v>
      </c>
      <c r="B1" s="675"/>
      <c r="C1" s="675"/>
      <c r="D1" s="675"/>
      <c r="E1" s="675"/>
      <c r="F1" s="675"/>
      <c r="Q1" s="158" t="s">
        <v>643</v>
      </c>
      <c r="R1" s="158"/>
      <c r="S1" s="3" t="s">
        <v>246</v>
      </c>
    </row>
    <row r="2" spans="1:20" ht="15.75" customHeight="1">
      <c r="A2" s="675" t="str">
        <f>CONCATENATE("評価項目",INDEX(発注者入力シート!$B$20:$G$24,MATCH(発注者入力シート!L6,発注者入力シート!$C$20:$C$24,0),5),"-",INDEX(発注者入力シート!$B$20:$G$24,MATCH(発注者入力シート!L6,発注者入力シート!$C$20:$C$24,0),6))</f>
        <v>評価項目（１）-①</v>
      </c>
      <c r="B2" s="675"/>
      <c r="C2" s="675"/>
      <c r="D2" s="675"/>
      <c r="E2" s="675"/>
      <c r="S2" s="3" t="s">
        <v>247</v>
      </c>
    </row>
    <row r="3" spans="1:20" ht="15.75" customHeight="1">
      <c r="A3" s="728" t="s">
        <v>91</v>
      </c>
      <c r="B3" s="728"/>
      <c r="C3" s="728"/>
      <c r="D3" s="728"/>
      <c r="E3" s="728"/>
      <c r="F3" s="728"/>
      <c r="G3" s="728"/>
      <c r="H3" s="728"/>
      <c r="I3" s="728"/>
      <c r="J3" s="728"/>
      <c r="K3" s="728"/>
      <c r="L3" s="728"/>
      <c r="M3" s="728"/>
      <c r="N3" s="728"/>
      <c r="O3" s="728"/>
      <c r="P3" s="728"/>
      <c r="Q3" s="728"/>
      <c r="R3" s="164"/>
      <c r="S3" s="132"/>
      <c r="T3" s="3" t="s">
        <v>254</v>
      </c>
    </row>
    <row r="4" spans="1:20" ht="15.75" customHeight="1">
      <c r="H4" s="751" t="s">
        <v>176</v>
      </c>
      <c r="I4" s="751"/>
      <c r="J4" s="751"/>
      <c r="K4" s="729" t="str">
        <f>IF(企業入力シート!C7="","",企業入力シート!C7)</f>
        <v/>
      </c>
      <c r="L4" s="729"/>
      <c r="M4" s="729"/>
      <c r="N4" s="729"/>
      <c r="O4" s="729"/>
      <c r="P4" s="729"/>
      <c r="Q4" s="729"/>
      <c r="R4" s="164"/>
      <c r="S4" s="126"/>
      <c r="T4" s="3" t="s">
        <v>249</v>
      </c>
    </row>
    <row r="5" spans="1:20" ht="15.75" customHeight="1">
      <c r="R5" s="2"/>
    </row>
    <row r="6" spans="1:20" ht="15.75" customHeight="1">
      <c r="S6" s="3" t="s">
        <v>250</v>
      </c>
    </row>
    <row r="7" spans="1:20" ht="15.75" customHeight="1">
      <c r="A7" s="159" t="s">
        <v>12</v>
      </c>
      <c r="B7" s="160" t="s">
        <v>14</v>
      </c>
      <c r="C7" s="740" t="s">
        <v>16</v>
      </c>
      <c r="D7" s="740"/>
      <c r="E7" s="741" t="s">
        <v>17</v>
      </c>
      <c r="F7" s="740"/>
      <c r="G7" s="742"/>
      <c r="H7" s="741" t="s">
        <v>18</v>
      </c>
      <c r="I7" s="740"/>
      <c r="J7" s="740"/>
      <c r="K7" s="740"/>
      <c r="L7" s="740"/>
      <c r="M7" s="740"/>
      <c r="N7" s="740"/>
      <c r="O7" s="742"/>
      <c r="P7" s="741" t="s">
        <v>48</v>
      </c>
      <c r="Q7" s="742"/>
      <c r="S7" s="128"/>
      <c r="T7" s="3" t="s">
        <v>251</v>
      </c>
    </row>
    <row r="8" spans="1:20" ht="15.75" customHeight="1">
      <c r="A8" s="161" t="s">
        <v>13</v>
      </c>
      <c r="B8" s="162" t="s">
        <v>15</v>
      </c>
      <c r="C8" s="678"/>
      <c r="D8" s="678"/>
      <c r="E8" s="746" t="s">
        <v>435</v>
      </c>
      <c r="F8" s="747"/>
      <c r="G8" s="748"/>
      <c r="H8" s="743"/>
      <c r="I8" s="744"/>
      <c r="J8" s="744"/>
      <c r="K8" s="744"/>
      <c r="L8" s="744"/>
      <c r="M8" s="744"/>
      <c r="N8" s="744"/>
      <c r="O8" s="745"/>
      <c r="P8" s="749" t="s">
        <v>47</v>
      </c>
      <c r="Q8" s="750"/>
      <c r="R8" s="109"/>
      <c r="S8" s="129"/>
      <c r="T8" s="3" t="s">
        <v>249</v>
      </c>
    </row>
    <row r="9" spans="1:20" ht="15.75" customHeight="1">
      <c r="A9" s="741">
        <v>1</v>
      </c>
      <c r="B9" s="774" t="s">
        <v>642</v>
      </c>
      <c r="C9" s="759"/>
      <c r="D9" s="760"/>
      <c r="E9" s="763"/>
      <c r="F9" s="764"/>
      <c r="G9" s="765"/>
      <c r="H9" s="766"/>
      <c r="I9" s="767"/>
      <c r="J9" s="767"/>
      <c r="K9" s="767"/>
      <c r="L9" s="767"/>
      <c r="M9" s="767"/>
      <c r="N9" s="767"/>
      <c r="O9" s="768"/>
      <c r="P9" s="772"/>
      <c r="Q9" s="752" t="s">
        <v>94</v>
      </c>
      <c r="R9" s="109"/>
    </row>
    <row r="10" spans="1:20" ht="15.75" customHeight="1">
      <c r="A10" s="743"/>
      <c r="B10" s="775"/>
      <c r="C10" s="761"/>
      <c r="D10" s="762"/>
      <c r="E10" s="754"/>
      <c r="F10" s="755"/>
      <c r="G10" s="756"/>
      <c r="H10" s="769"/>
      <c r="I10" s="770"/>
      <c r="J10" s="770"/>
      <c r="K10" s="770"/>
      <c r="L10" s="770"/>
      <c r="M10" s="770"/>
      <c r="N10" s="770"/>
      <c r="O10" s="771"/>
      <c r="P10" s="773"/>
      <c r="Q10" s="753"/>
      <c r="R10" s="109"/>
      <c r="S10" s="134" t="s">
        <v>252</v>
      </c>
    </row>
    <row r="11" spans="1:20" ht="15.75" customHeight="1">
      <c r="A11" s="749">
        <v>2</v>
      </c>
      <c r="B11" s="757" t="str">
        <f>B9</f>
        <v>R６</v>
      </c>
      <c r="C11" s="759"/>
      <c r="D11" s="760"/>
      <c r="E11" s="763"/>
      <c r="F11" s="764"/>
      <c r="G11" s="765"/>
      <c r="H11" s="766"/>
      <c r="I11" s="767"/>
      <c r="J11" s="767"/>
      <c r="K11" s="767"/>
      <c r="L11" s="767"/>
      <c r="M11" s="767"/>
      <c r="N11" s="767"/>
      <c r="O11" s="768"/>
      <c r="P11" s="772"/>
      <c r="Q11" s="752" t="s">
        <v>94</v>
      </c>
      <c r="R11" s="109"/>
      <c r="S11" s="134" t="s">
        <v>253</v>
      </c>
    </row>
    <row r="12" spans="1:20" ht="15.75" customHeight="1">
      <c r="A12" s="749"/>
      <c r="B12" s="758"/>
      <c r="C12" s="761"/>
      <c r="D12" s="762"/>
      <c r="E12" s="754"/>
      <c r="F12" s="755"/>
      <c r="G12" s="756"/>
      <c r="H12" s="769"/>
      <c r="I12" s="770"/>
      <c r="J12" s="770"/>
      <c r="K12" s="770"/>
      <c r="L12" s="770"/>
      <c r="M12" s="770"/>
      <c r="N12" s="770"/>
      <c r="O12" s="771"/>
      <c r="P12" s="773"/>
      <c r="Q12" s="753"/>
      <c r="R12" s="109"/>
      <c r="S12" s="134" t="s">
        <v>475</v>
      </c>
    </row>
    <row r="13" spans="1:20" ht="15.75" customHeight="1">
      <c r="A13" s="741">
        <v>3</v>
      </c>
      <c r="B13" s="757" t="str">
        <f t="shared" ref="B13" si="0">B11</f>
        <v>R６</v>
      </c>
      <c r="C13" s="759"/>
      <c r="D13" s="760"/>
      <c r="E13" s="763"/>
      <c r="F13" s="764"/>
      <c r="G13" s="765"/>
      <c r="H13" s="766"/>
      <c r="I13" s="767"/>
      <c r="J13" s="767"/>
      <c r="K13" s="767"/>
      <c r="L13" s="767"/>
      <c r="M13" s="767"/>
      <c r="N13" s="767"/>
      <c r="O13" s="768"/>
      <c r="P13" s="772"/>
      <c r="Q13" s="752" t="s">
        <v>94</v>
      </c>
      <c r="R13" s="109"/>
    </row>
    <row r="14" spans="1:20" ht="15.75" customHeight="1">
      <c r="A14" s="743"/>
      <c r="B14" s="758"/>
      <c r="C14" s="761"/>
      <c r="D14" s="762"/>
      <c r="E14" s="754"/>
      <c r="F14" s="755"/>
      <c r="G14" s="756"/>
      <c r="H14" s="769"/>
      <c r="I14" s="770"/>
      <c r="J14" s="770"/>
      <c r="K14" s="770"/>
      <c r="L14" s="770"/>
      <c r="M14" s="770"/>
      <c r="N14" s="770"/>
      <c r="O14" s="771"/>
      <c r="P14" s="773"/>
      <c r="Q14" s="753"/>
      <c r="R14" s="109"/>
    </row>
    <row r="15" spans="1:20" ht="15.75" customHeight="1">
      <c r="A15" s="749">
        <v>4</v>
      </c>
      <c r="B15" s="757" t="str">
        <f t="shared" ref="B15" si="1">B13</f>
        <v>R６</v>
      </c>
      <c r="C15" s="759"/>
      <c r="D15" s="760"/>
      <c r="E15" s="763"/>
      <c r="F15" s="764"/>
      <c r="G15" s="765"/>
      <c r="H15" s="766"/>
      <c r="I15" s="767"/>
      <c r="J15" s="767"/>
      <c r="K15" s="767"/>
      <c r="L15" s="767"/>
      <c r="M15" s="767"/>
      <c r="N15" s="767"/>
      <c r="O15" s="768"/>
      <c r="P15" s="772"/>
      <c r="Q15" s="752" t="s">
        <v>94</v>
      </c>
      <c r="R15" s="109"/>
    </row>
    <row r="16" spans="1:20" ht="15.75" customHeight="1">
      <c r="A16" s="749"/>
      <c r="B16" s="758"/>
      <c r="C16" s="761"/>
      <c r="D16" s="762"/>
      <c r="E16" s="754"/>
      <c r="F16" s="755"/>
      <c r="G16" s="756"/>
      <c r="H16" s="769"/>
      <c r="I16" s="770"/>
      <c r="J16" s="770"/>
      <c r="K16" s="770"/>
      <c r="L16" s="770"/>
      <c r="M16" s="770"/>
      <c r="N16" s="770"/>
      <c r="O16" s="771"/>
      <c r="P16" s="773"/>
      <c r="Q16" s="753"/>
      <c r="R16" s="109"/>
    </row>
    <row r="17" spans="1:18" ht="15.75" customHeight="1">
      <c r="A17" s="741">
        <v>5</v>
      </c>
      <c r="B17" s="757" t="str">
        <f t="shared" ref="B17" si="2">B15</f>
        <v>R６</v>
      </c>
      <c r="C17" s="759"/>
      <c r="D17" s="760"/>
      <c r="E17" s="763"/>
      <c r="F17" s="764"/>
      <c r="G17" s="765"/>
      <c r="H17" s="766"/>
      <c r="I17" s="767"/>
      <c r="J17" s="767"/>
      <c r="K17" s="767"/>
      <c r="L17" s="767"/>
      <c r="M17" s="767"/>
      <c r="N17" s="767"/>
      <c r="O17" s="768"/>
      <c r="P17" s="772"/>
      <c r="Q17" s="752" t="s">
        <v>94</v>
      </c>
      <c r="R17" s="109"/>
    </row>
    <row r="18" spans="1:18" ht="15.75" customHeight="1">
      <c r="A18" s="743"/>
      <c r="B18" s="758"/>
      <c r="C18" s="761"/>
      <c r="D18" s="762"/>
      <c r="E18" s="754"/>
      <c r="F18" s="755"/>
      <c r="G18" s="756"/>
      <c r="H18" s="769"/>
      <c r="I18" s="770"/>
      <c r="J18" s="770"/>
      <c r="K18" s="770"/>
      <c r="L18" s="770"/>
      <c r="M18" s="770"/>
      <c r="N18" s="770"/>
      <c r="O18" s="771"/>
      <c r="P18" s="773"/>
      <c r="Q18" s="753"/>
      <c r="R18" s="109"/>
    </row>
    <row r="19" spans="1:18" ht="15.75" customHeight="1">
      <c r="A19" s="749">
        <v>6</v>
      </c>
      <c r="B19" s="757" t="str">
        <f t="shared" ref="B19" si="3">B17</f>
        <v>R６</v>
      </c>
      <c r="C19" s="759"/>
      <c r="D19" s="760"/>
      <c r="E19" s="763"/>
      <c r="F19" s="764"/>
      <c r="G19" s="765"/>
      <c r="H19" s="766"/>
      <c r="I19" s="767"/>
      <c r="J19" s="767"/>
      <c r="K19" s="767"/>
      <c r="L19" s="767"/>
      <c r="M19" s="767"/>
      <c r="N19" s="767"/>
      <c r="O19" s="768"/>
      <c r="P19" s="772"/>
      <c r="Q19" s="752" t="s">
        <v>94</v>
      </c>
      <c r="R19" s="109"/>
    </row>
    <row r="20" spans="1:18" ht="15.75" customHeight="1">
      <c r="A20" s="749"/>
      <c r="B20" s="758"/>
      <c r="C20" s="761"/>
      <c r="D20" s="762"/>
      <c r="E20" s="754"/>
      <c r="F20" s="755"/>
      <c r="G20" s="756"/>
      <c r="H20" s="769"/>
      <c r="I20" s="770"/>
      <c r="J20" s="770"/>
      <c r="K20" s="770"/>
      <c r="L20" s="770"/>
      <c r="M20" s="770"/>
      <c r="N20" s="770"/>
      <c r="O20" s="771"/>
      <c r="P20" s="773"/>
      <c r="Q20" s="753"/>
      <c r="R20" s="109"/>
    </row>
    <row r="21" spans="1:18" ht="15.75" customHeight="1">
      <c r="A21" s="741">
        <v>7</v>
      </c>
      <c r="B21" s="757" t="str">
        <f t="shared" ref="B21" si="4">B19</f>
        <v>R６</v>
      </c>
      <c r="C21" s="759"/>
      <c r="D21" s="760"/>
      <c r="E21" s="763"/>
      <c r="F21" s="764"/>
      <c r="G21" s="765"/>
      <c r="H21" s="766"/>
      <c r="I21" s="767"/>
      <c r="J21" s="767"/>
      <c r="K21" s="767"/>
      <c r="L21" s="767"/>
      <c r="M21" s="767"/>
      <c r="N21" s="767"/>
      <c r="O21" s="768"/>
      <c r="P21" s="772"/>
      <c r="Q21" s="752" t="s">
        <v>94</v>
      </c>
      <c r="R21" s="109"/>
    </row>
    <row r="22" spans="1:18" ht="15.75" customHeight="1">
      <c r="A22" s="743"/>
      <c r="B22" s="758"/>
      <c r="C22" s="761"/>
      <c r="D22" s="762"/>
      <c r="E22" s="754"/>
      <c r="F22" s="755"/>
      <c r="G22" s="756"/>
      <c r="H22" s="769"/>
      <c r="I22" s="770"/>
      <c r="J22" s="770"/>
      <c r="K22" s="770"/>
      <c r="L22" s="770"/>
      <c r="M22" s="770"/>
      <c r="N22" s="770"/>
      <c r="O22" s="771"/>
      <c r="P22" s="773"/>
      <c r="Q22" s="753"/>
      <c r="R22" s="109"/>
    </row>
    <row r="23" spans="1:18" ht="15.75" customHeight="1">
      <c r="A23" s="749">
        <v>8</v>
      </c>
      <c r="B23" s="757" t="str">
        <f t="shared" ref="B23" si="5">B21</f>
        <v>R６</v>
      </c>
      <c r="C23" s="759"/>
      <c r="D23" s="760"/>
      <c r="E23" s="763"/>
      <c r="F23" s="764"/>
      <c r="G23" s="765"/>
      <c r="H23" s="766"/>
      <c r="I23" s="767"/>
      <c r="J23" s="767"/>
      <c r="K23" s="767"/>
      <c r="L23" s="767"/>
      <c r="M23" s="767"/>
      <c r="N23" s="767"/>
      <c r="O23" s="768"/>
      <c r="P23" s="772"/>
      <c r="Q23" s="752" t="s">
        <v>94</v>
      </c>
      <c r="R23" s="109"/>
    </row>
    <row r="24" spans="1:18" ht="15.75" customHeight="1">
      <c r="A24" s="749"/>
      <c r="B24" s="758"/>
      <c r="C24" s="761"/>
      <c r="D24" s="762"/>
      <c r="E24" s="754"/>
      <c r="F24" s="755"/>
      <c r="G24" s="756"/>
      <c r="H24" s="769"/>
      <c r="I24" s="770"/>
      <c r="J24" s="770"/>
      <c r="K24" s="770"/>
      <c r="L24" s="770"/>
      <c r="M24" s="770"/>
      <c r="N24" s="770"/>
      <c r="O24" s="771"/>
      <c r="P24" s="773"/>
      <c r="Q24" s="753"/>
      <c r="R24" s="109"/>
    </row>
    <row r="25" spans="1:18" ht="15.75" customHeight="1">
      <c r="A25" s="741">
        <v>9</v>
      </c>
      <c r="B25" s="757" t="str">
        <f t="shared" ref="B25" si="6">B23</f>
        <v>R６</v>
      </c>
      <c r="C25" s="759"/>
      <c r="D25" s="760"/>
      <c r="E25" s="763"/>
      <c r="F25" s="764"/>
      <c r="G25" s="765"/>
      <c r="H25" s="766"/>
      <c r="I25" s="767"/>
      <c r="J25" s="767"/>
      <c r="K25" s="767"/>
      <c r="L25" s="767"/>
      <c r="M25" s="767"/>
      <c r="N25" s="767"/>
      <c r="O25" s="768"/>
      <c r="P25" s="772"/>
      <c r="Q25" s="752" t="s">
        <v>94</v>
      </c>
      <c r="R25" s="109"/>
    </row>
    <row r="26" spans="1:18" ht="15.75" customHeight="1">
      <c r="A26" s="743"/>
      <c r="B26" s="758"/>
      <c r="C26" s="761"/>
      <c r="D26" s="762"/>
      <c r="E26" s="754"/>
      <c r="F26" s="755"/>
      <c r="G26" s="756"/>
      <c r="H26" s="769"/>
      <c r="I26" s="770"/>
      <c r="J26" s="770"/>
      <c r="K26" s="770"/>
      <c r="L26" s="770"/>
      <c r="M26" s="770"/>
      <c r="N26" s="770"/>
      <c r="O26" s="771"/>
      <c r="P26" s="773"/>
      <c r="Q26" s="753"/>
      <c r="R26" s="109"/>
    </row>
    <row r="27" spans="1:18" ht="15.75" customHeight="1">
      <c r="A27" s="749">
        <v>10</v>
      </c>
      <c r="B27" s="757" t="str">
        <f t="shared" ref="B27" si="7">B25</f>
        <v>R６</v>
      </c>
      <c r="C27" s="759"/>
      <c r="D27" s="760"/>
      <c r="E27" s="763"/>
      <c r="F27" s="764"/>
      <c r="G27" s="765"/>
      <c r="H27" s="766"/>
      <c r="I27" s="767"/>
      <c r="J27" s="767"/>
      <c r="K27" s="767"/>
      <c r="L27" s="767"/>
      <c r="M27" s="767"/>
      <c r="N27" s="767"/>
      <c r="O27" s="768"/>
      <c r="P27" s="772"/>
      <c r="Q27" s="752" t="s">
        <v>94</v>
      </c>
      <c r="R27" s="109"/>
    </row>
    <row r="28" spans="1:18" ht="15.75" customHeight="1">
      <c r="A28" s="749"/>
      <c r="B28" s="758"/>
      <c r="C28" s="761"/>
      <c r="D28" s="762"/>
      <c r="E28" s="754"/>
      <c r="F28" s="755"/>
      <c r="G28" s="756"/>
      <c r="H28" s="769"/>
      <c r="I28" s="770"/>
      <c r="J28" s="770"/>
      <c r="K28" s="770"/>
      <c r="L28" s="770"/>
      <c r="M28" s="770"/>
      <c r="N28" s="770"/>
      <c r="O28" s="771"/>
      <c r="P28" s="773"/>
      <c r="Q28" s="753"/>
      <c r="R28" s="109"/>
    </row>
    <row r="29" spans="1:18" ht="15.75" customHeight="1">
      <c r="A29" s="741">
        <v>11</v>
      </c>
      <c r="B29" s="757" t="str">
        <f t="shared" ref="B29" si="8">B27</f>
        <v>R６</v>
      </c>
      <c r="C29" s="759"/>
      <c r="D29" s="760"/>
      <c r="E29" s="763"/>
      <c r="F29" s="764"/>
      <c r="G29" s="765"/>
      <c r="H29" s="766"/>
      <c r="I29" s="767"/>
      <c r="J29" s="767"/>
      <c r="K29" s="767"/>
      <c r="L29" s="767"/>
      <c r="M29" s="767"/>
      <c r="N29" s="767"/>
      <c r="O29" s="768"/>
      <c r="P29" s="772"/>
      <c r="Q29" s="752" t="s">
        <v>94</v>
      </c>
      <c r="R29" s="109"/>
    </row>
    <row r="30" spans="1:18" ht="15.75" customHeight="1">
      <c r="A30" s="743"/>
      <c r="B30" s="758"/>
      <c r="C30" s="761"/>
      <c r="D30" s="762"/>
      <c r="E30" s="754"/>
      <c r="F30" s="755"/>
      <c r="G30" s="756"/>
      <c r="H30" s="769"/>
      <c r="I30" s="770"/>
      <c r="J30" s="770"/>
      <c r="K30" s="770"/>
      <c r="L30" s="770"/>
      <c r="M30" s="770"/>
      <c r="N30" s="770"/>
      <c r="O30" s="771"/>
      <c r="P30" s="773"/>
      <c r="Q30" s="753"/>
      <c r="R30" s="109"/>
    </row>
    <row r="31" spans="1:18" ht="15.75" customHeight="1">
      <c r="A31" s="749">
        <v>12</v>
      </c>
      <c r="B31" s="757" t="str">
        <f t="shared" ref="B31" si="9">B29</f>
        <v>R６</v>
      </c>
      <c r="C31" s="759"/>
      <c r="D31" s="760"/>
      <c r="E31" s="763"/>
      <c r="F31" s="764"/>
      <c r="G31" s="765"/>
      <c r="H31" s="766"/>
      <c r="I31" s="767"/>
      <c r="J31" s="767"/>
      <c r="K31" s="767"/>
      <c r="L31" s="767"/>
      <c r="M31" s="767"/>
      <c r="N31" s="767"/>
      <c r="O31" s="768"/>
      <c r="P31" s="772"/>
      <c r="Q31" s="752" t="s">
        <v>94</v>
      </c>
      <c r="R31" s="109"/>
    </row>
    <row r="32" spans="1:18" ht="15.75" customHeight="1">
      <c r="A32" s="749"/>
      <c r="B32" s="758"/>
      <c r="C32" s="761"/>
      <c r="D32" s="762"/>
      <c r="E32" s="754"/>
      <c r="F32" s="755"/>
      <c r="G32" s="756"/>
      <c r="H32" s="769"/>
      <c r="I32" s="770"/>
      <c r="J32" s="770"/>
      <c r="K32" s="770"/>
      <c r="L32" s="770"/>
      <c r="M32" s="770"/>
      <c r="N32" s="770"/>
      <c r="O32" s="771"/>
      <c r="P32" s="773"/>
      <c r="Q32" s="753"/>
      <c r="R32" s="109"/>
    </row>
    <row r="33" spans="1:18" ht="15.75" customHeight="1">
      <c r="A33" s="741">
        <v>13</v>
      </c>
      <c r="B33" s="757" t="str">
        <f t="shared" ref="B33" si="10">B31</f>
        <v>R６</v>
      </c>
      <c r="C33" s="759"/>
      <c r="D33" s="760"/>
      <c r="E33" s="763"/>
      <c r="F33" s="764"/>
      <c r="G33" s="765"/>
      <c r="H33" s="766"/>
      <c r="I33" s="767"/>
      <c r="J33" s="767"/>
      <c r="K33" s="767"/>
      <c r="L33" s="767"/>
      <c r="M33" s="767"/>
      <c r="N33" s="767"/>
      <c r="O33" s="768"/>
      <c r="P33" s="772"/>
      <c r="Q33" s="752" t="s">
        <v>94</v>
      </c>
      <c r="R33" s="109"/>
    </row>
    <row r="34" spans="1:18" ht="15.75" customHeight="1">
      <c r="A34" s="743"/>
      <c r="B34" s="758"/>
      <c r="C34" s="761"/>
      <c r="D34" s="762"/>
      <c r="E34" s="754"/>
      <c r="F34" s="755"/>
      <c r="G34" s="756"/>
      <c r="H34" s="769"/>
      <c r="I34" s="770"/>
      <c r="J34" s="770"/>
      <c r="K34" s="770"/>
      <c r="L34" s="770"/>
      <c r="M34" s="770"/>
      <c r="N34" s="770"/>
      <c r="O34" s="771"/>
      <c r="P34" s="773"/>
      <c r="Q34" s="753"/>
      <c r="R34" s="109"/>
    </row>
    <row r="35" spans="1:18" ht="15.75" customHeight="1">
      <c r="A35" s="749">
        <v>14</v>
      </c>
      <c r="B35" s="757" t="str">
        <f t="shared" ref="B35" si="11">B33</f>
        <v>R６</v>
      </c>
      <c r="C35" s="759"/>
      <c r="D35" s="760"/>
      <c r="E35" s="763"/>
      <c r="F35" s="764"/>
      <c r="G35" s="765"/>
      <c r="H35" s="766"/>
      <c r="I35" s="767"/>
      <c r="J35" s="767"/>
      <c r="K35" s="767"/>
      <c r="L35" s="767"/>
      <c r="M35" s="767"/>
      <c r="N35" s="767"/>
      <c r="O35" s="768"/>
      <c r="P35" s="772"/>
      <c r="Q35" s="752" t="s">
        <v>94</v>
      </c>
      <c r="R35" s="109"/>
    </row>
    <row r="36" spans="1:18" ht="15.75" customHeight="1">
      <c r="A36" s="749"/>
      <c r="B36" s="758"/>
      <c r="C36" s="761"/>
      <c r="D36" s="762"/>
      <c r="E36" s="754"/>
      <c r="F36" s="755"/>
      <c r="G36" s="756"/>
      <c r="H36" s="769"/>
      <c r="I36" s="770"/>
      <c r="J36" s="770"/>
      <c r="K36" s="770"/>
      <c r="L36" s="770"/>
      <c r="M36" s="770"/>
      <c r="N36" s="770"/>
      <c r="O36" s="771"/>
      <c r="P36" s="773"/>
      <c r="Q36" s="753"/>
      <c r="R36" s="109"/>
    </row>
    <row r="37" spans="1:18" ht="15.75" customHeight="1">
      <c r="A37" s="741">
        <v>15</v>
      </c>
      <c r="B37" s="757" t="str">
        <f t="shared" ref="B37" si="12">B35</f>
        <v>R６</v>
      </c>
      <c r="C37" s="759"/>
      <c r="D37" s="760"/>
      <c r="E37" s="763"/>
      <c r="F37" s="764"/>
      <c r="G37" s="765"/>
      <c r="H37" s="766"/>
      <c r="I37" s="767"/>
      <c r="J37" s="767"/>
      <c r="K37" s="767"/>
      <c r="L37" s="767"/>
      <c r="M37" s="767"/>
      <c r="N37" s="767"/>
      <c r="O37" s="768"/>
      <c r="P37" s="772"/>
      <c r="Q37" s="752" t="s">
        <v>94</v>
      </c>
      <c r="R37" s="109"/>
    </row>
    <row r="38" spans="1:18" ht="15.75" customHeight="1">
      <c r="A38" s="743"/>
      <c r="B38" s="758"/>
      <c r="C38" s="761"/>
      <c r="D38" s="762"/>
      <c r="E38" s="754"/>
      <c r="F38" s="755"/>
      <c r="G38" s="756"/>
      <c r="H38" s="769"/>
      <c r="I38" s="770"/>
      <c r="J38" s="770"/>
      <c r="K38" s="770"/>
      <c r="L38" s="770"/>
      <c r="M38" s="770"/>
      <c r="N38" s="770"/>
      <c r="O38" s="771"/>
      <c r="P38" s="773"/>
      <c r="Q38" s="753"/>
      <c r="R38" s="109"/>
    </row>
    <row r="39" spans="1:18" ht="15.75" customHeight="1">
      <c r="A39" s="749">
        <v>16</v>
      </c>
      <c r="B39" s="757" t="str">
        <f t="shared" ref="B39" si="13">B37</f>
        <v>R６</v>
      </c>
      <c r="C39" s="759"/>
      <c r="D39" s="760"/>
      <c r="E39" s="763"/>
      <c r="F39" s="764"/>
      <c r="G39" s="765"/>
      <c r="H39" s="766"/>
      <c r="I39" s="767"/>
      <c r="J39" s="767"/>
      <c r="K39" s="767"/>
      <c r="L39" s="767"/>
      <c r="M39" s="767"/>
      <c r="N39" s="767"/>
      <c r="O39" s="768"/>
      <c r="P39" s="772"/>
      <c r="Q39" s="752" t="s">
        <v>94</v>
      </c>
      <c r="R39" s="109"/>
    </row>
    <row r="40" spans="1:18" ht="15.75" customHeight="1">
      <c r="A40" s="749"/>
      <c r="B40" s="758"/>
      <c r="C40" s="761"/>
      <c r="D40" s="762"/>
      <c r="E40" s="754"/>
      <c r="F40" s="755"/>
      <c r="G40" s="756"/>
      <c r="H40" s="769"/>
      <c r="I40" s="770"/>
      <c r="J40" s="770"/>
      <c r="K40" s="770"/>
      <c r="L40" s="770"/>
      <c r="M40" s="770"/>
      <c r="N40" s="770"/>
      <c r="O40" s="771"/>
      <c r="P40" s="773"/>
      <c r="Q40" s="753"/>
      <c r="R40" s="109"/>
    </row>
    <row r="41" spans="1:18" ht="15.75" customHeight="1">
      <c r="A41" s="741">
        <v>17</v>
      </c>
      <c r="B41" s="757" t="str">
        <f t="shared" ref="B41" si="14">B39</f>
        <v>R６</v>
      </c>
      <c r="C41" s="759"/>
      <c r="D41" s="760"/>
      <c r="E41" s="763"/>
      <c r="F41" s="764"/>
      <c r="G41" s="765"/>
      <c r="H41" s="766"/>
      <c r="I41" s="767"/>
      <c r="J41" s="767"/>
      <c r="K41" s="767"/>
      <c r="L41" s="767"/>
      <c r="M41" s="767"/>
      <c r="N41" s="767"/>
      <c r="O41" s="768"/>
      <c r="P41" s="772"/>
      <c r="Q41" s="752" t="s">
        <v>94</v>
      </c>
      <c r="R41" s="109"/>
    </row>
    <row r="42" spans="1:18" ht="15.75" customHeight="1">
      <c r="A42" s="743"/>
      <c r="B42" s="758"/>
      <c r="C42" s="761"/>
      <c r="D42" s="762"/>
      <c r="E42" s="754"/>
      <c r="F42" s="755"/>
      <c r="G42" s="756"/>
      <c r="H42" s="769"/>
      <c r="I42" s="770"/>
      <c r="J42" s="770"/>
      <c r="K42" s="770"/>
      <c r="L42" s="770"/>
      <c r="M42" s="770"/>
      <c r="N42" s="770"/>
      <c r="O42" s="771"/>
      <c r="P42" s="773"/>
      <c r="Q42" s="753"/>
      <c r="R42" s="109"/>
    </row>
    <row r="43" spans="1:18" ht="15.75" customHeight="1">
      <c r="A43" s="749">
        <v>18</v>
      </c>
      <c r="B43" s="757" t="str">
        <f t="shared" ref="B43" si="15">B41</f>
        <v>R６</v>
      </c>
      <c r="C43" s="759"/>
      <c r="D43" s="760"/>
      <c r="E43" s="763"/>
      <c r="F43" s="764"/>
      <c r="G43" s="765"/>
      <c r="H43" s="766"/>
      <c r="I43" s="767"/>
      <c r="J43" s="767"/>
      <c r="K43" s="767"/>
      <c r="L43" s="767"/>
      <c r="M43" s="767"/>
      <c r="N43" s="767"/>
      <c r="O43" s="768"/>
      <c r="P43" s="772"/>
      <c r="Q43" s="752" t="s">
        <v>94</v>
      </c>
      <c r="R43" s="109"/>
    </row>
    <row r="44" spans="1:18" ht="15.75" customHeight="1">
      <c r="A44" s="749"/>
      <c r="B44" s="758"/>
      <c r="C44" s="761"/>
      <c r="D44" s="762"/>
      <c r="E44" s="754"/>
      <c r="F44" s="755"/>
      <c r="G44" s="756"/>
      <c r="H44" s="769"/>
      <c r="I44" s="770"/>
      <c r="J44" s="770"/>
      <c r="K44" s="770"/>
      <c r="L44" s="770"/>
      <c r="M44" s="770"/>
      <c r="N44" s="770"/>
      <c r="O44" s="771"/>
      <c r="P44" s="773"/>
      <c r="Q44" s="753"/>
      <c r="R44" s="109"/>
    </row>
    <row r="45" spans="1:18" ht="15.75" customHeight="1">
      <c r="A45" s="741">
        <v>19</v>
      </c>
      <c r="B45" s="757" t="str">
        <f t="shared" ref="B45" si="16">B43</f>
        <v>R６</v>
      </c>
      <c r="C45" s="759"/>
      <c r="D45" s="760"/>
      <c r="E45" s="763"/>
      <c r="F45" s="764"/>
      <c r="G45" s="765"/>
      <c r="H45" s="766"/>
      <c r="I45" s="767"/>
      <c r="J45" s="767"/>
      <c r="K45" s="767"/>
      <c r="L45" s="767"/>
      <c r="M45" s="767"/>
      <c r="N45" s="767"/>
      <c r="O45" s="768"/>
      <c r="P45" s="772"/>
      <c r="Q45" s="752" t="s">
        <v>94</v>
      </c>
      <c r="R45" s="109"/>
    </row>
    <row r="46" spans="1:18" ht="15.75" customHeight="1">
      <c r="A46" s="743"/>
      <c r="B46" s="758"/>
      <c r="C46" s="761"/>
      <c r="D46" s="762"/>
      <c r="E46" s="754"/>
      <c r="F46" s="755"/>
      <c r="G46" s="756"/>
      <c r="H46" s="769"/>
      <c r="I46" s="770"/>
      <c r="J46" s="770"/>
      <c r="K46" s="770"/>
      <c r="L46" s="770"/>
      <c r="M46" s="770"/>
      <c r="N46" s="770"/>
      <c r="O46" s="771"/>
      <c r="P46" s="773"/>
      <c r="Q46" s="753"/>
      <c r="R46" s="109"/>
    </row>
    <row r="47" spans="1:18" ht="15.75" customHeight="1">
      <c r="A47" s="749">
        <v>20</v>
      </c>
      <c r="B47" s="757" t="str">
        <f t="shared" ref="B47" si="17">B45</f>
        <v>R６</v>
      </c>
      <c r="C47" s="759"/>
      <c r="D47" s="760"/>
      <c r="E47" s="763"/>
      <c r="F47" s="764"/>
      <c r="G47" s="765"/>
      <c r="H47" s="766"/>
      <c r="I47" s="767"/>
      <c r="J47" s="767"/>
      <c r="K47" s="767"/>
      <c r="L47" s="767"/>
      <c r="M47" s="767"/>
      <c r="N47" s="767"/>
      <c r="O47" s="768"/>
      <c r="P47" s="772"/>
      <c r="Q47" s="752" t="s">
        <v>94</v>
      </c>
      <c r="R47" s="109"/>
    </row>
    <row r="48" spans="1:18" ht="15.75" customHeight="1">
      <c r="A48" s="743"/>
      <c r="B48" s="758"/>
      <c r="C48" s="761"/>
      <c r="D48" s="762"/>
      <c r="E48" s="754"/>
      <c r="F48" s="755"/>
      <c r="G48" s="756"/>
      <c r="H48" s="769"/>
      <c r="I48" s="770"/>
      <c r="J48" s="770"/>
      <c r="K48" s="770"/>
      <c r="L48" s="770"/>
      <c r="M48" s="770"/>
      <c r="N48" s="770"/>
      <c r="O48" s="771"/>
      <c r="P48" s="773"/>
      <c r="Q48" s="753"/>
      <c r="R48" s="109"/>
    </row>
    <row r="49" spans="1:20" ht="15.75" customHeight="1">
      <c r="A49" s="163" t="s">
        <v>44</v>
      </c>
      <c r="B49" s="776" t="s">
        <v>330</v>
      </c>
      <c r="C49" s="776"/>
      <c r="D49" s="776"/>
      <c r="E49" s="776"/>
      <c r="F49" s="776"/>
      <c r="G49" s="776"/>
      <c r="H49" s="776"/>
      <c r="I49" s="776"/>
      <c r="J49" s="776"/>
      <c r="K49" s="776"/>
      <c r="L49" s="776"/>
      <c r="M49" s="776"/>
      <c r="N49" s="776"/>
      <c r="O49" s="776"/>
      <c r="P49" s="776"/>
      <c r="Q49" s="187"/>
      <c r="R49" s="109"/>
    </row>
    <row r="50" spans="1:20">
      <c r="A50" s="163" t="s">
        <v>45</v>
      </c>
      <c r="B50" s="739" t="s">
        <v>508</v>
      </c>
      <c r="C50" s="739"/>
      <c r="D50" s="739"/>
      <c r="E50" s="739"/>
      <c r="F50" s="739"/>
      <c r="G50" s="739"/>
      <c r="H50" s="739"/>
      <c r="I50" s="739"/>
      <c r="J50" s="739"/>
      <c r="K50" s="739"/>
      <c r="L50" s="739"/>
      <c r="M50" s="739"/>
      <c r="N50" s="739"/>
      <c r="O50" s="739"/>
      <c r="P50" s="739"/>
      <c r="Q50" s="739"/>
      <c r="R50" s="190"/>
    </row>
    <row r="51" spans="1:20">
      <c r="B51" s="739"/>
      <c r="C51" s="739"/>
      <c r="D51" s="739"/>
      <c r="E51" s="739"/>
      <c r="F51" s="739"/>
      <c r="G51" s="739"/>
      <c r="H51" s="739"/>
      <c r="I51" s="739"/>
      <c r="J51" s="739"/>
      <c r="K51" s="739"/>
      <c r="L51" s="739"/>
      <c r="M51" s="739"/>
      <c r="N51" s="739"/>
      <c r="O51" s="739"/>
      <c r="P51" s="739"/>
      <c r="Q51" s="739"/>
      <c r="R51" s="190"/>
    </row>
    <row r="52" spans="1:20" ht="12" customHeight="1">
      <c r="B52" s="369"/>
      <c r="C52" s="369"/>
      <c r="D52" s="369"/>
      <c r="E52" s="369"/>
      <c r="F52" s="369"/>
      <c r="G52" s="369"/>
      <c r="H52" s="369"/>
      <c r="I52" s="369"/>
      <c r="J52" s="369"/>
      <c r="K52" s="369"/>
      <c r="L52" s="369"/>
      <c r="M52" s="369"/>
      <c r="N52" s="369"/>
      <c r="O52" s="369"/>
      <c r="P52" s="369"/>
      <c r="Q52" s="369"/>
      <c r="R52" s="190"/>
    </row>
    <row r="53" spans="1:20" ht="15.75" customHeight="1">
      <c r="A53" s="675" t="str">
        <f>CONCATENATE("（様式-",INDEX(発注者入力シート!$B$20:$G$24,MATCH(発注者入力シート!L6,発注者入力シート!$C$20:$C$24,0),4),"-２）")</f>
        <v>（様式-２-２）</v>
      </c>
      <c r="B53" s="675"/>
      <c r="C53" s="675"/>
      <c r="D53" s="675"/>
      <c r="E53" s="675"/>
      <c r="F53" s="675"/>
      <c r="Q53" s="158" t="str">
        <f>Q1</f>
        <v>【令和６年度完成工事分】</v>
      </c>
      <c r="S53" s="3" t="s">
        <v>246</v>
      </c>
    </row>
    <row r="54" spans="1:20" ht="15.75" customHeight="1">
      <c r="A54" s="675" t="str">
        <f>CONCATENATE("評価項目",INDEX(発注者入力シート!$B$20:$G$24,MATCH(発注者入力シート!L6,発注者入力シート!$C$20:$C$24,0),5),"-",INDEX(発注者入力シート!$B$20:$G$24,MATCH(発注者入力シート!L6,発注者入力シート!$C$20:$C$24,0),6))</f>
        <v>評価項目（１）-①</v>
      </c>
      <c r="B54" s="675"/>
      <c r="C54" s="675"/>
      <c r="D54" s="675"/>
      <c r="E54" s="675"/>
      <c r="R54" s="158"/>
      <c r="S54" s="3" t="s">
        <v>247</v>
      </c>
    </row>
    <row r="55" spans="1:20" ht="15.75" customHeight="1">
      <c r="A55" s="728" t="s">
        <v>92</v>
      </c>
      <c r="B55" s="728"/>
      <c r="C55" s="728"/>
      <c r="D55" s="728"/>
      <c r="E55" s="728"/>
      <c r="F55" s="728"/>
      <c r="G55" s="728"/>
      <c r="H55" s="728"/>
      <c r="I55" s="728"/>
      <c r="J55" s="728"/>
      <c r="K55" s="728"/>
      <c r="L55" s="728"/>
      <c r="M55" s="728"/>
      <c r="N55" s="728"/>
      <c r="O55" s="728"/>
      <c r="P55" s="728"/>
      <c r="Q55" s="728"/>
      <c r="S55" s="132"/>
      <c r="T55" s="3" t="s">
        <v>254</v>
      </c>
    </row>
    <row r="56" spans="1:20" ht="15.75" customHeight="1">
      <c r="H56" s="751" t="s">
        <v>176</v>
      </c>
      <c r="I56" s="751"/>
      <c r="J56" s="751"/>
      <c r="K56" s="729" t="str">
        <f>IF(企業入力シート!C7="","",企業入力シート!C7)</f>
        <v/>
      </c>
      <c r="L56" s="729"/>
      <c r="M56" s="729"/>
      <c r="N56" s="729"/>
      <c r="O56" s="729"/>
      <c r="P56" s="729"/>
      <c r="Q56" s="729"/>
      <c r="R56" s="164"/>
      <c r="S56" s="126"/>
      <c r="T56" s="3" t="s">
        <v>249</v>
      </c>
    </row>
    <row r="57" spans="1:20" ht="12" customHeight="1">
      <c r="R57" s="164"/>
    </row>
    <row r="58" spans="1:20" ht="12" customHeight="1">
      <c r="R58" s="2"/>
      <c r="S58" s="3" t="s">
        <v>250</v>
      </c>
    </row>
    <row r="59" spans="1:20" ht="15.75" customHeight="1">
      <c r="A59" s="159" t="s">
        <v>12</v>
      </c>
      <c r="B59" s="160" t="s">
        <v>14</v>
      </c>
      <c r="C59" s="740" t="s">
        <v>16</v>
      </c>
      <c r="D59" s="740"/>
      <c r="E59" s="741" t="s">
        <v>17</v>
      </c>
      <c r="F59" s="740"/>
      <c r="G59" s="742"/>
      <c r="H59" s="741" t="s">
        <v>18</v>
      </c>
      <c r="I59" s="740"/>
      <c r="J59" s="740"/>
      <c r="K59" s="740"/>
      <c r="L59" s="740"/>
      <c r="M59" s="740"/>
      <c r="N59" s="740"/>
      <c r="O59" s="742"/>
      <c r="P59" s="741" t="s">
        <v>48</v>
      </c>
      <c r="Q59" s="742"/>
      <c r="S59" s="128"/>
      <c r="T59" s="3" t="s">
        <v>251</v>
      </c>
    </row>
    <row r="60" spans="1:20" ht="15.75" customHeight="1">
      <c r="A60" s="161" t="s">
        <v>13</v>
      </c>
      <c r="B60" s="162" t="s">
        <v>15</v>
      </c>
      <c r="C60" s="678"/>
      <c r="D60" s="678"/>
      <c r="E60" s="746" t="s">
        <v>435</v>
      </c>
      <c r="F60" s="747"/>
      <c r="G60" s="748"/>
      <c r="H60" s="743"/>
      <c r="I60" s="744"/>
      <c r="J60" s="744"/>
      <c r="K60" s="744"/>
      <c r="L60" s="744"/>
      <c r="M60" s="744"/>
      <c r="N60" s="744"/>
      <c r="O60" s="745"/>
      <c r="P60" s="749" t="s">
        <v>47</v>
      </c>
      <c r="Q60" s="750"/>
      <c r="S60" s="129"/>
      <c r="T60" s="3" t="s">
        <v>249</v>
      </c>
    </row>
    <row r="61" spans="1:20" ht="15.75" customHeight="1">
      <c r="A61" s="741">
        <v>21</v>
      </c>
      <c r="B61" s="757" t="str">
        <f>B47</f>
        <v>R６</v>
      </c>
      <c r="C61" s="759"/>
      <c r="D61" s="760"/>
      <c r="E61" s="763"/>
      <c r="F61" s="764"/>
      <c r="G61" s="765"/>
      <c r="H61" s="766"/>
      <c r="I61" s="767"/>
      <c r="J61" s="767"/>
      <c r="K61" s="767"/>
      <c r="L61" s="767"/>
      <c r="M61" s="767"/>
      <c r="N61" s="767"/>
      <c r="O61" s="768"/>
      <c r="P61" s="772"/>
      <c r="Q61" s="752" t="s">
        <v>94</v>
      </c>
      <c r="R61" s="109"/>
    </row>
    <row r="62" spans="1:20" ht="15.75" customHeight="1">
      <c r="A62" s="743"/>
      <c r="B62" s="758"/>
      <c r="C62" s="761"/>
      <c r="D62" s="762"/>
      <c r="E62" s="754"/>
      <c r="F62" s="755"/>
      <c r="G62" s="756"/>
      <c r="H62" s="769"/>
      <c r="I62" s="770"/>
      <c r="J62" s="770"/>
      <c r="K62" s="770"/>
      <c r="L62" s="770"/>
      <c r="M62" s="770"/>
      <c r="N62" s="770"/>
      <c r="O62" s="771"/>
      <c r="P62" s="773"/>
      <c r="Q62" s="753"/>
      <c r="R62" s="109"/>
      <c r="S62" s="134" t="s">
        <v>252</v>
      </c>
    </row>
    <row r="63" spans="1:20" ht="15.75" customHeight="1">
      <c r="A63" s="749">
        <v>22</v>
      </c>
      <c r="B63" s="757" t="str">
        <f>B61</f>
        <v>R６</v>
      </c>
      <c r="C63" s="759"/>
      <c r="D63" s="760"/>
      <c r="E63" s="763"/>
      <c r="F63" s="764"/>
      <c r="G63" s="765"/>
      <c r="H63" s="766"/>
      <c r="I63" s="767"/>
      <c r="J63" s="767"/>
      <c r="K63" s="767"/>
      <c r="L63" s="767"/>
      <c r="M63" s="767"/>
      <c r="N63" s="767"/>
      <c r="O63" s="768"/>
      <c r="P63" s="772"/>
      <c r="Q63" s="752" t="s">
        <v>94</v>
      </c>
      <c r="R63" s="109"/>
      <c r="S63" s="134" t="s">
        <v>253</v>
      </c>
    </row>
    <row r="64" spans="1:20" ht="15.75" customHeight="1">
      <c r="A64" s="749"/>
      <c r="B64" s="758"/>
      <c r="C64" s="761"/>
      <c r="D64" s="762"/>
      <c r="E64" s="754"/>
      <c r="F64" s="755"/>
      <c r="G64" s="756"/>
      <c r="H64" s="769"/>
      <c r="I64" s="770"/>
      <c r="J64" s="770"/>
      <c r="K64" s="770"/>
      <c r="L64" s="770"/>
      <c r="M64" s="770"/>
      <c r="N64" s="770"/>
      <c r="O64" s="771"/>
      <c r="P64" s="773"/>
      <c r="Q64" s="753"/>
      <c r="R64" s="109"/>
    </row>
    <row r="65" spans="1:18" ht="15.75" customHeight="1">
      <c r="A65" s="741">
        <v>23</v>
      </c>
      <c r="B65" s="757" t="str">
        <f t="shared" ref="B65" si="18">B63</f>
        <v>R６</v>
      </c>
      <c r="C65" s="759"/>
      <c r="D65" s="760"/>
      <c r="E65" s="763"/>
      <c r="F65" s="764"/>
      <c r="G65" s="765"/>
      <c r="H65" s="766"/>
      <c r="I65" s="767"/>
      <c r="J65" s="767"/>
      <c r="K65" s="767"/>
      <c r="L65" s="767"/>
      <c r="M65" s="767"/>
      <c r="N65" s="767"/>
      <c r="O65" s="768"/>
      <c r="P65" s="772"/>
      <c r="Q65" s="752" t="s">
        <v>94</v>
      </c>
      <c r="R65" s="109"/>
    </row>
    <row r="66" spans="1:18" ht="15.75" customHeight="1">
      <c r="A66" s="743"/>
      <c r="B66" s="758"/>
      <c r="C66" s="761"/>
      <c r="D66" s="762"/>
      <c r="E66" s="754"/>
      <c r="F66" s="755"/>
      <c r="G66" s="756"/>
      <c r="H66" s="769"/>
      <c r="I66" s="770"/>
      <c r="J66" s="770"/>
      <c r="K66" s="770"/>
      <c r="L66" s="770"/>
      <c r="M66" s="770"/>
      <c r="N66" s="770"/>
      <c r="O66" s="771"/>
      <c r="P66" s="773"/>
      <c r="Q66" s="753"/>
      <c r="R66" s="109"/>
    </row>
    <row r="67" spans="1:18" ht="15.75" customHeight="1">
      <c r="A67" s="749">
        <v>24</v>
      </c>
      <c r="B67" s="757" t="str">
        <f t="shared" ref="B67" si="19">B65</f>
        <v>R６</v>
      </c>
      <c r="C67" s="759"/>
      <c r="D67" s="760"/>
      <c r="E67" s="763"/>
      <c r="F67" s="764"/>
      <c r="G67" s="765"/>
      <c r="H67" s="766"/>
      <c r="I67" s="767"/>
      <c r="J67" s="767"/>
      <c r="K67" s="767"/>
      <c r="L67" s="767"/>
      <c r="M67" s="767"/>
      <c r="N67" s="767"/>
      <c r="O67" s="768"/>
      <c r="P67" s="772"/>
      <c r="Q67" s="752" t="s">
        <v>94</v>
      </c>
      <c r="R67" s="109"/>
    </row>
    <row r="68" spans="1:18" ht="15.75" customHeight="1">
      <c r="A68" s="749"/>
      <c r="B68" s="758"/>
      <c r="C68" s="761"/>
      <c r="D68" s="762"/>
      <c r="E68" s="754"/>
      <c r="F68" s="755"/>
      <c r="G68" s="756"/>
      <c r="H68" s="769"/>
      <c r="I68" s="770"/>
      <c r="J68" s="770"/>
      <c r="K68" s="770"/>
      <c r="L68" s="770"/>
      <c r="M68" s="770"/>
      <c r="N68" s="770"/>
      <c r="O68" s="771"/>
      <c r="P68" s="773"/>
      <c r="Q68" s="753"/>
      <c r="R68" s="109"/>
    </row>
    <row r="69" spans="1:18" ht="15.75" customHeight="1">
      <c r="A69" s="741">
        <v>25</v>
      </c>
      <c r="B69" s="757" t="str">
        <f t="shared" ref="B69" si="20">B67</f>
        <v>R６</v>
      </c>
      <c r="C69" s="759"/>
      <c r="D69" s="760"/>
      <c r="E69" s="763"/>
      <c r="F69" s="764"/>
      <c r="G69" s="765"/>
      <c r="H69" s="766"/>
      <c r="I69" s="767"/>
      <c r="J69" s="767"/>
      <c r="K69" s="767"/>
      <c r="L69" s="767"/>
      <c r="M69" s="767"/>
      <c r="N69" s="767"/>
      <c r="O69" s="768"/>
      <c r="P69" s="772"/>
      <c r="Q69" s="752" t="s">
        <v>94</v>
      </c>
      <c r="R69" s="109"/>
    </row>
    <row r="70" spans="1:18" ht="15.75" customHeight="1">
      <c r="A70" s="743"/>
      <c r="B70" s="758"/>
      <c r="C70" s="761"/>
      <c r="D70" s="762"/>
      <c r="E70" s="754"/>
      <c r="F70" s="755"/>
      <c r="G70" s="756"/>
      <c r="H70" s="769"/>
      <c r="I70" s="770"/>
      <c r="J70" s="770"/>
      <c r="K70" s="770"/>
      <c r="L70" s="770"/>
      <c r="M70" s="770"/>
      <c r="N70" s="770"/>
      <c r="O70" s="771"/>
      <c r="P70" s="773"/>
      <c r="Q70" s="753"/>
      <c r="R70" s="109"/>
    </row>
    <row r="71" spans="1:18" ht="15.75" customHeight="1">
      <c r="A71" s="749">
        <v>26</v>
      </c>
      <c r="B71" s="757" t="str">
        <f t="shared" ref="B71" si="21">B69</f>
        <v>R６</v>
      </c>
      <c r="C71" s="759"/>
      <c r="D71" s="760"/>
      <c r="E71" s="763"/>
      <c r="F71" s="764"/>
      <c r="G71" s="765"/>
      <c r="H71" s="766"/>
      <c r="I71" s="767"/>
      <c r="J71" s="767"/>
      <c r="K71" s="767"/>
      <c r="L71" s="767"/>
      <c r="M71" s="767"/>
      <c r="N71" s="767"/>
      <c r="O71" s="768"/>
      <c r="P71" s="772"/>
      <c r="Q71" s="752" t="s">
        <v>94</v>
      </c>
      <c r="R71" s="109"/>
    </row>
    <row r="72" spans="1:18" ht="15.75" customHeight="1">
      <c r="A72" s="749"/>
      <c r="B72" s="758"/>
      <c r="C72" s="761"/>
      <c r="D72" s="762"/>
      <c r="E72" s="754"/>
      <c r="F72" s="755"/>
      <c r="G72" s="756"/>
      <c r="H72" s="769"/>
      <c r="I72" s="770"/>
      <c r="J72" s="770"/>
      <c r="K72" s="770"/>
      <c r="L72" s="770"/>
      <c r="M72" s="770"/>
      <c r="N72" s="770"/>
      <c r="O72" s="771"/>
      <c r="P72" s="773"/>
      <c r="Q72" s="753"/>
      <c r="R72" s="109"/>
    </row>
    <row r="73" spans="1:18" ht="15.75" customHeight="1">
      <c r="A73" s="741">
        <v>27</v>
      </c>
      <c r="B73" s="757" t="str">
        <f t="shared" ref="B73" si="22">B71</f>
        <v>R６</v>
      </c>
      <c r="C73" s="759"/>
      <c r="D73" s="760"/>
      <c r="E73" s="763"/>
      <c r="F73" s="764"/>
      <c r="G73" s="765"/>
      <c r="H73" s="766"/>
      <c r="I73" s="767"/>
      <c r="J73" s="767"/>
      <c r="K73" s="767"/>
      <c r="L73" s="767"/>
      <c r="M73" s="767"/>
      <c r="N73" s="767"/>
      <c r="O73" s="768"/>
      <c r="P73" s="772"/>
      <c r="Q73" s="752" t="s">
        <v>94</v>
      </c>
      <c r="R73" s="109"/>
    </row>
    <row r="74" spans="1:18" ht="15.75" customHeight="1">
      <c r="A74" s="743"/>
      <c r="B74" s="758"/>
      <c r="C74" s="761"/>
      <c r="D74" s="762"/>
      <c r="E74" s="754"/>
      <c r="F74" s="755"/>
      <c r="G74" s="756"/>
      <c r="H74" s="769"/>
      <c r="I74" s="770"/>
      <c r="J74" s="770"/>
      <c r="K74" s="770"/>
      <c r="L74" s="770"/>
      <c r="M74" s="770"/>
      <c r="N74" s="770"/>
      <c r="O74" s="771"/>
      <c r="P74" s="773"/>
      <c r="Q74" s="753"/>
      <c r="R74" s="109"/>
    </row>
    <row r="75" spans="1:18" ht="15.75" customHeight="1">
      <c r="A75" s="749">
        <v>28</v>
      </c>
      <c r="B75" s="757" t="str">
        <f t="shared" ref="B75" si="23">B73</f>
        <v>R６</v>
      </c>
      <c r="C75" s="759"/>
      <c r="D75" s="760"/>
      <c r="E75" s="763"/>
      <c r="F75" s="764"/>
      <c r="G75" s="765"/>
      <c r="H75" s="766"/>
      <c r="I75" s="767"/>
      <c r="J75" s="767"/>
      <c r="K75" s="767"/>
      <c r="L75" s="767"/>
      <c r="M75" s="767"/>
      <c r="N75" s="767"/>
      <c r="O75" s="768"/>
      <c r="P75" s="772"/>
      <c r="Q75" s="752" t="s">
        <v>94</v>
      </c>
      <c r="R75" s="109"/>
    </row>
    <row r="76" spans="1:18" ht="15.75" customHeight="1">
      <c r="A76" s="749"/>
      <c r="B76" s="758"/>
      <c r="C76" s="761"/>
      <c r="D76" s="762"/>
      <c r="E76" s="754"/>
      <c r="F76" s="755"/>
      <c r="G76" s="756"/>
      <c r="H76" s="769"/>
      <c r="I76" s="770"/>
      <c r="J76" s="770"/>
      <c r="K76" s="770"/>
      <c r="L76" s="770"/>
      <c r="M76" s="770"/>
      <c r="N76" s="770"/>
      <c r="O76" s="771"/>
      <c r="P76" s="773"/>
      <c r="Q76" s="753"/>
      <c r="R76" s="109"/>
    </row>
    <row r="77" spans="1:18" ht="15.75" customHeight="1">
      <c r="A77" s="741">
        <v>29</v>
      </c>
      <c r="B77" s="757" t="str">
        <f t="shared" ref="B77" si="24">B75</f>
        <v>R６</v>
      </c>
      <c r="C77" s="759"/>
      <c r="D77" s="760"/>
      <c r="E77" s="763"/>
      <c r="F77" s="764"/>
      <c r="G77" s="765"/>
      <c r="H77" s="766"/>
      <c r="I77" s="767"/>
      <c r="J77" s="767"/>
      <c r="K77" s="767"/>
      <c r="L77" s="767"/>
      <c r="M77" s="767"/>
      <c r="N77" s="767"/>
      <c r="O77" s="768"/>
      <c r="P77" s="772"/>
      <c r="Q77" s="752" t="s">
        <v>94</v>
      </c>
      <c r="R77" s="109"/>
    </row>
    <row r="78" spans="1:18" ht="15.75" customHeight="1">
      <c r="A78" s="743"/>
      <c r="B78" s="758"/>
      <c r="C78" s="761"/>
      <c r="D78" s="762"/>
      <c r="E78" s="754"/>
      <c r="F78" s="755"/>
      <c r="G78" s="756"/>
      <c r="H78" s="769"/>
      <c r="I78" s="770"/>
      <c r="J78" s="770"/>
      <c r="K78" s="770"/>
      <c r="L78" s="770"/>
      <c r="M78" s="770"/>
      <c r="N78" s="770"/>
      <c r="O78" s="771"/>
      <c r="P78" s="773"/>
      <c r="Q78" s="753"/>
      <c r="R78" s="109"/>
    </row>
    <row r="79" spans="1:18" ht="15.75" customHeight="1">
      <c r="A79" s="749">
        <v>30</v>
      </c>
      <c r="B79" s="757" t="str">
        <f t="shared" ref="B79" si="25">B77</f>
        <v>R６</v>
      </c>
      <c r="C79" s="759"/>
      <c r="D79" s="760"/>
      <c r="E79" s="763"/>
      <c r="F79" s="764"/>
      <c r="G79" s="765"/>
      <c r="H79" s="766"/>
      <c r="I79" s="767"/>
      <c r="J79" s="767"/>
      <c r="K79" s="767"/>
      <c r="L79" s="767"/>
      <c r="M79" s="767"/>
      <c r="N79" s="767"/>
      <c r="O79" s="768"/>
      <c r="P79" s="772"/>
      <c r="Q79" s="752" t="s">
        <v>94</v>
      </c>
      <c r="R79" s="109"/>
    </row>
    <row r="80" spans="1:18" ht="15.75" customHeight="1">
      <c r="A80" s="749"/>
      <c r="B80" s="758"/>
      <c r="C80" s="761"/>
      <c r="D80" s="762"/>
      <c r="E80" s="754"/>
      <c r="F80" s="755"/>
      <c r="G80" s="756"/>
      <c r="H80" s="769"/>
      <c r="I80" s="770"/>
      <c r="J80" s="770"/>
      <c r="K80" s="770"/>
      <c r="L80" s="770"/>
      <c r="M80" s="770"/>
      <c r="N80" s="770"/>
      <c r="O80" s="771"/>
      <c r="P80" s="773"/>
      <c r="Q80" s="753"/>
      <c r="R80" s="109"/>
    </row>
    <row r="81" spans="1:18" ht="15.75" customHeight="1">
      <c r="A81" s="741">
        <v>31</v>
      </c>
      <c r="B81" s="757" t="str">
        <f t="shared" ref="B81" si="26">B79</f>
        <v>R６</v>
      </c>
      <c r="C81" s="759"/>
      <c r="D81" s="760"/>
      <c r="E81" s="763"/>
      <c r="F81" s="764"/>
      <c r="G81" s="765"/>
      <c r="H81" s="766"/>
      <c r="I81" s="767"/>
      <c r="J81" s="767"/>
      <c r="K81" s="767"/>
      <c r="L81" s="767"/>
      <c r="M81" s="767"/>
      <c r="N81" s="767"/>
      <c r="O81" s="768"/>
      <c r="P81" s="772"/>
      <c r="Q81" s="752" t="s">
        <v>94</v>
      </c>
      <c r="R81" s="109"/>
    </row>
    <row r="82" spans="1:18" ht="15.75" customHeight="1">
      <c r="A82" s="743"/>
      <c r="B82" s="758"/>
      <c r="C82" s="761"/>
      <c r="D82" s="762"/>
      <c r="E82" s="754"/>
      <c r="F82" s="755"/>
      <c r="G82" s="756"/>
      <c r="H82" s="769"/>
      <c r="I82" s="770"/>
      <c r="J82" s="770"/>
      <c r="K82" s="770"/>
      <c r="L82" s="770"/>
      <c r="M82" s="770"/>
      <c r="N82" s="770"/>
      <c r="O82" s="771"/>
      <c r="P82" s="773"/>
      <c r="Q82" s="753"/>
      <c r="R82" s="109"/>
    </row>
    <row r="83" spans="1:18" ht="15.75" customHeight="1">
      <c r="A83" s="749">
        <v>32</v>
      </c>
      <c r="B83" s="757" t="str">
        <f t="shared" ref="B83" si="27">B81</f>
        <v>R６</v>
      </c>
      <c r="C83" s="759"/>
      <c r="D83" s="760"/>
      <c r="E83" s="763"/>
      <c r="F83" s="764"/>
      <c r="G83" s="765"/>
      <c r="H83" s="766"/>
      <c r="I83" s="767"/>
      <c r="J83" s="767"/>
      <c r="K83" s="767"/>
      <c r="L83" s="767"/>
      <c r="M83" s="767"/>
      <c r="N83" s="767"/>
      <c r="O83" s="768"/>
      <c r="P83" s="772"/>
      <c r="Q83" s="752" t="s">
        <v>94</v>
      </c>
      <c r="R83" s="109"/>
    </row>
    <row r="84" spans="1:18" ht="15.75" customHeight="1">
      <c r="A84" s="749"/>
      <c r="B84" s="758"/>
      <c r="C84" s="761"/>
      <c r="D84" s="762"/>
      <c r="E84" s="754"/>
      <c r="F84" s="755"/>
      <c r="G84" s="756"/>
      <c r="H84" s="769"/>
      <c r="I84" s="770"/>
      <c r="J84" s="770"/>
      <c r="K84" s="770"/>
      <c r="L84" s="770"/>
      <c r="M84" s="770"/>
      <c r="N84" s="770"/>
      <c r="O84" s="771"/>
      <c r="P84" s="773"/>
      <c r="Q84" s="753"/>
      <c r="R84" s="109"/>
    </row>
    <row r="85" spans="1:18" ht="15.75" customHeight="1">
      <c r="A85" s="741">
        <v>33</v>
      </c>
      <c r="B85" s="757" t="str">
        <f t="shared" ref="B85" si="28">B83</f>
        <v>R６</v>
      </c>
      <c r="C85" s="759"/>
      <c r="D85" s="760"/>
      <c r="E85" s="763"/>
      <c r="F85" s="764"/>
      <c r="G85" s="765"/>
      <c r="H85" s="766"/>
      <c r="I85" s="767"/>
      <c r="J85" s="767"/>
      <c r="K85" s="767"/>
      <c r="L85" s="767"/>
      <c r="M85" s="767"/>
      <c r="N85" s="767"/>
      <c r="O85" s="768"/>
      <c r="P85" s="772"/>
      <c r="Q85" s="752" t="s">
        <v>94</v>
      </c>
      <c r="R85" s="109"/>
    </row>
    <row r="86" spans="1:18" ht="15.75" customHeight="1">
      <c r="A86" s="743"/>
      <c r="B86" s="758"/>
      <c r="C86" s="761"/>
      <c r="D86" s="762"/>
      <c r="E86" s="754"/>
      <c r="F86" s="755"/>
      <c r="G86" s="756"/>
      <c r="H86" s="769"/>
      <c r="I86" s="770"/>
      <c r="J86" s="770"/>
      <c r="K86" s="770"/>
      <c r="L86" s="770"/>
      <c r="M86" s="770"/>
      <c r="N86" s="770"/>
      <c r="O86" s="771"/>
      <c r="P86" s="773"/>
      <c r="Q86" s="753"/>
      <c r="R86" s="109"/>
    </row>
    <row r="87" spans="1:18" ht="15.75" customHeight="1">
      <c r="A87" s="749">
        <v>34</v>
      </c>
      <c r="B87" s="757" t="str">
        <f t="shared" ref="B87" si="29">B85</f>
        <v>R６</v>
      </c>
      <c r="C87" s="759"/>
      <c r="D87" s="760"/>
      <c r="E87" s="763"/>
      <c r="F87" s="764"/>
      <c r="G87" s="765"/>
      <c r="H87" s="766"/>
      <c r="I87" s="767"/>
      <c r="J87" s="767"/>
      <c r="K87" s="767"/>
      <c r="L87" s="767"/>
      <c r="M87" s="767"/>
      <c r="N87" s="767"/>
      <c r="O87" s="768"/>
      <c r="P87" s="772"/>
      <c r="Q87" s="752" t="s">
        <v>94</v>
      </c>
      <c r="R87" s="109"/>
    </row>
    <row r="88" spans="1:18" ht="15.75" customHeight="1">
      <c r="A88" s="749"/>
      <c r="B88" s="758"/>
      <c r="C88" s="761"/>
      <c r="D88" s="762"/>
      <c r="E88" s="754"/>
      <c r="F88" s="755"/>
      <c r="G88" s="756"/>
      <c r="H88" s="769"/>
      <c r="I88" s="770"/>
      <c r="J88" s="770"/>
      <c r="K88" s="770"/>
      <c r="L88" s="770"/>
      <c r="M88" s="770"/>
      <c r="N88" s="770"/>
      <c r="O88" s="771"/>
      <c r="P88" s="773"/>
      <c r="Q88" s="753"/>
      <c r="R88" s="109"/>
    </row>
    <row r="89" spans="1:18" ht="15.75" customHeight="1">
      <c r="A89" s="741">
        <v>35</v>
      </c>
      <c r="B89" s="757" t="str">
        <f t="shared" ref="B89" si="30">B87</f>
        <v>R６</v>
      </c>
      <c r="C89" s="759"/>
      <c r="D89" s="760"/>
      <c r="E89" s="763"/>
      <c r="F89" s="764"/>
      <c r="G89" s="765"/>
      <c r="H89" s="766"/>
      <c r="I89" s="767"/>
      <c r="J89" s="767"/>
      <c r="K89" s="767"/>
      <c r="L89" s="767"/>
      <c r="M89" s="767"/>
      <c r="N89" s="767"/>
      <c r="O89" s="768"/>
      <c r="P89" s="772"/>
      <c r="Q89" s="752" t="s">
        <v>94</v>
      </c>
      <c r="R89" s="109"/>
    </row>
    <row r="90" spans="1:18" ht="15.75" customHeight="1">
      <c r="A90" s="743"/>
      <c r="B90" s="758"/>
      <c r="C90" s="761"/>
      <c r="D90" s="762"/>
      <c r="E90" s="754"/>
      <c r="F90" s="755"/>
      <c r="G90" s="756"/>
      <c r="H90" s="769"/>
      <c r="I90" s="770"/>
      <c r="J90" s="770"/>
      <c r="K90" s="770"/>
      <c r="L90" s="770"/>
      <c r="M90" s="770"/>
      <c r="N90" s="770"/>
      <c r="O90" s="771"/>
      <c r="P90" s="773"/>
      <c r="Q90" s="753"/>
      <c r="R90" s="109"/>
    </row>
    <row r="91" spans="1:18" ht="15.75" customHeight="1">
      <c r="A91" s="749">
        <v>36</v>
      </c>
      <c r="B91" s="757" t="str">
        <f t="shared" ref="B91" si="31">B89</f>
        <v>R６</v>
      </c>
      <c r="C91" s="759"/>
      <c r="D91" s="760"/>
      <c r="E91" s="763"/>
      <c r="F91" s="764"/>
      <c r="G91" s="765"/>
      <c r="H91" s="766"/>
      <c r="I91" s="767"/>
      <c r="J91" s="767"/>
      <c r="K91" s="767"/>
      <c r="L91" s="767"/>
      <c r="M91" s="767"/>
      <c r="N91" s="767"/>
      <c r="O91" s="768"/>
      <c r="P91" s="772"/>
      <c r="Q91" s="752" t="s">
        <v>94</v>
      </c>
      <c r="R91" s="109"/>
    </row>
    <row r="92" spans="1:18" ht="15.75" customHeight="1">
      <c r="A92" s="749"/>
      <c r="B92" s="758"/>
      <c r="C92" s="761"/>
      <c r="D92" s="762"/>
      <c r="E92" s="754"/>
      <c r="F92" s="755"/>
      <c r="G92" s="756"/>
      <c r="H92" s="769"/>
      <c r="I92" s="770"/>
      <c r="J92" s="770"/>
      <c r="K92" s="770"/>
      <c r="L92" s="770"/>
      <c r="M92" s="770"/>
      <c r="N92" s="770"/>
      <c r="O92" s="771"/>
      <c r="P92" s="773"/>
      <c r="Q92" s="753"/>
      <c r="R92" s="109"/>
    </row>
    <row r="93" spans="1:18" ht="15.75" customHeight="1">
      <c r="A93" s="741">
        <v>37</v>
      </c>
      <c r="B93" s="757" t="str">
        <f t="shared" ref="B93" si="32">B91</f>
        <v>R６</v>
      </c>
      <c r="C93" s="759"/>
      <c r="D93" s="760"/>
      <c r="E93" s="763"/>
      <c r="F93" s="764"/>
      <c r="G93" s="765"/>
      <c r="H93" s="766"/>
      <c r="I93" s="767"/>
      <c r="J93" s="767"/>
      <c r="K93" s="767"/>
      <c r="L93" s="767"/>
      <c r="M93" s="767"/>
      <c r="N93" s="767"/>
      <c r="O93" s="768"/>
      <c r="P93" s="772"/>
      <c r="Q93" s="752" t="s">
        <v>94</v>
      </c>
      <c r="R93" s="109"/>
    </row>
    <row r="94" spans="1:18" ht="15.75" customHeight="1">
      <c r="A94" s="743"/>
      <c r="B94" s="758"/>
      <c r="C94" s="761"/>
      <c r="D94" s="762"/>
      <c r="E94" s="754"/>
      <c r="F94" s="755"/>
      <c r="G94" s="756"/>
      <c r="H94" s="769"/>
      <c r="I94" s="770"/>
      <c r="J94" s="770"/>
      <c r="K94" s="770"/>
      <c r="L94" s="770"/>
      <c r="M94" s="770"/>
      <c r="N94" s="770"/>
      <c r="O94" s="771"/>
      <c r="P94" s="773"/>
      <c r="Q94" s="753"/>
      <c r="R94" s="109"/>
    </row>
    <row r="95" spans="1:18" ht="15.75" customHeight="1">
      <c r="A95" s="749">
        <v>38</v>
      </c>
      <c r="B95" s="757" t="str">
        <f t="shared" ref="B95" si="33">B93</f>
        <v>R６</v>
      </c>
      <c r="C95" s="759"/>
      <c r="D95" s="760"/>
      <c r="E95" s="763"/>
      <c r="F95" s="764"/>
      <c r="G95" s="765"/>
      <c r="H95" s="766"/>
      <c r="I95" s="767"/>
      <c r="J95" s="767"/>
      <c r="K95" s="767"/>
      <c r="L95" s="767"/>
      <c r="M95" s="767"/>
      <c r="N95" s="767"/>
      <c r="O95" s="768"/>
      <c r="P95" s="772"/>
      <c r="Q95" s="752" t="s">
        <v>94</v>
      </c>
      <c r="R95" s="109"/>
    </row>
    <row r="96" spans="1:18" ht="15.75" customHeight="1">
      <c r="A96" s="749"/>
      <c r="B96" s="758"/>
      <c r="C96" s="761"/>
      <c r="D96" s="762"/>
      <c r="E96" s="754"/>
      <c r="F96" s="755"/>
      <c r="G96" s="756"/>
      <c r="H96" s="769"/>
      <c r="I96" s="770"/>
      <c r="J96" s="770"/>
      <c r="K96" s="770"/>
      <c r="L96" s="770"/>
      <c r="M96" s="770"/>
      <c r="N96" s="770"/>
      <c r="O96" s="771"/>
      <c r="P96" s="773"/>
      <c r="Q96" s="753"/>
      <c r="R96" s="109"/>
    </row>
    <row r="97" spans="1:20" ht="15.75" customHeight="1">
      <c r="A97" s="741">
        <v>39</v>
      </c>
      <c r="B97" s="757" t="str">
        <f t="shared" ref="B97" si="34">B95</f>
        <v>R６</v>
      </c>
      <c r="C97" s="759"/>
      <c r="D97" s="760"/>
      <c r="E97" s="763"/>
      <c r="F97" s="764"/>
      <c r="G97" s="765"/>
      <c r="H97" s="766"/>
      <c r="I97" s="767"/>
      <c r="J97" s="767"/>
      <c r="K97" s="767"/>
      <c r="L97" s="767"/>
      <c r="M97" s="767"/>
      <c r="N97" s="767"/>
      <c r="O97" s="768"/>
      <c r="P97" s="772"/>
      <c r="Q97" s="752" t="s">
        <v>94</v>
      </c>
      <c r="R97" s="109"/>
    </row>
    <row r="98" spans="1:20" ht="15.75" customHeight="1">
      <c r="A98" s="743"/>
      <c r="B98" s="758"/>
      <c r="C98" s="761"/>
      <c r="D98" s="762"/>
      <c r="E98" s="754"/>
      <c r="F98" s="755"/>
      <c r="G98" s="756"/>
      <c r="H98" s="769"/>
      <c r="I98" s="770"/>
      <c r="J98" s="770"/>
      <c r="K98" s="770"/>
      <c r="L98" s="770"/>
      <c r="M98" s="770"/>
      <c r="N98" s="770"/>
      <c r="O98" s="771"/>
      <c r="P98" s="773"/>
      <c r="Q98" s="753"/>
      <c r="R98" s="109"/>
    </row>
    <row r="99" spans="1:20" ht="15.75" customHeight="1">
      <c r="A99" s="757">
        <v>40</v>
      </c>
      <c r="B99" s="757" t="str">
        <f t="shared" ref="B99" si="35">B97</f>
        <v>R６</v>
      </c>
      <c r="C99" s="759"/>
      <c r="D99" s="760"/>
      <c r="E99" s="763"/>
      <c r="F99" s="764"/>
      <c r="G99" s="765"/>
      <c r="H99" s="766"/>
      <c r="I99" s="767"/>
      <c r="J99" s="767"/>
      <c r="K99" s="767"/>
      <c r="L99" s="767"/>
      <c r="M99" s="767"/>
      <c r="N99" s="767"/>
      <c r="O99" s="768"/>
      <c r="P99" s="772"/>
      <c r="Q99" s="752" t="s">
        <v>94</v>
      </c>
      <c r="R99" s="109"/>
    </row>
    <row r="100" spans="1:20" ht="15.75" customHeight="1">
      <c r="A100" s="758"/>
      <c r="B100" s="758"/>
      <c r="C100" s="761"/>
      <c r="D100" s="762"/>
      <c r="E100" s="754"/>
      <c r="F100" s="755"/>
      <c r="G100" s="756"/>
      <c r="H100" s="769"/>
      <c r="I100" s="770"/>
      <c r="J100" s="770"/>
      <c r="K100" s="770"/>
      <c r="L100" s="770"/>
      <c r="M100" s="770"/>
      <c r="N100" s="770"/>
      <c r="O100" s="771"/>
      <c r="P100" s="773"/>
      <c r="Q100" s="753"/>
      <c r="R100" s="109"/>
    </row>
    <row r="101" spans="1:20" ht="15.75" customHeight="1">
      <c r="A101" s="163" t="s">
        <v>44</v>
      </c>
      <c r="B101" s="776" t="s">
        <v>330</v>
      </c>
      <c r="C101" s="776"/>
      <c r="D101" s="776"/>
      <c r="E101" s="776"/>
      <c r="F101" s="776"/>
      <c r="G101" s="776"/>
      <c r="H101" s="776"/>
      <c r="I101" s="776"/>
      <c r="J101" s="776"/>
      <c r="K101" s="776"/>
      <c r="L101" s="776"/>
      <c r="M101" s="776"/>
      <c r="N101" s="776"/>
      <c r="O101" s="776"/>
      <c r="P101" s="776"/>
      <c r="Q101" s="187"/>
      <c r="R101" s="109"/>
    </row>
    <row r="102" spans="1:20" ht="15.75" customHeight="1">
      <c r="A102" s="163" t="s">
        <v>45</v>
      </c>
      <c r="B102" s="739" t="s">
        <v>508</v>
      </c>
      <c r="C102" s="739"/>
      <c r="D102" s="739"/>
      <c r="E102" s="739"/>
      <c r="F102" s="739"/>
      <c r="G102" s="739"/>
      <c r="H102" s="739"/>
      <c r="I102" s="739"/>
      <c r="J102" s="739"/>
      <c r="K102" s="739"/>
      <c r="L102" s="739"/>
      <c r="M102" s="739"/>
      <c r="N102" s="739"/>
      <c r="O102" s="739"/>
      <c r="P102" s="739"/>
      <c r="Q102" s="739"/>
      <c r="R102" s="109"/>
    </row>
    <row r="103" spans="1:20">
      <c r="A103" s="192"/>
      <c r="B103" s="739"/>
      <c r="C103" s="739"/>
      <c r="D103" s="739"/>
      <c r="E103" s="739"/>
      <c r="F103" s="739"/>
      <c r="G103" s="739"/>
      <c r="H103" s="739"/>
      <c r="I103" s="739"/>
      <c r="J103" s="739"/>
      <c r="K103" s="739"/>
      <c r="L103" s="739"/>
      <c r="M103" s="739"/>
      <c r="N103" s="739"/>
      <c r="O103" s="739"/>
      <c r="P103" s="739"/>
      <c r="Q103" s="739"/>
      <c r="R103" s="190"/>
    </row>
    <row r="104" spans="1:20" ht="12" customHeight="1">
      <c r="A104" s="192"/>
      <c r="B104" s="369"/>
      <c r="C104" s="369"/>
      <c r="D104" s="369"/>
      <c r="E104" s="369"/>
      <c r="F104" s="369"/>
      <c r="G104" s="369"/>
      <c r="H104" s="369"/>
      <c r="I104" s="369"/>
      <c r="J104" s="369"/>
      <c r="K104" s="369"/>
      <c r="L104" s="369"/>
      <c r="M104" s="369"/>
      <c r="N104" s="369"/>
      <c r="O104" s="369"/>
      <c r="P104" s="369"/>
      <c r="Q104" s="369"/>
      <c r="R104" s="190"/>
    </row>
    <row r="105" spans="1:20" ht="15.75" customHeight="1">
      <c r="A105" s="675" t="str">
        <f>CONCATENATE("（様式-",INDEX(発注者入力シート!$B$20:$G$24,MATCH(発注者入力シート!L6,発注者入力シート!$C$20:$C$24,0),4),"-２）")</f>
        <v>（様式-２-２）</v>
      </c>
      <c r="B105" s="675"/>
      <c r="C105" s="675"/>
      <c r="D105" s="675"/>
      <c r="E105" s="675"/>
      <c r="F105" s="675"/>
      <c r="Q105" s="158" t="str">
        <f>Q1</f>
        <v>【令和６年度完成工事分】</v>
      </c>
      <c r="R105" s="190"/>
      <c r="S105" s="3" t="s">
        <v>246</v>
      </c>
    </row>
    <row r="106" spans="1:20" ht="15.75" customHeight="1">
      <c r="A106" s="675" t="str">
        <f>CONCATENATE("評価項目",INDEX(発注者入力シート!$B$20:$G$24,MATCH(発注者入力シート!L6,発注者入力シート!$C$20:$C$24,0),5),"-",INDEX(発注者入力シート!$B$20:$G$24,MATCH(発注者入力シート!L6,発注者入力シート!$C$20:$C$24,0),6))</f>
        <v>評価項目（１）-①</v>
      </c>
      <c r="B106" s="675"/>
      <c r="C106" s="675"/>
      <c r="D106" s="675"/>
      <c r="E106" s="675"/>
      <c r="S106" s="3" t="s">
        <v>247</v>
      </c>
    </row>
    <row r="107" spans="1:20" ht="15.75" customHeight="1">
      <c r="A107" s="728" t="s">
        <v>93</v>
      </c>
      <c r="B107" s="728"/>
      <c r="C107" s="728"/>
      <c r="D107" s="728"/>
      <c r="E107" s="728"/>
      <c r="F107" s="728"/>
      <c r="G107" s="728"/>
      <c r="H107" s="728"/>
      <c r="I107" s="728"/>
      <c r="J107" s="728"/>
      <c r="K107" s="728"/>
      <c r="L107" s="728"/>
      <c r="M107" s="728"/>
      <c r="N107" s="728"/>
      <c r="O107" s="728"/>
      <c r="P107" s="728"/>
      <c r="Q107" s="728"/>
      <c r="R107" s="158"/>
      <c r="S107" s="132"/>
      <c r="T107" s="3" t="s">
        <v>254</v>
      </c>
    </row>
    <row r="108" spans="1:20" ht="15.75" customHeight="1">
      <c r="H108" s="751" t="s">
        <v>176</v>
      </c>
      <c r="I108" s="751"/>
      <c r="J108" s="751"/>
      <c r="K108" s="729" t="str">
        <f>IF(企業入力シート!C7="","",企業入力シート!C7)</f>
        <v/>
      </c>
      <c r="L108" s="729"/>
      <c r="M108" s="729"/>
      <c r="N108" s="729"/>
      <c r="O108" s="729"/>
      <c r="P108" s="729"/>
      <c r="Q108" s="729"/>
      <c r="S108" s="126"/>
      <c r="T108" s="3" t="s">
        <v>249</v>
      </c>
    </row>
    <row r="109" spans="1:20" ht="12" customHeight="1">
      <c r="R109" s="164"/>
    </row>
    <row r="110" spans="1:20" ht="12" customHeight="1">
      <c r="R110" s="164"/>
      <c r="S110" s="3" t="s">
        <v>250</v>
      </c>
    </row>
    <row r="111" spans="1:20" ht="15.75" customHeight="1">
      <c r="A111" s="159" t="s">
        <v>12</v>
      </c>
      <c r="B111" s="160" t="s">
        <v>14</v>
      </c>
      <c r="C111" s="740" t="s">
        <v>16</v>
      </c>
      <c r="D111" s="740"/>
      <c r="E111" s="741" t="s">
        <v>17</v>
      </c>
      <c r="F111" s="740"/>
      <c r="G111" s="742"/>
      <c r="H111" s="741" t="s">
        <v>18</v>
      </c>
      <c r="I111" s="740"/>
      <c r="J111" s="740"/>
      <c r="K111" s="740"/>
      <c r="L111" s="740"/>
      <c r="M111" s="740"/>
      <c r="N111" s="740"/>
      <c r="O111" s="742"/>
      <c r="P111" s="741" t="s">
        <v>48</v>
      </c>
      <c r="Q111" s="742"/>
      <c r="R111" s="2"/>
      <c r="S111" s="128"/>
      <c r="T111" s="3" t="s">
        <v>251</v>
      </c>
    </row>
    <row r="112" spans="1:20" ht="15.75" customHeight="1">
      <c r="A112" s="161" t="s">
        <v>13</v>
      </c>
      <c r="B112" s="162" t="s">
        <v>15</v>
      </c>
      <c r="C112" s="678"/>
      <c r="D112" s="678"/>
      <c r="E112" s="746" t="s">
        <v>435</v>
      </c>
      <c r="F112" s="747"/>
      <c r="G112" s="748"/>
      <c r="H112" s="743"/>
      <c r="I112" s="744"/>
      <c r="J112" s="744"/>
      <c r="K112" s="744"/>
      <c r="L112" s="744"/>
      <c r="M112" s="744"/>
      <c r="N112" s="744"/>
      <c r="O112" s="745"/>
      <c r="P112" s="749" t="s">
        <v>47</v>
      </c>
      <c r="Q112" s="750"/>
      <c r="S112" s="129"/>
      <c r="T112" s="3" t="s">
        <v>249</v>
      </c>
    </row>
    <row r="113" spans="1:19" ht="15.75" customHeight="1">
      <c r="A113" s="741">
        <v>41</v>
      </c>
      <c r="B113" s="757" t="str">
        <f>B99</f>
        <v>R６</v>
      </c>
      <c r="C113" s="759"/>
      <c r="D113" s="760"/>
      <c r="E113" s="763"/>
      <c r="F113" s="764"/>
      <c r="G113" s="765"/>
      <c r="H113" s="766"/>
      <c r="I113" s="767"/>
      <c r="J113" s="767"/>
      <c r="K113" s="767"/>
      <c r="L113" s="767"/>
      <c r="M113" s="767"/>
      <c r="N113" s="767"/>
      <c r="O113" s="768"/>
      <c r="P113" s="772"/>
      <c r="Q113" s="752" t="s">
        <v>94</v>
      </c>
    </row>
    <row r="114" spans="1:19" ht="15.75" customHeight="1">
      <c r="A114" s="743"/>
      <c r="B114" s="758"/>
      <c r="C114" s="761"/>
      <c r="D114" s="762"/>
      <c r="E114" s="754"/>
      <c r="F114" s="755"/>
      <c r="G114" s="756"/>
      <c r="H114" s="769"/>
      <c r="I114" s="770"/>
      <c r="J114" s="770"/>
      <c r="K114" s="770"/>
      <c r="L114" s="770"/>
      <c r="M114" s="770"/>
      <c r="N114" s="770"/>
      <c r="O114" s="771"/>
      <c r="P114" s="773"/>
      <c r="Q114" s="753"/>
      <c r="R114" s="109"/>
      <c r="S114" s="134" t="s">
        <v>252</v>
      </c>
    </row>
    <row r="115" spans="1:19" ht="15.75" customHeight="1">
      <c r="A115" s="749">
        <v>42</v>
      </c>
      <c r="B115" s="757" t="str">
        <f>B113</f>
        <v>R６</v>
      </c>
      <c r="C115" s="759"/>
      <c r="D115" s="760"/>
      <c r="E115" s="763"/>
      <c r="F115" s="764"/>
      <c r="G115" s="765"/>
      <c r="H115" s="766"/>
      <c r="I115" s="767"/>
      <c r="J115" s="767"/>
      <c r="K115" s="767"/>
      <c r="L115" s="767"/>
      <c r="M115" s="767"/>
      <c r="N115" s="767"/>
      <c r="O115" s="768"/>
      <c r="P115" s="772"/>
      <c r="Q115" s="752" t="s">
        <v>94</v>
      </c>
      <c r="R115" s="109"/>
      <c r="S115" s="134" t="s">
        <v>253</v>
      </c>
    </row>
    <row r="116" spans="1:19" ht="15.75" customHeight="1">
      <c r="A116" s="749"/>
      <c r="B116" s="758"/>
      <c r="C116" s="761"/>
      <c r="D116" s="762"/>
      <c r="E116" s="754"/>
      <c r="F116" s="755"/>
      <c r="G116" s="756"/>
      <c r="H116" s="769"/>
      <c r="I116" s="770"/>
      <c r="J116" s="770"/>
      <c r="K116" s="770"/>
      <c r="L116" s="770"/>
      <c r="M116" s="770"/>
      <c r="N116" s="770"/>
      <c r="O116" s="771"/>
      <c r="P116" s="773"/>
      <c r="Q116" s="753"/>
      <c r="R116" s="109"/>
    </row>
    <row r="117" spans="1:19" ht="15.75" customHeight="1">
      <c r="A117" s="741">
        <v>43</v>
      </c>
      <c r="B117" s="757" t="str">
        <f t="shared" ref="B117" si="36">B115</f>
        <v>R６</v>
      </c>
      <c r="C117" s="759"/>
      <c r="D117" s="760"/>
      <c r="E117" s="763"/>
      <c r="F117" s="764"/>
      <c r="G117" s="765"/>
      <c r="H117" s="766"/>
      <c r="I117" s="767"/>
      <c r="J117" s="767"/>
      <c r="K117" s="767"/>
      <c r="L117" s="767"/>
      <c r="M117" s="767"/>
      <c r="N117" s="767"/>
      <c r="O117" s="768"/>
      <c r="P117" s="772"/>
      <c r="Q117" s="752" t="s">
        <v>94</v>
      </c>
      <c r="R117" s="109"/>
    </row>
    <row r="118" spans="1:19" ht="15.75" customHeight="1">
      <c r="A118" s="743"/>
      <c r="B118" s="758"/>
      <c r="C118" s="761"/>
      <c r="D118" s="762"/>
      <c r="E118" s="754"/>
      <c r="F118" s="755"/>
      <c r="G118" s="756"/>
      <c r="H118" s="769"/>
      <c r="I118" s="770"/>
      <c r="J118" s="770"/>
      <c r="K118" s="770"/>
      <c r="L118" s="770"/>
      <c r="M118" s="770"/>
      <c r="N118" s="770"/>
      <c r="O118" s="771"/>
      <c r="P118" s="773"/>
      <c r="Q118" s="753"/>
      <c r="R118" s="109"/>
    </row>
    <row r="119" spans="1:19" ht="15.75" customHeight="1">
      <c r="A119" s="749">
        <v>44</v>
      </c>
      <c r="B119" s="757" t="str">
        <f t="shared" ref="B119" si="37">B117</f>
        <v>R６</v>
      </c>
      <c r="C119" s="759"/>
      <c r="D119" s="760"/>
      <c r="E119" s="763"/>
      <c r="F119" s="764"/>
      <c r="G119" s="765"/>
      <c r="H119" s="766"/>
      <c r="I119" s="767"/>
      <c r="J119" s="767"/>
      <c r="K119" s="767"/>
      <c r="L119" s="767"/>
      <c r="M119" s="767"/>
      <c r="N119" s="767"/>
      <c r="O119" s="768"/>
      <c r="P119" s="772"/>
      <c r="Q119" s="752" t="s">
        <v>94</v>
      </c>
      <c r="R119" s="109"/>
    </row>
    <row r="120" spans="1:19" ht="15.75" customHeight="1">
      <c r="A120" s="749"/>
      <c r="B120" s="758"/>
      <c r="C120" s="761"/>
      <c r="D120" s="762"/>
      <c r="E120" s="754"/>
      <c r="F120" s="755"/>
      <c r="G120" s="756"/>
      <c r="H120" s="769"/>
      <c r="I120" s="770"/>
      <c r="J120" s="770"/>
      <c r="K120" s="770"/>
      <c r="L120" s="770"/>
      <c r="M120" s="770"/>
      <c r="N120" s="770"/>
      <c r="O120" s="771"/>
      <c r="P120" s="773"/>
      <c r="Q120" s="753"/>
      <c r="R120" s="109"/>
    </row>
    <row r="121" spans="1:19" ht="15.75" customHeight="1">
      <c r="A121" s="741">
        <v>45</v>
      </c>
      <c r="B121" s="757" t="str">
        <f t="shared" ref="B121" si="38">B119</f>
        <v>R６</v>
      </c>
      <c r="C121" s="759"/>
      <c r="D121" s="760"/>
      <c r="E121" s="763"/>
      <c r="F121" s="764"/>
      <c r="G121" s="765"/>
      <c r="H121" s="766"/>
      <c r="I121" s="767"/>
      <c r="J121" s="767"/>
      <c r="K121" s="767"/>
      <c r="L121" s="767"/>
      <c r="M121" s="767"/>
      <c r="N121" s="767"/>
      <c r="O121" s="768"/>
      <c r="P121" s="772"/>
      <c r="Q121" s="752" t="s">
        <v>94</v>
      </c>
      <c r="R121" s="109"/>
    </row>
    <row r="122" spans="1:19" ht="15.75" customHeight="1">
      <c r="A122" s="743"/>
      <c r="B122" s="758"/>
      <c r="C122" s="761"/>
      <c r="D122" s="762"/>
      <c r="E122" s="754"/>
      <c r="F122" s="755"/>
      <c r="G122" s="756"/>
      <c r="H122" s="769"/>
      <c r="I122" s="770"/>
      <c r="J122" s="770"/>
      <c r="K122" s="770"/>
      <c r="L122" s="770"/>
      <c r="M122" s="770"/>
      <c r="N122" s="770"/>
      <c r="O122" s="771"/>
      <c r="P122" s="773"/>
      <c r="Q122" s="753"/>
      <c r="R122" s="109"/>
    </row>
    <row r="123" spans="1:19" ht="15.75" customHeight="1">
      <c r="A123" s="749">
        <v>46</v>
      </c>
      <c r="B123" s="757" t="str">
        <f t="shared" ref="B123" si="39">B121</f>
        <v>R６</v>
      </c>
      <c r="C123" s="759"/>
      <c r="D123" s="760"/>
      <c r="E123" s="763"/>
      <c r="F123" s="764"/>
      <c r="G123" s="765"/>
      <c r="H123" s="766"/>
      <c r="I123" s="767"/>
      <c r="J123" s="767"/>
      <c r="K123" s="767"/>
      <c r="L123" s="767"/>
      <c r="M123" s="767"/>
      <c r="N123" s="767"/>
      <c r="O123" s="768"/>
      <c r="P123" s="772"/>
      <c r="Q123" s="752" t="s">
        <v>94</v>
      </c>
      <c r="R123" s="109"/>
    </row>
    <row r="124" spans="1:19" ht="15.75" customHeight="1">
      <c r="A124" s="749"/>
      <c r="B124" s="758"/>
      <c r="C124" s="761"/>
      <c r="D124" s="762"/>
      <c r="E124" s="754"/>
      <c r="F124" s="755"/>
      <c r="G124" s="756"/>
      <c r="H124" s="769"/>
      <c r="I124" s="770"/>
      <c r="J124" s="770"/>
      <c r="K124" s="770"/>
      <c r="L124" s="770"/>
      <c r="M124" s="770"/>
      <c r="N124" s="770"/>
      <c r="O124" s="771"/>
      <c r="P124" s="773"/>
      <c r="Q124" s="753"/>
      <c r="R124" s="109"/>
    </row>
    <row r="125" spans="1:19" ht="15.75" customHeight="1">
      <c r="A125" s="741">
        <v>47</v>
      </c>
      <c r="B125" s="757" t="str">
        <f t="shared" ref="B125" si="40">B123</f>
        <v>R６</v>
      </c>
      <c r="C125" s="759"/>
      <c r="D125" s="760"/>
      <c r="E125" s="763"/>
      <c r="F125" s="764"/>
      <c r="G125" s="765"/>
      <c r="H125" s="766"/>
      <c r="I125" s="767"/>
      <c r="J125" s="767"/>
      <c r="K125" s="767"/>
      <c r="L125" s="767"/>
      <c r="M125" s="767"/>
      <c r="N125" s="767"/>
      <c r="O125" s="768"/>
      <c r="P125" s="772"/>
      <c r="Q125" s="752" t="s">
        <v>94</v>
      </c>
      <c r="R125" s="109"/>
    </row>
    <row r="126" spans="1:19" ht="15.75" customHeight="1">
      <c r="A126" s="743"/>
      <c r="B126" s="758"/>
      <c r="C126" s="761"/>
      <c r="D126" s="762"/>
      <c r="E126" s="754"/>
      <c r="F126" s="755"/>
      <c r="G126" s="756"/>
      <c r="H126" s="769"/>
      <c r="I126" s="770"/>
      <c r="J126" s="770"/>
      <c r="K126" s="770"/>
      <c r="L126" s="770"/>
      <c r="M126" s="770"/>
      <c r="N126" s="770"/>
      <c r="O126" s="771"/>
      <c r="P126" s="773"/>
      <c r="Q126" s="753"/>
      <c r="R126" s="109"/>
    </row>
    <row r="127" spans="1:19" ht="15.75" customHeight="1">
      <c r="A127" s="749">
        <v>48</v>
      </c>
      <c r="B127" s="757" t="str">
        <f t="shared" ref="B127" si="41">B125</f>
        <v>R６</v>
      </c>
      <c r="C127" s="759"/>
      <c r="D127" s="760"/>
      <c r="E127" s="763"/>
      <c r="F127" s="764"/>
      <c r="G127" s="765"/>
      <c r="H127" s="766"/>
      <c r="I127" s="767"/>
      <c r="J127" s="767"/>
      <c r="K127" s="767"/>
      <c r="L127" s="767"/>
      <c r="M127" s="767"/>
      <c r="N127" s="767"/>
      <c r="O127" s="768"/>
      <c r="P127" s="772"/>
      <c r="Q127" s="752" t="s">
        <v>94</v>
      </c>
      <c r="R127" s="109"/>
    </row>
    <row r="128" spans="1:19" ht="15.75" customHeight="1">
      <c r="A128" s="749"/>
      <c r="B128" s="758"/>
      <c r="C128" s="761"/>
      <c r="D128" s="762"/>
      <c r="E128" s="754"/>
      <c r="F128" s="755"/>
      <c r="G128" s="756"/>
      <c r="H128" s="769"/>
      <c r="I128" s="770"/>
      <c r="J128" s="770"/>
      <c r="K128" s="770"/>
      <c r="L128" s="770"/>
      <c r="M128" s="770"/>
      <c r="N128" s="770"/>
      <c r="O128" s="771"/>
      <c r="P128" s="773"/>
      <c r="Q128" s="753"/>
      <c r="R128" s="109"/>
    </row>
    <row r="129" spans="1:18" ht="15.75" customHeight="1">
      <c r="A129" s="741">
        <v>49</v>
      </c>
      <c r="B129" s="757" t="str">
        <f t="shared" ref="B129" si="42">B127</f>
        <v>R６</v>
      </c>
      <c r="C129" s="759"/>
      <c r="D129" s="760"/>
      <c r="E129" s="763"/>
      <c r="F129" s="764"/>
      <c r="G129" s="765"/>
      <c r="H129" s="766"/>
      <c r="I129" s="767"/>
      <c r="J129" s="767"/>
      <c r="K129" s="767"/>
      <c r="L129" s="767"/>
      <c r="M129" s="767"/>
      <c r="N129" s="767"/>
      <c r="O129" s="768"/>
      <c r="P129" s="772"/>
      <c r="Q129" s="752" t="s">
        <v>94</v>
      </c>
      <c r="R129" s="109"/>
    </row>
    <row r="130" spans="1:18" ht="15.75" customHeight="1">
      <c r="A130" s="743"/>
      <c r="B130" s="758"/>
      <c r="C130" s="761"/>
      <c r="D130" s="762"/>
      <c r="E130" s="754"/>
      <c r="F130" s="755"/>
      <c r="G130" s="756"/>
      <c r="H130" s="769"/>
      <c r="I130" s="770"/>
      <c r="J130" s="770"/>
      <c r="K130" s="770"/>
      <c r="L130" s="770"/>
      <c r="M130" s="770"/>
      <c r="N130" s="770"/>
      <c r="O130" s="771"/>
      <c r="P130" s="773"/>
      <c r="Q130" s="753"/>
      <c r="R130" s="109"/>
    </row>
    <row r="131" spans="1:18" ht="15.75" customHeight="1">
      <c r="A131" s="749">
        <v>50</v>
      </c>
      <c r="B131" s="757" t="str">
        <f t="shared" ref="B131" si="43">B129</f>
        <v>R６</v>
      </c>
      <c r="C131" s="759"/>
      <c r="D131" s="760"/>
      <c r="E131" s="763"/>
      <c r="F131" s="764"/>
      <c r="G131" s="765"/>
      <c r="H131" s="766"/>
      <c r="I131" s="767"/>
      <c r="J131" s="767"/>
      <c r="K131" s="767"/>
      <c r="L131" s="767"/>
      <c r="M131" s="767"/>
      <c r="N131" s="767"/>
      <c r="O131" s="768"/>
      <c r="P131" s="772"/>
      <c r="Q131" s="752" t="s">
        <v>94</v>
      </c>
      <c r="R131" s="109"/>
    </row>
    <row r="132" spans="1:18" ht="15.75" customHeight="1">
      <c r="A132" s="749"/>
      <c r="B132" s="758"/>
      <c r="C132" s="761"/>
      <c r="D132" s="762"/>
      <c r="E132" s="754"/>
      <c r="F132" s="755"/>
      <c r="G132" s="756"/>
      <c r="H132" s="769"/>
      <c r="I132" s="770"/>
      <c r="J132" s="770"/>
      <c r="K132" s="770"/>
      <c r="L132" s="770"/>
      <c r="M132" s="770"/>
      <c r="N132" s="770"/>
      <c r="O132" s="771"/>
      <c r="P132" s="773"/>
      <c r="Q132" s="753"/>
      <c r="R132" s="109"/>
    </row>
    <row r="133" spans="1:18" ht="15.75" customHeight="1">
      <c r="A133" s="741">
        <v>51</v>
      </c>
      <c r="B133" s="757" t="str">
        <f t="shared" ref="B133" si="44">B131</f>
        <v>R６</v>
      </c>
      <c r="C133" s="759"/>
      <c r="D133" s="760"/>
      <c r="E133" s="763"/>
      <c r="F133" s="764"/>
      <c r="G133" s="765"/>
      <c r="H133" s="766"/>
      <c r="I133" s="767"/>
      <c r="J133" s="767"/>
      <c r="K133" s="767"/>
      <c r="L133" s="767"/>
      <c r="M133" s="767"/>
      <c r="N133" s="767"/>
      <c r="O133" s="768"/>
      <c r="P133" s="772"/>
      <c r="Q133" s="752" t="s">
        <v>94</v>
      </c>
      <c r="R133" s="109"/>
    </row>
    <row r="134" spans="1:18" ht="15.75" customHeight="1">
      <c r="A134" s="743"/>
      <c r="B134" s="758"/>
      <c r="C134" s="761"/>
      <c r="D134" s="762"/>
      <c r="E134" s="754"/>
      <c r="F134" s="755"/>
      <c r="G134" s="756"/>
      <c r="H134" s="769"/>
      <c r="I134" s="770"/>
      <c r="J134" s="770"/>
      <c r="K134" s="770"/>
      <c r="L134" s="770"/>
      <c r="M134" s="770"/>
      <c r="N134" s="770"/>
      <c r="O134" s="771"/>
      <c r="P134" s="773"/>
      <c r="Q134" s="753"/>
      <c r="R134" s="109"/>
    </row>
    <row r="135" spans="1:18" ht="15.75" customHeight="1">
      <c r="A135" s="749">
        <v>52</v>
      </c>
      <c r="B135" s="757" t="str">
        <f t="shared" ref="B135" si="45">B133</f>
        <v>R６</v>
      </c>
      <c r="C135" s="759"/>
      <c r="D135" s="760"/>
      <c r="E135" s="763"/>
      <c r="F135" s="764"/>
      <c r="G135" s="765"/>
      <c r="H135" s="766"/>
      <c r="I135" s="767"/>
      <c r="J135" s="767"/>
      <c r="K135" s="767"/>
      <c r="L135" s="767"/>
      <c r="M135" s="767"/>
      <c r="N135" s="767"/>
      <c r="O135" s="768"/>
      <c r="P135" s="772"/>
      <c r="Q135" s="752" t="s">
        <v>94</v>
      </c>
      <c r="R135" s="109"/>
    </row>
    <row r="136" spans="1:18" ht="15.75" customHeight="1">
      <c r="A136" s="749"/>
      <c r="B136" s="758"/>
      <c r="C136" s="761"/>
      <c r="D136" s="762"/>
      <c r="E136" s="754"/>
      <c r="F136" s="755"/>
      <c r="G136" s="756"/>
      <c r="H136" s="769"/>
      <c r="I136" s="770"/>
      <c r="J136" s="770"/>
      <c r="K136" s="770"/>
      <c r="L136" s="770"/>
      <c r="M136" s="770"/>
      <c r="N136" s="770"/>
      <c r="O136" s="771"/>
      <c r="P136" s="773"/>
      <c r="Q136" s="753"/>
      <c r="R136" s="109"/>
    </row>
    <row r="137" spans="1:18" ht="15.75" customHeight="1">
      <c r="A137" s="741">
        <v>53</v>
      </c>
      <c r="B137" s="757" t="str">
        <f t="shared" ref="B137" si="46">B135</f>
        <v>R６</v>
      </c>
      <c r="C137" s="759"/>
      <c r="D137" s="760"/>
      <c r="E137" s="763"/>
      <c r="F137" s="764"/>
      <c r="G137" s="765"/>
      <c r="H137" s="766"/>
      <c r="I137" s="767"/>
      <c r="J137" s="767"/>
      <c r="K137" s="767"/>
      <c r="L137" s="767"/>
      <c r="M137" s="767"/>
      <c r="N137" s="767"/>
      <c r="O137" s="768"/>
      <c r="P137" s="772"/>
      <c r="Q137" s="752" t="s">
        <v>94</v>
      </c>
      <c r="R137" s="109"/>
    </row>
    <row r="138" spans="1:18" ht="15.75" customHeight="1">
      <c r="A138" s="743"/>
      <c r="B138" s="758"/>
      <c r="C138" s="761"/>
      <c r="D138" s="762"/>
      <c r="E138" s="754"/>
      <c r="F138" s="755"/>
      <c r="G138" s="756"/>
      <c r="H138" s="769"/>
      <c r="I138" s="770"/>
      <c r="J138" s="770"/>
      <c r="K138" s="770"/>
      <c r="L138" s="770"/>
      <c r="M138" s="770"/>
      <c r="N138" s="770"/>
      <c r="O138" s="771"/>
      <c r="P138" s="773"/>
      <c r="Q138" s="753"/>
      <c r="R138" s="109"/>
    </row>
    <row r="139" spans="1:18" ht="15.75" customHeight="1">
      <c r="A139" s="749">
        <v>54</v>
      </c>
      <c r="B139" s="757" t="str">
        <f t="shared" ref="B139" si="47">B137</f>
        <v>R６</v>
      </c>
      <c r="C139" s="759"/>
      <c r="D139" s="760"/>
      <c r="E139" s="763"/>
      <c r="F139" s="764"/>
      <c r="G139" s="765"/>
      <c r="H139" s="766"/>
      <c r="I139" s="767"/>
      <c r="J139" s="767"/>
      <c r="K139" s="767"/>
      <c r="L139" s="767"/>
      <c r="M139" s="767"/>
      <c r="N139" s="767"/>
      <c r="O139" s="768"/>
      <c r="P139" s="772"/>
      <c r="Q139" s="752" t="s">
        <v>94</v>
      </c>
      <c r="R139" s="109"/>
    </row>
    <row r="140" spans="1:18" ht="15.75" customHeight="1">
      <c r="A140" s="749"/>
      <c r="B140" s="758"/>
      <c r="C140" s="761"/>
      <c r="D140" s="762"/>
      <c r="E140" s="754"/>
      <c r="F140" s="755"/>
      <c r="G140" s="756"/>
      <c r="H140" s="769"/>
      <c r="I140" s="770"/>
      <c r="J140" s="770"/>
      <c r="K140" s="770"/>
      <c r="L140" s="770"/>
      <c r="M140" s="770"/>
      <c r="N140" s="770"/>
      <c r="O140" s="771"/>
      <c r="P140" s="773"/>
      <c r="Q140" s="753"/>
      <c r="R140" s="109"/>
    </row>
    <row r="141" spans="1:18" ht="15.75" customHeight="1">
      <c r="A141" s="741">
        <v>55</v>
      </c>
      <c r="B141" s="757" t="str">
        <f t="shared" ref="B141" si="48">B139</f>
        <v>R６</v>
      </c>
      <c r="C141" s="759"/>
      <c r="D141" s="760"/>
      <c r="E141" s="763"/>
      <c r="F141" s="764"/>
      <c r="G141" s="765"/>
      <c r="H141" s="766"/>
      <c r="I141" s="767"/>
      <c r="J141" s="767"/>
      <c r="K141" s="767"/>
      <c r="L141" s="767"/>
      <c r="M141" s="767"/>
      <c r="N141" s="767"/>
      <c r="O141" s="768"/>
      <c r="P141" s="772"/>
      <c r="Q141" s="752" t="s">
        <v>94</v>
      </c>
      <c r="R141" s="109"/>
    </row>
    <row r="142" spans="1:18" ht="15.75" customHeight="1">
      <c r="A142" s="743"/>
      <c r="B142" s="758"/>
      <c r="C142" s="761"/>
      <c r="D142" s="762"/>
      <c r="E142" s="754"/>
      <c r="F142" s="755"/>
      <c r="G142" s="756"/>
      <c r="H142" s="769"/>
      <c r="I142" s="770"/>
      <c r="J142" s="770"/>
      <c r="K142" s="770"/>
      <c r="L142" s="770"/>
      <c r="M142" s="770"/>
      <c r="N142" s="770"/>
      <c r="O142" s="771"/>
      <c r="P142" s="773"/>
      <c r="Q142" s="753"/>
      <c r="R142" s="109"/>
    </row>
    <row r="143" spans="1:18" ht="15.75" customHeight="1">
      <c r="A143" s="749">
        <v>56</v>
      </c>
      <c r="B143" s="757" t="str">
        <f t="shared" ref="B143" si="49">B141</f>
        <v>R６</v>
      </c>
      <c r="C143" s="759"/>
      <c r="D143" s="760"/>
      <c r="E143" s="763"/>
      <c r="F143" s="764"/>
      <c r="G143" s="765"/>
      <c r="H143" s="766"/>
      <c r="I143" s="767"/>
      <c r="J143" s="767"/>
      <c r="K143" s="767"/>
      <c r="L143" s="767"/>
      <c r="M143" s="767"/>
      <c r="N143" s="767"/>
      <c r="O143" s="768"/>
      <c r="P143" s="772"/>
      <c r="Q143" s="752" t="s">
        <v>94</v>
      </c>
      <c r="R143" s="109"/>
    </row>
    <row r="144" spans="1:18" ht="15.75" customHeight="1">
      <c r="A144" s="749"/>
      <c r="B144" s="758"/>
      <c r="C144" s="761"/>
      <c r="D144" s="762"/>
      <c r="E144" s="754"/>
      <c r="F144" s="755"/>
      <c r="G144" s="756"/>
      <c r="H144" s="769"/>
      <c r="I144" s="770"/>
      <c r="J144" s="770"/>
      <c r="K144" s="770"/>
      <c r="L144" s="770"/>
      <c r="M144" s="770"/>
      <c r="N144" s="770"/>
      <c r="O144" s="771"/>
      <c r="P144" s="773"/>
      <c r="Q144" s="753"/>
      <c r="R144" s="109"/>
    </row>
    <row r="145" spans="1:18" ht="15.75" customHeight="1">
      <c r="A145" s="741">
        <v>57</v>
      </c>
      <c r="B145" s="757" t="str">
        <f t="shared" ref="B145" si="50">B143</f>
        <v>R６</v>
      </c>
      <c r="C145" s="759"/>
      <c r="D145" s="760"/>
      <c r="E145" s="763"/>
      <c r="F145" s="764"/>
      <c r="G145" s="765"/>
      <c r="H145" s="766"/>
      <c r="I145" s="767"/>
      <c r="J145" s="767"/>
      <c r="K145" s="767"/>
      <c r="L145" s="767"/>
      <c r="M145" s="767"/>
      <c r="N145" s="767"/>
      <c r="O145" s="768"/>
      <c r="P145" s="772"/>
      <c r="Q145" s="752" t="s">
        <v>94</v>
      </c>
      <c r="R145" s="109"/>
    </row>
    <row r="146" spans="1:18" ht="15.75" customHeight="1">
      <c r="A146" s="743"/>
      <c r="B146" s="758"/>
      <c r="C146" s="761"/>
      <c r="D146" s="762"/>
      <c r="E146" s="754"/>
      <c r="F146" s="755"/>
      <c r="G146" s="756"/>
      <c r="H146" s="769"/>
      <c r="I146" s="770"/>
      <c r="J146" s="770"/>
      <c r="K146" s="770"/>
      <c r="L146" s="770"/>
      <c r="M146" s="770"/>
      <c r="N146" s="770"/>
      <c r="O146" s="771"/>
      <c r="P146" s="773"/>
      <c r="Q146" s="753"/>
      <c r="R146" s="109"/>
    </row>
    <row r="147" spans="1:18" ht="15.75" customHeight="1">
      <c r="A147" s="749">
        <v>58</v>
      </c>
      <c r="B147" s="757" t="str">
        <f t="shared" ref="B147" si="51">B145</f>
        <v>R６</v>
      </c>
      <c r="C147" s="759"/>
      <c r="D147" s="760"/>
      <c r="E147" s="763"/>
      <c r="F147" s="764"/>
      <c r="G147" s="765"/>
      <c r="H147" s="766"/>
      <c r="I147" s="767"/>
      <c r="J147" s="767"/>
      <c r="K147" s="767"/>
      <c r="L147" s="767"/>
      <c r="M147" s="767"/>
      <c r="N147" s="767"/>
      <c r="O147" s="768"/>
      <c r="P147" s="772"/>
      <c r="Q147" s="752" t="s">
        <v>94</v>
      </c>
      <c r="R147" s="109"/>
    </row>
    <row r="148" spans="1:18" ht="15.75" customHeight="1">
      <c r="A148" s="749"/>
      <c r="B148" s="758"/>
      <c r="C148" s="761"/>
      <c r="D148" s="762"/>
      <c r="E148" s="754"/>
      <c r="F148" s="755"/>
      <c r="G148" s="756"/>
      <c r="H148" s="769"/>
      <c r="I148" s="770"/>
      <c r="J148" s="770"/>
      <c r="K148" s="770"/>
      <c r="L148" s="770"/>
      <c r="M148" s="770"/>
      <c r="N148" s="770"/>
      <c r="O148" s="771"/>
      <c r="P148" s="773"/>
      <c r="Q148" s="753"/>
      <c r="R148" s="109"/>
    </row>
    <row r="149" spans="1:18" ht="15.75" customHeight="1">
      <c r="A149" s="741">
        <v>59</v>
      </c>
      <c r="B149" s="757" t="str">
        <f t="shared" ref="B149" si="52">B147</f>
        <v>R６</v>
      </c>
      <c r="C149" s="759"/>
      <c r="D149" s="760"/>
      <c r="E149" s="763"/>
      <c r="F149" s="764"/>
      <c r="G149" s="765"/>
      <c r="H149" s="766"/>
      <c r="I149" s="767"/>
      <c r="J149" s="767"/>
      <c r="K149" s="767"/>
      <c r="L149" s="767"/>
      <c r="M149" s="767"/>
      <c r="N149" s="767"/>
      <c r="O149" s="768"/>
      <c r="P149" s="772"/>
      <c r="Q149" s="752" t="s">
        <v>94</v>
      </c>
      <c r="R149" s="109"/>
    </row>
    <row r="150" spans="1:18" ht="15.75" customHeight="1">
      <c r="A150" s="743"/>
      <c r="B150" s="758"/>
      <c r="C150" s="761"/>
      <c r="D150" s="762"/>
      <c r="E150" s="754"/>
      <c r="F150" s="755"/>
      <c r="G150" s="756"/>
      <c r="H150" s="769"/>
      <c r="I150" s="770"/>
      <c r="J150" s="770"/>
      <c r="K150" s="770"/>
      <c r="L150" s="770"/>
      <c r="M150" s="770"/>
      <c r="N150" s="770"/>
      <c r="O150" s="771"/>
      <c r="P150" s="773"/>
      <c r="Q150" s="753"/>
      <c r="R150" s="109"/>
    </row>
    <row r="151" spans="1:18" ht="15.75" customHeight="1">
      <c r="A151" s="757">
        <v>60</v>
      </c>
      <c r="B151" s="757" t="str">
        <f t="shared" ref="B151" si="53">B149</f>
        <v>R６</v>
      </c>
      <c r="C151" s="759"/>
      <c r="D151" s="760"/>
      <c r="E151" s="763"/>
      <c r="F151" s="764"/>
      <c r="G151" s="765"/>
      <c r="H151" s="766"/>
      <c r="I151" s="767"/>
      <c r="J151" s="767"/>
      <c r="K151" s="767"/>
      <c r="L151" s="767"/>
      <c r="M151" s="767"/>
      <c r="N151" s="767"/>
      <c r="O151" s="768"/>
      <c r="P151" s="772"/>
      <c r="Q151" s="752" t="s">
        <v>94</v>
      </c>
      <c r="R151" s="109"/>
    </row>
    <row r="152" spans="1:18" ht="15.75" customHeight="1">
      <c r="A152" s="758"/>
      <c r="B152" s="758"/>
      <c r="C152" s="761"/>
      <c r="D152" s="762"/>
      <c r="E152" s="754"/>
      <c r="F152" s="755"/>
      <c r="G152" s="756"/>
      <c r="H152" s="769"/>
      <c r="I152" s="770"/>
      <c r="J152" s="770"/>
      <c r="K152" s="770"/>
      <c r="L152" s="770"/>
      <c r="M152" s="770"/>
      <c r="N152" s="770"/>
      <c r="O152" s="771"/>
      <c r="P152" s="773"/>
      <c r="Q152" s="753"/>
      <c r="R152" s="109"/>
    </row>
    <row r="153" spans="1:18" ht="15.75" customHeight="1">
      <c r="A153" s="163" t="s">
        <v>44</v>
      </c>
      <c r="B153" s="776" t="s">
        <v>330</v>
      </c>
      <c r="C153" s="776"/>
      <c r="D153" s="776"/>
      <c r="E153" s="776"/>
      <c r="F153" s="776"/>
      <c r="G153" s="776"/>
      <c r="H153" s="776"/>
      <c r="I153" s="776"/>
      <c r="J153" s="776"/>
      <c r="K153" s="776"/>
      <c r="L153" s="776"/>
      <c r="M153" s="776"/>
      <c r="N153" s="776"/>
      <c r="O153" s="776"/>
      <c r="P153" s="776"/>
      <c r="Q153" s="187"/>
      <c r="R153" s="109"/>
    </row>
    <row r="154" spans="1:18" ht="15.75" customHeight="1">
      <c r="A154" s="163" t="s">
        <v>45</v>
      </c>
      <c r="B154" s="739" t="s">
        <v>508</v>
      </c>
      <c r="C154" s="739"/>
      <c r="D154" s="739"/>
      <c r="E154" s="739"/>
      <c r="F154" s="739"/>
      <c r="G154" s="739"/>
      <c r="H154" s="739"/>
      <c r="I154" s="739"/>
      <c r="J154" s="739"/>
      <c r="K154" s="739"/>
      <c r="L154" s="739"/>
      <c r="M154" s="739"/>
      <c r="N154" s="739"/>
      <c r="O154" s="739"/>
      <c r="P154" s="739"/>
      <c r="Q154" s="739"/>
      <c r="R154" s="109"/>
    </row>
    <row r="155" spans="1:18" ht="15.75" customHeight="1">
      <c r="B155" s="739"/>
      <c r="C155" s="739"/>
      <c r="D155" s="739"/>
      <c r="E155" s="739"/>
      <c r="F155" s="739"/>
      <c r="G155" s="739"/>
      <c r="H155" s="739"/>
      <c r="I155" s="739"/>
      <c r="J155" s="739"/>
      <c r="K155" s="739"/>
      <c r="L155" s="739"/>
      <c r="M155" s="739"/>
      <c r="N155" s="739"/>
      <c r="O155" s="739"/>
      <c r="P155" s="739"/>
      <c r="Q155" s="739"/>
      <c r="R155" s="109"/>
    </row>
    <row r="156" spans="1:18" s="192" customFormat="1">
      <c r="A156" s="3"/>
      <c r="B156" s="3"/>
      <c r="C156" s="3"/>
      <c r="D156" s="3"/>
      <c r="E156" s="3"/>
      <c r="F156" s="3"/>
      <c r="G156" s="3"/>
      <c r="H156" s="3"/>
      <c r="I156" s="3"/>
      <c r="J156" s="3"/>
      <c r="K156" s="3"/>
      <c r="L156" s="3"/>
      <c r="M156" s="3"/>
      <c r="N156" s="3"/>
      <c r="O156" s="3"/>
      <c r="P156" s="3"/>
      <c r="Q156" s="3"/>
      <c r="R156" s="187"/>
    </row>
    <row r="157" spans="1:18" s="192" customFormat="1">
      <c r="A157" s="3"/>
      <c r="B157" s="3"/>
      <c r="C157" s="3"/>
      <c r="D157" s="3"/>
      <c r="E157" s="3"/>
      <c r="F157" s="3"/>
      <c r="G157" s="3"/>
      <c r="H157" s="3"/>
      <c r="I157" s="3"/>
      <c r="J157" s="3"/>
      <c r="K157" s="3"/>
      <c r="L157" s="3"/>
      <c r="M157" s="3"/>
      <c r="N157" s="3"/>
      <c r="O157" s="3"/>
      <c r="P157" s="3"/>
      <c r="Q157" s="3"/>
      <c r="R157" s="187"/>
    </row>
    <row r="158" spans="1:18" ht="15.75" customHeight="1"/>
  </sheetData>
  <mergeCells count="519">
    <mergeCell ref="A1:F1"/>
    <mergeCell ref="A2:E2"/>
    <mergeCell ref="A3:Q3"/>
    <mergeCell ref="H4:J4"/>
    <mergeCell ref="K4:Q4"/>
    <mergeCell ref="C7:D8"/>
    <mergeCell ref="E7:G7"/>
    <mergeCell ref="H7:O8"/>
    <mergeCell ref="P7:Q7"/>
    <mergeCell ref="E8:G8"/>
    <mergeCell ref="P8:Q8"/>
    <mergeCell ref="A9:A10"/>
    <mergeCell ref="B9:B10"/>
    <mergeCell ref="C9:D10"/>
    <mergeCell ref="E9:G9"/>
    <mergeCell ref="H9:O10"/>
    <mergeCell ref="P9:P10"/>
    <mergeCell ref="Q9:Q10"/>
    <mergeCell ref="E10:G10"/>
    <mergeCell ref="Q11:Q12"/>
    <mergeCell ref="E12:G12"/>
    <mergeCell ref="A13:A14"/>
    <mergeCell ref="B13:B14"/>
    <mergeCell ref="C13:D14"/>
    <mergeCell ref="E13:G13"/>
    <mergeCell ref="H13:O14"/>
    <mergeCell ref="P13:P14"/>
    <mergeCell ref="Q13:Q14"/>
    <mergeCell ref="E14:G14"/>
    <mergeCell ref="A11:A12"/>
    <mergeCell ref="B11:B12"/>
    <mergeCell ref="C11:D12"/>
    <mergeCell ref="E11:G11"/>
    <mergeCell ref="H11:O12"/>
    <mergeCell ref="P11:P12"/>
    <mergeCell ref="Q15:Q16"/>
    <mergeCell ref="E16:G16"/>
    <mergeCell ref="A17:A18"/>
    <mergeCell ref="B17:B18"/>
    <mergeCell ref="C17:D18"/>
    <mergeCell ref="E17:G17"/>
    <mergeCell ref="H17:O18"/>
    <mergeCell ref="P17:P18"/>
    <mergeCell ref="Q17:Q18"/>
    <mergeCell ref="E18:G18"/>
    <mergeCell ref="A15:A16"/>
    <mergeCell ref="B15:B16"/>
    <mergeCell ref="C15:D16"/>
    <mergeCell ref="E15:G15"/>
    <mergeCell ref="H15:O16"/>
    <mergeCell ref="P15:P16"/>
    <mergeCell ref="Q19:Q20"/>
    <mergeCell ref="E20:G20"/>
    <mergeCell ref="A21:A22"/>
    <mergeCell ref="B21:B22"/>
    <mergeCell ref="C21:D22"/>
    <mergeCell ref="E21:G21"/>
    <mergeCell ref="H21:O22"/>
    <mergeCell ref="P21:P22"/>
    <mergeCell ref="Q21:Q22"/>
    <mergeCell ref="E22:G22"/>
    <mergeCell ref="A19:A20"/>
    <mergeCell ref="B19:B20"/>
    <mergeCell ref="C19:D20"/>
    <mergeCell ref="E19:G19"/>
    <mergeCell ref="H19:O20"/>
    <mergeCell ref="P19:P20"/>
    <mergeCell ref="Q23:Q24"/>
    <mergeCell ref="E24:G24"/>
    <mergeCell ref="A25:A26"/>
    <mergeCell ref="B25:B26"/>
    <mergeCell ref="C25:D26"/>
    <mergeCell ref="E25:G25"/>
    <mergeCell ref="H25:O26"/>
    <mergeCell ref="P25:P26"/>
    <mergeCell ref="Q25:Q26"/>
    <mergeCell ref="E26:G26"/>
    <mergeCell ref="A23:A24"/>
    <mergeCell ref="B23:B24"/>
    <mergeCell ref="C23:D24"/>
    <mergeCell ref="E23:G23"/>
    <mergeCell ref="H23:O24"/>
    <mergeCell ref="P23:P24"/>
    <mergeCell ref="Q27:Q28"/>
    <mergeCell ref="E28:G28"/>
    <mergeCell ref="A29:A30"/>
    <mergeCell ref="B29:B30"/>
    <mergeCell ref="C29:D30"/>
    <mergeCell ref="E29:G29"/>
    <mergeCell ref="H29:O30"/>
    <mergeCell ref="P29:P30"/>
    <mergeCell ref="Q29:Q30"/>
    <mergeCell ref="E30:G30"/>
    <mergeCell ref="A27:A28"/>
    <mergeCell ref="B27:B28"/>
    <mergeCell ref="C27:D28"/>
    <mergeCell ref="E27:G27"/>
    <mergeCell ref="H27:O28"/>
    <mergeCell ref="P27:P28"/>
    <mergeCell ref="Q31:Q32"/>
    <mergeCell ref="E32:G32"/>
    <mergeCell ref="A33:A34"/>
    <mergeCell ref="B33:B34"/>
    <mergeCell ref="C33:D34"/>
    <mergeCell ref="E33:G33"/>
    <mergeCell ref="H33:O34"/>
    <mergeCell ref="P33:P34"/>
    <mergeCell ref="Q33:Q34"/>
    <mergeCell ref="E34:G34"/>
    <mergeCell ref="A31:A32"/>
    <mergeCell ref="B31:B32"/>
    <mergeCell ref="C31:D32"/>
    <mergeCell ref="E31:G31"/>
    <mergeCell ref="H31:O32"/>
    <mergeCell ref="P31:P32"/>
    <mergeCell ref="Q35:Q36"/>
    <mergeCell ref="E36:G36"/>
    <mergeCell ref="A37:A38"/>
    <mergeCell ref="B37:B38"/>
    <mergeCell ref="C37:D38"/>
    <mergeCell ref="E37:G37"/>
    <mergeCell ref="H37:O38"/>
    <mergeCell ref="P37:P38"/>
    <mergeCell ref="Q37:Q38"/>
    <mergeCell ref="E38:G38"/>
    <mergeCell ref="A35:A36"/>
    <mergeCell ref="B35:B36"/>
    <mergeCell ref="C35:D36"/>
    <mergeCell ref="E35:G35"/>
    <mergeCell ref="H35:O36"/>
    <mergeCell ref="P35:P36"/>
    <mergeCell ref="Q39:Q40"/>
    <mergeCell ref="E40:G40"/>
    <mergeCell ref="A41:A42"/>
    <mergeCell ref="B41:B42"/>
    <mergeCell ref="C41:D42"/>
    <mergeCell ref="E41:G41"/>
    <mergeCell ref="H41:O42"/>
    <mergeCell ref="P41:P42"/>
    <mergeCell ref="Q41:Q42"/>
    <mergeCell ref="E42:G42"/>
    <mergeCell ref="A39:A40"/>
    <mergeCell ref="B39:B40"/>
    <mergeCell ref="C39:D40"/>
    <mergeCell ref="E39:G39"/>
    <mergeCell ref="H39:O40"/>
    <mergeCell ref="P39:P40"/>
    <mergeCell ref="Q43:Q44"/>
    <mergeCell ref="E44:G44"/>
    <mergeCell ref="A45:A46"/>
    <mergeCell ref="B45:B46"/>
    <mergeCell ref="C45:D46"/>
    <mergeCell ref="E45:G45"/>
    <mergeCell ref="H45:O46"/>
    <mergeCell ref="P45:P46"/>
    <mergeCell ref="Q45:Q46"/>
    <mergeCell ref="E46:G46"/>
    <mergeCell ref="A43:A44"/>
    <mergeCell ref="B43:B44"/>
    <mergeCell ref="C43:D44"/>
    <mergeCell ref="E43:G43"/>
    <mergeCell ref="H43:O44"/>
    <mergeCell ref="P43:P44"/>
    <mergeCell ref="Q47:Q48"/>
    <mergeCell ref="E48:G48"/>
    <mergeCell ref="B49:P49"/>
    <mergeCell ref="B50:Q51"/>
    <mergeCell ref="A53:F53"/>
    <mergeCell ref="A54:E54"/>
    <mergeCell ref="A47:A48"/>
    <mergeCell ref="B47:B48"/>
    <mergeCell ref="C47:D48"/>
    <mergeCell ref="E47:G47"/>
    <mergeCell ref="H47:O48"/>
    <mergeCell ref="P47:P48"/>
    <mergeCell ref="A55:Q55"/>
    <mergeCell ref="H56:J56"/>
    <mergeCell ref="K56:Q56"/>
    <mergeCell ref="C59:D60"/>
    <mergeCell ref="E59:G59"/>
    <mergeCell ref="H59:O60"/>
    <mergeCell ref="P59:Q59"/>
    <mergeCell ref="E60:G60"/>
    <mergeCell ref="P60:Q60"/>
    <mergeCell ref="Q61:Q62"/>
    <mergeCell ref="E62:G62"/>
    <mergeCell ref="A63:A64"/>
    <mergeCell ref="B63:B64"/>
    <mergeCell ref="C63:D64"/>
    <mergeCell ref="E63:G63"/>
    <mergeCell ref="H63:O64"/>
    <mergeCell ref="P63:P64"/>
    <mergeCell ref="Q63:Q64"/>
    <mergeCell ref="E64:G64"/>
    <mergeCell ref="A61:A62"/>
    <mergeCell ref="B61:B62"/>
    <mergeCell ref="C61:D62"/>
    <mergeCell ref="E61:G61"/>
    <mergeCell ref="H61:O62"/>
    <mergeCell ref="P61:P62"/>
    <mergeCell ref="Q65:Q66"/>
    <mergeCell ref="E66:G66"/>
    <mergeCell ref="A67:A68"/>
    <mergeCell ref="B67:B68"/>
    <mergeCell ref="C67:D68"/>
    <mergeCell ref="E67:G67"/>
    <mergeCell ref="H67:O68"/>
    <mergeCell ref="P67:P68"/>
    <mergeCell ref="Q67:Q68"/>
    <mergeCell ref="E68:G68"/>
    <mergeCell ref="A65:A66"/>
    <mergeCell ref="B65:B66"/>
    <mergeCell ref="C65:D66"/>
    <mergeCell ref="E65:G65"/>
    <mergeCell ref="H65:O66"/>
    <mergeCell ref="P65:P66"/>
    <mergeCell ref="Q69:Q70"/>
    <mergeCell ref="E70:G70"/>
    <mergeCell ref="A71:A72"/>
    <mergeCell ref="B71:B72"/>
    <mergeCell ref="C71:D72"/>
    <mergeCell ref="E71:G71"/>
    <mergeCell ref="H71:O72"/>
    <mergeCell ref="P71:P72"/>
    <mergeCell ref="Q71:Q72"/>
    <mergeCell ref="E72:G72"/>
    <mergeCell ref="A69:A70"/>
    <mergeCell ref="B69:B70"/>
    <mergeCell ref="C69:D70"/>
    <mergeCell ref="E69:G69"/>
    <mergeCell ref="H69:O70"/>
    <mergeCell ref="P69:P70"/>
    <mergeCell ref="Q73:Q74"/>
    <mergeCell ref="E74:G74"/>
    <mergeCell ref="A75:A76"/>
    <mergeCell ref="B75:B76"/>
    <mergeCell ref="C75:D76"/>
    <mergeCell ref="E75:G75"/>
    <mergeCell ref="H75:O76"/>
    <mergeCell ref="P75:P76"/>
    <mergeCell ref="Q75:Q76"/>
    <mergeCell ref="E76:G76"/>
    <mergeCell ref="A73:A74"/>
    <mergeCell ref="B73:B74"/>
    <mergeCell ref="C73:D74"/>
    <mergeCell ref="E73:G73"/>
    <mergeCell ref="H73:O74"/>
    <mergeCell ref="P73:P74"/>
    <mergeCell ref="Q77:Q78"/>
    <mergeCell ref="E78:G78"/>
    <mergeCell ref="A79:A80"/>
    <mergeCell ref="B79:B80"/>
    <mergeCell ref="C79:D80"/>
    <mergeCell ref="E79:G79"/>
    <mergeCell ref="H79:O80"/>
    <mergeCell ref="P79:P80"/>
    <mergeCell ref="Q79:Q80"/>
    <mergeCell ref="E80:G80"/>
    <mergeCell ref="A77:A78"/>
    <mergeCell ref="B77:B78"/>
    <mergeCell ref="C77:D78"/>
    <mergeCell ref="E77:G77"/>
    <mergeCell ref="H77:O78"/>
    <mergeCell ref="P77:P78"/>
    <mergeCell ref="Q81:Q82"/>
    <mergeCell ref="E82:G82"/>
    <mergeCell ref="A83:A84"/>
    <mergeCell ref="B83:B84"/>
    <mergeCell ref="C83:D84"/>
    <mergeCell ref="E83:G83"/>
    <mergeCell ref="H83:O84"/>
    <mergeCell ref="P83:P84"/>
    <mergeCell ref="Q83:Q84"/>
    <mergeCell ref="E84:G84"/>
    <mergeCell ref="A81:A82"/>
    <mergeCell ref="B81:B82"/>
    <mergeCell ref="C81:D82"/>
    <mergeCell ref="E81:G81"/>
    <mergeCell ref="H81:O82"/>
    <mergeCell ref="P81:P82"/>
    <mergeCell ref="Q85:Q86"/>
    <mergeCell ref="E86:G86"/>
    <mergeCell ref="A87:A88"/>
    <mergeCell ref="B87:B88"/>
    <mergeCell ref="C87:D88"/>
    <mergeCell ref="E87:G87"/>
    <mergeCell ref="H87:O88"/>
    <mergeCell ref="P87:P88"/>
    <mergeCell ref="Q87:Q88"/>
    <mergeCell ref="E88:G88"/>
    <mergeCell ref="A85:A86"/>
    <mergeCell ref="B85:B86"/>
    <mergeCell ref="C85:D86"/>
    <mergeCell ref="E85:G85"/>
    <mergeCell ref="H85:O86"/>
    <mergeCell ref="P85:P86"/>
    <mergeCell ref="Q89:Q90"/>
    <mergeCell ref="E90:G90"/>
    <mergeCell ref="A91:A92"/>
    <mergeCell ref="B91:B92"/>
    <mergeCell ref="C91:D92"/>
    <mergeCell ref="E91:G91"/>
    <mergeCell ref="H91:O92"/>
    <mergeCell ref="P91:P92"/>
    <mergeCell ref="Q91:Q92"/>
    <mergeCell ref="E92:G92"/>
    <mergeCell ref="A89:A90"/>
    <mergeCell ref="B89:B90"/>
    <mergeCell ref="C89:D90"/>
    <mergeCell ref="E89:G89"/>
    <mergeCell ref="H89:O90"/>
    <mergeCell ref="P89:P90"/>
    <mergeCell ref="Q93:Q94"/>
    <mergeCell ref="E94:G94"/>
    <mergeCell ref="A95:A96"/>
    <mergeCell ref="B95:B96"/>
    <mergeCell ref="C95:D96"/>
    <mergeCell ref="E95:G95"/>
    <mergeCell ref="H95:O96"/>
    <mergeCell ref="P95:P96"/>
    <mergeCell ref="Q95:Q96"/>
    <mergeCell ref="E96:G96"/>
    <mergeCell ref="A93:A94"/>
    <mergeCell ref="B93:B94"/>
    <mergeCell ref="C93:D94"/>
    <mergeCell ref="E93:G93"/>
    <mergeCell ref="H93:O94"/>
    <mergeCell ref="P93:P94"/>
    <mergeCell ref="Q97:Q98"/>
    <mergeCell ref="E98:G98"/>
    <mergeCell ref="A99:A100"/>
    <mergeCell ref="B99:B100"/>
    <mergeCell ref="C99:D100"/>
    <mergeCell ref="E99:G99"/>
    <mergeCell ref="H99:O100"/>
    <mergeCell ref="P99:P100"/>
    <mergeCell ref="Q99:Q100"/>
    <mergeCell ref="E100:G100"/>
    <mergeCell ref="A97:A98"/>
    <mergeCell ref="B97:B98"/>
    <mergeCell ref="C97:D98"/>
    <mergeCell ref="E97:G97"/>
    <mergeCell ref="H97:O98"/>
    <mergeCell ref="P97:P98"/>
    <mergeCell ref="C111:D112"/>
    <mergeCell ref="E111:G111"/>
    <mergeCell ref="H111:O112"/>
    <mergeCell ref="P111:Q111"/>
    <mergeCell ref="E112:G112"/>
    <mergeCell ref="P112:Q112"/>
    <mergeCell ref="B101:P101"/>
    <mergeCell ref="B102:Q103"/>
    <mergeCell ref="A105:F105"/>
    <mergeCell ref="A106:E106"/>
    <mergeCell ref="A107:Q107"/>
    <mergeCell ref="H108:J108"/>
    <mergeCell ref="K108:Q108"/>
    <mergeCell ref="Q113:Q114"/>
    <mergeCell ref="E114:G114"/>
    <mergeCell ref="A115:A116"/>
    <mergeCell ref="B115:B116"/>
    <mergeCell ref="C115:D116"/>
    <mergeCell ref="E115:G115"/>
    <mergeCell ref="H115:O116"/>
    <mergeCell ref="P115:P116"/>
    <mergeCell ref="Q115:Q116"/>
    <mergeCell ref="E116:G116"/>
    <mergeCell ref="A113:A114"/>
    <mergeCell ref="B113:B114"/>
    <mergeCell ref="C113:D114"/>
    <mergeCell ref="E113:G113"/>
    <mergeCell ref="H113:O114"/>
    <mergeCell ref="P113:P114"/>
    <mergeCell ref="Q117:Q118"/>
    <mergeCell ref="E118:G118"/>
    <mergeCell ref="A119:A120"/>
    <mergeCell ref="B119:B120"/>
    <mergeCell ref="C119:D120"/>
    <mergeCell ref="E119:G119"/>
    <mergeCell ref="H119:O120"/>
    <mergeCell ref="P119:P120"/>
    <mergeCell ref="Q119:Q120"/>
    <mergeCell ref="E120:G120"/>
    <mergeCell ref="A117:A118"/>
    <mergeCell ref="B117:B118"/>
    <mergeCell ref="C117:D118"/>
    <mergeCell ref="E117:G117"/>
    <mergeCell ref="H117:O118"/>
    <mergeCell ref="P117:P118"/>
    <mergeCell ref="Q121:Q122"/>
    <mergeCell ref="E122:G122"/>
    <mergeCell ref="A123:A124"/>
    <mergeCell ref="B123:B124"/>
    <mergeCell ref="C123:D124"/>
    <mergeCell ref="E123:G123"/>
    <mergeCell ref="H123:O124"/>
    <mergeCell ref="P123:P124"/>
    <mergeCell ref="Q123:Q124"/>
    <mergeCell ref="E124:G124"/>
    <mergeCell ref="A121:A122"/>
    <mergeCell ref="B121:B122"/>
    <mergeCell ref="C121:D122"/>
    <mergeCell ref="E121:G121"/>
    <mergeCell ref="H121:O122"/>
    <mergeCell ref="P121:P122"/>
    <mergeCell ref="Q125:Q126"/>
    <mergeCell ref="E126:G126"/>
    <mergeCell ref="A127:A128"/>
    <mergeCell ref="B127:B128"/>
    <mergeCell ref="C127:D128"/>
    <mergeCell ref="E127:G127"/>
    <mergeCell ref="H127:O128"/>
    <mergeCell ref="P127:P128"/>
    <mergeCell ref="Q127:Q128"/>
    <mergeCell ref="E128:G128"/>
    <mergeCell ref="A125:A126"/>
    <mergeCell ref="B125:B126"/>
    <mergeCell ref="C125:D126"/>
    <mergeCell ref="E125:G125"/>
    <mergeCell ref="H125:O126"/>
    <mergeCell ref="P125:P126"/>
    <mergeCell ref="Q129:Q130"/>
    <mergeCell ref="E130:G130"/>
    <mergeCell ref="A131:A132"/>
    <mergeCell ref="B131:B132"/>
    <mergeCell ref="C131:D132"/>
    <mergeCell ref="E131:G131"/>
    <mergeCell ref="H131:O132"/>
    <mergeCell ref="P131:P132"/>
    <mergeCell ref="Q131:Q132"/>
    <mergeCell ref="E132:G132"/>
    <mergeCell ref="A129:A130"/>
    <mergeCell ref="B129:B130"/>
    <mergeCell ref="C129:D130"/>
    <mergeCell ref="E129:G129"/>
    <mergeCell ref="H129:O130"/>
    <mergeCell ref="P129:P130"/>
    <mergeCell ref="Q133:Q134"/>
    <mergeCell ref="E134:G134"/>
    <mergeCell ref="A135:A136"/>
    <mergeCell ref="B135:B136"/>
    <mergeCell ref="C135:D136"/>
    <mergeCell ref="E135:G135"/>
    <mergeCell ref="H135:O136"/>
    <mergeCell ref="P135:P136"/>
    <mergeCell ref="Q135:Q136"/>
    <mergeCell ref="E136:G136"/>
    <mergeCell ref="A133:A134"/>
    <mergeCell ref="B133:B134"/>
    <mergeCell ref="C133:D134"/>
    <mergeCell ref="E133:G133"/>
    <mergeCell ref="H133:O134"/>
    <mergeCell ref="P133:P134"/>
    <mergeCell ref="Q137:Q138"/>
    <mergeCell ref="E138:G138"/>
    <mergeCell ref="A139:A140"/>
    <mergeCell ref="B139:B140"/>
    <mergeCell ref="C139:D140"/>
    <mergeCell ref="E139:G139"/>
    <mergeCell ref="H139:O140"/>
    <mergeCell ref="P139:P140"/>
    <mergeCell ref="Q139:Q140"/>
    <mergeCell ref="E140:G140"/>
    <mergeCell ref="A137:A138"/>
    <mergeCell ref="B137:B138"/>
    <mergeCell ref="C137:D138"/>
    <mergeCell ref="E137:G137"/>
    <mergeCell ref="H137:O138"/>
    <mergeCell ref="P137:P138"/>
    <mergeCell ref="Q141:Q142"/>
    <mergeCell ref="E142:G142"/>
    <mergeCell ref="A143:A144"/>
    <mergeCell ref="B143:B144"/>
    <mergeCell ref="C143:D144"/>
    <mergeCell ref="E143:G143"/>
    <mergeCell ref="H143:O144"/>
    <mergeCell ref="P143:P144"/>
    <mergeCell ref="Q143:Q144"/>
    <mergeCell ref="E144:G144"/>
    <mergeCell ref="A141:A142"/>
    <mergeCell ref="B141:B142"/>
    <mergeCell ref="C141:D142"/>
    <mergeCell ref="E141:G141"/>
    <mergeCell ref="H141:O142"/>
    <mergeCell ref="P141:P142"/>
    <mergeCell ref="Q145:Q146"/>
    <mergeCell ref="E146:G146"/>
    <mergeCell ref="A147:A148"/>
    <mergeCell ref="B147:B148"/>
    <mergeCell ref="C147:D148"/>
    <mergeCell ref="E147:G147"/>
    <mergeCell ref="H147:O148"/>
    <mergeCell ref="P147:P148"/>
    <mergeCell ref="Q147:Q148"/>
    <mergeCell ref="E148:G148"/>
    <mergeCell ref="A145:A146"/>
    <mergeCell ref="B145:B146"/>
    <mergeCell ref="C145:D146"/>
    <mergeCell ref="E145:G145"/>
    <mergeCell ref="H145:O146"/>
    <mergeCell ref="P145:P146"/>
    <mergeCell ref="B153:P153"/>
    <mergeCell ref="B154:Q155"/>
    <mergeCell ref="Q149:Q150"/>
    <mergeCell ref="E150:G150"/>
    <mergeCell ref="A151:A152"/>
    <mergeCell ref="B151:B152"/>
    <mergeCell ref="C151:D152"/>
    <mergeCell ref="E151:G151"/>
    <mergeCell ref="H151:O152"/>
    <mergeCell ref="P151:P152"/>
    <mergeCell ref="Q151:Q152"/>
    <mergeCell ref="E152:G152"/>
    <mergeCell ref="A149:A150"/>
    <mergeCell ref="B149:B150"/>
    <mergeCell ref="C149:D150"/>
    <mergeCell ref="E149:G149"/>
    <mergeCell ref="H149:O150"/>
    <mergeCell ref="P149:P150"/>
  </mergeCells>
  <phoneticPr fontId="2"/>
  <printOptions horizontalCentered="1"/>
  <pageMargins left="0.70866141732283472" right="0.70866141732283472" top="0.74803149606299213" bottom="0.55118110236220474" header="0.31496062992125984" footer="0.31496062992125984"/>
  <pageSetup paperSize="9" scale="98" orientation="portrait" blackAndWhite="1" r:id="rId1"/>
  <rowBreaks count="2" manualBreakCount="2">
    <brk id="52" max="16" man="1"/>
    <brk id="104" max="16"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66FF"/>
  </sheetPr>
  <dimension ref="A1:T158"/>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675" t="str">
        <f>CONCATENATE("（様式-",INDEX(発注者入力シート!$B$20:$G$24,MATCH(発注者入力シート!L6,発注者入力シート!$C$20:$C$24,0),4),"-２）")</f>
        <v>（様式-２-２）</v>
      </c>
      <c r="B1" s="675"/>
      <c r="C1" s="675"/>
      <c r="D1" s="675"/>
      <c r="E1" s="675"/>
      <c r="F1" s="675"/>
      <c r="Q1" s="158" t="s">
        <v>681</v>
      </c>
      <c r="R1" s="158"/>
      <c r="S1" s="3" t="s">
        <v>246</v>
      </c>
    </row>
    <row r="2" spans="1:20" ht="15.75" customHeight="1">
      <c r="A2" s="675" t="str">
        <f>CONCATENATE("評価項目",INDEX(発注者入力シート!$B$20:$G$24,MATCH(発注者入力シート!L6,発注者入力シート!$C$20:$C$24,0),5),"-",INDEX(発注者入力シート!$B$20:$G$24,MATCH(発注者入力シート!L6,発注者入力シート!$C$20:$C$24,0),6))</f>
        <v>評価項目（１）-①</v>
      </c>
      <c r="B2" s="675"/>
      <c r="C2" s="675"/>
      <c r="D2" s="675"/>
      <c r="E2" s="675"/>
      <c r="S2" s="3" t="s">
        <v>247</v>
      </c>
    </row>
    <row r="3" spans="1:20" ht="15.75" customHeight="1">
      <c r="A3" s="728" t="s">
        <v>91</v>
      </c>
      <c r="B3" s="728"/>
      <c r="C3" s="728"/>
      <c r="D3" s="728"/>
      <c r="E3" s="728"/>
      <c r="F3" s="728"/>
      <c r="G3" s="728"/>
      <c r="H3" s="728"/>
      <c r="I3" s="728"/>
      <c r="J3" s="728"/>
      <c r="K3" s="728"/>
      <c r="L3" s="728"/>
      <c r="M3" s="728"/>
      <c r="N3" s="728"/>
      <c r="O3" s="728"/>
      <c r="P3" s="728"/>
      <c r="Q3" s="728"/>
      <c r="R3" s="164"/>
      <c r="S3" s="132"/>
      <c r="T3" s="3" t="s">
        <v>254</v>
      </c>
    </row>
    <row r="4" spans="1:20" ht="15.75" customHeight="1">
      <c r="H4" s="751" t="s">
        <v>176</v>
      </c>
      <c r="I4" s="751"/>
      <c r="J4" s="751"/>
      <c r="K4" s="729" t="str">
        <f>IF(企業入力シート!C7="","",企業入力シート!C7)</f>
        <v/>
      </c>
      <c r="L4" s="729"/>
      <c r="M4" s="729"/>
      <c r="N4" s="729"/>
      <c r="O4" s="729"/>
      <c r="P4" s="729"/>
      <c r="Q4" s="729"/>
      <c r="R4" s="164"/>
      <c r="S4" s="126"/>
      <c r="T4" s="3" t="s">
        <v>249</v>
      </c>
    </row>
    <row r="5" spans="1:20" ht="15.75" customHeight="1">
      <c r="R5" s="2"/>
    </row>
    <row r="6" spans="1:20" ht="15.75" customHeight="1">
      <c r="S6" s="3" t="s">
        <v>250</v>
      </c>
    </row>
    <row r="7" spans="1:20" ht="15.75" customHeight="1">
      <c r="A7" s="159" t="s">
        <v>12</v>
      </c>
      <c r="B7" s="160" t="s">
        <v>14</v>
      </c>
      <c r="C7" s="740" t="s">
        <v>16</v>
      </c>
      <c r="D7" s="740"/>
      <c r="E7" s="741" t="s">
        <v>17</v>
      </c>
      <c r="F7" s="740"/>
      <c r="G7" s="742"/>
      <c r="H7" s="741" t="s">
        <v>18</v>
      </c>
      <c r="I7" s="740"/>
      <c r="J7" s="740"/>
      <c r="K7" s="740"/>
      <c r="L7" s="740"/>
      <c r="M7" s="740"/>
      <c r="N7" s="740"/>
      <c r="O7" s="742"/>
      <c r="P7" s="741" t="s">
        <v>48</v>
      </c>
      <c r="Q7" s="742"/>
      <c r="S7" s="128"/>
      <c r="T7" s="3" t="s">
        <v>251</v>
      </c>
    </row>
    <row r="8" spans="1:20" ht="15.75" customHeight="1">
      <c r="A8" s="161" t="s">
        <v>13</v>
      </c>
      <c r="B8" s="162" t="s">
        <v>15</v>
      </c>
      <c r="C8" s="678"/>
      <c r="D8" s="678"/>
      <c r="E8" s="746" t="s">
        <v>435</v>
      </c>
      <c r="F8" s="747"/>
      <c r="G8" s="748"/>
      <c r="H8" s="743"/>
      <c r="I8" s="744"/>
      <c r="J8" s="744"/>
      <c r="K8" s="744"/>
      <c r="L8" s="744"/>
      <c r="M8" s="744"/>
      <c r="N8" s="744"/>
      <c r="O8" s="745"/>
      <c r="P8" s="749" t="s">
        <v>47</v>
      </c>
      <c r="Q8" s="750"/>
      <c r="R8" s="109"/>
      <c r="S8" s="129"/>
      <c r="T8" s="3" t="s">
        <v>249</v>
      </c>
    </row>
    <row r="9" spans="1:20" ht="15.75" customHeight="1">
      <c r="A9" s="741">
        <v>1</v>
      </c>
      <c r="B9" s="774" t="s">
        <v>682</v>
      </c>
      <c r="C9" s="759"/>
      <c r="D9" s="760"/>
      <c r="E9" s="763"/>
      <c r="F9" s="764"/>
      <c r="G9" s="765"/>
      <c r="H9" s="766"/>
      <c r="I9" s="767"/>
      <c r="J9" s="767"/>
      <c r="K9" s="767"/>
      <c r="L9" s="767"/>
      <c r="M9" s="767"/>
      <c r="N9" s="767"/>
      <c r="O9" s="768"/>
      <c r="P9" s="772"/>
      <c r="Q9" s="752" t="s">
        <v>94</v>
      </c>
      <c r="R9" s="109"/>
    </row>
    <row r="10" spans="1:20" ht="15.75" customHeight="1">
      <c r="A10" s="743"/>
      <c r="B10" s="775"/>
      <c r="C10" s="761"/>
      <c r="D10" s="762"/>
      <c r="E10" s="754"/>
      <c r="F10" s="755"/>
      <c r="G10" s="756"/>
      <c r="H10" s="769"/>
      <c r="I10" s="770"/>
      <c r="J10" s="770"/>
      <c r="K10" s="770"/>
      <c r="L10" s="770"/>
      <c r="M10" s="770"/>
      <c r="N10" s="770"/>
      <c r="O10" s="771"/>
      <c r="P10" s="773"/>
      <c r="Q10" s="753"/>
      <c r="R10" s="109"/>
      <c r="S10" s="134" t="s">
        <v>252</v>
      </c>
    </row>
    <row r="11" spans="1:20" ht="15.75" customHeight="1">
      <c r="A11" s="749">
        <v>2</v>
      </c>
      <c r="B11" s="757" t="str">
        <f>B9</f>
        <v>R７</v>
      </c>
      <c r="C11" s="759"/>
      <c r="D11" s="760"/>
      <c r="E11" s="763"/>
      <c r="F11" s="764"/>
      <c r="G11" s="765"/>
      <c r="H11" s="766"/>
      <c r="I11" s="767"/>
      <c r="J11" s="767"/>
      <c r="K11" s="767"/>
      <c r="L11" s="767"/>
      <c r="M11" s="767"/>
      <c r="N11" s="767"/>
      <c r="O11" s="768"/>
      <c r="P11" s="772"/>
      <c r="Q11" s="752" t="s">
        <v>94</v>
      </c>
      <c r="R11" s="109"/>
      <c r="S11" s="134" t="s">
        <v>253</v>
      </c>
    </row>
    <row r="12" spans="1:20" ht="15.75" customHeight="1">
      <c r="A12" s="749"/>
      <c r="B12" s="758"/>
      <c r="C12" s="761"/>
      <c r="D12" s="762"/>
      <c r="E12" s="754"/>
      <c r="F12" s="755"/>
      <c r="G12" s="756"/>
      <c r="H12" s="769"/>
      <c r="I12" s="770"/>
      <c r="J12" s="770"/>
      <c r="K12" s="770"/>
      <c r="L12" s="770"/>
      <c r="M12" s="770"/>
      <c r="N12" s="770"/>
      <c r="O12" s="771"/>
      <c r="P12" s="773"/>
      <c r="Q12" s="753"/>
      <c r="R12" s="109"/>
      <c r="S12" s="134" t="s">
        <v>475</v>
      </c>
    </row>
    <row r="13" spans="1:20" ht="15.75" customHeight="1">
      <c r="A13" s="741">
        <v>3</v>
      </c>
      <c r="B13" s="757" t="str">
        <f t="shared" ref="B13" si="0">B11</f>
        <v>R７</v>
      </c>
      <c r="C13" s="759"/>
      <c r="D13" s="760"/>
      <c r="E13" s="763"/>
      <c r="F13" s="764"/>
      <c r="G13" s="765"/>
      <c r="H13" s="766"/>
      <c r="I13" s="767"/>
      <c r="J13" s="767"/>
      <c r="K13" s="767"/>
      <c r="L13" s="767"/>
      <c r="M13" s="767"/>
      <c r="N13" s="767"/>
      <c r="O13" s="768"/>
      <c r="P13" s="772"/>
      <c r="Q13" s="752" t="s">
        <v>94</v>
      </c>
      <c r="R13" s="109"/>
    </row>
    <row r="14" spans="1:20" ht="15.75" customHeight="1">
      <c r="A14" s="743"/>
      <c r="B14" s="758"/>
      <c r="C14" s="761"/>
      <c r="D14" s="762"/>
      <c r="E14" s="754"/>
      <c r="F14" s="755"/>
      <c r="G14" s="756"/>
      <c r="H14" s="769"/>
      <c r="I14" s="770"/>
      <c r="J14" s="770"/>
      <c r="K14" s="770"/>
      <c r="L14" s="770"/>
      <c r="M14" s="770"/>
      <c r="N14" s="770"/>
      <c r="O14" s="771"/>
      <c r="P14" s="773"/>
      <c r="Q14" s="753"/>
      <c r="R14" s="109"/>
    </row>
    <row r="15" spans="1:20" ht="15.75" customHeight="1">
      <c r="A15" s="749">
        <v>4</v>
      </c>
      <c r="B15" s="757" t="str">
        <f t="shared" ref="B15" si="1">B13</f>
        <v>R７</v>
      </c>
      <c r="C15" s="759"/>
      <c r="D15" s="760"/>
      <c r="E15" s="763"/>
      <c r="F15" s="764"/>
      <c r="G15" s="765"/>
      <c r="H15" s="766"/>
      <c r="I15" s="767"/>
      <c r="J15" s="767"/>
      <c r="K15" s="767"/>
      <c r="L15" s="767"/>
      <c r="M15" s="767"/>
      <c r="N15" s="767"/>
      <c r="O15" s="768"/>
      <c r="P15" s="772"/>
      <c r="Q15" s="752" t="s">
        <v>94</v>
      </c>
      <c r="R15" s="109"/>
    </row>
    <row r="16" spans="1:20" ht="15.75" customHeight="1">
      <c r="A16" s="749"/>
      <c r="B16" s="758"/>
      <c r="C16" s="761"/>
      <c r="D16" s="762"/>
      <c r="E16" s="754"/>
      <c r="F16" s="755"/>
      <c r="G16" s="756"/>
      <c r="H16" s="769"/>
      <c r="I16" s="770"/>
      <c r="J16" s="770"/>
      <c r="K16" s="770"/>
      <c r="L16" s="770"/>
      <c r="M16" s="770"/>
      <c r="N16" s="770"/>
      <c r="O16" s="771"/>
      <c r="P16" s="773"/>
      <c r="Q16" s="753"/>
      <c r="R16" s="109"/>
    </row>
    <row r="17" spans="1:18" ht="15.75" customHeight="1">
      <c r="A17" s="741">
        <v>5</v>
      </c>
      <c r="B17" s="757" t="str">
        <f t="shared" ref="B17" si="2">B15</f>
        <v>R７</v>
      </c>
      <c r="C17" s="759"/>
      <c r="D17" s="760"/>
      <c r="E17" s="763"/>
      <c r="F17" s="764"/>
      <c r="G17" s="765"/>
      <c r="H17" s="766"/>
      <c r="I17" s="767"/>
      <c r="J17" s="767"/>
      <c r="K17" s="767"/>
      <c r="L17" s="767"/>
      <c r="M17" s="767"/>
      <c r="N17" s="767"/>
      <c r="O17" s="768"/>
      <c r="P17" s="772"/>
      <c r="Q17" s="752" t="s">
        <v>94</v>
      </c>
      <c r="R17" s="109"/>
    </row>
    <row r="18" spans="1:18" ht="15.75" customHeight="1">
      <c r="A18" s="743"/>
      <c r="B18" s="758"/>
      <c r="C18" s="761"/>
      <c r="D18" s="762"/>
      <c r="E18" s="754"/>
      <c r="F18" s="755"/>
      <c r="G18" s="756"/>
      <c r="H18" s="769"/>
      <c r="I18" s="770"/>
      <c r="J18" s="770"/>
      <c r="K18" s="770"/>
      <c r="L18" s="770"/>
      <c r="M18" s="770"/>
      <c r="N18" s="770"/>
      <c r="O18" s="771"/>
      <c r="P18" s="773"/>
      <c r="Q18" s="753"/>
      <c r="R18" s="109"/>
    </row>
    <row r="19" spans="1:18" ht="15.75" customHeight="1">
      <c r="A19" s="749">
        <v>6</v>
      </c>
      <c r="B19" s="757" t="str">
        <f t="shared" ref="B19" si="3">B17</f>
        <v>R７</v>
      </c>
      <c r="C19" s="759"/>
      <c r="D19" s="760"/>
      <c r="E19" s="763"/>
      <c r="F19" s="764"/>
      <c r="G19" s="765"/>
      <c r="H19" s="766"/>
      <c r="I19" s="767"/>
      <c r="J19" s="767"/>
      <c r="K19" s="767"/>
      <c r="L19" s="767"/>
      <c r="M19" s="767"/>
      <c r="N19" s="767"/>
      <c r="O19" s="768"/>
      <c r="P19" s="772"/>
      <c r="Q19" s="752" t="s">
        <v>94</v>
      </c>
      <c r="R19" s="109"/>
    </row>
    <row r="20" spans="1:18" ht="15.75" customHeight="1">
      <c r="A20" s="749"/>
      <c r="B20" s="758"/>
      <c r="C20" s="761"/>
      <c r="D20" s="762"/>
      <c r="E20" s="754"/>
      <c r="F20" s="755"/>
      <c r="G20" s="756"/>
      <c r="H20" s="769"/>
      <c r="I20" s="770"/>
      <c r="J20" s="770"/>
      <c r="K20" s="770"/>
      <c r="L20" s="770"/>
      <c r="M20" s="770"/>
      <c r="N20" s="770"/>
      <c r="O20" s="771"/>
      <c r="P20" s="773"/>
      <c r="Q20" s="753"/>
      <c r="R20" s="109"/>
    </row>
    <row r="21" spans="1:18" ht="15.75" customHeight="1">
      <c r="A21" s="741">
        <v>7</v>
      </c>
      <c r="B21" s="757" t="str">
        <f t="shared" ref="B21" si="4">B19</f>
        <v>R７</v>
      </c>
      <c r="C21" s="759"/>
      <c r="D21" s="760"/>
      <c r="E21" s="763"/>
      <c r="F21" s="764"/>
      <c r="G21" s="765"/>
      <c r="H21" s="766"/>
      <c r="I21" s="767"/>
      <c r="J21" s="767"/>
      <c r="K21" s="767"/>
      <c r="L21" s="767"/>
      <c r="M21" s="767"/>
      <c r="N21" s="767"/>
      <c r="O21" s="768"/>
      <c r="P21" s="772"/>
      <c r="Q21" s="752" t="s">
        <v>94</v>
      </c>
      <c r="R21" s="109"/>
    </row>
    <row r="22" spans="1:18" ht="15.75" customHeight="1">
      <c r="A22" s="743"/>
      <c r="B22" s="758"/>
      <c r="C22" s="761"/>
      <c r="D22" s="762"/>
      <c r="E22" s="754"/>
      <c r="F22" s="755"/>
      <c r="G22" s="756"/>
      <c r="H22" s="769"/>
      <c r="I22" s="770"/>
      <c r="J22" s="770"/>
      <c r="K22" s="770"/>
      <c r="L22" s="770"/>
      <c r="M22" s="770"/>
      <c r="N22" s="770"/>
      <c r="O22" s="771"/>
      <c r="P22" s="773"/>
      <c r="Q22" s="753"/>
      <c r="R22" s="109"/>
    </row>
    <row r="23" spans="1:18" ht="15.75" customHeight="1">
      <c r="A23" s="749">
        <v>8</v>
      </c>
      <c r="B23" s="757" t="str">
        <f t="shared" ref="B23" si="5">B21</f>
        <v>R７</v>
      </c>
      <c r="C23" s="759"/>
      <c r="D23" s="760"/>
      <c r="E23" s="763"/>
      <c r="F23" s="764"/>
      <c r="G23" s="765"/>
      <c r="H23" s="766"/>
      <c r="I23" s="767"/>
      <c r="J23" s="767"/>
      <c r="K23" s="767"/>
      <c r="L23" s="767"/>
      <c r="M23" s="767"/>
      <c r="N23" s="767"/>
      <c r="O23" s="768"/>
      <c r="P23" s="772"/>
      <c r="Q23" s="752" t="s">
        <v>94</v>
      </c>
      <c r="R23" s="109"/>
    </row>
    <row r="24" spans="1:18" ht="15.75" customHeight="1">
      <c r="A24" s="749"/>
      <c r="B24" s="758"/>
      <c r="C24" s="761"/>
      <c r="D24" s="762"/>
      <c r="E24" s="754"/>
      <c r="F24" s="755"/>
      <c r="G24" s="756"/>
      <c r="H24" s="769"/>
      <c r="I24" s="770"/>
      <c r="J24" s="770"/>
      <c r="K24" s="770"/>
      <c r="L24" s="770"/>
      <c r="M24" s="770"/>
      <c r="N24" s="770"/>
      <c r="O24" s="771"/>
      <c r="P24" s="773"/>
      <c r="Q24" s="753"/>
      <c r="R24" s="109"/>
    </row>
    <row r="25" spans="1:18" ht="15.75" customHeight="1">
      <c r="A25" s="741">
        <v>9</v>
      </c>
      <c r="B25" s="757" t="str">
        <f t="shared" ref="B25" si="6">B23</f>
        <v>R７</v>
      </c>
      <c r="C25" s="759"/>
      <c r="D25" s="760"/>
      <c r="E25" s="763"/>
      <c r="F25" s="764"/>
      <c r="G25" s="765"/>
      <c r="H25" s="766"/>
      <c r="I25" s="767"/>
      <c r="J25" s="767"/>
      <c r="K25" s="767"/>
      <c r="L25" s="767"/>
      <c r="M25" s="767"/>
      <c r="N25" s="767"/>
      <c r="O25" s="768"/>
      <c r="P25" s="772"/>
      <c r="Q25" s="752" t="s">
        <v>94</v>
      </c>
      <c r="R25" s="109"/>
    </row>
    <row r="26" spans="1:18" ht="15.75" customHeight="1">
      <c r="A26" s="743"/>
      <c r="B26" s="758"/>
      <c r="C26" s="761"/>
      <c r="D26" s="762"/>
      <c r="E26" s="754"/>
      <c r="F26" s="755"/>
      <c r="G26" s="756"/>
      <c r="H26" s="769"/>
      <c r="I26" s="770"/>
      <c r="J26" s="770"/>
      <c r="K26" s="770"/>
      <c r="L26" s="770"/>
      <c r="M26" s="770"/>
      <c r="N26" s="770"/>
      <c r="O26" s="771"/>
      <c r="P26" s="773"/>
      <c r="Q26" s="753"/>
      <c r="R26" s="109"/>
    </row>
    <row r="27" spans="1:18" ht="15.75" customHeight="1">
      <c r="A27" s="749">
        <v>10</v>
      </c>
      <c r="B27" s="757" t="str">
        <f t="shared" ref="B27" si="7">B25</f>
        <v>R７</v>
      </c>
      <c r="C27" s="759"/>
      <c r="D27" s="760"/>
      <c r="E27" s="763"/>
      <c r="F27" s="764"/>
      <c r="G27" s="765"/>
      <c r="H27" s="766"/>
      <c r="I27" s="767"/>
      <c r="J27" s="767"/>
      <c r="K27" s="767"/>
      <c r="L27" s="767"/>
      <c r="M27" s="767"/>
      <c r="N27" s="767"/>
      <c r="O27" s="768"/>
      <c r="P27" s="772"/>
      <c r="Q27" s="752" t="s">
        <v>94</v>
      </c>
      <c r="R27" s="109"/>
    </row>
    <row r="28" spans="1:18" ht="15.75" customHeight="1">
      <c r="A28" s="749"/>
      <c r="B28" s="758"/>
      <c r="C28" s="761"/>
      <c r="D28" s="762"/>
      <c r="E28" s="754"/>
      <c r="F28" s="755"/>
      <c r="G28" s="756"/>
      <c r="H28" s="769"/>
      <c r="I28" s="770"/>
      <c r="J28" s="770"/>
      <c r="K28" s="770"/>
      <c r="L28" s="770"/>
      <c r="M28" s="770"/>
      <c r="N28" s="770"/>
      <c r="O28" s="771"/>
      <c r="P28" s="773"/>
      <c r="Q28" s="753"/>
      <c r="R28" s="109"/>
    </row>
    <row r="29" spans="1:18" ht="15.75" customHeight="1">
      <c r="A29" s="741">
        <v>11</v>
      </c>
      <c r="B29" s="757" t="str">
        <f t="shared" ref="B29" si="8">B27</f>
        <v>R７</v>
      </c>
      <c r="C29" s="759"/>
      <c r="D29" s="760"/>
      <c r="E29" s="763"/>
      <c r="F29" s="764"/>
      <c r="G29" s="765"/>
      <c r="H29" s="766"/>
      <c r="I29" s="767"/>
      <c r="J29" s="767"/>
      <c r="K29" s="767"/>
      <c r="L29" s="767"/>
      <c r="M29" s="767"/>
      <c r="N29" s="767"/>
      <c r="O29" s="768"/>
      <c r="P29" s="772"/>
      <c r="Q29" s="752" t="s">
        <v>94</v>
      </c>
      <c r="R29" s="109"/>
    </row>
    <row r="30" spans="1:18" ht="15.75" customHeight="1">
      <c r="A30" s="743"/>
      <c r="B30" s="758"/>
      <c r="C30" s="761"/>
      <c r="D30" s="762"/>
      <c r="E30" s="754"/>
      <c r="F30" s="755"/>
      <c r="G30" s="756"/>
      <c r="H30" s="769"/>
      <c r="I30" s="770"/>
      <c r="J30" s="770"/>
      <c r="K30" s="770"/>
      <c r="L30" s="770"/>
      <c r="M30" s="770"/>
      <c r="N30" s="770"/>
      <c r="O30" s="771"/>
      <c r="P30" s="773"/>
      <c r="Q30" s="753"/>
      <c r="R30" s="109"/>
    </row>
    <row r="31" spans="1:18" ht="15.75" customHeight="1">
      <c r="A31" s="749">
        <v>12</v>
      </c>
      <c r="B31" s="757" t="str">
        <f t="shared" ref="B31" si="9">B29</f>
        <v>R７</v>
      </c>
      <c r="C31" s="759"/>
      <c r="D31" s="760"/>
      <c r="E31" s="763"/>
      <c r="F31" s="764"/>
      <c r="G31" s="765"/>
      <c r="H31" s="766"/>
      <c r="I31" s="767"/>
      <c r="J31" s="767"/>
      <c r="K31" s="767"/>
      <c r="L31" s="767"/>
      <c r="M31" s="767"/>
      <c r="N31" s="767"/>
      <c r="O31" s="768"/>
      <c r="P31" s="772"/>
      <c r="Q31" s="752" t="s">
        <v>94</v>
      </c>
      <c r="R31" s="109"/>
    </row>
    <row r="32" spans="1:18" ht="15.75" customHeight="1">
      <c r="A32" s="749"/>
      <c r="B32" s="758"/>
      <c r="C32" s="761"/>
      <c r="D32" s="762"/>
      <c r="E32" s="754"/>
      <c r="F32" s="755"/>
      <c r="G32" s="756"/>
      <c r="H32" s="769"/>
      <c r="I32" s="770"/>
      <c r="J32" s="770"/>
      <c r="K32" s="770"/>
      <c r="L32" s="770"/>
      <c r="M32" s="770"/>
      <c r="N32" s="770"/>
      <c r="O32" s="771"/>
      <c r="P32" s="773"/>
      <c r="Q32" s="753"/>
      <c r="R32" s="109"/>
    </row>
    <row r="33" spans="1:18" ht="15.75" customHeight="1">
      <c r="A33" s="741">
        <v>13</v>
      </c>
      <c r="B33" s="757" t="str">
        <f t="shared" ref="B33" si="10">B31</f>
        <v>R７</v>
      </c>
      <c r="C33" s="759"/>
      <c r="D33" s="760"/>
      <c r="E33" s="763"/>
      <c r="F33" s="764"/>
      <c r="G33" s="765"/>
      <c r="H33" s="766"/>
      <c r="I33" s="767"/>
      <c r="J33" s="767"/>
      <c r="K33" s="767"/>
      <c r="L33" s="767"/>
      <c r="M33" s="767"/>
      <c r="N33" s="767"/>
      <c r="O33" s="768"/>
      <c r="P33" s="772"/>
      <c r="Q33" s="752" t="s">
        <v>94</v>
      </c>
      <c r="R33" s="109"/>
    </row>
    <row r="34" spans="1:18" ht="15.75" customHeight="1">
      <c r="A34" s="743"/>
      <c r="B34" s="758"/>
      <c r="C34" s="761"/>
      <c r="D34" s="762"/>
      <c r="E34" s="754"/>
      <c r="F34" s="755"/>
      <c r="G34" s="756"/>
      <c r="H34" s="769"/>
      <c r="I34" s="770"/>
      <c r="J34" s="770"/>
      <c r="K34" s="770"/>
      <c r="L34" s="770"/>
      <c r="M34" s="770"/>
      <c r="N34" s="770"/>
      <c r="O34" s="771"/>
      <c r="P34" s="773"/>
      <c r="Q34" s="753"/>
      <c r="R34" s="109"/>
    </row>
    <row r="35" spans="1:18" ht="15.75" customHeight="1">
      <c r="A35" s="749">
        <v>14</v>
      </c>
      <c r="B35" s="757" t="str">
        <f t="shared" ref="B35" si="11">B33</f>
        <v>R７</v>
      </c>
      <c r="C35" s="759"/>
      <c r="D35" s="760"/>
      <c r="E35" s="763"/>
      <c r="F35" s="764"/>
      <c r="G35" s="765"/>
      <c r="H35" s="766"/>
      <c r="I35" s="767"/>
      <c r="J35" s="767"/>
      <c r="K35" s="767"/>
      <c r="L35" s="767"/>
      <c r="M35" s="767"/>
      <c r="N35" s="767"/>
      <c r="O35" s="768"/>
      <c r="P35" s="772"/>
      <c r="Q35" s="752" t="s">
        <v>94</v>
      </c>
      <c r="R35" s="109"/>
    </row>
    <row r="36" spans="1:18" ht="15.75" customHeight="1">
      <c r="A36" s="749"/>
      <c r="B36" s="758"/>
      <c r="C36" s="761"/>
      <c r="D36" s="762"/>
      <c r="E36" s="754"/>
      <c r="F36" s="755"/>
      <c r="G36" s="756"/>
      <c r="H36" s="769"/>
      <c r="I36" s="770"/>
      <c r="J36" s="770"/>
      <c r="K36" s="770"/>
      <c r="L36" s="770"/>
      <c r="M36" s="770"/>
      <c r="N36" s="770"/>
      <c r="O36" s="771"/>
      <c r="P36" s="773"/>
      <c r="Q36" s="753"/>
      <c r="R36" s="109"/>
    </row>
    <row r="37" spans="1:18" ht="15.75" customHeight="1">
      <c r="A37" s="741">
        <v>15</v>
      </c>
      <c r="B37" s="757" t="str">
        <f t="shared" ref="B37" si="12">B35</f>
        <v>R７</v>
      </c>
      <c r="C37" s="759"/>
      <c r="D37" s="760"/>
      <c r="E37" s="763"/>
      <c r="F37" s="764"/>
      <c r="G37" s="765"/>
      <c r="H37" s="766"/>
      <c r="I37" s="767"/>
      <c r="J37" s="767"/>
      <c r="K37" s="767"/>
      <c r="L37" s="767"/>
      <c r="M37" s="767"/>
      <c r="N37" s="767"/>
      <c r="O37" s="768"/>
      <c r="P37" s="772"/>
      <c r="Q37" s="752" t="s">
        <v>94</v>
      </c>
      <c r="R37" s="109"/>
    </row>
    <row r="38" spans="1:18" ht="15.75" customHeight="1">
      <c r="A38" s="743"/>
      <c r="B38" s="758"/>
      <c r="C38" s="761"/>
      <c r="D38" s="762"/>
      <c r="E38" s="754"/>
      <c r="F38" s="755"/>
      <c r="G38" s="756"/>
      <c r="H38" s="769"/>
      <c r="I38" s="770"/>
      <c r="J38" s="770"/>
      <c r="K38" s="770"/>
      <c r="L38" s="770"/>
      <c r="M38" s="770"/>
      <c r="N38" s="770"/>
      <c r="O38" s="771"/>
      <c r="P38" s="773"/>
      <c r="Q38" s="753"/>
      <c r="R38" s="109"/>
    </row>
    <row r="39" spans="1:18" ht="15.75" customHeight="1">
      <c r="A39" s="749">
        <v>16</v>
      </c>
      <c r="B39" s="757" t="str">
        <f t="shared" ref="B39" si="13">B37</f>
        <v>R７</v>
      </c>
      <c r="C39" s="759"/>
      <c r="D39" s="760"/>
      <c r="E39" s="763"/>
      <c r="F39" s="764"/>
      <c r="G39" s="765"/>
      <c r="H39" s="766"/>
      <c r="I39" s="767"/>
      <c r="J39" s="767"/>
      <c r="K39" s="767"/>
      <c r="L39" s="767"/>
      <c r="M39" s="767"/>
      <c r="N39" s="767"/>
      <c r="O39" s="768"/>
      <c r="P39" s="772"/>
      <c r="Q39" s="752" t="s">
        <v>94</v>
      </c>
      <c r="R39" s="109"/>
    </row>
    <row r="40" spans="1:18" ht="15.75" customHeight="1">
      <c r="A40" s="749"/>
      <c r="B40" s="758"/>
      <c r="C40" s="761"/>
      <c r="D40" s="762"/>
      <c r="E40" s="754"/>
      <c r="F40" s="755"/>
      <c r="G40" s="756"/>
      <c r="H40" s="769"/>
      <c r="I40" s="770"/>
      <c r="J40" s="770"/>
      <c r="K40" s="770"/>
      <c r="L40" s="770"/>
      <c r="M40" s="770"/>
      <c r="N40" s="770"/>
      <c r="O40" s="771"/>
      <c r="P40" s="773"/>
      <c r="Q40" s="753"/>
      <c r="R40" s="109"/>
    </row>
    <row r="41" spans="1:18" ht="15.75" customHeight="1">
      <c r="A41" s="741">
        <v>17</v>
      </c>
      <c r="B41" s="757" t="str">
        <f t="shared" ref="B41" si="14">B39</f>
        <v>R７</v>
      </c>
      <c r="C41" s="759"/>
      <c r="D41" s="760"/>
      <c r="E41" s="763"/>
      <c r="F41" s="764"/>
      <c r="G41" s="765"/>
      <c r="H41" s="766"/>
      <c r="I41" s="767"/>
      <c r="J41" s="767"/>
      <c r="K41" s="767"/>
      <c r="L41" s="767"/>
      <c r="M41" s="767"/>
      <c r="N41" s="767"/>
      <c r="O41" s="768"/>
      <c r="P41" s="772"/>
      <c r="Q41" s="752" t="s">
        <v>94</v>
      </c>
      <c r="R41" s="109"/>
    </row>
    <row r="42" spans="1:18" ht="15.75" customHeight="1">
      <c r="A42" s="743"/>
      <c r="B42" s="758"/>
      <c r="C42" s="761"/>
      <c r="D42" s="762"/>
      <c r="E42" s="754"/>
      <c r="F42" s="755"/>
      <c r="G42" s="756"/>
      <c r="H42" s="769"/>
      <c r="I42" s="770"/>
      <c r="J42" s="770"/>
      <c r="K42" s="770"/>
      <c r="L42" s="770"/>
      <c r="M42" s="770"/>
      <c r="N42" s="770"/>
      <c r="O42" s="771"/>
      <c r="P42" s="773"/>
      <c r="Q42" s="753"/>
      <c r="R42" s="109"/>
    </row>
    <row r="43" spans="1:18" ht="15.75" customHeight="1">
      <c r="A43" s="749">
        <v>18</v>
      </c>
      <c r="B43" s="757" t="str">
        <f t="shared" ref="B43" si="15">B41</f>
        <v>R７</v>
      </c>
      <c r="C43" s="759"/>
      <c r="D43" s="760"/>
      <c r="E43" s="763"/>
      <c r="F43" s="764"/>
      <c r="G43" s="765"/>
      <c r="H43" s="766"/>
      <c r="I43" s="767"/>
      <c r="J43" s="767"/>
      <c r="K43" s="767"/>
      <c r="L43" s="767"/>
      <c r="M43" s="767"/>
      <c r="N43" s="767"/>
      <c r="O43" s="768"/>
      <c r="P43" s="772"/>
      <c r="Q43" s="752" t="s">
        <v>94</v>
      </c>
      <c r="R43" s="109"/>
    </row>
    <row r="44" spans="1:18" ht="15.75" customHeight="1">
      <c r="A44" s="749"/>
      <c r="B44" s="758"/>
      <c r="C44" s="761"/>
      <c r="D44" s="762"/>
      <c r="E44" s="754"/>
      <c r="F44" s="755"/>
      <c r="G44" s="756"/>
      <c r="H44" s="769"/>
      <c r="I44" s="770"/>
      <c r="J44" s="770"/>
      <c r="K44" s="770"/>
      <c r="L44" s="770"/>
      <c r="M44" s="770"/>
      <c r="N44" s="770"/>
      <c r="O44" s="771"/>
      <c r="P44" s="773"/>
      <c r="Q44" s="753"/>
      <c r="R44" s="109"/>
    </row>
    <row r="45" spans="1:18" ht="15.75" customHeight="1">
      <c r="A45" s="741">
        <v>19</v>
      </c>
      <c r="B45" s="757" t="str">
        <f t="shared" ref="B45" si="16">B43</f>
        <v>R７</v>
      </c>
      <c r="C45" s="759"/>
      <c r="D45" s="760"/>
      <c r="E45" s="763"/>
      <c r="F45" s="764"/>
      <c r="G45" s="765"/>
      <c r="H45" s="766"/>
      <c r="I45" s="767"/>
      <c r="J45" s="767"/>
      <c r="K45" s="767"/>
      <c r="L45" s="767"/>
      <c r="M45" s="767"/>
      <c r="N45" s="767"/>
      <c r="O45" s="768"/>
      <c r="P45" s="772"/>
      <c r="Q45" s="752" t="s">
        <v>94</v>
      </c>
      <c r="R45" s="109"/>
    </row>
    <row r="46" spans="1:18" ht="15.75" customHeight="1">
      <c r="A46" s="743"/>
      <c r="B46" s="758"/>
      <c r="C46" s="761"/>
      <c r="D46" s="762"/>
      <c r="E46" s="754"/>
      <c r="F46" s="755"/>
      <c r="G46" s="756"/>
      <c r="H46" s="769"/>
      <c r="I46" s="770"/>
      <c r="J46" s="770"/>
      <c r="K46" s="770"/>
      <c r="L46" s="770"/>
      <c r="M46" s="770"/>
      <c r="N46" s="770"/>
      <c r="O46" s="771"/>
      <c r="P46" s="773"/>
      <c r="Q46" s="753"/>
      <c r="R46" s="109"/>
    </row>
    <row r="47" spans="1:18" ht="15.75" customHeight="1">
      <c r="A47" s="749">
        <v>20</v>
      </c>
      <c r="B47" s="757" t="str">
        <f t="shared" ref="B47" si="17">B45</f>
        <v>R７</v>
      </c>
      <c r="C47" s="759"/>
      <c r="D47" s="760"/>
      <c r="E47" s="763"/>
      <c r="F47" s="764"/>
      <c r="G47" s="765"/>
      <c r="H47" s="766"/>
      <c r="I47" s="767"/>
      <c r="J47" s="767"/>
      <c r="K47" s="767"/>
      <c r="L47" s="767"/>
      <c r="M47" s="767"/>
      <c r="N47" s="767"/>
      <c r="O47" s="768"/>
      <c r="P47" s="772"/>
      <c r="Q47" s="752" t="s">
        <v>94</v>
      </c>
      <c r="R47" s="109"/>
    </row>
    <row r="48" spans="1:18" ht="15.75" customHeight="1">
      <c r="A48" s="743"/>
      <c r="B48" s="758"/>
      <c r="C48" s="761"/>
      <c r="D48" s="762"/>
      <c r="E48" s="754"/>
      <c r="F48" s="755"/>
      <c r="G48" s="756"/>
      <c r="H48" s="769"/>
      <c r="I48" s="770"/>
      <c r="J48" s="770"/>
      <c r="K48" s="770"/>
      <c r="L48" s="770"/>
      <c r="M48" s="770"/>
      <c r="N48" s="770"/>
      <c r="O48" s="771"/>
      <c r="P48" s="773"/>
      <c r="Q48" s="753"/>
      <c r="R48" s="109"/>
    </row>
    <row r="49" spans="1:20" ht="15.75" customHeight="1">
      <c r="A49" s="163" t="s">
        <v>44</v>
      </c>
      <c r="B49" s="776" t="s">
        <v>330</v>
      </c>
      <c r="C49" s="776"/>
      <c r="D49" s="776"/>
      <c r="E49" s="776"/>
      <c r="F49" s="776"/>
      <c r="G49" s="776"/>
      <c r="H49" s="776"/>
      <c r="I49" s="776"/>
      <c r="J49" s="776"/>
      <c r="K49" s="776"/>
      <c r="L49" s="776"/>
      <c r="M49" s="776"/>
      <c r="N49" s="776"/>
      <c r="O49" s="776"/>
      <c r="P49" s="776"/>
      <c r="Q49" s="187"/>
      <c r="R49" s="109"/>
    </row>
    <row r="50" spans="1:20">
      <c r="A50" s="163" t="s">
        <v>45</v>
      </c>
      <c r="B50" s="739" t="s">
        <v>508</v>
      </c>
      <c r="C50" s="739"/>
      <c r="D50" s="739"/>
      <c r="E50" s="739"/>
      <c r="F50" s="739"/>
      <c r="G50" s="739"/>
      <c r="H50" s="739"/>
      <c r="I50" s="739"/>
      <c r="J50" s="739"/>
      <c r="K50" s="739"/>
      <c r="L50" s="739"/>
      <c r="M50" s="739"/>
      <c r="N50" s="739"/>
      <c r="O50" s="739"/>
      <c r="P50" s="739"/>
      <c r="Q50" s="739"/>
      <c r="R50" s="190"/>
    </row>
    <row r="51" spans="1:20">
      <c r="B51" s="739"/>
      <c r="C51" s="739"/>
      <c r="D51" s="739"/>
      <c r="E51" s="739"/>
      <c r="F51" s="739"/>
      <c r="G51" s="739"/>
      <c r="H51" s="739"/>
      <c r="I51" s="739"/>
      <c r="J51" s="739"/>
      <c r="K51" s="739"/>
      <c r="L51" s="739"/>
      <c r="M51" s="739"/>
      <c r="N51" s="739"/>
      <c r="O51" s="739"/>
      <c r="P51" s="739"/>
      <c r="Q51" s="739"/>
      <c r="R51" s="190"/>
    </row>
    <row r="52" spans="1:20">
      <c r="B52" s="369"/>
      <c r="C52" s="369"/>
      <c r="D52" s="369"/>
      <c r="E52" s="369"/>
      <c r="F52" s="369"/>
      <c r="G52" s="369"/>
      <c r="H52" s="369"/>
      <c r="I52" s="369"/>
      <c r="J52" s="369"/>
      <c r="K52" s="369"/>
      <c r="L52" s="369"/>
      <c r="M52" s="369"/>
      <c r="N52" s="369"/>
      <c r="O52" s="369"/>
      <c r="P52" s="369"/>
      <c r="Q52" s="369"/>
      <c r="R52" s="190"/>
    </row>
    <row r="53" spans="1:20" ht="15.75" customHeight="1">
      <c r="A53" s="675" t="str">
        <f>CONCATENATE("（様式-",INDEX(発注者入力シート!$B$20:$G$24,MATCH(発注者入力シート!L6,発注者入力シート!$C$20:$C$24,0),4),"-２）")</f>
        <v>（様式-２-２）</v>
      </c>
      <c r="B53" s="675"/>
      <c r="C53" s="675"/>
      <c r="D53" s="675"/>
      <c r="E53" s="675"/>
      <c r="F53" s="675"/>
      <c r="Q53" s="158" t="str">
        <f>Q1</f>
        <v>【令和７年度完成工事分】</v>
      </c>
      <c r="S53" s="3" t="s">
        <v>246</v>
      </c>
    </row>
    <row r="54" spans="1:20" ht="15.75" customHeight="1">
      <c r="A54" s="675" t="str">
        <f>CONCATENATE("評価項目",INDEX(発注者入力シート!$B$20:$G$24,MATCH(発注者入力シート!L6,発注者入力シート!$C$20:$C$24,0),5),"-",INDEX(発注者入力シート!$B$20:$G$24,MATCH(発注者入力シート!L6,発注者入力シート!$C$20:$C$24,0),6))</f>
        <v>評価項目（１）-①</v>
      </c>
      <c r="B54" s="675"/>
      <c r="C54" s="675"/>
      <c r="D54" s="675"/>
      <c r="E54" s="675"/>
      <c r="R54" s="158"/>
      <c r="S54" s="3" t="s">
        <v>247</v>
      </c>
    </row>
    <row r="55" spans="1:20" ht="15.75" customHeight="1">
      <c r="A55" s="728" t="s">
        <v>92</v>
      </c>
      <c r="B55" s="728"/>
      <c r="C55" s="728"/>
      <c r="D55" s="728"/>
      <c r="E55" s="728"/>
      <c r="F55" s="728"/>
      <c r="G55" s="728"/>
      <c r="H55" s="728"/>
      <c r="I55" s="728"/>
      <c r="J55" s="728"/>
      <c r="K55" s="728"/>
      <c r="L55" s="728"/>
      <c r="M55" s="728"/>
      <c r="N55" s="728"/>
      <c r="O55" s="728"/>
      <c r="P55" s="728"/>
      <c r="Q55" s="728"/>
      <c r="S55" s="132"/>
      <c r="T55" s="3" t="s">
        <v>254</v>
      </c>
    </row>
    <row r="56" spans="1:20" ht="15.75" customHeight="1">
      <c r="H56" s="751" t="s">
        <v>176</v>
      </c>
      <c r="I56" s="751"/>
      <c r="J56" s="751"/>
      <c r="K56" s="729" t="str">
        <f>IF(企業入力シート!C7="","",企業入力シート!C7)</f>
        <v/>
      </c>
      <c r="L56" s="729"/>
      <c r="M56" s="729"/>
      <c r="N56" s="729"/>
      <c r="O56" s="729"/>
      <c r="P56" s="729"/>
      <c r="Q56" s="729"/>
      <c r="R56" s="164"/>
      <c r="S56" s="126"/>
      <c r="T56" s="3" t="s">
        <v>249</v>
      </c>
    </row>
    <row r="57" spans="1:20" ht="15.75" customHeight="1">
      <c r="R57" s="164"/>
    </row>
    <row r="58" spans="1:20" ht="15.75" customHeight="1">
      <c r="R58" s="2"/>
      <c r="S58" s="3" t="s">
        <v>250</v>
      </c>
    </row>
    <row r="59" spans="1:20" ht="15.75" customHeight="1">
      <c r="A59" s="159" t="s">
        <v>12</v>
      </c>
      <c r="B59" s="160" t="s">
        <v>14</v>
      </c>
      <c r="C59" s="740" t="s">
        <v>16</v>
      </c>
      <c r="D59" s="740"/>
      <c r="E59" s="741" t="s">
        <v>17</v>
      </c>
      <c r="F59" s="740"/>
      <c r="G59" s="742"/>
      <c r="H59" s="741" t="s">
        <v>18</v>
      </c>
      <c r="I59" s="740"/>
      <c r="J59" s="740"/>
      <c r="K59" s="740"/>
      <c r="L59" s="740"/>
      <c r="M59" s="740"/>
      <c r="N59" s="740"/>
      <c r="O59" s="742"/>
      <c r="P59" s="741" t="s">
        <v>48</v>
      </c>
      <c r="Q59" s="742"/>
      <c r="S59" s="128"/>
      <c r="T59" s="3" t="s">
        <v>251</v>
      </c>
    </row>
    <row r="60" spans="1:20" ht="15.75" customHeight="1">
      <c r="A60" s="161" t="s">
        <v>13</v>
      </c>
      <c r="B60" s="162" t="s">
        <v>15</v>
      </c>
      <c r="C60" s="678"/>
      <c r="D60" s="678"/>
      <c r="E60" s="746" t="s">
        <v>435</v>
      </c>
      <c r="F60" s="747"/>
      <c r="G60" s="748"/>
      <c r="H60" s="743"/>
      <c r="I60" s="744"/>
      <c r="J60" s="744"/>
      <c r="K60" s="744"/>
      <c r="L60" s="744"/>
      <c r="M60" s="744"/>
      <c r="N60" s="744"/>
      <c r="O60" s="745"/>
      <c r="P60" s="749" t="s">
        <v>47</v>
      </c>
      <c r="Q60" s="750"/>
      <c r="S60" s="129"/>
      <c r="T60" s="3" t="s">
        <v>249</v>
      </c>
    </row>
    <row r="61" spans="1:20" ht="15.75" customHeight="1">
      <c r="A61" s="741">
        <v>21</v>
      </c>
      <c r="B61" s="757" t="str">
        <f>B47</f>
        <v>R７</v>
      </c>
      <c r="C61" s="759"/>
      <c r="D61" s="760"/>
      <c r="E61" s="763"/>
      <c r="F61" s="764"/>
      <c r="G61" s="765"/>
      <c r="H61" s="766"/>
      <c r="I61" s="767"/>
      <c r="J61" s="767"/>
      <c r="K61" s="767"/>
      <c r="L61" s="767"/>
      <c r="M61" s="767"/>
      <c r="N61" s="767"/>
      <c r="O61" s="768"/>
      <c r="P61" s="772"/>
      <c r="Q61" s="752" t="s">
        <v>94</v>
      </c>
      <c r="R61" s="109"/>
    </row>
    <row r="62" spans="1:20" ht="15.75" customHeight="1">
      <c r="A62" s="743"/>
      <c r="B62" s="758"/>
      <c r="C62" s="761"/>
      <c r="D62" s="762"/>
      <c r="E62" s="754"/>
      <c r="F62" s="755"/>
      <c r="G62" s="756"/>
      <c r="H62" s="769"/>
      <c r="I62" s="770"/>
      <c r="J62" s="770"/>
      <c r="K62" s="770"/>
      <c r="L62" s="770"/>
      <c r="M62" s="770"/>
      <c r="N62" s="770"/>
      <c r="O62" s="771"/>
      <c r="P62" s="773"/>
      <c r="Q62" s="753"/>
      <c r="R62" s="109"/>
      <c r="S62" s="134" t="s">
        <v>252</v>
      </c>
    </row>
    <row r="63" spans="1:20" ht="15.75" customHeight="1">
      <c r="A63" s="749">
        <v>22</v>
      </c>
      <c r="B63" s="757" t="str">
        <f>B61</f>
        <v>R７</v>
      </c>
      <c r="C63" s="759"/>
      <c r="D63" s="760"/>
      <c r="E63" s="763"/>
      <c r="F63" s="764"/>
      <c r="G63" s="765"/>
      <c r="H63" s="766"/>
      <c r="I63" s="767"/>
      <c r="J63" s="767"/>
      <c r="K63" s="767"/>
      <c r="L63" s="767"/>
      <c r="M63" s="767"/>
      <c r="N63" s="767"/>
      <c r="O63" s="768"/>
      <c r="P63" s="772"/>
      <c r="Q63" s="752" t="s">
        <v>94</v>
      </c>
      <c r="R63" s="109"/>
      <c r="S63" s="134" t="s">
        <v>253</v>
      </c>
    </row>
    <row r="64" spans="1:20" ht="15.75" customHeight="1">
      <c r="A64" s="749"/>
      <c r="B64" s="758"/>
      <c r="C64" s="761"/>
      <c r="D64" s="762"/>
      <c r="E64" s="754"/>
      <c r="F64" s="755"/>
      <c r="G64" s="756"/>
      <c r="H64" s="769"/>
      <c r="I64" s="770"/>
      <c r="J64" s="770"/>
      <c r="K64" s="770"/>
      <c r="L64" s="770"/>
      <c r="M64" s="770"/>
      <c r="N64" s="770"/>
      <c r="O64" s="771"/>
      <c r="P64" s="773"/>
      <c r="Q64" s="753"/>
      <c r="R64" s="109"/>
    </row>
    <row r="65" spans="1:18" ht="15.75" customHeight="1">
      <c r="A65" s="741">
        <v>23</v>
      </c>
      <c r="B65" s="757" t="str">
        <f t="shared" ref="B65" si="18">B63</f>
        <v>R７</v>
      </c>
      <c r="C65" s="759"/>
      <c r="D65" s="760"/>
      <c r="E65" s="763"/>
      <c r="F65" s="764"/>
      <c r="G65" s="765"/>
      <c r="H65" s="766"/>
      <c r="I65" s="767"/>
      <c r="J65" s="767"/>
      <c r="K65" s="767"/>
      <c r="L65" s="767"/>
      <c r="M65" s="767"/>
      <c r="N65" s="767"/>
      <c r="O65" s="768"/>
      <c r="P65" s="772"/>
      <c r="Q65" s="752" t="s">
        <v>94</v>
      </c>
      <c r="R65" s="109"/>
    </row>
    <row r="66" spans="1:18" ht="15.75" customHeight="1">
      <c r="A66" s="743"/>
      <c r="B66" s="758"/>
      <c r="C66" s="761"/>
      <c r="D66" s="762"/>
      <c r="E66" s="754"/>
      <c r="F66" s="755"/>
      <c r="G66" s="756"/>
      <c r="H66" s="769"/>
      <c r="I66" s="770"/>
      <c r="J66" s="770"/>
      <c r="K66" s="770"/>
      <c r="L66" s="770"/>
      <c r="M66" s="770"/>
      <c r="N66" s="770"/>
      <c r="O66" s="771"/>
      <c r="P66" s="773"/>
      <c r="Q66" s="753"/>
      <c r="R66" s="109"/>
    </row>
    <row r="67" spans="1:18" ht="15.75" customHeight="1">
      <c r="A67" s="749">
        <v>24</v>
      </c>
      <c r="B67" s="757" t="str">
        <f t="shared" ref="B67" si="19">B65</f>
        <v>R７</v>
      </c>
      <c r="C67" s="759"/>
      <c r="D67" s="760"/>
      <c r="E67" s="763"/>
      <c r="F67" s="764"/>
      <c r="G67" s="765"/>
      <c r="H67" s="766"/>
      <c r="I67" s="767"/>
      <c r="J67" s="767"/>
      <c r="K67" s="767"/>
      <c r="L67" s="767"/>
      <c r="M67" s="767"/>
      <c r="N67" s="767"/>
      <c r="O67" s="768"/>
      <c r="P67" s="772"/>
      <c r="Q67" s="752" t="s">
        <v>94</v>
      </c>
      <c r="R67" s="109"/>
    </row>
    <row r="68" spans="1:18" ht="15.75" customHeight="1">
      <c r="A68" s="749"/>
      <c r="B68" s="758"/>
      <c r="C68" s="761"/>
      <c r="D68" s="762"/>
      <c r="E68" s="754"/>
      <c r="F68" s="755"/>
      <c r="G68" s="756"/>
      <c r="H68" s="769"/>
      <c r="I68" s="770"/>
      <c r="J68" s="770"/>
      <c r="K68" s="770"/>
      <c r="L68" s="770"/>
      <c r="M68" s="770"/>
      <c r="N68" s="770"/>
      <c r="O68" s="771"/>
      <c r="P68" s="773"/>
      <c r="Q68" s="753"/>
      <c r="R68" s="109"/>
    </row>
    <row r="69" spans="1:18" ht="15.75" customHeight="1">
      <c r="A69" s="741">
        <v>25</v>
      </c>
      <c r="B69" s="757" t="str">
        <f t="shared" ref="B69" si="20">B67</f>
        <v>R７</v>
      </c>
      <c r="C69" s="759"/>
      <c r="D69" s="760"/>
      <c r="E69" s="763"/>
      <c r="F69" s="764"/>
      <c r="G69" s="765"/>
      <c r="H69" s="766"/>
      <c r="I69" s="767"/>
      <c r="J69" s="767"/>
      <c r="K69" s="767"/>
      <c r="L69" s="767"/>
      <c r="M69" s="767"/>
      <c r="N69" s="767"/>
      <c r="O69" s="768"/>
      <c r="P69" s="772"/>
      <c r="Q69" s="752" t="s">
        <v>94</v>
      </c>
      <c r="R69" s="109"/>
    </row>
    <row r="70" spans="1:18" ht="15.75" customHeight="1">
      <c r="A70" s="743"/>
      <c r="B70" s="758"/>
      <c r="C70" s="761"/>
      <c r="D70" s="762"/>
      <c r="E70" s="754"/>
      <c r="F70" s="755"/>
      <c r="G70" s="756"/>
      <c r="H70" s="769"/>
      <c r="I70" s="770"/>
      <c r="J70" s="770"/>
      <c r="K70" s="770"/>
      <c r="L70" s="770"/>
      <c r="M70" s="770"/>
      <c r="N70" s="770"/>
      <c r="O70" s="771"/>
      <c r="P70" s="773"/>
      <c r="Q70" s="753"/>
      <c r="R70" s="109"/>
    </row>
    <row r="71" spans="1:18" ht="15.75" customHeight="1">
      <c r="A71" s="749">
        <v>26</v>
      </c>
      <c r="B71" s="757" t="str">
        <f t="shared" ref="B71" si="21">B69</f>
        <v>R７</v>
      </c>
      <c r="C71" s="759"/>
      <c r="D71" s="760"/>
      <c r="E71" s="763"/>
      <c r="F71" s="764"/>
      <c r="G71" s="765"/>
      <c r="H71" s="766"/>
      <c r="I71" s="767"/>
      <c r="J71" s="767"/>
      <c r="K71" s="767"/>
      <c r="L71" s="767"/>
      <c r="M71" s="767"/>
      <c r="N71" s="767"/>
      <c r="O71" s="768"/>
      <c r="P71" s="772"/>
      <c r="Q71" s="752" t="s">
        <v>94</v>
      </c>
      <c r="R71" s="109"/>
    </row>
    <row r="72" spans="1:18" ht="15.75" customHeight="1">
      <c r="A72" s="749"/>
      <c r="B72" s="758"/>
      <c r="C72" s="761"/>
      <c r="D72" s="762"/>
      <c r="E72" s="754"/>
      <c r="F72" s="755"/>
      <c r="G72" s="756"/>
      <c r="H72" s="769"/>
      <c r="I72" s="770"/>
      <c r="J72" s="770"/>
      <c r="K72" s="770"/>
      <c r="L72" s="770"/>
      <c r="M72" s="770"/>
      <c r="N72" s="770"/>
      <c r="O72" s="771"/>
      <c r="P72" s="773"/>
      <c r="Q72" s="753"/>
      <c r="R72" s="109"/>
    </row>
    <row r="73" spans="1:18" ht="15.75" customHeight="1">
      <c r="A73" s="741">
        <v>27</v>
      </c>
      <c r="B73" s="757" t="str">
        <f t="shared" ref="B73" si="22">B71</f>
        <v>R７</v>
      </c>
      <c r="C73" s="759"/>
      <c r="D73" s="760"/>
      <c r="E73" s="763"/>
      <c r="F73" s="764"/>
      <c r="G73" s="765"/>
      <c r="H73" s="766"/>
      <c r="I73" s="767"/>
      <c r="J73" s="767"/>
      <c r="K73" s="767"/>
      <c r="L73" s="767"/>
      <c r="M73" s="767"/>
      <c r="N73" s="767"/>
      <c r="O73" s="768"/>
      <c r="P73" s="772"/>
      <c r="Q73" s="752" t="s">
        <v>94</v>
      </c>
      <c r="R73" s="109"/>
    </row>
    <row r="74" spans="1:18" ht="15.75" customHeight="1">
      <c r="A74" s="743"/>
      <c r="B74" s="758"/>
      <c r="C74" s="761"/>
      <c r="D74" s="762"/>
      <c r="E74" s="754"/>
      <c r="F74" s="755"/>
      <c r="G74" s="756"/>
      <c r="H74" s="769"/>
      <c r="I74" s="770"/>
      <c r="J74" s="770"/>
      <c r="K74" s="770"/>
      <c r="L74" s="770"/>
      <c r="M74" s="770"/>
      <c r="N74" s="770"/>
      <c r="O74" s="771"/>
      <c r="P74" s="773"/>
      <c r="Q74" s="753"/>
      <c r="R74" s="109"/>
    </row>
    <row r="75" spans="1:18" ht="15.75" customHeight="1">
      <c r="A75" s="749">
        <v>28</v>
      </c>
      <c r="B75" s="757" t="str">
        <f t="shared" ref="B75" si="23">B73</f>
        <v>R７</v>
      </c>
      <c r="C75" s="759"/>
      <c r="D75" s="760"/>
      <c r="E75" s="763"/>
      <c r="F75" s="764"/>
      <c r="G75" s="765"/>
      <c r="H75" s="766"/>
      <c r="I75" s="767"/>
      <c r="J75" s="767"/>
      <c r="K75" s="767"/>
      <c r="L75" s="767"/>
      <c r="M75" s="767"/>
      <c r="N75" s="767"/>
      <c r="O75" s="768"/>
      <c r="P75" s="772"/>
      <c r="Q75" s="752" t="s">
        <v>94</v>
      </c>
      <c r="R75" s="109"/>
    </row>
    <row r="76" spans="1:18" ht="15.75" customHeight="1">
      <c r="A76" s="749"/>
      <c r="B76" s="758"/>
      <c r="C76" s="761"/>
      <c r="D76" s="762"/>
      <c r="E76" s="754"/>
      <c r="F76" s="755"/>
      <c r="G76" s="756"/>
      <c r="H76" s="769"/>
      <c r="I76" s="770"/>
      <c r="J76" s="770"/>
      <c r="K76" s="770"/>
      <c r="L76" s="770"/>
      <c r="M76" s="770"/>
      <c r="N76" s="770"/>
      <c r="O76" s="771"/>
      <c r="P76" s="773"/>
      <c r="Q76" s="753"/>
      <c r="R76" s="109"/>
    </row>
    <row r="77" spans="1:18" ht="15.75" customHeight="1">
      <c r="A77" s="741">
        <v>29</v>
      </c>
      <c r="B77" s="757" t="str">
        <f t="shared" ref="B77" si="24">B75</f>
        <v>R７</v>
      </c>
      <c r="C77" s="759"/>
      <c r="D77" s="760"/>
      <c r="E77" s="763"/>
      <c r="F77" s="764"/>
      <c r="G77" s="765"/>
      <c r="H77" s="766"/>
      <c r="I77" s="767"/>
      <c r="J77" s="767"/>
      <c r="K77" s="767"/>
      <c r="L77" s="767"/>
      <c r="M77" s="767"/>
      <c r="N77" s="767"/>
      <c r="O77" s="768"/>
      <c r="P77" s="772"/>
      <c r="Q77" s="752" t="s">
        <v>94</v>
      </c>
      <c r="R77" s="109"/>
    </row>
    <row r="78" spans="1:18" ht="15.75" customHeight="1">
      <c r="A78" s="743"/>
      <c r="B78" s="758"/>
      <c r="C78" s="761"/>
      <c r="D78" s="762"/>
      <c r="E78" s="754"/>
      <c r="F78" s="755"/>
      <c r="G78" s="756"/>
      <c r="H78" s="769"/>
      <c r="I78" s="770"/>
      <c r="J78" s="770"/>
      <c r="K78" s="770"/>
      <c r="L78" s="770"/>
      <c r="M78" s="770"/>
      <c r="N78" s="770"/>
      <c r="O78" s="771"/>
      <c r="P78" s="773"/>
      <c r="Q78" s="753"/>
      <c r="R78" s="109"/>
    </row>
    <row r="79" spans="1:18" ht="15.75" customHeight="1">
      <c r="A79" s="749">
        <v>30</v>
      </c>
      <c r="B79" s="757" t="str">
        <f t="shared" ref="B79" si="25">B77</f>
        <v>R７</v>
      </c>
      <c r="C79" s="759"/>
      <c r="D79" s="760"/>
      <c r="E79" s="763"/>
      <c r="F79" s="764"/>
      <c r="G79" s="765"/>
      <c r="H79" s="766"/>
      <c r="I79" s="767"/>
      <c r="J79" s="767"/>
      <c r="K79" s="767"/>
      <c r="L79" s="767"/>
      <c r="M79" s="767"/>
      <c r="N79" s="767"/>
      <c r="O79" s="768"/>
      <c r="P79" s="772"/>
      <c r="Q79" s="752" t="s">
        <v>94</v>
      </c>
      <c r="R79" s="109"/>
    </row>
    <row r="80" spans="1:18" ht="15.75" customHeight="1">
      <c r="A80" s="749"/>
      <c r="B80" s="758"/>
      <c r="C80" s="761"/>
      <c r="D80" s="762"/>
      <c r="E80" s="754"/>
      <c r="F80" s="755"/>
      <c r="G80" s="756"/>
      <c r="H80" s="769"/>
      <c r="I80" s="770"/>
      <c r="J80" s="770"/>
      <c r="K80" s="770"/>
      <c r="L80" s="770"/>
      <c r="M80" s="770"/>
      <c r="N80" s="770"/>
      <c r="O80" s="771"/>
      <c r="P80" s="773"/>
      <c r="Q80" s="753"/>
      <c r="R80" s="109"/>
    </row>
    <row r="81" spans="1:18" ht="15.75" customHeight="1">
      <c r="A81" s="741">
        <v>31</v>
      </c>
      <c r="B81" s="757" t="str">
        <f t="shared" ref="B81" si="26">B79</f>
        <v>R７</v>
      </c>
      <c r="C81" s="759"/>
      <c r="D81" s="760"/>
      <c r="E81" s="763"/>
      <c r="F81" s="764"/>
      <c r="G81" s="765"/>
      <c r="H81" s="766"/>
      <c r="I81" s="767"/>
      <c r="J81" s="767"/>
      <c r="K81" s="767"/>
      <c r="L81" s="767"/>
      <c r="M81" s="767"/>
      <c r="N81" s="767"/>
      <c r="O81" s="768"/>
      <c r="P81" s="772"/>
      <c r="Q81" s="752" t="s">
        <v>94</v>
      </c>
      <c r="R81" s="109"/>
    </row>
    <row r="82" spans="1:18" ht="15.75" customHeight="1">
      <c r="A82" s="743"/>
      <c r="B82" s="758"/>
      <c r="C82" s="761"/>
      <c r="D82" s="762"/>
      <c r="E82" s="754"/>
      <c r="F82" s="755"/>
      <c r="G82" s="756"/>
      <c r="H82" s="769"/>
      <c r="I82" s="770"/>
      <c r="J82" s="770"/>
      <c r="K82" s="770"/>
      <c r="L82" s="770"/>
      <c r="M82" s="770"/>
      <c r="N82" s="770"/>
      <c r="O82" s="771"/>
      <c r="P82" s="773"/>
      <c r="Q82" s="753"/>
      <c r="R82" s="109"/>
    </row>
    <row r="83" spans="1:18" ht="15.75" customHeight="1">
      <c r="A83" s="749">
        <v>32</v>
      </c>
      <c r="B83" s="757" t="str">
        <f t="shared" ref="B83" si="27">B81</f>
        <v>R７</v>
      </c>
      <c r="C83" s="759"/>
      <c r="D83" s="760"/>
      <c r="E83" s="763"/>
      <c r="F83" s="764"/>
      <c r="G83" s="765"/>
      <c r="H83" s="766"/>
      <c r="I83" s="767"/>
      <c r="J83" s="767"/>
      <c r="K83" s="767"/>
      <c r="L83" s="767"/>
      <c r="M83" s="767"/>
      <c r="N83" s="767"/>
      <c r="O83" s="768"/>
      <c r="P83" s="772"/>
      <c r="Q83" s="752" t="s">
        <v>94</v>
      </c>
      <c r="R83" s="109"/>
    </row>
    <row r="84" spans="1:18" ht="15.75" customHeight="1">
      <c r="A84" s="749"/>
      <c r="B84" s="758"/>
      <c r="C84" s="761"/>
      <c r="D84" s="762"/>
      <c r="E84" s="754"/>
      <c r="F84" s="755"/>
      <c r="G84" s="756"/>
      <c r="H84" s="769"/>
      <c r="I84" s="770"/>
      <c r="J84" s="770"/>
      <c r="K84" s="770"/>
      <c r="L84" s="770"/>
      <c r="M84" s="770"/>
      <c r="N84" s="770"/>
      <c r="O84" s="771"/>
      <c r="P84" s="773"/>
      <c r="Q84" s="753"/>
      <c r="R84" s="109"/>
    </row>
    <row r="85" spans="1:18" ht="15.75" customHeight="1">
      <c r="A85" s="741">
        <v>33</v>
      </c>
      <c r="B85" s="757" t="str">
        <f t="shared" ref="B85" si="28">B83</f>
        <v>R７</v>
      </c>
      <c r="C85" s="759"/>
      <c r="D85" s="760"/>
      <c r="E85" s="763"/>
      <c r="F85" s="764"/>
      <c r="G85" s="765"/>
      <c r="H85" s="766"/>
      <c r="I85" s="767"/>
      <c r="J85" s="767"/>
      <c r="K85" s="767"/>
      <c r="L85" s="767"/>
      <c r="M85" s="767"/>
      <c r="N85" s="767"/>
      <c r="O85" s="768"/>
      <c r="P85" s="772"/>
      <c r="Q85" s="752" t="s">
        <v>94</v>
      </c>
      <c r="R85" s="109"/>
    </row>
    <row r="86" spans="1:18" ht="15.75" customHeight="1">
      <c r="A86" s="743"/>
      <c r="B86" s="758"/>
      <c r="C86" s="761"/>
      <c r="D86" s="762"/>
      <c r="E86" s="754"/>
      <c r="F86" s="755"/>
      <c r="G86" s="756"/>
      <c r="H86" s="769"/>
      <c r="I86" s="770"/>
      <c r="J86" s="770"/>
      <c r="K86" s="770"/>
      <c r="L86" s="770"/>
      <c r="M86" s="770"/>
      <c r="N86" s="770"/>
      <c r="O86" s="771"/>
      <c r="P86" s="773"/>
      <c r="Q86" s="753"/>
      <c r="R86" s="109"/>
    </row>
    <row r="87" spans="1:18" ht="15.75" customHeight="1">
      <c r="A87" s="749">
        <v>34</v>
      </c>
      <c r="B87" s="757" t="str">
        <f t="shared" ref="B87" si="29">B85</f>
        <v>R７</v>
      </c>
      <c r="C87" s="759"/>
      <c r="D87" s="760"/>
      <c r="E87" s="763"/>
      <c r="F87" s="764"/>
      <c r="G87" s="765"/>
      <c r="H87" s="766"/>
      <c r="I87" s="767"/>
      <c r="J87" s="767"/>
      <c r="K87" s="767"/>
      <c r="L87" s="767"/>
      <c r="M87" s="767"/>
      <c r="N87" s="767"/>
      <c r="O87" s="768"/>
      <c r="P87" s="772"/>
      <c r="Q87" s="752" t="s">
        <v>94</v>
      </c>
      <c r="R87" s="109"/>
    </row>
    <row r="88" spans="1:18" ht="15.75" customHeight="1">
      <c r="A88" s="749"/>
      <c r="B88" s="758"/>
      <c r="C88" s="761"/>
      <c r="D88" s="762"/>
      <c r="E88" s="754"/>
      <c r="F88" s="755"/>
      <c r="G88" s="756"/>
      <c r="H88" s="769"/>
      <c r="I88" s="770"/>
      <c r="J88" s="770"/>
      <c r="K88" s="770"/>
      <c r="L88" s="770"/>
      <c r="M88" s="770"/>
      <c r="N88" s="770"/>
      <c r="O88" s="771"/>
      <c r="P88" s="773"/>
      <c r="Q88" s="753"/>
      <c r="R88" s="109"/>
    </row>
    <row r="89" spans="1:18" ht="15.75" customHeight="1">
      <c r="A89" s="741">
        <v>35</v>
      </c>
      <c r="B89" s="757" t="str">
        <f t="shared" ref="B89" si="30">B87</f>
        <v>R７</v>
      </c>
      <c r="C89" s="759"/>
      <c r="D89" s="760"/>
      <c r="E89" s="763"/>
      <c r="F89" s="764"/>
      <c r="G89" s="765"/>
      <c r="H89" s="766"/>
      <c r="I89" s="767"/>
      <c r="J89" s="767"/>
      <c r="K89" s="767"/>
      <c r="L89" s="767"/>
      <c r="M89" s="767"/>
      <c r="N89" s="767"/>
      <c r="O89" s="768"/>
      <c r="P89" s="772"/>
      <c r="Q89" s="752" t="s">
        <v>94</v>
      </c>
      <c r="R89" s="109"/>
    </row>
    <row r="90" spans="1:18" ht="15.75" customHeight="1">
      <c r="A90" s="743"/>
      <c r="B90" s="758"/>
      <c r="C90" s="761"/>
      <c r="D90" s="762"/>
      <c r="E90" s="754"/>
      <c r="F90" s="755"/>
      <c r="G90" s="756"/>
      <c r="H90" s="769"/>
      <c r="I90" s="770"/>
      <c r="J90" s="770"/>
      <c r="K90" s="770"/>
      <c r="L90" s="770"/>
      <c r="M90" s="770"/>
      <c r="N90" s="770"/>
      <c r="O90" s="771"/>
      <c r="P90" s="773"/>
      <c r="Q90" s="753"/>
      <c r="R90" s="109"/>
    </row>
    <row r="91" spans="1:18" ht="15.75" customHeight="1">
      <c r="A91" s="749">
        <v>36</v>
      </c>
      <c r="B91" s="757" t="str">
        <f t="shared" ref="B91" si="31">B89</f>
        <v>R７</v>
      </c>
      <c r="C91" s="759"/>
      <c r="D91" s="760"/>
      <c r="E91" s="763"/>
      <c r="F91" s="764"/>
      <c r="G91" s="765"/>
      <c r="H91" s="766"/>
      <c r="I91" s="767"/>
      <c r="J91" s="767"/>
      <c r="K91" s="767"/>
      <c r="L91" s="767"/>
      <c r="M91" s="767"/>
      <c r="N91" s="767"/>
      <c r="O91" s="768"/>
      <c r="P91" s="772"/>
      <c r="Q91" s="752" t="s">
        <v>94</v>
      </c>
      <c r="R91" s="109"/>
    </row>
    <row r="92" spans="1:18" ht="15.75" customHeight="1">
      <c r="A92" s="749"/>
      <c r="B92" s="758"/>
      <c r="C92" s="761"/>
      <c r="D92" s="762"/>
      <c r="E92" s="754"/>
      <c r="F92" s="755"/>
      <c r="G92" s="756"/>
      <c r="H92" s="769"/>
      <c r="I92" s="770"/>
      <c r="J92" s="770"/>
      <c r="K92" s="770"/>
      <c r="L92" s="770"/>
      <c r="M92" s="770"/>
      <c r="N92" s="770"/>
      <c r="O92" s="771"/>
      <c r="P92" s="773"/>
      <c r="Q92" s="753"/>
      <c r="R92" s="109"/>
    </row>
    <row r="93" spans="1:18" ht="15.75" customHeight="1">
      <c r="A93" s="741">
        <v>37</v>
      </c>
      <c r="B93" s="757" t="str">
        <f t="shared" ref="B93" si="32">B91</f>
        <v>R７</v>
      </c>
      <c r="C93" s="759"/>
      <c r="D93" s="760"/>
      <c r="E93" s="763"/>
      <c r="F93" s="764"/>
      <c r="G93" s="765"/>
      <c r="H93" s="766"/>
      <c r="I93" s="767"/>
      <c r="J93" s="767"/>
      <c r="K93" s="767"/>
      <c r="L93" s="767"/>
      <c r="M93" s="767"/>
      <c r="N93" s="767"/>
      <c r="O93" s="768"/>
      <c r="P93" s="772"/>
      <c r="Q93" s="752" t="s">
        <v>94</v>
      </c>
      <c r="R93" s="109"/>
    </row>
    <row r="94" spans="1:18" ht="15.75" customHeight="1">
      <c r="A94" s="743"/>
      <c r="B94" s="758"/>
      <c r="C94" s="761"/>
      <c r="D94" s="762"/>
      <c r="E94" s="754"/>
      <c r="F94" s="755"/>
      <c r="G94" s="756"/>
      <c r="H94" s="769"/>
      <c r="I94" s="770"/>
      <c r="J94" s="770"/>
      <c r="K94" s="770"/>
      <c r="L94" s="770"/>
      <c r="M94" s="770"/>
      <c r="N94" s="770"/>
      <c r="O94" s="771"/>
      <c r="P94" s="773"/>
      <c r="Q94" s="753"/>
      <c r="R94" s="109"/>
    </row>
    <row r="95" spans="1:18" ht="15.75" customHeight="1">
      <c r="A95" s="749">
        <v>38</v>
      </c>
      <c r="B95" s="757" t="str">
        <f t="shared" ref="B95" si="33">B93</f>
        <v>R７</v>
      </c>
      <c r="C95" s="759"/>
      <c r="D95" s="760"/>
      <c r="E95" s="763"/>
      <c r="F95" s="764"/>
      <c r="G95" s="765"/>
      <c r="H95" s="766"/>
      <c r="I95" s="767"/>
      <c r="J95" s="767"/>
      <c r="K95" s="767"/>
      <c r="L95" s="767"/>
      <c r="M95" s="767"/>
      <c r="N95" s="767"/>
      <c r="O95" s="768"/>
      <c r="P95" s="772"/>
      <c r="Q95" s="752" t="s">
        <v>94</v>
      </c>
      <c r="R95" s="109"/>
    </row>
    <row r="96" spans="1:18" ht="15.75" customHeight="1">
      <c r="A96" s="749"/>
      <c r="B96" s="758"/>
      <c r="C96" s="761"/>
      <c r="D96" s="762"/>
      <c r="E96" s="754"/>
      <c r="F96" s="755"/>
      <c r="G96" s="756"/>
      <c r="H96" s="769"/>
      <c r="I96" s="770"/>
      <c r="J96" s="770"/>
      <c r="K96" s="770"/>
      <c r="L96" s="770"/>
      <c r="M96" s="770"/>
      <c r="N96" s="770"/>
      <c r="O96" s="771"/>
      <c r="P96" s="773"/>
      <c r="Q96" s="753"/>
      <c r="R96" s="109"/>
    </row>
    <row r="97" spans="1:20" ht="15.75" customHeight="1">
      <c r="A97" s="741">
        <v>39</v>
      </c>
      <c r="B97" s="757" t="str">
        <f t="shared" ref="B97" si="34">B95</f>
        <v>R７</v>
      </c>
      <c r="C97" s="759"/>
      <c r="D97" s="760"/>
      <c r="E97" s="763"/>
      <c r="F97" s="764"/>
      <c r="G97" s="765"/>
      <c r="H97" s="766"/>
      <c r="I97" s="767"/>
      <c r="J97" s="767"/>
      <c r="K97" s="767"/>
      <c r="L97" s="767"/>
      <c r="M97" s="767"/>
      <c r="N97" s="767"/>
      <c r="O97" s="768"/>
      <c r="P97" s="772"/>
      <c r="Q97" s="752" t="s">
        <v>94</v>
      </c>
      <c r="R97" s="109"/>
    </row>
    <row r="98" spans="1:20" ht="15.75" customHeight="1">
      <c r="A98" s="743"/>
      <c r="B98" s="758"/>
      <c r="C98" s="761"/>
      <c r="D98" s="762"/>
      <c r="E98" s="754"/>
      <c r="F98" s="755"/>
      <c r="G98" s="756"/>
      <c r="H98" s="769"/>
      <c r="I98" s="770"/>
      <c r="J98" s="770"/>
      <c r="K98" s="770"/>
      <c r="L98" s="770"/>
      <c r="M98" s="770"/>
      <c r="N98" s="770"/>
      <c r="O98" s="771"/>
      <c r="P98" s="773"/>
      <c r="Q98" s="753"/>
      <c r="R98" s="109"/>
    </row>
    <row r="99" spans="1:20" ht="15.75" customHeight="1">
      <c r="A99" s="757">
        <v>40</v>
      </c>
      <c r="B99" s="757" t="str">
        <f t="shared" ref="B99" si="35">B97</f>
        <v>R７</v>
      </c>
      <c r="C99" s="759"/>
      <c r="D99" s="760"/>
      <c r="E99" s="763"/>
      <c r="F99" s="764"/>
      <c r="G99" s="765"/>
      <c r="H99" s="766"/>
      <c r="I99" s="767"/>
      <c r="J99" s="767"/>
      <c r="K99" s="767"/>
      <c r="L99" s="767"/>
      <c r="M99" s="767"/>
      <c r="N99" s="767"/>
      <c r="O99" s="768"/>
      <c r="P99" s="772"/>
      <c r="Q99" s="752" t="s">
        <v>94</v>
      </c>
      <c r="R99" s="109"/>
    </row>
    <row r="100" spans="1:20" ht="15.75" customHeight="1">
      <c r="A100" s="758"/>
      <c r="B100" s="758"/>
      <c r="C100" s="761"/>
      <c r="D100" s="762"/>
      <c r="E100" s="754"/>
      <c r="F100" s="755"/>
      <c r="G100" s="756"/>
      <c r="H100" s="769"/>
      <c r="I100" s="770"/>
      <c r="J100" s="770"/>
      <c r="K100" s="770"/>
      <c r="L100" s="770"/>
      <c r="M100" s="770"/>
      <c r="N100" s="770"/>
      <c r="O100" s="771"/>
      <c r="P100" s="773"/>
      <c r="Q100" s="753"/>
      <c r="R100" s="109"/>
    </row>
    <row r="101" spans="1:20" ht="15.75" customHeight="1">
      <c r="A101" s="163" t="s">
        <v>44</v>
      </c>
      <c r="B101" s="776" t="s">
        <v>330</v>
      </c>
      <c r="C101" s="776"/>
      <c r="D101" s="776"/>
      <c r="E101" s="776"/>
      <c r="F101" s="776"/>
      <c r="G101" s="776"/>
      <c r="H101" s="776"/>
      <c r="I101" s="776"/>
      <c r="J101" s="776"/>
      <c r="K101" s="776"/>
      <c r="L101" s="776"/>
      <c r="M101" s="776"/>
      <c r="N101" s="776"/>
      <c r="O101" s="776"/>
      <c r="P101" s="776"/>
      <c r="Q101" s="187"/>
      <c r="R101" s="109"/>
    </row>
    <row r="102" spans="1:20" ht="15.75" customHeight="1">
      <c r="A102" s="163" t="s">
        <v>45</v>
      </c>
      <c r="B102" s="739" t="s">
        <v>508</v>
      </c>
      <c r="C102" s="739"/>
      <c r="D102" s="739"/>
      <c r="E102" s="739"/>
      <c r="F102" s="739"/>
      <c r="G102" s="739"/>
      <c r="H102" s="739"/>
      <c r="I102" s="739"/>
      <c r="J102" s="739"/>
      <c r="K102" s="739"/>
      <c r="L102" s="739"/>
      <c r="M102" s="739"/>
      <c r="N102" s="739"/>
      <c r="O102" s="739"/>
      <c r="P102" s="739"/>
      <c r="Q102" s="739"/>
      <c r="R102" s="109"/>
    </row>
    <row r="103" spans="1:20">
      <c r="B103" s="739"/>
      <c r="C103" s="739"/>
      <c r="D103" s="739"/>
      <c r="E103" s="739"/>
      <c r="F103" s="739"/>
      <c r="G103" s="739"/>
      <c r="H103" s="739"/>
      <c r="I103" s="739"/>
      <c r="J103" s="739"/>
      <c r="K103" s="739"/>
      <c r="L103" s="739"/>
      <c r="M103" s="739"/>
      <c r="N103" s="739"/>
      <c r="O103" s="739"/>
      <c r="P103" s="739"/>
      <c r="Q103" s="739"/>
      <c r="R103" s="190"/>
    </row>
    <row r="104" spans="1:20">
      <c r="B104" s="369"/>
      <c r="C104" s="369"/>
      <c r="D104" s="369"/>
      <c r="E104" s="369"/>
      <c r="F104" s="369"/>
      <c r="G104" s="369"/>
      <c r="H104" s="369"/>
      <c r="I104" s="369"/>
      <c r="J104" s="369"/>
      <c r="K104" s="369"/>
      <c r="L104" s="369"/>
      <c r="M104" s="369"/>
      <c r="N104" s="369"/>
      <c r="O104" s="369"/>
      <c r="P104" s="369"/>
      <c r="Q104" s="369"/>
      <c r="R104" s="190"/>
    </row>
    <row r="105" spans="1:20">
      <c r="A105" s="675" t="str">
        <f>CONCATENATE("（様式-",INDEX(発注者入力シート!$B$20:$G$24,MATCH(発注者入力シート!L6,発注者入力シート!$C$20:$C$24,0),4),"-２）")</f>
        <v>（様式-２-２）</v>
      </c>
      <c r="B105" s="675"/>
      <c r="C105" s="675"/>
      <c r="D105" s="675"/>
      <c r="E105" s="675"/>
      <c r="F105" s="675"/>
      <c r="Q105" s="158" t="str">
        <f>Q1</f>
        <v>【令和７年度完成工事分】</v>
      </c>
      <c r="R105" s="190"/>
      <c r="S105" s="3" t="s">
        <v>246</v>
      </c>
    </row>
    <row r="106" spans="1:20" ht="15.75" customHeight="1">
      <c r="A106" s="675" t="str">
        <f>CONCATENATE("評価項目",INDEX(発注者入力シート!$B$20:$G$24,MATCH(発注者入力シート!L6,発注者入力シート!$C$20:$C$24,0),5),"-",INDEX(発注者入力シート!$B$20:$G$24,MATCH(発注者入力シート!L6,発注者入力シート!$C$20:$C$24,0),6))</f>
        <v>評価項目（１）-①</v>
      </c>
      <c r="B106" s="675"/>
      <c r="C106" s="675"/>
      <c r="D106" s="675"/>
      <c r="E106" s="675"/>
      <c r="S106" s="3" t="s">
        <v>247</v>
      </c>
    </row>
    <row r="107" spans="1:20" ht="15.75" customHeight="1">
      <c r="A107" s="728" t="s">
        <v>93</v>
      </c>
      <c r="B107" s="728"/>
      <c r="C107" s="728"/>
      <c r="D107" s="728"/>
      <c r="E107" s="728"/>
      <c r="F107" s="728"/>
      <c r="G107" s="728"/>
      <c r="H107" s="728"/>
      <c r="I107" s="728"/>
      <c r="J107" s="728"/>
      <c r="K107" s="728"/>
      <c r="L107" s="728"/>
      <c r="M107" s="728"/>
      <c r="N107" s="728"/>
      <c r="O107" s="728"/>
      <c r="P107" s="728"/>
      <c r="Q107" s="728"/>
      <c r="R107" s="158"/>
      <c r="S107" s="132"/>
      <c r="T107" s="3" t="s">
        <v>254</v>
      </c>
    </row>
    <row r="108" spans="1:20" ht="15.75" customHeight="1">
      <c r="H108" s="751" t="s">
        <v>176</v>
      </c>
      <c r="I108" s="751"/>
      <c r="J108" s="751"/>
      <c r="K108" s="729" t="str">
        <f>IF(企業入力シート!C7="","",企業入力シート!C7)</f>
        <v/>
      </c>
      <c r="L108" s="729"/>
      <c r="M108" s="729"/>
      <c r="N108" s="729"/>
      <c r="O108" s="729"/>
      <c r="P108" s="729"/>
      <c r="Q108" s="729"/>
      <c r="S108" s="126"/>
      <c r="T108" s="3" t="s">
        <v>249</v>
      </c>
    </row>
    <row r="109" spans="1:20" ht="15.75" customHeight="1">
      <c r="R109" s="164"/>
    </row>
    <row r="110" spans="1:20" ht="15.75" customHeight="1">
      <c r="R110" s="164"/>
      <c r="S110" s="3" t="s">
        <v>250</v>
      </c>
    </row>
    <row r="111" spans="1:20" ht="15.75" customHeight="1">
      <c r="A111" s="159" t="s">
        <v>12</v>
      </c>
      <c r="B111" s="160" t="s">
        <v>14</v>
      </c>
      <c r="C111" s="740" t="s">
        <v>16</v>
      </c>
      <c r="D111" s="740"/>
      <c r="E111" s="741" t="s">
        <v>17</v>
      </c>
      <c r="F111" s="740"/>
      <c r="G111" s="742"/>
      <c r="H111" s="741" t="s">
        <v>18</v>
      </c>
      <c r="I111" s="740"/>
      <c r="J111" s="740"/>
      <c r="K111" s="740"/>
      <c r="L111" s="740"/>
      <c r="M111" s="740"/>
      <c r="N111" s="740"/>
      <c r="O111" s="742"/>
      <c r="P111" s="741" t="s">
        <v>48</v>
      </c>
      <c r="Q111" s="742"/>
      <c r="R111" s="2"/>
      <c r="S111" s="128"/>
      <c r="T111" s="3" t="s">
        <v>251</v>
      </c>
    </row>
    <row r="112" spans="1:20" ht="15.75" customHeight="1">
      <c r="A112" s="161" t="s">
        <v>13</v>
      </c>
      <c r="B112" s="162" t="s">
        <v>15</v>
      </c>
      <c r="C112" s="678"/>
      <c r="D112" s="678"/>
      <c r="E112" s="746" t="s">
        <v>435</v>
      </c>
      <c r="F112" s="747"/>
      <c r="G112" s="748"/>
      <c r="H112" s="743"/>
      <c r="I112" s="744"/>
      <c r="J112" s="744"/>
      <c r="K112" s="744"/>
      <c r="L112" s="744"/>
      <c r="M112" s="744"/>
      <c r="N112" s="744"/>
      <c r="O112" s="745"/>
      <c r="P112" s="749" t="s">
        <v>47</v>
      </c>
      <c r="Q112" s="750"/>
      <c r="S112" s="129"/>
      <c r="T112" s="3" t="s">
        <v>249</v>
      </c>
    </row>
    <row r="113" spans="1:19" ht="15.75" customHeight="1">
      <c r="A113" s="741">
        <v>41</v>
      </c>
      <c r="B113" s="757" t="str">
        <f>B99</f>
        <v>R７</v>
      </c>
      <c r="C113" s="759"/>
      <c r="D113" s="760"/>
      <c r="E113" s="763"/>
      <c r="F113" s="764"/>
      <c r="G113" s="765"/>
      <c r="H113" s="766"/>
      <c r="I113" s="767"/>
      <c r="J113" s="767"/>
      <c r="K113" s="767"/>
      <c r="L113" s="767"/>
      <c r="M113" s="767"/>
      <c r="N113" s="767"/>
      <c r="O113" s="768"/>
      <c r="P113" s="772"/>
      <c r="Q113" s="752" t="s">
        <v>94</v>
      </c>
    </row>
    <row r="114" spans="1:19" ht="15.75" customHeight="1">
      <c r="A114" s="743"/>
      <c r="B114" s="758"/>
      <c r="C114" s="761"/>
      <c r="D114" s="762"/>
      <c r="E114" s="754"/>
      <c r="F114" s="755"/>
      <c r="G114" s="756"/>
      <c r="H114" s="769"/>
      <c r="I114" s="770"/>
      <c r="J114" s="770"/>
      <c r="K114" s="770"/>
      <c r="L114" s="770"/>
      <c r="M114" s="770"/>
      <c r="N114" s="770"/>
      <c r="O114" s="771"/>
      <c r="P114" s="773"/>
      <c r="Q114" s="753"/>
      <c r="R114" s="109"/>
      <c r="S114" s="134" t="s">
        <v>252</v>
      </c>
    </row>
    <row r="115" spans="1:19" ht="15.75" customHeight="1">
      <c r="A115" s="749">
        <v>42</v>
      </c>
      <c r="B115" s="757" t="str">
        <f>B113</f>
        <v>R７</v>
      </c>
      <c r="C115" s="759"/>
      <c r="D115" s="760"/>
      <c r="E115" s="763"/>
      <c r="F115" s="764"/>
      <c r="G115" s="765"/>
      <c r="H115" s="766"/>
      <c r="I115" s="767"/>
      <c r="J115" s="767"/>
      <c r="K115" s="767"/>
      <c r="L115" s="767"/>
      <c r="M115" s="767"/>
      <c r="N115" s="767"/>
      <c r="O115" s="768"/>
      <c r="P115" s="772"/>
      <c r="Q115" s="752" t="s">
        <v>94</v>
      </c>
      <c r="R115" s="109"/>
      <c r="S115" s="134" t="s">
        <v>253</v>
      </c>
    </row>
    <row r="116" spans="1:19" ht="15.75" customHeight="1">
      <c r="A116" s="749"/>
      <c r="B116" s="758"/>
      <c r="C116" s="761"/>
      <c r="D116" s="762"/>
      <c r="E116" s="754"/>
      <c r="F116" s="755"/>
      <c r="G116" s="756"/>
      <c r="H116" s="769"/>
      <c r="I116" s="770"/>
      <c r="J116" s="770"/>
      <c r="K116" s="770"/>
      <c r="L116" s="770"/>
      <c r="M116" s="770"/>
      <c r="N116" s="770"/>
      <c r="O116" s="771"/>
      <c r="P116" s="773"/>
      <c r="Q116" s="753"/>
      <c r="R116" s="109"/>
    </row>
    <row r="117" spans="1:19" ht="15.75" customHeight="1">
      <c r="A117" s="741">
        <v>43</v>
      </c>
      <c r="B117" s="757" t="str">
        <f t="shared" ref="B117" si="36">B115</f>
        <v>R７</v>
      </c>
      <c r="C117" s="759"/>
      <c r="D117" s="760"/>
      <c r="E117" s="763"/>
      <c r="F117" s="764"/>
      <c r="G117" s="765"/>
      <c r="H117" s="766"/>
      <c r="I117" s="767"/>
      <c r="J117" s="767"/>
      <c r="K117" s="767"/>
      <c r="L117" s="767"/>
      <c r="M117" s="767"/>
      <c r="N117" s="767"/>
      <c r="O117" s="768"/>
      <c r="P117" s="772"/>
      <c r="Q117" s="752" t="s">
        <v>94</v>
      </c>
      <c r="R117" s="109"/>
    </row>
    <row r="118" spans="1:19" ht="15.75" customHeight="1">
      <c r="A118" s="743"/>
      <c r="B118" s="758"/>
      <c r="C118" s="761"/>
      <c r="D118" s="762"/>
      <c r="E118" s="754"/>
      <c r="F118" s="755"/>
      <c r="G118" s="756"/>
      <c r="H118" s="769"/>
      <c r="I118" s="770"/>
      <c r="J118" s="770"/>
      <c r="K118" s="770"/>
      <c r="L118" s="770"/>
      <c r="M118" s="770"/>
      <c r="N118" s="770"/>
      <c r="O118" s="771"/>
      <c r="P118" s="773"/>
      <c r="Q118" s="753"/>
      <c r="R118" s="109"/>
    </row>
    <row r="119" spans="1:19" ht="15.75" customHeight="1">
      <c r="A119" s="749">
        <v>44</v>
      </c>
      <c r="B119" s="757" t="str">
        <f t="shared" ref="B119" si="37">B117</f>
        <v>R７</v>
      </c>
      <c r="C119" s="759"/>
      <c r="D119" s="760"/>
      <c r="E119" s="763"/>
      <c r="F119" s="764"/>
      <c r="G119" s="765"/>
      <c r="H119" s="766"/>
      <c r="I119" s="767"/>
      <c r="J119" s="767"/>
      <c r="K119" s="767"/>
      <c r="L119" s="767"/>
      <c r="M119" s="767"/>
      <c r="N119" s="767"/>
      <c r="O119" s="768"/>
      <c r="P119" s="772"/>
      <c r="Q119" s="752" t="s">
        <v>94</v>
      </c>
      <c r="R119" s="109"/>
    </row>
    <row r="120" spans="1:19" ht="15.75" customHeight="1">
      <c r="A120" s="749"/>
      <c r="B120" s="758"/>
      <c r="C120" s="761"/>
      <c r="D120" s="762"/>
      <c r="E120" s="754"/>
      <c r="F120" s="755"/>
      <c r="G120" s="756"/>
      <c r="H120" s="769"/>
      <c r="I120" s="770"/>
      <c r="J120" s="770"/>
      <c r="K120" s="770"/>
      <c r="L120" s="770"/>
      <c r="M120" s="770"/>
      <c r="N120" s="770"/>
      <c r="O120" s="771"/>
      <c r="P120" s="773"/>
      <c r="Q120" s="753"/>
      <c r="R120" s="109"/>
    </row>
    <row r="121" spans="1:19" ht="15.75" customHeight="1">
      <c r="A121" s="741">
        <v>45</v>
      </c>
      <c r="B121" s="757" t="str">
        <f t="shared" ref="B121" si="38">B119</f>
        <v>R７</v>
      </c>
      <c r="C121" s="759"/>
      <c r="D121" s="760"/>
      <c r="E121" s="763"/>
      <c r="F121" s="764"/>
      <c r="G121" s="765"/>
      <c r="H121" s="766"/>
      <c r="I121" s="767"/>
      <c r="J121" s="767"/>
      <c r="K121" s="767"/>
      <c r="L121" s="767"/>
      <c r="M121" s="767"/>
      <c r="N121" s="767"/>
      <c r="O121" s="768"/>
      <c r="P121" s="772"/>
      <c r="Q121" s="752" t="s">
        <v>94</v>
      </c>
      <c r="R121" s="109"/>
    </row>
    <row r="122" spans="1:19" ht="15.75" customHeight="1">
      <c r="A122" s="743"/>
      <c r="B122" s="758"/>
      <c r="C122" s="761"/>
      <c r="D122" s="762"/>
      <c r="E122" s="754"/>
      <c r="F122" s="755"/>
      <c r="G122" s="756"/>
      <c r="H122" s="769"/>
      <c r="I122" s="770"/>
      <c r="J122" s="770"/>
      <c r="K122" s="770"/>
      <c r="L122" s="770"/>
      <c r="M122" s="770"/>
      <c r="N122" s="770"/>
      <c r="O122" s="771"/>
      <c r="P122" s="773"/>
      <c r="Q122" s="753"/>
      <c r="R122" s="109"/>
    </row>
    <row r="123" spans="1:19" ht="15.75" customHeight="1">
      <c r="A123" s="749">
        <v>46</v>
      </c>
      <c r="B123" s="757" t="str">
        <f t="shared" ref="B123" si="39">B121</f>
        <v>R７</v>
      </c>
      <c r="C123" s="759"/>
      <c r="D123" s="760"/>
      <c r="E123" s="763"/>
      <c r="F123" s="764"/>
      <c r="G123" s="765"/>
      <c r="H123" s="766"/>
      <c r="I123" s="767"/>
      <c r="J123" s="767"/>
      <c r="K123" s="767"/>
      <c r="L123" s="767"/>
      <c r="M123" s="767"/>
      <c r="N123" s="767"/>
      <c r="O123" s="768"/>
      <c r="P123" s="772"/>
      <c r="Q123" s="752" t="s">
        <v>94</v>
      </c>
      <c r="R123" s="109"/>
    </row>
    <row r="124" spans="1:19" ht="15.75" customHeight="1">
      <c r="A124" s="749"/>
      <c r="B124" s="758"/>
      <c r="C124" s="761"/>
      <c r="D124" s="762"/>
      <c r="E124" s="754"/>
      <c r="F124" s="755"/>
      <c r="G124" s="756"/>
      <c r="H124" s="769"/>
      <c r="I124" s="770"/>
      <c r="J124" s="770"/>
      <c r="K124" s="770"/>
      <c r="L124" s="770"/>
      <c r="M124" s="770"/>
      <c r="N124" s="770"/>
      <c r="O124" s="771"/>
      <c r="P124" s="773"/>
      <c r="Q124" s="753"/>
      <c r="R124" s="109"/>
    </row>
    <row r="125" spans="1:19" ht="15.75" customHeight="1">
      <c r="A125" s="741">
        <v>47</v>
      </c>
      <c r="B125" s="757" t="str">
        <f t="shared" ref="B125" si="40">B123</f>
        <v>R７</v>
      </c>
      <c r="C125" s="759"/>
      <c r="D125" s="760"/>
      <c r="E125" s="763"/>
      <c r="F125" s="764"/>
      <c r="G125" s="765"/>
      <c r="H125" s="766"/>
      <c r="I125" s="767"/>
      <c r="J125" s="767"/>
      <c r="K125" s="767"/>
      <c r="L125" s="767"/>
      <c r="M125" s="767"/>
      <c r="N125" s="767"/>
      <c r="O125" s="768"/>
      <c r="P125" s="772"/>
      <c r="Q125" s="752" t="s">
        <v>94</v>
      </c>
      <c r="R125" s="109"/>
    </row>
    <row r="126" spans="1:19" ht="15.75" customHeight="1">
      <c r="A126" s="743"/>
      <c r="B126" s="758"/>
      <c r="C126" s="761"/>
      <c r="D126" s="762"/>
      <c r="E126" s="754"/>
      <c r="F126" s="755"/>
      <c r="G126" s="756"/>
      <c r="H126" s="769"/>
      <c r="I126" s="770"/>
      <c r="J126" s="770"/>
      <c r="K126" s="770"/>
      <c r="L126" s="770"/>
      <c r="M126" s="770"/>
      <c r="N126" s="770"/>
      <c r="O126" s="771"/>
      <c r="P126" s="773"/>
      <c r="Q126" s="753"/>
      <c r="R126" s="109"/>
    </row>
    <row r="127" spans="1:19" ht="15.75" customHeight="1">
      <c r="A127" s="749">
        <v>48</v>
      </c>
      <c r="B127" s="757" t="str">
        <f t="shared" ref="B127" si="41">B125</f>
        <v>R７</v>
      </c>
      <c r="C127" s="759"/>
      <c r="D127" s="760"/>
      <c r="E127" s="763"/>
      <c r="F127" s="764"/>
      <c r="G127" s="765"/>
      <c r="H127" s="766"/>
      <c r="I127" s="767"/>
      <c r="J127" s="767"/>
      <c r="K127" s="767"/>
      <c r="L127" s="767"/>
      <c r="M127" s="767"/>
      <c r="N127" s="767"/>
      <c r="O127" s="768"/>
      <c r="P127" s="772"/>
      <c r="Q127" s="752" t="s">
        <v>94</v>
      </c>
      <c r="R127" s="109"/>
    </row>
    <row r="128" spans="1:19" ht="15.75" customHeight="1">
      <c r="A128" s="749"/>
      <c r="B128" s="758"/>
      <c r="C128" s="761"/>
      <c r="D128" s="762"/>
      <c r="E128" s="754"/>
      <c r="F128" s="755"/>
      <c r="G128" s="756"/>
      <c r="H128" s="769"/>
      <c r="I128" s="770"/>
      <c r="J128" s="770"/>
      <c r="K128" s="770"/>
      <c r="L128" s="770"/>
      <c r="M128" s="770"/>
      <c r="N128" s="770"/>
      <c r="O128" s="771"/>
      <c r="P128" s="773"/>
      <c r="Q128" s="753"/>
      <c r="R128" s="109"/>
    </row>
    <row r="129" spans="1:18" ht="15.75" customHeight="1">
      <c r="A129" s="741">
        <v>49</v>
      </c>
      <c r="B129" s="757" t="str">
        <f t="shared" ref="B129" si="42">B127</f>
        <v>R７</v>
      </c>
      <c r="C129" s="759"/>
      <c r="D129" s="760"/>
      <c r="E129" s="763"/>
      <c r="F129" s="764"/>
      <c r="G129" s="765"/>
      <c r="H129" s="766"/>
      <c r="I129" s="767"/>
      <c r="J129" s="767"/>
      <c r="K129" s="767"/>
      <c r="L129" s="767"/>
      <c r="M129" s="767"/>
      <c r="N129" s="767"/>
      <c r="O129" s="768"/>
      <c r="P129" s="772"/>
      <c r="Q129" s="752" t="s">
        <v>94</v>
      </c>
      <c r="R129" s="109"/>
    </row>
    <row r="130" spans="1:18" ht="15.75" customHeight="1">
      <c r="A130" s="743"/>
      <c r="B130" s="758"/>
      <c r="C130" s="761"/>
      <c r="D130" s="762"/>
      <c r="E130" s="754"/>
      <c r="F130" s="755"/>
      <c r="G130" s="756"/>
      <c r="H130" s="769"/>
      <c r="I130" s="770"/>
      <c r="J130" s="770"/>
      <c r="K130" s="770"/>
      <c r="L130" s="770"/>
      <c r="M130" s="770"/>
      <c r="N130" s="770"/>
      <c r="O130" s="771"/>
      <c r="P130" s="773"/>
      <c r="Q130" s="753"/>
      <c r="R130" s="109"/>
    </row>
    <row r="131" spans="1:18" ht="15.75" customHeight="1">
      <c r="A131" s="749">
        <v>50</v>
      </c>
      <c r="B131" s="757" t="str">
        <f t="shared" ref="B131" si="43">B129</f>
        <v>R７</v>
      </c>
      <c r="C131" s="759"/>
      <c r="D131" s="760"/>
      <c r="E131" s="763"/>
      <c r="F131" s="764"/>
      <c r="G131" s="765"/>
      <c r="H131" s="766"/>
      <c r="I131" s="767"/>
      <c r="J131" s="767"/>
      <c r="K131" s="767"/>
      <c r="L131" s="767"/>
      <c r="M131" s="767"/>
      <c r="N131" s="767"/>
      <c r="O131" s="768"/>
      <c r="P131" s="772"/>
      <c r="Q131" s="752" t="s">
        <v>94</v>
      </c>
      <c r="R131" s="109"/>
    </row>
    <row r="132" spans="1:18" ht="15.75" customHeight="1">
      <c r="A132" s="749"/>
      <c r="B132" s="758"/>
      <c r="C132" s="761"/>
      <c r="D132" s="762"/>
      <c r="E132" s="754"/>
      <c r="F132" s="755"/>
      <c r="G132" s="756"/>
      <c r="H132" s="769"/>
      <c r="I132" s="770"/>
      <c r="J132" s="770"/>
      <c r="K132" s="770"/>
      <c r="L132" s="770"/>
      <c r="M132" s="770"/>
      <c r="N132" s="770"/>
      <c r="O132" s="771"/>
      <c r="P132" s="773"/>
      <c r="Q132" s="753"/>
      <c r="R132" s="109"/>
    </row>
    <row r="133" spans="1:18" ht="15.75" customHeight="1">
      <c r="A133" s="741">
        <v>51</v>
      </c>
      <c r="B133" s="757" t="str">
        <f t="shared" ref="B133" si="44">B131</f>
        <v>R７</v>
      </c>
      <c r="C133" s="759"/>
      <c r="D133" s="760"/>
      <c r="E133" s="763"/>
      <c r="F133" s="764"/>
      <c r="G133" s="765"/>
      <c r="H133" s="766"/>
      <c r="I133" s="767"/>
      <c r="J133" s="767"/>
      <c r="K133" s="767"/>
      <c r="L133" s="767"/>
      <c r="M133" s="767"/>
      <c r="N133" s="767"/>
      <c r="O133" s="768"/>
      <c r="P133" s="772"/>
      <c r="Q133" s="752" t="s">
        <v>94</v>
      </c>
      <c r="R133" s="109"/>
    </row>
    <row r="134" spans="1:18" ht="15.75" customHeight="1">
      <c r="A134" s="743"/>
      <c r="B134" s="758"/>
      <c r="C134" s="761"/>
      <c r="D134" s="762"/>
      <c r="E134" s="754"/>
      <c r="F134" s="755"/>
      <c r="G134" s="756"/>
      <c r="H134" s="769"/>
      <c r="I134" s="770"/>
      <c r="J134" s="770"/>
      <c r="K134" s="770"/>
      <c r="L134" s="770"/>
      <c r="M134" s="770"/>
      <c r="N134" s="770"/>
      <c r="O134" s="771"/>
      <c r="P134" s="773"/>
      <c r="Q134" s="753"/>
      <c r="R134" s="109"/>
    </row>
    <row r="135" spans="1:18" ht="15.75" customHeight="1">
      <c r="A135" s="749">
        <v>52</v>
      </c>
      <c r="B135" s="757" t="str">
        <f t="shared" ref="B135" si="45">B133</f>
        <v>R７</v>
      </c>
      <c r="C135" s="759"/>
      <c r="D135" s="760"/>
      <c r="E135" s="763"/>
      <c r="F135" s="764"/>
      <c r="G135" s="765"/>
      <c r="H135" s="766"/>
      <c r="I135" s="767"/>
      <c r="J135" s="767"/>
      <c r="K135" s="767"/>
      <c r="L135" s="767"/>
      <c r="M135" s="767"/>
      <c r="N135" s="767"/>
      <c r="O135" s="768"/>
      <c r="P135" s="772"/>
      <c r="Q135" s="752" t="s">
        <v>94</v>
      </c>
      <c r="R135" s="109"/>
    </row>
    <row r="136" spans="1:18" ht="15.75" customHeight="1">
      <c r="A136" s="749"/>
      <c r="B136" s="758"/>
      <c r="C136" s="761"/>
      <c r="D136" s="762"/>
      <c r="E136" s="754"/>
      <c r="F136" s="755"/>
      <c r="G136" s="756"/>
      <c r="H136" s="769"/>
      <c r="I136" s="770"/>
      <c r="J136" s="770"/>
      <c r="K136" s="770"/>
      <c r="L136" s="770"/>
      <c r="M136" s="770"/>
      <c r="N136" s="770"/>
      <c r="O136" s="771"/>
      <c r="P136" s="773"/>
      <c r="Q136" s="753"/>
      <c r="R136" s="109"/>
    </row>
    <row r="137" spans="1:18" ht="15.75" customHeight="1">
      <c r="A137" s="741">
        <v>53</v>
      </c>
      <c r="B137" s="757" t="str">
        <f t="shared" ref="B137" si="46">B135</f>
        <v>R７</v>
      </c>
      <c r="C137" s="759"/>
      <c r="D137" s="760"/>
      <c r="E137" s="763"/>
      <c r="F137" s="764"/>
      <c r="G137" s="765"/>
      <c r="H137" s="766"/>
      <c r="I137" s="767"/>
      <c r="J137" s="767"/>
      <c r="K137" s="767"/>
      <c r="L137" s="767"/>
      <c r="M137" s="767"/>
      <c r="N137" s="767"/>
      <c r="O137" s="768"/>
      <c r="P137" s="772"/>
      <c r="Q137" s="752" t="s">
        <v>94</v>
      </c>
      <c r="R137" s="109"/>
    </row>
    <row r="138" spans="1:18" ht="15.75" customHeight="1">
      <c r="A138" s="743"/>
      <c r="B138" s="758"/>
      <c r="C138" s="761"/>
      <c r="D138" s="762"/>
      <c r="E138" s="754"/>
      <c r="F138" s="755"/>
      <c r="G138" s="756"/>
      <c r="H138" s="769"/>
      <c r="I138" s="770"/>
      <c r="J138" s="770"/>
      <c r="K138" s="770"/>
      <c r="L138" s="770"/>
      <c r="M138" s="770"/>
      <c r="N138" s="770"/>
      <c r="O138" s="771"/>
      <c r="P138" s="773"/>
      <c r="Q138" s="753"/>
      <c r="R138" s="109"/>
    </row>
    <row r="139" spans="1:18" ht="15.75" customHeight="1">
      <c r="A139" s="749">
        <v>54</v>
      </c>
      <c r="B139" s="757" t="str">
        <f t="shared" ref="B139" si="47">B137</f>
        <v>R７</v>
      </c>
      <c r="C139" s="759"/>
      <c r="D139" s="760"/>
      <c r="E139" s="763"/>
      <c r="F139" s="764"/>
      <c r="G139" s="765"/>
      <c r="H139" s="766"/>
      <c r="I139" s="767"/>
      <c r="J139" s="767"/>
      <c r="K139" s="767"/>
      <c r="L139" s="767"/>
      <c r="M139" s="767"/>
      <c r="N139" s="767"/>
      <c r="O139" s="768"/>
      <c r="P139" s="772"/>
      <c r="Q139" s="752" t="s">
        <v>94</v>
      </c>
      <c r="R139" s="109"/>
    </row>
    <row r="140" spans="1:18" ht="15.75" customHeight="1">
      <c r="A140" s="749"/>
      <c r="B140" s="758"/>
      <c r="C140" s="761"/>
      <c r="D140" s="762"/>
      <c r="E140" s="754"/>
      <c r="F140" s="755"/>
      <c r="G140" s="756"/>
      <c r="H140" s="769"/>
      <c r="I140" s="770"/>
      <c r="J140" s="770"/>
      <c r="K140" s="770"/>
      <c r="L140" s="770"/>
      <c r="M140" s="770"/>
      <c r="N140" s="770"/>
      <c r="O140" s="771"/>
      <c r="P140" s="773"/>
      <c r="Q140" s="753"/>
      <c r="R140" s="109"/>
    </row>
    <row r="141" spans="1:18" ht="15.75" customHeight="1">
      <c r="A141" s="741">
        <v>55</v>
      </c>
      <c r="B141" s="757" t="str">
        <f t="shared" ref="B141" si="48">B139</f>
        <v>R７</v>
      </c>
      <c r="C141" s="759"/>
      <c r="D141" s="760"/>
      <c r="E141" s="763"/>
      <c r="F141" s="764"/>
      <c r="G141" s="765"/>
      <c r="H141" s="766"/>
      <c r="I141" s="767"/>
      <c r="J141" s="767"/>
      <c r="K141" s="767"/>
      <c r="L141" s="767"/>
      <c r="M141" s="767"/>
      <c r="N141" s="767"/>
      <c r="O141" s="768"/>
      <c r="P141" s="772"/>
      <c r="Q141" s="752" t="s">
        <v>94</v>
      </c>
      <c r="R141" s="109"/>
    </row>
    <row r="142" spans="1:18" ht="15.75" customHeight="1">
      <c r="A142" s="743"/>
      <c r="B142" s="758"/>
      <c r="C142" s="761"/>
      <c r="D142" s="762"/>
      <c r="E142" s="754"/>
      <c r="F142" s="755"/>
      <c r="G142" s="756"/>
      <c r="H142" s="769"/>
      <c r="I142" s="770"/>
      <c r="J142" s="770"/>
      <c r="K142" s="770"/>
      <c r="L142" s="770"/>
      <c r="M142" s="770"/>
      <c r="N142" s="770"/>
      <c r="O142" s="771"/>
      <c r="P142" s="773"/>
      <c r="Q142" s="753"/>
      <c r="R142" s="109"/>
    </row>
    <row r="143" spans="1:18" ht="15.75" customHeight="1">
      <c r="A143" s="749">
        <v>56</v>
      </c>
      <c r="B143" s="757" t="str">
        <f t="shared" ref="B143" si="49">B141</f>
        <v>R７</v>
      </c>
      <c r="C143" s="759"/>
      <c r="D143" s="760"/>
      <c r="E143" s="763"/>
      <c r="F143" s="764"/>
      <c r="G143" s="765"/>
      <c r="H143" s="766"/>
      <c r="I143" s="767"/>
      <c r="J143" s="767"/>
      <c r="K143" s="767"/>
      <c r="L143" s="767"/>
      <c r="M143" s="767"/>
      <c r="N143" s="767"/>
      <c r="O143" s="768"/>
      <c r="P143" s="772"/>
      <c r="Q143" s="752" t="s">
        <v>94</v>
      </c>
      <c r="R143" s="109"/>
    </row>
    <row r="144" spans="1:18" ht="15.75" customHeight="1">
      <c r="A144" s="749"/>
      <c r="B144" s="758"/>
      <c r="C144" s="761"/>
      <c r="D144" s="762"/>
      <c r="E144" s="754"/>
      <c r="F144" s="755"/>
      <c r="G144" s="756"/>
      <c r="H144" s="769"/>
      <c r="I144" s="770"/>
      <c r="J144" s="770"/>
      <c r="K144" s="770"/>
      <c r="L144" s="770"/>
      <c r="M144" s="770"/>
      <c r="N144" s="770"/>
      <c r="O144" s="771"/>
      <c r="P144" s="773"/>
      <c r="Q144" s="753"/>
      <c r="R144" s="109"/>
    </row>
    <row r="145" spans="1:18" ht="15.75" customHeight="1">
      <c r="A145" s="741">
        <v>57</v>
      </c>
      <c r="B145" s="757" t="str">
        <f t="shared" ref="B145" si="50">B143</f>
        <v>R７</v>
      </c>
      <c r="C145" s="759"/>
      <c r="D145" s="760"/>
      <c r="E145" s="763"/>
      <c r="F145" s="764"/>
      <c r="G145" s="765"/>
      <c r="H145" s="766"/>
      <c r="I145" s="767"/>
      <c r="J145" s="767"/>
      <c r="K145" s="767"/>
      <c r="L145" s="767"/>
      <c r="M145" s="767"/>
      <c r="N145" s="767"/>
      <c r="O145" s="768"/>
      <c r="P145" s="772"/>
      <c r="Q145" s="752" t="s">
        <v>94</v>
      </c>
      <c r="R145" s="109"/>
    </row>
    <row r="146" spans="1:18" ht="15.75" customHeight="1">
      <c r="A146" s="743"/>
      <c r="B146" s="758"/>
      <c r="C146" s="761"/>
      <c r="D146" s="762"/>
      <c r="E146" s="754"/>
      <c r="F146" s="755"/>
      <c r="G146" s="756"/>
      <c r="H146" s="769"/>
      <c r="I146" s="770"/>
      <c r="J146" s="770"/>
      <c r="K146" s="770"/>
      <c r="L146" s="770"/>
      <c r="M146" s="770"/>
      <c r="N146" s="770"/>
      <c r="O146" s="771"/>
      <c r="P146" s="773"/>
      <c r="Q146" s="753"/>
      <c r="R146" s="109"/>
    </row>
    <row r="147" spans="1:18" ht="15.75" customHeight="1">
      <c r="A147" s="749">
        <v>58</v>
      </c>
      <c r="B147" s="757" t="str">
        <f t="shared" ref="B147" si="51">B145</f>
        <v>R７</v>
      </c>
      <c r="C147" s="759"/>
      <c r="D147" s="760"/>
      <c r="E147" s="763"/>
      <c r="F147" s="764"/>
      <c r="G147" s="765"/>
      <c r="H147" s="766"/>
      <c r="I147" s="767"/>
      <c r="J147" s="767"/>
      <c r="K147" s="767"/>
      <c r="L147" s="767"/>
      <c r="M147" s="767"/>
      <c r="N147" s="767"/>
      <c r="O147" s="768"/>
      <c r="P147" s="772"/>
      <c r="Q147" s="752" t="s">
        <v>94</v>
      </c>
      <c r="R147" s="109"/>
    </row>
    <row r="148" spans="1:18" ht="15.75" customHeight="1">
      <c r="A148" s="749"/>
      <c r="B148" s="758"/>
      <c r="C148" s="761"/>
      <c r="D148" s="762"/>
      <c r="E148" s="754"/>
      <c r="F148" s="755"/>
      <c r="G148" s="756"/>
      <c r="H148" s="769"/>
      <c r="I148" s="770"/>
      <c r="J148" s="770"/>
      <c r="K148" s="770"/>
      <c r="L148" s="770"/>
      <c r="M148" s="770"/>
      <c r="N148" s="770"/>
      <c r="O148" s="771"/>
      <c r="P148" s="773"/>
      <c r="Q148" s="753"/>
      <c r="R148" s="109"/>
    </row>
    <row r="149" spans="1:18" ht="15.75" customHeight="1">
      <c r="A149" s="741">
        <v>59</v>
      </c>
      <c r="B149" s="757" t="str">
        <f t="shared" ref="B149" si="52">B147</f>
        <v>R７</v>
      </c>
      <c r="C149" s="759"/>
      <c r="D149" s="760"/>
      <c r="E149" s="763"/>
      <c r="F149" s="764"/>
      <c r="G149" s="765"/>
      <c r="H149" s="766"/>
      <c r="I149" s="767"/>
      <c r="J149" s="767"/>
      <c r="K149" s="767"/>
      <c r="L149" s="767"/>
      <c r="M149" s="767"/>
      <c r="N149" s="767"/>
      <c r="O149" s="768"/>
      <c r="P149" s="772"/>
      <c r="Q149" s="752" t="s">
        <v>94</v>
      </c>
      <c r="R149" s="109"/>
    </row>
    <row r="150" spans="1:18" ht="15.75" customHeight="1">
      <c r="A150" s="743"/>
      <c r="B150" s="758"/>
      <c r="C150" s="761"/>
      <c r="D150" s="762"/>
      <c r="E150" s="754"/>
      <c r="F150" s="755"/>
      <c r="G150" s="756"/>
      <c r="H150" s="769"/>
      <c r="I150" s="770"/>
      <c r="J150" s="770"/>
      <c r="K150" s="770"/>
      <c r="L150" s="770"/>
      <c r="M150" s="770"/>
      <c r="N150" s="770"/>
      <c r="O150" s="771"/>
      <c r="P150" s="773"/>
      <c r="Q150" s="753"/>
      <c r="R150" s="109"/>
    </row>
    <row r="151" spans="1:18" ht="15.75" customHeight="1">
      <c r="A151" s="757">
        <v>60</v>
      </c>
      <c r="B151" s="757" t="str">
        <f t="shared" ref="B151" si="53">B149</f>
        <v>R７</v>
      </c>
      <c r="C151" s="759"/>
      <c r="D151" s="760"/>
      <c r="E151" s="763"/>
      <c r="F151" s="764"/>
      <c r="G151" s="765"/>
      <c r="H151" s="766"/>
      <c r="I151" s="767"/>
      <c r="J151" s="767"/>
      <c r="K151" s="767"/>
      <c r="L151" s="767"/>
      <c r="M151" s="767"/>
      <c r="N151" s="767"/>
      <c r="O151" s="768"/>
      <c r="P151" s="772"/>
      <c r="Q151" s="752" t="s">
        <v>94</v>
      </c>
      <c r="R151" s="109"/>
    </row>
    <row r="152" spans="1:18" ht="15.75" customHeight="1">
      <c r="A152" s="758"/>
      <c r="B152" s="758"/>
      <c r="C152" s="761"/>
      <c r="D152" s="762"/>
      <c r="E152" s="754"/>
      <c r="F152" s="755"/>
      <c r="G152" s="756"/>
      <c r="H152" s="769"/>
      <c r="I152" s="770"/>
      <c r="J152" s="770"/>
      <c r="K152" s="770"/>
      <c r="L152" s="770"/>
      <c r="M152" s="770"/>
      <c r="N152" s="770"/>
      <c r="O152" s="771"/>
      <c r="P152" s="773"/>
      <c r="Q152" s="753"/>
      <c r="R152" s="109"/>
    </row>
    <row r="153" spans="1:18" ht="15.75" customHeight="1">
      <c r="A153" s="163" t="s">
        <v>44</v>
      </c>
      <c r="B153" s="776" t="s">
        <v>330</v>
      </c>
      <c r="C153" s="776"/>
      <c r="D153" s="776"/>
      <c r="E153" s="776"/>
      <c r="F153" s="776"/>
      <c r="G153" s="776"/>
      <c r="H153" s="776"/>
      <c r="I153" s="776"/>
      <c r="J153" s="776"/>
      <c r="K153" s="776"/>
      <c r="L153" s="776"/>
      <c r="M153" s="776"/>
      <c r="N153" s="776"/>
      <c r="O153" s="776"/>
      <c r="P153" s="776"/>
      <c r="Q153" s="187"/>
      <c r="R153" s="109"/>
    </row>
    <row r="154" spans="1:18" ht="15.75" customHeight="1">
      <c r="A154" s="163" t="s">
        <v>45</v>
      </c>
      <c r="B154" s="739" t="s">
        <v>508</v>
      </c>
      <c r="C154" s="739"/>
      <c r="D154" s="739"/>
      <c r="E154" s="739"/>
      <c r="F154" s="739"/>
      <c r="G154" s="739"/>
      <c r="H154" s="739"/>
      <c r="I154" s="739"/>
      <c r="J154" s="739"/>
      <c r="K154" s="739"/>
      <c r="L154" s="739"/>
      <c r="M154" s="739"/>
      <c r="N154" s="739"/>
      <c r="O154" s="739"/>
      <c r="P154" s="739"/>
      <c r="Q154" s="739"/>
      <c r="R154" s="109"/>
    </row>
    <row r="155" spans="1:18" ht="15.75" customHeight="1">
      <c r="B155" s="739"/>
      <c r="C155" s="739"/>
      <c r="D155" s="739"/>
      <c r="E155" s="739"/>
      <c r="F155" s="739"/>
      <c r="G155" s="739"/>
      <c r="H155" s="739"/>
      <c r="I155" s="739"/>
      <c r="J155" s="739"/>
      <c r="K155" s="739"/>
      <c r="L155" s="739"/>
      <c r="M155" s="739"/>
      <c r="N155" s="739"/>
      <c r="O155" s="739"/>
      <c r="P155" s="739"/>
      <c r="Q155" s="739"/>
      <c r="R155" s="109"/>
    </row>
    <row r="156" spans="1:18">
      <c r="R156" s="190"/>
    </row>
    <row r="157" spans="1:18">
      <c r="R157" s="190"/>
    </row>
    <row r="158" spans="1:18" ht="15.75" customHeight="1"/>
  </sheetData>
  <mergeCells count="519">
    <mergeCell ref="K4:Q4"/>
    <mergeCell ref="K56:Q56"/>
    <mergeCell ref="K108:Q108"/>
    <mergeCell ref="H4:J4"/>
    <mergeCell ref="H56:J56"/>
    <mergeCell ref="H108:J108"/>
    <mergeCell ref="B151:B152"/>
    <mergeCell ref="C151:D152"/>
    <mergeCell ref="E151:G151"/>
    <mergeCell ref="E152:G152"/>
    <mergeCell ref="B113:B114"/>
    <mergeCell ref="C147:D148"/>
    <mergeCell ref="E147:G147"/>
    <mergeCell ref="E148:G148"/>
    <mergeCell ref="B149:B150"/>
    <mergeCell ref="C149:D150"/>
    <mergeCell ref="E149:G149"/>
    <mergeCell ref="E150:G150"/>
    <mergeCell ref="B143:B144"/>
    <mergeCell ref="C143:D144"/>
    <mergeCell ref="E143:G143"/>
    <mergeCell ref="E144:G144"/>
    <mergeCell ref="B145:B146"/>
    <mergeCell ref="C145:D146"/>
    <mergeCell ref="B141:B142"/>
    <mergeCell ref="B97:B98"/>
    <mergeCell ref="C97:D98"/>
    <mergeCell ref="E97:G97"/>
    <mergeCell ref="E98:G98"/>
    <mergeCell ref="B99:B100"/>
    <mergeCell ref="C99:D100"/>
    <mergeCell ref="E99:G99"/>
    <mergeCell ref="E100:G100"/>
    <mergeCell ref="C123:D124"/>
    <mergeCell ref="E123:G123"/>
    <mergeCell ref="E124:G124"/>
    <mergeCell ref="B119:B120"/>
    <mergeCell ref="C119:D120"/>
    <mergeCell ref="E119:G119"/>
    <mergeCell ref="E120:G120"/>
    <mergeCell ref="B121:B122"/>
    <mergeCell ref="B102:Q103"/>
    <mergeCell ref="E96:G96"/>
    <mergeCell ref="C89:D90"/>
    <mergeCell ref="E89:G89"/>
    <mergeCell ref="E90:G90"/>
    <mergeCell ref="C91:D92"/>
    <mergeCell ref="E91:G91"/>
    <mergeCell ref="E92:G92"/>
    <mergeCell ref="E145:G145"/>
    <mergeCell ref="E146:G146"/>
    <mergeCell ref="C139:D140"/>
    <mergeCell ref="Q151:Q152"/>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P43:P44"/>
    <mergeCell ref="Q43:Q44"/>
    <mergeCell ref="P45:P46"/>
    <mergeCell ref="Q45:Q46"/>
    <mergeCell ref="P47:P48"/>
    <mergeCell ref="Q47:Q48"/>
    <mergeCell ref="P37:P38"/>
    <mergeCell ref="Q37:Q38"/>
    <mergeCell ref="C95:D96"/>
    <mergeCell ref="A151:A152"/>
    <mergeCell ref="B153:P153"/>
    <mergeCell ref="H9:O10"/>
    <mergeCell ref="H11:O12"/>
    <mergeCell ref="H13:O14"/>
    <mergeCell ref="H15:O16"/>
    <mergeCell ref="H17:O18"/>
    <mergeCell ref="H19:O20"/>
    <mergeCell ref="H21:O22"/>
    <mergeCell ref="H23:O24"/>
    <mergeCell ref="H25:O26"/>
    <mergeCell ref="H27:O28"/>
    <mergeCell ref="H29:O30"/>
    <mergeCell ref="H31:O32"/>
    <mergeCell ref="A145:A146"/>
    <mergeCell ref="A147:A148"/>
    <mergeCell ref="A149:A150"/>
    <mergeCell ref="H145:O146"/>
    <mergeCell ref="H147:O148"/>
    <mergeCell ref="H149:O150"/>
    <mergeCell ref="P145:P146"/>
    <mergeCell ref="H151:O152"/>
    <mergeCell ref="P9:P10"/>
    <mergeCell ref="P151:P152"/>
    <mergeCell ref="Q145:Q146"/>
    <mergeCell ref="P147:P148"/>
    <mergeCell ref="Q147:Q148"/>
    <mergeCell ref="P149:P150"/>
    <mergeCell ref="Q149:Q150"/>
    <mergeCell ref="B147:B148"/>
    <mergeCell ref="A139:A140"/>
    <mergeCell ref="A141:A142"/>
    <mergeCell ref="A143:A144"/>
    <mergeCell ref="H139:O140"/>
    <mergeCell ref="H141:O142"/>
    <mergeCell ref="H143:O144"/>
    <mergeCell ref="P139:P140"/>
    <mergeCell ref="Q139:Q140"/>
    <mergeCell ref="P141:P142"/>
    <mergeCell ref="Q141:Q142"/>
    <mergeCell ref="P143:P144"/>
    <mergeCell ref="Q143:Q144"/>
    <mergeCell ref="B139:B140"/>
    <mergeCell ref="C141:D142"/>
    <mergeCell ref="E141:G141"/>
    <mergeCell ref="E142:G142"/>
    <mergeCell ref="E139:G139"/>
    <mergeCell ref="E140:G140"/>
    <mergeCell ref="A133:A134"/>
    <mergeCell ref="A135:A136"/>
    <mergeCell ref="A137:A138"/>
    <mergeCell ref="H133:O134"/>
    <mergeCell ref="H135:O136"/>
    <mergeCell ref="H137:O138"/>
    <mergeCell ref="P133:P134"/>
    <mergeCell ref="Q133:Q134"/>
    <mergeCell ref="P135:P136"/>
    <mergeCell ref="Q135:Q136"/>
    <mergeCell ref="P137:P138"/>
    <mergeCell ref="Q137:Q138"/>
    <mergeCell ref="B135:B136"/>
    <mergeCell ref="B133:B134"/>
    <mergeCell ref="C133:D134"/>
    <mergeCell ref="E133:G133"/>
    <mergeCell ref="E134:G134"/>
    <mergeCell ref="C135:D136"/>
    <mergeCell ref="E135:G135"/>
    <mergeCell ref="E136:G136"/>
    <mergeCell ref="B137:B138"/>
    <mergeCell ref="C137:D138"/>
    <mergeCell ref="E137:G137"/>
    <mergeCell ref="E138:G138"/>
    <mergeCell ref="A127:A128"/>
    <mergeCell ref="A129:A130"/>
    <mergeCell ref="A131:A132"/>
    <mergeCell ref="H127:O128"/>
    <mergeCell ref="H129:O130"/>
    <mergeCell ref="H131:O132"/>
    <mergeCell ref="P127:P128"/>
    <mergeCell ref="Q127:Q128"/>
    <mergeCell ref="P129:P130"/>
    <mergeCell ref="Q129:Q130"/>
    <mergeCell ref="P131:P132"/>
    <mergeCell ref="Q131:Q132"/>
    <mergeCell ref="B127:B128"/>
    <mergeCell ref="B131:B132"/>
    <mergeCell ref="C131:D132"/>
    <mergeCell ref="E131:G131"/>
    <mergeCell ref="E132:G132"/>
    <mergeCell ref="C127:D128"/>
    <mergeCell ref="E127:G127"/>
    <mergeCell ref="E128:G128"/>
    <mergeCell ref="B129:B130"/>
    <mergeCell ref="C129:D130"/>
    <mergeCell ref="E129:G129"/>
    <mergeCell ref="E130:G130"/>
    <mergeCell ref="A121:A122"/>
    <mergeCell ref="A123:A124"/>
    <mergeCell ref="A125:A126"/>
    <mergeCell ref="H121:O122"/>
    <mergeCell ref="H123:O124"/>
    <mergeCell ref="H125:O126"/>
    <mergeCell ref="P121:P122"/>
    <mergeCell ref="Q121:Q122"/>
    <mergeCell ref="P123:P124"/>
    <mergeCell ref="Q123:Q124"/>
    <mergeCell ref="P125:P126"/>
    <mergeCell ref="Q125:Q126"/>
    <mergeCell ref="B123:B124"/>
    <mergeCell ref="B125:B126"/>
    <mergeCell ref="C125:D126"/>
    <mergeCell ref="E125:G125"/>
    <mergeCell ref="E126:G126"/>
    <mergeCell ref="C121:D122"/>
    <mergeCell ref="E121:G121"/>
    <mergeCell ref="E122:G122"/>
    <mergeCell ref="A115:A116"/>
    <mergeCell ref="A117:A118"/>
    <mergeCell ref="A119:A120"/>
    <mergeCell ref="H115:O116"/>
    <mergeCell ref="H117:O118"/>
    <mergeCell ref="H119:O120"/>
    <mergeCell ref="P115:P116"/>
    <mergeCell ref="Q115:Q116"/>
    <mergeCell ref="P117:P118"/>
    <mergeCell ref="Q117:Q118"/>
    <mergeCell ref="P119:P120"/>
    <mergeCell ref="Q119:Q120"/>
    <mergeCell ref="B115:B116"/>
    <mergeCell ref="C115:D116"/>
    <mergeCell ref="E115:G115"/>
    <mergeCell ref="E116:G116"/>
    <mergeCell ref="B117:B118"/>
    <mergeCell ref="C117:D118"/>
    <mergeCell ref="E117:G117"/>
    <mergeCell ref="E118:G118"/>
    <mergeCell ref="A113:A114"/>
    <mergeCell ref="C113:D114"/>
    <mergeCell ref="E113:G113"/>
    <mergeCell ref="E114:G114"/>
    <mergeCell ref="H113:O114"/>
    <mergeCell ref="P113:P114"/>
    <mergeCell ref="Q113:Q114"/>
    <mergeCell ref="C111:D112"/>
    <mergeCell ref="E111:G111"/>
    <mergeCell ref="P111:Q111"/>
    <mergeCell ref="E112:G112"/>
    <mergeCell ref="P112:Q112"/>
    <mergeCell ref="H111:O112"/>
    <mergeCell ref="A99:A100"/>
    <mergeCell ref="B101:P101"/>
    <mergeCell ref="A107:Q107"/>
    <mergeCell ref="H99:O100"/>
    <mergeCell ref="P99:P100"/>
    <mergeCell ref="Q99:Q100"/>
    <mergeCell ref="A93:A94"/>
    <mergeCell ref="A95:A96"/>
    <mergeCell ref="A97:A98"/>
    <mergeCell ref="H93:O94"/>
    <mergeCell ref="H95:O96"/>
    <mergeCell ref="H97:O98"/>
    <mergeCell ref="P93:P94"/>
    <mergeCell ref="Q93:Q94"/>
    <mergeCell ref="P95:P96"/>
    <mergeCell ref="Q95:Q96"/>
    <mergeCell ref="P97:P98"/>
    <mergeCell ref="Q97:Q98"/>
    <mergeCell ref="B93:B94"/>
    <mergeCell ref="C93:D94"/>
    <mergeCell ref="E93:G93"/>
    <mergeCell ref="E94:G94"/>
    <mergeCell ref="B95:B96"/>
    <mergeCell ref="E95:G95"/>
    <mergeCell ref="A87:A88"/>
    <mergeCell ref="A89:A90"/>
    <mergeCell ref="A91:A92"/>
    <mergeCell ref="H87:O88"/>
    <mergeCell ref="H89:O90"/>
    <mergeCell ref="H91:O92"/>
    <mergeCell ref="P87:P88"/>
    <mergeCell ref="Q87:Q88"/>
    <mergeCell ref="P89:P90"/>
    <mergeCell ref="Q89:Q90"/>
    <mergeCell ref="P91:P92"/>
    <mergeCell ref="Q91:Q92"/>
    <mergeCell ref="B89:B90"/>
    <mergeCell ref="B87:B88"/>
    <mergeCell ref="C87:D88"/>
    <mergeCell ref="E87:G87"/>
    <mergeCell ref="E88:G88"/>
    <mergeCell ref="B91:B92"/>
    <mergeCell ref="A81:A82"/>
    <mergeCell ref="A83:A84"/>
    <mergeCell ref="A85:A86"/>
    <mergeCell ref="H81:O82"/>
    <mergeCell ref="H83:O84"/>
    <mergeCell ref="H85:O86"/>
    <mergeCell ref="P81:P82"/>
    <mergeCell ref="Q81:Q82"/>
    <mergeCell ref="P83:P84"/>
    <mergeCell ref="Q83:Q84"/>
    <mergeCell ref="P85:P86"/>
    <mergeCell ref="Q85:Q86"/>
    <mergeCell ref="B81:B82"/>
    <mergeCell ref="B85:B86"/>
    <mergeCell ref="C85:D86"/>
    <mergeCell ref="E85:G85"/>
    <mergeCell ref="E86:G86"/>
    <mergeCell ref="C81:D82"/>
    <mergeCell ref="E81:G81"/>
    <mergeCell ref="E82:G82"/>
    <mergeCell ref="B83:B84"/>
    <mergeCell ref="C83:D84"/>
    <mergeCell ref="E83:G83"/>
    <mergeCell ref="E84:G84"/>
    <mergeCell ref="A75:A76"/>
    <mergeCell ref="A77:A78"/>
    <mergeCell ref="A79:A80"/>
    <mergeCell ref="H75:O76"/>
    <mergeCell ref="H77:O78"/>
    <mergeCell ref="H79:O80"/>
    <mergeCell ref="P75:P76"/>
    <mergeCell ref="Q75:Q76"/>
    <mergeCell ref="P77:P78"/>
    <mergeCell ref="Q77:Q78"/>
    <mergeCell ref="P79:P80"/>
    <mergeCell ref="Q79:Q80"/>
    <mergeCell ref="B77:B78"/>
    <mergeCell ref="C77:D78"/>
    <mergeCell ref="E77:G77"/>
    <mergeCell ref="E78:G78"/>
    <mergeCell ref="B79:B80"/>
    <mergeCell ref="C79:D80"/>
    <mergeCell ref="E79:G79"/>
    <mergeCell ref="E80:G80"/>
    <mergeCell ref="B75:B76"/>
    <mergeCell ref="C75:D76"/>
    <mergeCell ref="E75:G75"/>
    <mergeCell ref="E76:G76"/>
    <mergeCell ref="A69:A70"/>
    <mergeCell ref="A71:A72"/>
    <mergeCell ref="A73:A74"/>
    <mergeCell ref="H69:O70"/>
    <mergeCell ref="H71:O72"/>
    <mergeCell ref="H73:O74"/>
    <mergeCell ref="P69:P70"/>
    <mergeCell ref="Q69:Q70"/>
    <mergeCell ref="P71:P72"/>
    <mergeCell ref="Q71:Q72"/>
    <mergeCell ref="P73:P74"/>
    <mergeCell ref="Q73:Q74"/>
    <mergeCell ref="B69:B70"/>
    <mergeCell ref="C69:D70"/>
    <mergeCell ref="E69:G69"/>
    <mergeCell ref="E70:G70"/>
    <mergeCell ref="B71:B72"/>
    <mergeCell ref="C71:D72"/>
    <mergeCell ref="E71:G71"/>
    <mergeCell ref="E72:G72"/>
    <mergeCell ref="B73:B74"/>
    <mergeCell ref="C73:D74"/>
    <mergeCell ref="E73:G73"/>
    <mergeCell ref="E74:G74"/>
    <mergeCell ref="A63:A64"/>
    <mergeCell ref="A65:A66"/>
    <mergeCell ref="A67:A68"/>
    <mergeCell ref="H65:O66"/>
    <mergeCell ref="H67:O68"/>
    <mergeCell ref="P63:P64"/>
    <mergeCell ref="Q63:Q64"/>
    <mergeCell ref="P65:P66"/>
    <mergeCell ref="Q65:Q66"/>
    <mergeCell ref="P67:P68"/>
    <mergeCell ref="Q67:Q68"/>
    <mergeCell ref="C63:D64"/>
    <mergeCell ref="E63:G63"/>
    <mergeCell ref="E64:G64"/>
    <mergeCell ref="C65:D66"/>
    <mergeCell ref="E65:G65"/>
    <mergeCell ref="E66:G66"/>
    <mergeCell ref="C67:D68"/>
    <mergeCell ref="E67:G67"/>
    <mergeCell ref="E68:G68"/>
    <mergeCell ref="B63:B64"/>
    <mergeCell ref="B65:B66"/>
    <mergeCell ref="B67:B68"/>
    <mergeCell ref="H63:O64"/>
    <mergeCell ref="E41:G41"/>
    <mergeCell ref="B43:B44"/>
    <mergeCell ref="B45:B46"/>
    <mergeCell ref="C45:D46"/>
    <mergeCell ref="C47:D48"/>
    <mergeCell ref="E61:G61"/>
    <mergeCell ref="B50:Q51"/>
    <mergeCell ref="E62:G62"/>
    <mergeCell ref="P61:P62"/>
    <mergeCell ref="Q61:Q62"/>
    <mergeCell ref="A55:Q55"/>
    <mergeCell ref="C59:D60"/>
    <mergeCell ref="E59:G59"/>
    <mergeCell ref="P59:Q59"/>
    <mergeCell ref="E60:G60"/>
    <mergeCell ref="P60:Q60"/>
    <mergeCell ref="B61:B62"/>
    <mergeCell ref="H61:O62"/>
    <mergeCell ref="H59:O60"/>
    <mergeCell ref="A61:A62"/>
    <mergeCell ref="C61:D62"/>
    <mergeCell ref="E28:G28"/>
    <mergeCell ref="C29:D30"/>
    <mergeCell ref="C31:D32"/>
    <mergeCell ref="C33:D34"/>
    <mergeCell ref="E29:G29"/>
    <mergeCell ref="C27:D28"/>
    <mergeCell ref="B49:P49"/>
    <mergeCell ref="H43:O44"/>
    <mergeCell ref="H45:O46"/>
    <mergeCell ref="H47:O48"/>
    <mergeCell ref="H37:O38"/>
    <mergeCell ref="P39:P40"/>
    <mergeCell ref="B37:B38"/>
    <mergeCell ref="E47:G47"/>
    <mergeCell ref="E48:G48"/>
    <mergeCell ref="E42:G42"/>
    <mergeCell ref="E43:G43"/>
    <mergeCell ref="E44:G44"/>
    <mergeCell ref="E37:G37"/>
    <mergeCell ref="E38:G38"/>
    <mergeCell ref="E39:G39"/>
    <mergeCell ref="E45:G45"/>
    <mergeCell ref="E46:G46"/>
    <mergeCell ref="E40:G40"/>
    <mergeCell ref="C37:D38"/>
    <mergeCell ref="C39:D40"/>
    <mergeCell ref="C41:D42"/>
    <mergeCell ref="C43:D44"/>
    <mergeCell ref="Q35:Q36"/>
    <mergeCell ref="P29:P30"/>
    <mergeCell ref="H33:O34"/>
    <mergeCell ref="H35:O36"/>
    <mergeCell ref="P25:P26"/>
    <mergeCell ref="Q25:Q26"/>
    <mergeCell ref="P27:P28"/>
    <mergeCell ref="Q27:Q28"/>
    <mergeCell ref="C25:D26"/>
    <mergeCell ref="E35:G35"/>
    <mergeCell ref="E36:G36"/>
    <mergeCell ref="C35:D36"/>
    <mergeCell ref="E30:G30"/>
    <mergeCell ref="E31:G31"/>
    <mergeCell ref="E32:G32"/>
    <mergeCell ref="E33:G33"/>
    <mergeCell ref="E34:G34"/>
    <mergeCell ref="E25:G25"/>
    <mergeCell ref="E26:G26"/>
    <mergeCell ref="E27:G27"/>
    <mergeCell ref="C15:D16"/>
    <mergeCell ref="C17:D18"/>
    <mergeCell ref="C19:D20"/>
    <mergeCell ref="C21:D22"/>
    <mergeCell ref="C23:D24"/>
    <mergeCell ref="E17:G17"/>
    <mergeCell ref="E18:G18"/>
    <mergeCell ref="E19:G19"/>
    <mergeCell ref="E20:G20"/>
    <mergeCell ref="E21:G21"/>
    <mergeCell ref="E22:G22"/>
    <mergeCell ref="E23:G23"/>
    <mergeCell ref="E24:G24"/>
    <mergeCell ref="E15:G15"/>
    <mergeCell ref="E16:G16"/>
    <mergeCell ref="P35:P36"/>
    <mergeCell ref="C7:D8"/>
    <mergeCell ref="A23:A24"/>
    <mergeCell ref="A9:A10"/>
    <mergeCell ref="A11:A12"/>
    <mergeCell ref="A13:A14"/>
    <mergeCell ref="A15:A16"/>
    <mergeCell ref="A17:A18"/>
    <mergeCell ref="A19:A20"/>
    <mergeCell ref="P8:Q8"/>
    <mergeCell ref="Q9:Q10"/>
    <mergeCell ref="P11:P12"/>
    <mergeCell ref="Q11:Q12"/>
    <mergeCell ref="P13:P14"/>
    <mergeCell ref="Q13:Q14"/>
    <mergeCell ref="P15:P16"/>
    <mergeCell ref="H7:O8"/>
    <mergeCell ref="C9:D10"/>
    <mergeCell ref="E7:G7"/>
    <mergeCell ref="E8:G8"/>
    <mergeCell ref="E9:G9"/>
    <mergeCell ref="E10:G10"/>
    <mergeCell ref="Q23:Q24"/>
    <mergeCell ref="P7:Q7"/>
    <mergeCell ref="E14:G14"/>
    <mergeCell ref="A37:A38"/>
    <mergeCell ref="A39:A40"/>
    <mergeCell ref="A41:A42"/>
    <mergeCell ref="A43:A44"/>
    <mergeCell ref="A45:A46"/>
    <mergeCell ref="Q29:Q30"/>
    <mergeCell ref="A47:A48"/>
    <mergeCell ref="A29:A30"/>
    <mergeCell ref="A31:A32"/>
    <mergeCell ref="A33:A34"/>
    <mergeCell ref="A35:A36"/>
    <mergeCell ref="B47:B48"/>
    <mergeCell ref="B39:B40"/>
    <mergeCell ref="B41:B42"/>
    <mergeCell ref="H39:O40"/>
    <mergeCell ref="H41:O42"/>
    <mergeCell ref="Q39:Q40"/>
    <mergeCell ref="P41:P42"/>
    <mergeCell ref="Q41:Q42"/>
    <mergeCell ref="P31:P32"/>
    <mergeCell ref="Q31:Q32"/>
    <mergeCell ref="P33:P34"/>
    <mergeCell ref="Q33:Q34"/>
    <mergeCell ref="B154:Q155"/>
    <mergeCell ref="A1:F1"/>
    <mergeCell ref="A2:E2"/>
    <mergeCell ref="A53:F53"/>
    <mergeCell ref="A54:E54"/>
    <mergeCell ref="A105:F105"/>
    <mergeCell ref="A106:E106"/>
    <mergeCell ref="A21:A22"/>
    <mergeCell ref="C11:D12"/>
    <mergeCell ref="C13:D14"/>
    <mergeCell ref="A25:A26"/>
    <mergeCell ref="A27:A28"/>
    <mergeCell ref="A3:Q3"/>
    <mergeCell ref="Q15:Q16"/>
    <mergeCell ref="P17:P18"/>
    <mergeCell ref="Q17:Q18"/>
    <mergeCell ref="P19:P20"/>
    <mergeCell ref="Q19:Q20"/>
    <mergeCell ref="P21:P22"/>
    <mergeCell ref="Q21:Q22"/>
    <mergeCell ref="P23:P24"/>
    <mergeCell ref="E11:G11"/>
    <mergeCell ref="E12:G12"/>
    <mergeCell ref="E13:G13"/>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rowBreaks count="1" manualBreakCount="1">
    <brk id="52" max="16"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pageSetUpPr fitToPage="1"/>
  </sheetPr>
  <dimension ref="A1:T59"/>
  <sheetViews>
    <sheetView view="pageBreakPreview" zoomScaleNormal="100" zoomScaleSheetLayoutView="100" workbookViewId="0">
      <selection sqref="A1:F1"/>
    </sheetView>
  </sheetViews>
  <sheetFormatPr defaultColWidth="9" defaultRowHeight="13"/>
  <cols>
    <col min="1" max="10" width="5.36328125" style="3" customWidth="1"/>
    <col min="11" max="11" width="5.26953125" style="3" customWidth="1"/>
    <col min="12" max="14" width="6.36328125" style="3" customWidth="1"/>
    <col min="15" max="17" width="5.6328125" style="3" customWidth="1"/>
    <col min="18" max="18" width="5.26953125" style="3" customWidth="1"/>
    <col min="19" max="16384" width="9" style="3"/>
  </cols>
  <sheetData>
    <row r="1" spans="1:20" ht="15.75" customHeight="1">
      <c r="A1" s="675" t="str">
        <f>CONCATENATE("（様式-",INDEX(発注者入力シート!$B$25:$G$28,MATCH(発注者入力シート!M6,発注者入力シート!$C$25:$C$28,0),4),"）")</f>
        <v>（様式-３）</v>
      </c>
      <c r="B1" s="675"/>
      <c r="C1" s="675"/>
      <c r="D1" s="675"/>
      <c r="E1" s="675"/>
      <c r="F1" s="675"/>
      <c r="Q1" s="467" t="s">
        <v>635</v>
      </c>
      <c r="R1" s="6"/>
      <c r="S1" s="3" t="s">
        <v>246</v>
      </c>
    </row>
    <row r="2" spans="1:20" ht="15.75" customHeight="1">
      <c r="A2" s="675" t="str">
        <f>CONCATENATE("評価項目",INDEX(発注者入力シート!$B$25:$G$28,MATCH(発注者入力シート!M6,発注者入力シート!$C$25:$C$28,0),5),"-",INDEX(発注者入力シート!$B$25:$G$28,MATCH(発注者入力シート!M6,発注者入力シート!$C$25:$C$28,0),6))</f>
        <v>評価項目（２）-①</v>
      </c>
      <c r="B2" s="675"/>
      <c r="C2" s="675"/>
      <c r="D2" s="675"/>
      <c r="E2" s="675"/>
      <c r="F2" s="2"/>
      <c r="G2" s="2"/>
      <c r="S2" s="3" t="s">
        <v>247</v>
      </c>
    </row>
    <row r="3" spans="1:20" ht="12" customHeight="1">
      <c r="S3" s="132"/>
      <c r="T3" s="3" t="s">
        <v>254</v>
      </c>
    </row>
    <row r="4" spans="1:20" ht="15.75" customHeight="1">
      <c r="A4" s="728" t="s">
        <v>20</v>
      </c>
      <c r="B4" s="728"/>
      <c r="C4" s="728"/>
      <c r="D4" s="728"/>
      <c r="E4" s="728"/>
      <c r="F4" s="728"/>
      <c r="G4" s="728"/>
      <c r="H4" s="728"/>
      <c r="I4" s="728"/>
      <c r="J4" s="728"/>
      <c r="K4" s="728"/>
      <c r="L4" s="728"/>
      <c r="M4" s="728"/>
      <c r="N4" s="728"/>
      <c r="O4" s="728"/>
      <c r="P4" s="728"/>
      <c r="Q4" s="728"/>
      <c r="R4" s="164"/>
      <c r="S4" s="126"/>
      <c r="T4" s="3" t="s">
        <v>329</v>
      </c>
    </row>
    <row r="5" spans="1:20" ht="12" customHeight="1">
      <c r="A5" s="164"/>
      <c r="B5" s="164"/>
      <c r="C5" s="164"/>
      <c r="D5" s="164"/>
      <c r="E5" s="164"/>
      <c r="F5" s="164"/>
      <c r="G5" s="164"/>
      <c r="H5" s="164"/>
      <c r="I5" s="164"/>
      <c r="J5" s="164"/>
      <c r="K5" s="164"/>
      <c r="L5" s="164"/>
      <c r="M5" s="164"/>
      <c r="N5" s="164"/>
      <c r="O5" s="164"/>
      <c r="P5" s="164"/>
      <c r="Q5" s="164"/>
      <c r="R5" s="164"/>
    </row>
    <row r="6" spans="1:20" ht="15.75" customHeight="1">
      <c r="H6" s="751" t="s">
        <v>176</v>
      </c>
      <c r="I6" s="751"/>
      <c r="J6" s="751"/>
      <c r="K6" s="729" t="str">
        <f>IF(企業入力シート!C7="","",企業入力シート!C7)</f>
        <v/>
      </c>
      <c r="L6" s="729"/>
      <c r="M6" s="729"/>
      <c r="N6" s="729"/>
      <c r="O6" s="729"/>
      <c r="P6" s="729"/>
      <c r="Q6" s="729"/>
      <c r="R6" s="2"/>
      <c r="S6" s="3" t="s">
        <v>250</v>
      </c>
    </row>
    <row r="7" spans="1:20" ht="12" customHeight="1">
      <c r="S7" s="128"/>
      <c r="T7" s="3" t="s">
        <v>251</v>
      </c>
    </row>
    <row r="8" spans="1:20" ht="15.75" customHeight="1">
      <c r="A8" s="191" t="s">
        <v>133</v>
      </c>
      <c r="B8" s="191"/>
      <c r="C8" s="191"/>
      <c r="D8" s="191"/>
      <c r="E8" s="191"/>
      <c r="F8" s="191"/>
      <c r="G8" s="191"/>
      <c r="H8" s="191"/>
      <c r="I8" s="191"/>
      <c r="J8" s="191"/>
      <c r="K8" s="191"/>
      <c r="L8" s="191"/>
      <c r="M8" s="191"/>
      <c r="N8" s="191"/>
      <c r="O8" s="191"/>
      <c r="P8" s="191"/>
      <c r="Q8" s="191"/>
      <c r="R8" s="2"/>
      <c r="S8" s="129"/>
      <c r="T8" s="3" t="s">
        <v>249</v>
      </c>
    </row>
    <row r="9" spans="1:20" ht="15.75" customHeight="1">
      <c r="A9" s="192"/>
      <c r="B9" s="777" t="s">
        <v>452</v>
      </c>
      <c r="C9" s="777"/>
      <c r="D9" s="777"/>
      <c r="E9" s="777"/>
      <c r="F9" s="777"/>
      <c r="G9" s="777"/>
      <c r="H9" s="777"/>
      <c r="I9" s="777"/>
      <c r="J9" s="777"/>
      <c r="K9" s="777"/>
      <c r="L9" s="777"/>
      <c r="M9" s="778"/>
      <c r="N9" s="778"/>
      <c r="O9" s="778"/>
      <c r="P9" s="778"/>
      <c r="Q9" s="778"/>
      <c r="R9" s="2"/>
    </row>
    <row r="10" spans="1:20" ht="20.5" customHeight="1">
      <c r="A10" s="701" t="s">
        <v>19</v>
      </c>
      <c r="B10" s="701"/>
      <c r="C10" s="701"/>
      <c r="D10" s="701"/>
      <c r="E10" s="701"/>
      <c r="F10" s="741" t="s">
        <v>363</v>
      </c>
      <c r="G10" s="740"/>
      <c r="H10" s="740"/>
      <c r="I10" s="742"/>
      <c r="J10" s="792" t="s">
        <v>646</v>
      </c>
      <c r="K10" s="793"/>
      <c r="L10" s="794"/>
      <c r="M10" s="137"/>
      <c r="P10" s="109"/>
    </row>
    <row r="11" spans="1:20" ht="20.149999999999999" customHeight="1">
      <c r="A11" s="701"/>
      <c r="B11" s="701"/>
      <c r="C11" s="701"/>
      <c r="D11" s="701"/>
      <c r="E11" s="701"/>
      <c r="F11" s="743"/>
      <c r="G11" s="744"/>
      <c r="H11" s="744"/>
      <c r="I11" s="745"/>
      <c r="J11" s="795"/>
      <c r="K11" s="796"/>
      <c r="L11" s="797"/>
      <c r="M11" s="137"/>
      <c r="P11" s="109"/>
      <c r="S11" s="134" t="s">
        <v>252</v>
      </c>
    </row>
    <row r="12" spans="1:20" ht="13.5" customHeight="1">
      <c r="A12" s="741" t="s">
        <v>3</v>
      </c>
      <c r="B12" s="786" t="str">
        <f>IF(企業入力シート!C18="","",企業入力シート!C18)</f>
        <v/>
      </c>
      <c r="C12" s="787"/>
      <c r="D12" s="787"/>
      <c r="E12" s="788"/>
      <c r="F12" s="804"/>
      <c r="G12" s="805"/>
      <c r="H12" s="805"/>
      <c r="I12" s="806"/>
      <c r="J12" s="798"/>
      <c r="K12" s="799"/>
      <c r="L12" s="800"/>
      <c r="M12" s="367"/>
      <c r="N12" s="190"/>
      <c r="O12" s="190"/>
      <c r="P12" s="189"/>
      <c r="S12" s="134" t="s">
        <v>253</v>
      </c>
    </row>
    <row r="13" spans="1:20" ht="13.5" customHeight="1">
      <c r="A13" s="743"/>
      <c r="B13" s="789"/>
      <c r="C13" s="790"/>
      <c r="D13" s="790"/>
      <c r="E13" s="791"/>
      <c r="F13" s="807"/>
      <c r="G13" s="808"/>
      <c r="H13" s="808"/>
      <c r="I13" s="809"/>
      <c r="J13" s="801"/>
      <c r="K13" s="802"/>
      <c r="L13" s="803"/>
      <c r="M13" s="367"/>
      <c r="N13" s="190"/>
      <c r="O13" s="190"/>
      <c r="P13" s="189"/>
      <c r="S13" s="134" t="s">
        <v>475</v>
      </c>
    </row>
    <row r="14" spans="1:20" ht="13.5" customHeight="1">
      <c r="A14" s="749" t="s">
        <v>4</v>
      </c>
      <c r="B14" s="786" t="str">
        <f>IF(企業入力シート!C19="","",企業入力シート!C19)</f>
        <v/>
      </c>
      <c r="C14" s="787"/>
      <c r="D14" s="787"/>
      <c r="E14" s="788"/>
      <c r="F14" s="804"/>
      <c r="G14" s="805"/>
      <c r="H14" s="805"/>
      <c r="I14" s="806"/>
      <c r="J14" s="798"/>
      <c r="K14" s="799"/>
      <c r="L14" s="800"/>
      <c r="M14" s="367"/>
      <c r="N14" s="190"/>
      <c r="O14" s="190"/>
      <c r="P14" s="189"/>
    </row>
    <row r="15" spans="1:20" ht="13.5" customHeight="1">
      <c r="A15" s="749"/>
      <c r="B15" s="789"/>
      <c r="C15" s="790"/>
      <c r="D15" s="790"/>
      <c r="E15" s="791"/>
      <c r="F15" s="807"/>
      <c r="G15" s="808"/>
      <c r="H15" s="808"/>
      <c r="I15" s="809"/>
      <c r="J15" s="801"/>
      <c r="K15" s="802"/>
      <c r="L15" s="803"/>
      <c r="M15" s="367"/>
      <c r="N15" s="190"/>
      <c r="O15" s="190"/>
      <c r="P15" s="189"/>
    </row>
    <row r="16" spans="1:20" ht="13.5" customHeight="1">
      <c r="A16" s="741" t="s">
        <v>5</v>
      </c>
      <c r="B16" s="786" t="str">
        <f>IF(企業入力シート!C20="","",企業入力シート!C20)</f>
        <v/>
      </c>
      <c r="C16" s="787"/>
      <c r="D16" s="787"/>
      <c r="E16" s="788"/>
      <c r="F16" s="804"/>
      <c r="G16" s="805"/>
      <c r="H16" s="805"/>
      <c r="I16" s="806"/>
      <c r="J16" s="798"/>
      <c r="K16" s="799"/>
      <c r="L16" s="800"/>
      <c r="M16" s="367"/>
      <c r="N16" s="190"/>
      <c r="O16" s="190"/>
      <c r="P16" s="189"/>
    </row>
    <row r="17" spans="1:18" ht="13.5" customHeight="1">
      <c r="A17" s="743"/>
      <c r="B17" s="789"/>
      <c r="C17" s="790"/>
      <c r="D17" s="790"/>
      <c r="E17" s="791"/>
      <c r="F17" s="807"/>
      <c r="G17" s="808"/>
      <c r="H17" s="808"/>
      <c r="I17" s="809"/>
      <c r="J17" s="801"/>
      <c r="K17" s="802"/>
      <c r="L17" s="803"/>
      <c r="M17" s="367"/>
      <c r="N17" s="190"/>
      <c r="O17" s="190"/>
      <c r="P17" s="189"/>
    </row>
    <row r="18" spans="1:18" s="192" customFormat="1">
      <c r="A18" s="163" t="s">
        <v>49</v>
      </c>
      <c r="B18" s="465" t="s">
        <v>660</v>
      </c>
      <c r="C18" s="465"/>
      <c r="D18" s="465"/>
      <c r="E18" s="465"/>
      <c r="F18" s="465"/>
      <c r="G18" s="465"/>
      <c r="H18" s="465"/>
      <c r="I18" s="465"/>
      <c r="J18" s="465"/>
      <c r="K18" s="465"/>
    </row>
    <row r="19" spans="1:18" s="192" customFormat="1">
      <c r="A19" s="163" t="s">
        <v>50</v>
      </c>
      <c r="B19" s="810" t="str">
        <f>CONCATENATE("資格は入札公告日前日時点（令和",(YEAR(発注者入力シート!H7)-2018),"年",MONTH(発注者入力シート!H7),"月",DAY(発注者入力シート!H7),"日時点）で保有する資格とする。")</f>
        <v>資格は入札公告日前日時点（令和8年10月1日時点）で保有する資格とする。</v>
      </c>
      <c r="C19" s="810"/>
      <c r="D19" s="810"/>
      <c r="E19" s="810"/>
      <c r="F19" s="810"/>
      <c r="G19" s="810"/>
      <c r="H19" s="810"/>
      <c r="I19" s="810"/>
      <c r="J19" s="810"/>
      <c r="K19" s="810"/>
      <c r="L19" s="810"/>
      <c r="M19" s="810"/>
      <c r="N19" s="810"/>
      <c r="O19" s="810"/>
      <c r="P19" s="810"/>
      <c r="Q19" s="810"/>
      <c r="R19" s="191"/>
    </row>
    <row r="20" spans="1:18" s="192" customFormat="1">
      <c r="A20" s="163" t="s">
        <v>51</v>
      </c>
      <c r="B20" s="700" t="s">
        <v>333</v>
      </c>
      <c r="C20" s="700"/>
      <c r="D20" s="700"/>
      <c r="E20" s="700"/>
      <c r="F20" s="700"/>
      <c r="G20" s="700"/>
      <c r="H20" s="700"/>
      <c r="I20" s="700"/>
      <c r="J20" s="700"/>
      <c r="K20" s="700"/>
      <c r="L20" s="700"/>
      <c r="M20" s="700"/>
      <c r="N20" s="700"/>
      <c r="O20" s="700"/>
      <c r="P20" s="700"/>
      <c r="Q20" s="700"/>
      <c r="R20" s="170"/>
    </row>
    <row r="21" spans="1:18" s="192" customFormat="1">
      <c r="A21" s="273"/>
      <c r="B21" s="700"/>
      <c r="C21" s="700"/>
      <c r="D21" s="700"/>
      <c r="E21" s="700"/>
      <c r="F21" s="700"/>
      <c r="G21" s="700"/>
      <c r="H21" s="700"/>
      <c r="I21" s="700"/>
      <c r="J21" s="700"/>
      <c r="K21" s="700"/>
      <c r="L21" s="700"/>
      <c r="M21" s="700"/>
      <c r="N21" s="700"/>
      <c r="O21" s="700"/>
      <c r="P21" s="700"/>
      <c r="Q21" s="700"/>
      <c r="R21" s="170"/>
    </row>
    <row r="22" spans="1:18" s="192" customFormat="1">
      <c r="A22" s="163" t="s">
        <v>52</v>
      </c>
      <c r="B22" s="192" t="s">
        <v>53</v>
      </c>
    </row>
    <row r="23" spans="1:18" ht="9.75" customHeight="1">
      <c r="A23" s="157"/>
    </row>
    <row r="24" spans="1:18" ht="9.75" customHeight="1">
      <c r="A24" s="131"/>
      <c r="B24" s="131"/>
      <c r="C24" s="131"/>
      <c r="D24" s="131"/>
      <c r="E24" s="131"/>
      <c r="F24" s="131"/>
      <c r="G24" s="131"/>
      <c r="H24" s="131"/>
      <c r="I24" s="131"/>
      <c r="J24" s="131"/>
      <c r="K24" s="131"/>
      <c r="L24" s="131"/>
      <c r="M24" s="131"/>
      <c r="N24" s="131"/>
      <c r="O24" s="131"/>
      <c r="P24" s="131"/>
      <c r="Q24" s="131"/>
    </row>
    <row r="25" spans="1:18" ht="9.75" customHeight="1"/>
    <row r="26" spans="1:18" ht="15.75" customHeight="1">
      <c r="A26" s="721" t="s">
        <v>88</v>
      </c>
      <c r="B26" s="721"/>
      <c r="C26" s="721"/>
      <c r="D26" s="721"/>
      <c r="E26" s="722" t="str">
        <f>IF(発注者入力シート!C10="","",発注者入力シート!C10)</f>
        <v>出雲三刀屋線（上島１工区）総合交付金（改築）工事　第１４期（補正）</v>
      </c>
      <c r="F26" s="722"/>
      <c r="G26" s="722"/>
      <c r="H26" s="722"/>
      <c r="I26" s="722"/>
      <c r="J26" s="722"/>
      <c r="K26" s="722"/>
      <c r="L26" s="722"/>
      <c r="M26" s="722"/>
      <c r="N26" s="722"/>
      <c r="O26" s="722"/>
      <c r="P26" s="722"/>
      <c r="Q26" s="722"/>
    </row>
    <row r="27" spans="1:18" ht="12" customHeight="1"/>
    <row r="28" spans="1:18" ht="15.75" customHeight="1">
      <c r="A28" s="723" t="s">
        <v>89</v>
      </c>
      <c r="B28" s="721"/>
      <c r="C28" s="721"/>
      <c r="D28" s="721"/>
      <c r="E28" s="722" t="str">
        <f>IF(発注者入力シート!C6="","",発注者入力シート!C6)</f>
        <v>島根県出雲県土整備事務所</v>
      </c>
      <c r="F28" s="722"/>
      <c r="G28" s="722"/>
      <c r="H28" s="722"/>
      <c r="I28" s="722"/>
      <c r="J28" s="722"/>
      <c r="K28" s="722"/>
      <c r="L28" s="722"/>
      <c r="M28" s="722"/>
      <c r="N28" s="722"/>
      <c r="O28" s="722"/>
      <c r="P28" s="722"/>
      <c r="Q28" s="722"/>
    </row>
    <row r="29" spans="1:18" ht="12" customHeight="1">
      <c r="R29" s="2"/>
    </row>
    <row r="30" spans="1:18" ht="15.75" customHeight="1">
      <c r="A30" s="721" t="s">
        <v>90</v>
      </c>
      <c r="B30" s="721"/>
      <c r="C30" s="721"/>
      <c r="D30" s="721"/>
      <c r="E30" s="724" t="str">
        <f>発注者入力シート!$C$11</f>
        <v>令和９年７月３１日までに入札公告された工事　　</v>
      </c>
      <c r="F30" s="724"/>
      <c r="G30" s="724"/>
      <c r="H30" s="724"/>
      <c r="I30" s="724"/>
      <c r="J30" s="724"/>
      <c r="K30" s="724"/>
      <c r="L30" s="724"/>
      <c r="M30" s="724"/>
      <c r="N30" s="724"/>
      <c r="O30" s="724"/>
      <c r="P30" s="724"/>
      <c r="Q30" s="724"/>
    </row>
    <row r="31" spans="1:18" ht="15" customHeight="1">
      <c r="E31" s="488" t="s">
        <v>683</v>
      </c>
      <c r="F31" s="489"/>
      <c r="G31" s="489"/>
      <c r="H31" s="489"/>
      <c r="I31" s="489"/>
      <c r="J31" s="489"/>
      <c r="K31" s="489"/>
      <c r="L31" s="489"/>
      <c r="M31" s="489"/>
      <c r="N31" s="489"/>
      <c r="O31" s="489"/>
      <c r="P31" s="489"/>
      <c r="Q31" s="432"/>
      <c r="R31" s="2"/>
    </row>
    <row r="32" spans="1:18" ht="15" customHeight="1">
      <c r="E32" s="434"/>
      <c r="F32" s="434"/>
      <c r="G32" s="434"/>
      <c r="H32" s="434"/>
      <c r="I32" s="434"/>
      <c r="J32" s="434"/>
      <c r="K32" s="434"/>
      <c r="L32" s="434"/>
      <c r="M32" s="434"/>
      <c r="N32" s="434"/>
      <c r="O32" s="434"/>
      <c r="P32" s="434"/>
      <c r="Q32" s="434"/>
      <c r="R32" s="2"/>
    </row>
    <row r="33" spans="1:18" ht="15.75" customHeight="1">
      <c r="A33" s="721" t="s">
        <v>95</v>
      </c>
      <c r="B33" s="721"/>
      <c r="C33" s="721"/>
      <c r="D33" s="721"/>
      <c r="E33" s="697" t="s">
        <v>96</v>
      </c>
      <c r="F33" s="697"/>
      <c r="G33" s="697"/>
      <c r="H33" s="697"/>
      <c r="I33" s="697"/>
      <c r="J33" s="697"/>
      <c r="K33" s="697"/>
      <c r="L33" s="697"/>
      <c r="M33" s="697"/>
      <c r="N33" s="697"/>
      <c r="O33" s="697"/>
      <c r="P33" s="697"/>
      <c r="Q33" s="697"/>
    </row>
    <row r="34" spans="1:18" ht="14.25" customHeight="1">
      <c r="R34" s="2"/>
    </row>
    <row r="35" spans="1:18" s="192" customFormat="1">
      <c r="A35" s="719" t="str">
        <f>CONCATENATE("　今後、",発注者入力シート!C6,"が発注する工事においては、本書の写し（※）をもって「配置予定技術者の資格」の 貴社技術資料とみなし、その他添付資料の提出は不要とする。
※本書の写しとは、収受印欄に収受の押印がある資料をいう。")</f>
        <v>　今後、島根県出雲県土整備事務所が発注する工事においては、本書の写し（※）をもって「配置予定技術者の資格」の 貴社技術資料とみなし、その他添付資料の提出は不要とする。
※本書の写しとは、収受印欄に収受の押印がある資料をいう。</v>
      </c>
      <c r="B35" s="719"/>
      <c r="C35" s="719"/>
      <c r="D35" s="719"/>
      <c r="E35" s="719"/>
      <c r="F35" s="719"/>
      <c r="G35" s="719"/>
      <c r="H35" s="719"/>
      <c r="I35" s="719"/>
      <c r="J35" s="719"/>
      <c r="K35" s="719"/>
      <c r="L35" s="719"/>
      <c r="M35" s="719"/>
      <c r="N35" s="719"/>
      <c r="O35" s="719"/>
      <c r="P35" s="719"/>
      <c r="Q35" s="719"/>
    </row>
    <row r="36" spans="1:18" s="192" customFormat="1" ht="28" customHeight="1">
      <c r="A36" s="719"/>
      <c r="B36" s="719"/>
      <c r="C36" s="719"/>
      <c r="D36" s="719"/>
      <c r="E36" s="719"/>
      <c r="F36" s="719"/>
      <c r="G36" s="719"/>
      <c r="H36" s="719"/>
      <c r="I36" s="719"/>
      <c r="J36" s="719"/>
      <c r="K36" s="719"/>
      <c r="L36" s="719"/>
      <c r="M36" s="719"/>
      <c r="N36" s="719"/>
      <c r="O36" s="719"/>
      <c r="P36" s="719"/>
      <c r="Q36" s="719"/>
      <c r="R36" s="191"/>
    </row>
    <row r="37" spans="1:18" s="192" customFormat="1" ht="13.5" customHeight="1">
      <c r="A37" s="694" t="s">
        <v>433</v>
      </c>
      <c r="B37" s="694"/>
      <c r="C37" s="694"/>
      <c r="D37" s="694"/>
      <c r="E37" s="694"/>
      <c r="F37" s="694"/>
      <c r="G37" s="694"/>
      <c r="H37" s="694"/>
      <c r="I37" s="694"/>
      <c r="J37" s="694"/>
      <c r="K37" s="694"/>
      <c r="L37" s="694"/>
      <c r="M37" s="694"/>
      <c r="N37" s="694"/>
      <c r="O37" s="694"/>
      <c r="P37" s="694"/>
      <c r="Q37" s="694"/>
    </row>
    <row r="38" spans="1:18" s="192" customFormat="1" ht="13.5" customHeight="1">
      <c r="A38" s="694"/>
      <c r="B38" s="694"/>
      <c r="C38" s="694"/>
      <c r="D38" s="694"/>
      <c r="E38" s="694"/>
      <c r="F38" s="694"/>
      <c r="G38" s="694"/>
      <c r="H38" s="694"/>
      <c r="I38" s="694"/>
      <c r="J38" s="694"/>
      <c r="K38" s="694"/>
      <c r="L38" s="694"/>
      <c r="M38" s="694"/>
      <c r="N38" s="694"/>
      <c r="O38" s="694"/>
      <c r="P38" s="694"/>
      <c r="Q38" s="694"/>
      <c r="R38" s="170"/>
    </row>
    <row r="39" spans="1:18" ht="14.25" customHeight="1">
      <c r="N39" s="678" t="s">
        <v>69</v>
      </c>
      <c r="O39" s="678"/>
      <c r="R39" s="165"/>
    </row>
    <row r="40" spans="1:18" ht="15.75" customHeight="1">
      <c r="A40" s="785" t="str">
        <f>"①"&amp;"配置予定技術者："&amp;B12&amp;"　　技術資料の提出方法"</f>
        <v>①配置予定技術者：　　技術資料の提出方法</v>
      </c>
      <c r="B40" s="785"/>
      <c r="C40" s="785"/>
      <c r="D40" s="785"/>
      <c r="E40" s="785"/>
      <c r="F40" s="785"/>
      <c r="G40" s="785"/>
      <c r="H40" s="785"/>
      <c r="I40" s="785"/>
      <c r="J40" s="785"/>
      <c r="K40" s="785"/>
      <c r="L40" s="785"/>
      <c r="M40" s="136"/>
      <c r="N40" s="419"/>
      <c r="O40" s="419"/>
      <c r="P40" s="420"/>
      <c r="R40" s="165"/>
    </row>
    <row r="41" spans="1:18" ht="15.75" customHeight="1">
      <c r="A41" s="779" t="str">
        <f>IF(B12="",発注者入力シート!$AJ$11,IF(INDEX(発注者入力シート!$B$25:$J$28,MATCH(発注者入力シート!M6,発注者入力シート!$C$25:$C$28,0),7)="未記入",発注者入力シート!$AJ$8,IF(INDEX(発注者入力シート!$B$25:$J$28,MATCH(発注者入力シート!M6,発注者入力シート!$C$25:$C$28,0),7)="無",発注者入力シート!$AJ$9,IF(INDEX(発注者入力シート!$B$25:$J$28,MATCH(発注者入力シート!M6,発注者入力シート!$C$25:$C$28,0),7)="有",発注者入力シート!$AJ$10))))</f>
        <v>申請する場合は、「企業入力シート」の「押印済資料での提出」欄で「有」を選択してください</v>
      </c>
      <c r="B41" s="780"/>
      <c r="C41" s="780"/>
      <c r="D41" s="780"/>
      <c r="E41" s="780"/>
      <c r="F41" s="780"/>
      <c r="G41" s="780"/>
      <c r="H41" s="780"/>
      <c r="I41" s="780"/>
      <c r="J41" s="780"/>
      <c r="K41" s="781"/>
      <c r="M41" s="137"/>
      <c r="P41" s="421"/>
      <c r="R41" s="165"/>
    </row>
    <row r="42" spans="1:18" ht="15.75" customHeight="1">
      <c r="A42" s="782"/>
      <c r="B42" s="783"/>
      <c r="C42" s="783"/>
      <c r="D42" s="783"/>
      <c r="E42" s="783"/>
      <c r="F42" s="783"/>
      <c r="G42" s="783"/>
      <c r="H42" s="783"/>
      <c r="I42" s="783"/>
      <c r="J42" s="783"/>
      <c r="K42" s="784"/>
      <c r="M42" s="137"/>
      <c r="P42" s="421"/>
    </row>
    <row r="43" spans="1:18" ht="15.75" customHeight="1">
      <c r="A43" s="785" t="str">
        <f>"②"&amp;"配置予定技術者："&amp;B14&amp;"　　技術資料の提出方法"</f>
        <v>②配置予定技術者：　　技術資料の提出方法</v>
      </c>
      <c r="B43" s="785"/>
      <c r="C43" s="785"/>
      <c r="D43" s="785"/>
      <c r="E43" s="785"/>
      <c r="F43" s="785"/>
      <c r="G43" s="785"/>
      <c r="H43" s="785"/>
      <c r="I43" s="785"/>
      <c r="J43" s="785"/>
      <c r="K43" s="785"/>
      <c r="L43" s="785"/>
      <c r="M43" s="137"/>
      <c r="P43" s="421"/>
    </row>
    <row r="44" spans="1:18" ht="15.75" customHeight="1">
      <c r="A44" s="779" t="str">
        <f>IF(B14="",発注者入力シート!$AJ$11,IF(INDEX(発注者入力シート!$B$25:$J$28,MATCH(発注者入力シート!M6,発注者入力シート!$C$25:$C$28,0),8)="未記入",発注者入力シート!$AJ$8,IF(INDEX(発注者入力シート!$B$25:$J$28,MATCH(発注者入力シート!M6,発注者入力シート!$C$25:$C$28,0),8)="無",発注者入力シート!$AJ$9,IF(INDEX(発注者入力シート!$B$25:$J$28,MATCH(発注者入力シート!M6,発注者入力シート!$C$25:$C$28,0),8)="有",発注者入力シート!$AJ$10))))</f>
        <v>申請する場合は、「企業入力シート」の「押印済資料での提出」欄で「有」を選択してください</v>
      </c>
      <c r="B44" s="780"/>
      <c r="C44" s="780"/>
      <c r="D44" s="780"/>
      <c r="E44" s="780"/>
      <c r="F44" s="780"/>
      <c r="G44" s="780"/>
      <c r="H44" s="780"/>
      <c r="I44" s="780"/>
      <c r="J44" s="780"/>
      <c r="K44" s="781"/>
      <c r="M44" s="137"/>
      <c r="P44" s="421"/>
    </row>
    <row r="45" spans="1:18" ht="15.75" customHeight="1">
      <c r="A45" s="782"/>
      <c r="B45" s="783"/>
      <c r="C45" s="783"/>
      <c r="D45" s="783"/>
      <c r="E45" s="783"/>
      <c r="F45" s="783"/>
      <c r="G45" s="783"/>
      <c r="H45" s="783"/>
      <c r="I45" s="783"/>
      <c r="J45" s="783"/>
      <c r="K45" s="784"/>
      <c r="M45" s="137"/>
      <c r="P45" s="421"/>
    </row>
    <row r="46" spans="1:18" ht="15.75" customHeight="1">
      <c r="A46" s="785" t="str">
        <f>"③"&amp;"配置予定技術者："&amp;B16&amp;"　　技術資料の提出方法"</f>
        <v>③配置予定技術者：　　技術資料の提出方法</v>
      </c>
      <c r="B46" s="785"/>
      <c r="C46" s="785"/>
      <c r="D46" s="785"/>
      <c r="E46" s="785"/>
      <c r="F46" s="785"/>
      <c r="G46" s="785"/>
      <c r="H46" s="785"/>
      <c r="I46" s="785"/>
      <c r="J46" s="785"/>
      <c r="K46" s="785"/>
      <c r="L46" s="785"/>
      <c r="M46" s="137"/>
      <c r="P46" s="421"/>
    </row>
    <row r="47" spans="1:18" ht="15.75" customHeight="1">
      <c r="A47" s="779" t="str">
        <f>IF(B16="",発注者入力シート!$AJ$11,IF(INDEX(発注者入力シート!$B$25:$J$28,MATCH(発注者入力シート!M6,発注者入力シート!$C$25:$C$28,0),9)="未記入",発注者入力シート!$AJ$8,IF(INDEX(発注者入力シート!$B$25:$J$28,MATCH(発注者入力シート!M6,発注者入力シート!$C$25:$C$28,0),9)="無",発注者入力シート!$AJ$9,IF(INDEX(発注者入力シート!$B$25:$J$28,MATCH(発注者入力シート!M6,発注者入力シート!$C$25:$C$28,0),9)="有",発注者入力シート!$AJ$10))))</f>
        <v>申請する場合は、「企業入力シート」の「押印済資料での提出」欄で「有」を選択してください</v>
      </c>
      <c r="B47" s="780"/>
      <c r="C47" s="780"/>
      <c r="D47" s="780"/>
      <c r="E47" s="780"/>
      <c r="F47" s="780"/>
      <c r="G47" s="780"/>
      <c r="H47" s="780"/>
      <c r="I47" s="780"/>
      <c r="J47" s="780"/>
      <c r="K47" s="781"/>
      <c r="M47" s="137"/>
      <c r="P47" s="421"/>
    </row>
    <row r="48" spans="1:18" ht="15.75" customHeight="1">
      <c r="A48" s="782"/>
      <c r="B48" s="783"/>
      <c r="C48" s="783"/>
      <c r="D48" s="783"/>
      <c r="E48" s="783"/>
      <c r="F48" s="783"/>
      <c r="G48" s="783"/>
      <c r="H48" s="783"/>
      <c r="I48" s="783"/>
      <c r="J48" s="783"/>
      <c r="K48" s="784"/>
      <c r="M48" s="137"/>
      <c r="P48" s="421"/>
    </row>
    <row r="49" spans="1:17" ht="15.75" customHeight="1">
      <c r="A49" s="435"/>
      <c r="B49" s="435"/>
      <c r="C49" s="435"/>
      <c r="D49" s="435"/>
      <c r="E49" s="435"/>
      <c r="F49" s="435"/>
      <c r="G49" s="435"/>
      <c r="H49" s="435"/>
      <c r="I49" s="435"/>
      <c r="J49" s="435"/>
      <c r="K49" s="435"/>
      <c r="M49" s="138"/>
      <c r="N49" s="139"/>
      <c r="O49" s="139"/>
      <c r="P49" s="422"/>
    </row>
    <row r="50" spans="1:17" ht="16.5" customHeight="1">
      <c r="A50" s="6" t="s">
        <v>609</v>
      </c>
    </row>
    <row r="51" spans="1:17" ht="16.5" customHeight="1">
      <c r="B51" s="3" t="s">
        <v>612</v>
      </c>
    </row>
    <row r="52" spans="1:17" ht="16.5" customHeight="1">
      <c r="A52" s="165" t="s">
        <v>613</v>
      </c>
      <c r="B52" s="3" t="s">
        <v>611</v>
      </c>
    </row>
    <row r="53" spans="1:17" ht="16.5" customHeight="1">
      <c r="B53" s="694"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島根県出雲県土整備事務所が発注する工事と記載があっても、本書の写しをもって島根県総務部、防災部、農林水産部及び土木部の事業課、関係地方機関が発注する工事において、その他添付資料の提出は不要とする。</v>
      </c>
      <c r="C53" s="694"/>
      <c r="D53" s="694"/>
      <c r="E53" s="694"/>
      <c r="F53" s="694"/>
      <c r="G53" s="694"/>
      <c r="H53" s="694"/>
      <c r="I53" s="694"/>
      <c r="J53" s="694"/>
      <c r="K53" s="694"/>
      <c r="L53" s="694"/>
      <c r="M53" s="694"/>
      <c r="N53" s="694"/>
      <c r="O53" s="694"/>
      <c r="P53" s="694"/>
      <c r="Q53" s="694"/>
    </row>
    <row r="54" spans="1:17" ht="16.5" customHeight="1">
      <c r="A54" s="170"/>
      <c r="B54" s="694"/>
      <c r="C54" s="694"/>
      <c r="D54" s="694"/>
      <c r="E54" s="694"/>
      <c r="F54" s="694"/>
      <c r="G54" s="694"/>
      <c r="H54" s="694"/>
      <c r="I54" s="694"/>
      <c r="J54" s="694"/>
      <c r="K54" s="694"/>
      <c r="L54" s="694"/>
      <c r="M54" s="694"/>
      <c r="N54" s="694"/>
      <c r="O54" s="694"/>
      <c r="P54" s="694"/>
      <c r="Q54" s="694"/>
    </row>
    <row r="55" spans="1:17" ht="15" customHeight="1">
      <c r="A55" s="170"/>
      <c r="B55" s="694"/>
      <c r="C55" s="694"/>
      <c r="D55" s="694"/>
      <c r="E55" s="694"/>
      <c r="F55" s="694"/>
      <c r="G55" s="694"/>
      <c r="H55" s="694"/>
      <c r="I55" s="694"/>
      <c r="J55" s="694"/>
      <c r="K55" s="694"/>
      <c r="L55" s="694"/>
      <c r="M55" s="694"/>
      <c r="N55" s="694"/>
      <c r="O55" s="694"/>
      <c r="P55" s="694"/>
      <c r="Q55" s="694"/>
    </row>
    <row r="56" spans="1:17" ht="15" customHeight="1">
      <c r="A56" s="433"/>
      <c r="B56" s="433"/>
      <c r="C56" s="433"/>
      <c r="D56" s="433"/>
      <c r="E56" s="433"/>
      <c r="F56" s="433"/>
      <c r="G56" s="433"/>
      <c r="H56" s="433"/>
      <c r="I56" s="433"/>
      <c r="J56" s="433"/>
      <c r="K56" s="433"/>
      <c r="L56" s="433"/>
      <c r="M56" s="433"/>
      <c r="N56" s="433"/>
      <c r="O56" s="433"/>
      <c r="P56" s="433"/>
      <c r="Q56" s="433"/>
    </row>
    <row r="57" spans="1:17" ht="15.75" customHeight="1"/>
    <row r="58" spans="1:17" ht="15.75" customHeight="1"/>
    <row r="59" spans="1:17" ht="15.75" customHeight="1"/>
  </sheetData>
  <mergeCells count="41">
    <mergeCell ref="B53:Q55"/>
    <mergeCell ref="A47:K48"/>
    <mergeCell ref="F12:I13"/>
    <mergeCell ref="F14:I15"/>
    <mergeCell ref="F16:I17"/>
    <mergeCell ref="A12:A13"/>
    <mergeCell ref="B12:E13"/>
    <mergeCell ref="J12:L13"/>
    <mergeCell ref="J14:L15"/>
    <mergeCell ref="A46:L46"/>
    <mergeCell ref="A16:A17"/>
    <mergeCell ref="B20:Q21"/>
    <mergeCell ref="B19:Q19"/>
    <mergeCell ref="N39:O39"/>
    <mergeCell ref="A35:Q36"/>
    <mergeCell ref="E26:Q26"/>
    <mergeCell ref="A1:F1"/>
    <mergeCell ref="A2:E2"/>
    <mergeCell ref="B14:E15"/>
    <mergeCell ref="B16:E17"/>
    <mergeCell ref="A41:K42"/>
    <mergeCell ref="A40:L40"/>
    <mergeCell ref="A37:Q38"/>
    <mergeCell ref="K6:Q6"/>
    <mergeCell ref="A4:Q4"/>
    <mergeCell ref="A10:E11"/>
    <mergeCell ref="J10:L11"/>
    <mergeCell ref="A14:A15"/>
    <mergeCell ref="H6:J6"/>
    <mergeCell ref="F10:I11"/>
    <mergeCell ref="J16:L17"/>
    <mergeCell ref="A33:D33"/>
    <mergeCell ref="B9:Q9"/>
    <mergeCell ref="A30:D30"/>
    <mergeCell ref="E30:Q30"/>
    <mergeCell ref="A44:K45"/>
    <mergeCell ref="A43:L43"/>
    <mergeCell ref="E28:Q28"/>
    <mergeCell ref="E33:Q33"/>
    <mergeCell ref="A26:D26"/>
    <mergeCell ref="A28:D28"/>
  </mergeCells>
  <phoneticPr fontId="2"/>
  <printOptions horizontalCentered="1"/>
  <pageMargins left="0.70866141732283472" right="0.70866141732283472" top="0.74803149606299213" bottom="0.55118110236220474" header="0.31496062992125984" footer="0.31496062992125984"/>
  <pageSetup paperSize="9" scale="93" orientation="portrait" blackAndWhite="1"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pageSetUpPr fitToPage="1"/>
  </sheetPr>
  <dimension ref="A1:T21"/>
  <sheetViews>
    <sheetView view="pageBreakPreview" zoomScaleNormal="100" zoomScaleSheetLayoutView="100" workbookViewId="0">
      <selection activeCell="K6" sqref="K6:Q6"/>
    </sheetView>
  </sheetViews>
  <sheetFormatPr defaultColWidth="9" defaultRowHeight="13"/>
  <cols>
    <col min="1" max="1" width="5.6328125" style="3" customWidth="1"/>
    <col min="2" max="18" width="5.08984375" style="3" customWidth="1"/>
    <col min="19" max="16384" width="9" style="3"/>
  </cols>
  <sheetData>
    <row r="1" spans="1:20" ht="15.75" customHeight="1">
      <c r="A1" s="822" t="str">
        <f>IF(T15=1,CONCATENATE("（様式-",INDEX(発注者入力シート!$B$29:$G$38,MATCH(発注者入力シート!N6,発注者入力シート!$C$29:$C$38,0),4),"）"),CONCATENATE("（様式-",INDEX(発注者入力シート!$B$29:$G$38,MATCH(発注者入力シート!N7,発注者入力シート!$C$29:$C$38,0),4),"）"))</f>
        <v>（様式-４）</v>
      </c>
      <c r="B1" s="822"/>
      <c r="C1" s="822"/>
      <c r="D1" s="822"/>
      <c r="E1" s="822"/>
      <c r="F1" s="822"/>
      <c r="G1" s="822"/>
      <c r="H1" s="446"/>
      <c r="I1" s="446"/>
      <c r="J1" s="446"/>
      <c r="K1" s="446"/>
      <c r="L1" s="446"/>
      <c r="M1" s="446"/>
      <c r="N1" s="446"/>
      <c r="O1" s="446"/>
      <c r="P1" s="446"/>
      <c r="Q1" s="446"/>
      <c r="S1" s="3" t="s">
        <v>246</v>
      </c>
    </row>
    <row r="2" spans="1:20" ht="15.75" customHeight="1">
      <c r="A2" s="822" t="str">
        <f>IF(T15=1,CONCATENATE("評価項目",INDEX(発注者入力シート!$B$29:$G$38,MATCH(発注者入力シート!N6,発注者入力シート!$C$29:$C$38,0),5),"-",INDEX(発注者入力シート!$B$29:$G$38,MATCH(発注者入力シート!N6,発注者入力シート!$C$29:$C$38,0),6)),CONCATENATE("評価項目",INDEX(発注者入力シート!$B$29:$G$38,MATCH(発注者入力シート!N7,発注者入力シート!$C$29:$C$38,0),5),"-",INDEX(発注者入力シート!$B$29:$G$38,MATCH(発注者入力シート!N7,発注者入力シート!$C$29:$C$38,0),6)))</f>
        <v>評価項目（３）-①</v>
      </c>
      <c r="B2" s="822"/>
      <c r="C2" s="822"/>
      <c r="D2" s="822"/>
      <c r="E2" s="822"/>
      <c r="F2" s="822"/>
      <c r="G2" s="446"/>
      <c r="H2" s="446"/>
      <c r="I2" s="446"/>
      <c r="J2" s="446"/>
      <c r="K2" s="446"/>
      <c r="L2" s="446"/>
      <c r="M2" s="446"/>
      <c r="N2" s="446"/>
      <c r="O2" s="446"/>
      <c r="P2" s="446"/>
      <c r="Q2" s="446"/>
      <c r="S2" s="3" t="s">
        <v>247</v>
      </c>
    </row>
    <row r="3" spans="1:20" ht="15.75" customHeight="1">
      <c r="A3" s="446"/>
      <c r="B3" s="446"/>
      <c r="C3" s="446"/>
      <c r="D3" s="446"/>
      <c r="E3" s="446"/>
      <c r="F3" s="446"/>
      <c r="G3" s="446"/>
      <c r="H3" s="446"/>
      <c r="I3" s="446"/>
      <c r="J3" s="446"/>
      <c r="K3" s="446"/>
      <c r="L3" s="446"/>
      <c r="M3" s="446"/>
      <c r="N3" s="446"/>
      <c r="O3" s="446"/>
      <c r="P3" s="446"/>
      <c r="Q3" s="446"/>
      <c r="S3" s="132"/>
      <c r="T3" s="3" t="s">
        <v>256</v>
      </c>
    </row>
    <row r="4" spans="1:20" ht="15.75" customHeight="1">
      <c r="A4" s="823" t="str">
        <f>IF(T15=1,"「防災協定」及び「家畜伝染病防疫協定」",IF(T15=2,"防災協定・家畜伝染病防疫協定","防災協定・家畜伝染病防疫協定"))&amp;"の両協定の締結実績"</f>
        <v>「防災協定」及び「家畜伝染病防疫協定」の両協定の締結実績</v>
      </c>
      <c r="B4" s="823"/>
      <c r="C4" s="823"/>
      <c r="D4" s="823"/>
      <c r="E4" s="823"/>
      <c r="F4" s="823"/>
      <c r="G4" s="823"/>
      <c r="H4" s="823"/>
      <c r="I4" s="823"/>
      <c r="J4" s="823"/>
      <c r="K4" s="823"/>
      <c r="L4" s="823"/>
      <c r="M4" s="823"/>
      <c r="N4" s="823"/>
      <c r="O4" s="823"/>
      <c r="P4" s="823"/>
      <c r="Q4" s="823"/>
      <c r="R4" s="164"/>
      <c r="S4" s="126"/>
      <c r="T4" s="3" t="s">
        <v>329</v>
      </c>
    </row>
    <row r="5" spans="1:20" ht="15.75" customHeight="1">
      <c r="A5" s="482"/>
      <c r="B5" s="482"/>
      <c r="C5" s="482"/>
      <c r="D5" s="446"/>
      <c r="E5" s="446"/>
      <c r="F5" s="446"/>
      <c r="G5" s="446"/>
      <c r="H5" s="482"/>
      <c r="I5" s="482"/>
      <c r="J5" s="482"/>
      <c r="K5" s="482"/>
      <c r="L5" s="482"/>
      <c r="M5" s="482"/>
      <c r="N5" s="482"/>
      <c r="O5" s="482"/>
      <c r="P5" s="482"/>
      <c r="Q5" s="482"/>
      <c r="R5" s="164"/>
    </row>
    <row r="6" spans="1:20" ht="15.75" customHeight="1">
      <c r="A6" s="446"/>
      <c r="B6" s="446"/>
      <c r="C6" s="446"/>
      <c r="D6" s="446"/>
      <c r="E6" s="446"/>
      <c r="F6" s="446"/>
      <c r="G6" s="824" t="s">
        <v>176</v>
      </c>
      <c r="H6" s="824"/>
      <c r="I6" s="824"/>
      <c r="J6" s="824"/>
      <c r="K6" s="826" t="str">
        <f>IF(企業入力シート!C7="","",企業入力シート!C7)</f>
        <v/>
      </c>
      <c r="L6" s="826"/>
      <c r="M6" s="826"/>
      <c r="N6" s="826"/>
      <c r="O6" s="826"/>
      <c r="P6" s="826"/>
      <c r="Q6" s="826"/>
      <c r="R6" s="2"/>
      <c r="S6" s="3" t="s">
        <v>250</v>
      </c>
    </row>
    <row r="7" spans="1:20" ht="15.75" customHeight="1">
      <c r="A7" s="446"/>
      <c r="B7" s="446"/>
      <c r="C7" s="446"/>
      <c r="D7" s="446"/>
      <c r="E7" s="446"/>
      <c r="F7" s="446"/>
      <c r="G7" s="446"/>
      <c r="H7" s="446"/>
      <c r="I7" s="446"/>
      <c r="J7" s="446"/>
      <c r="K7" s="446"/>
      <c r="L7" s="446"/>
      <c r="M7" s="446"/>
      <c r="N7" s="446"/>
      <c r="O7" s="446"/>
      <c r="P7" s="446"/>
      <c r="Q7" s="446"/>
      <c r="S7" s="128"/>
      <c r="T7" s="3" t="s">
        <v>251</v>
      </c>
    </row>
    <row r="8" spans="1:20" ht="15.75" customHeight="1">
      <c r="A8" s="483" t="s">
        <v>135</v>
      </c>
      <c r="B8" s="825" t="str">
        <f>発注者入力シート!H11&amp;"及び"&amp;発注者入力シート!G11&amp;"における島根県との"&amp;A4</f>
        <v>令和６年度及び令和７年度における島根県との「防災協定」及び「家畜伝染病防疫協定」の両協定の締結実績</v>
      </c>
      <c r="C8" s="825"/>
      <c r="D8" s="825"/>
      <c r="E8" s="825"/>
      <c r="F8" s="825"/>
      <c r="G8" s="825"/>
      <c r="H8" s="825"/>
      <c r="I8" s="825"/>
      <c r="J8" s="825"/>
      <c r="K8" s="825"/>
      <c r="L8" s="825"/>
      <c r="M8" s="825"/>
      <c r="N8" s="825"/>
      <c r="O8" s="825"/>
      <c r="P8" s="825"/>
      <c r="Q8" s="825"/>
      <c r="R8" s="2"/>
      <c r="S8" s="129"/>
      <c r="T8" s="3" t="s">
        <v>249</v>
      </c>
    </row>
    <row r="9" spans="1:20" ht="15.75" customHeight="1">
      <c r="A9" s="446"/>
      <c r="B9" s="484"/>
      <c r="C9" s="484"/>
      <c r="D9" s="484"/>
      <c r="E9" s="484"/>
      <c r="F9" s="484"/>
      <c r="G9" s="484"/>
      <c r="H9" s="484"/>
      <c r="I9" s="484"/>
      <c r="J9" s="484"/>
      <c r="K9" s="484"/>
      <c r="L9" s="484"/>
      <c r="M9" s="484"/>
      <c r="N9" s="484"/>
      <c r="O9" s="484"/>
      <c r="P9" s="484"/>
      <c r="Q9" s="484"/>
      <c r="R9" s="109"/>
    </row>
    <row r="10" spans="1:20" ht="15.75" customHeight="1">
      <c r="A10" s="815" t="str">
        <f>発注者入力シート!H11&amp;"の協定締結実績の有無"</f>
        <v>令和６年度の協定締結実績の有無</v>
      </c>
      <c r="B10" s="816"/>
      <c r="C10" s="816"/>
      <c r="D10" s="816"/>
      <c r="E10" s="816"/>
      <c r="F10" s="817"/>
      <c r="G10" s="818"/>
      <c r="H10" s="819"/>
      <c r="I10" s="819"/>
      <c r="J10" s="819"/>
      <c r="K10" s="819"/>
      <c r="L10" s="820"/>
      <c r="M10" s="484"/>
      <c r="N10" s="484"/>
      <c r="O10" s="484"/>
      <c r="P10" s="484"/>
      <c r="Q10" s="484"/>
      <c r="R10" s="109"/>
      <c r="S10" s="134" t="s">
        <v>252</v>
      </c>
    </row>
    <row r="11" spans="1:20" ht="15.75" customHeight="1">
      <c r="A11" s="815" t="str">
        <f>発注者入力シート!G11&amp;"の協定締結実績の有無"</f>
        <v>令和７年度の協定締結実績の有無</v>
      </c>
      <c r="B11" s="816"/>
      <c r="C11" s="816"/>
      <c r="D11" s="816"/>
      <c r="E11" s="816"/>
      <c r="F11" s="817"/>
      <c r="G11" s="818"/>
      <c r="H11" s="819"/>
      <c r="I11" s="819"/>
      <c r="J11" s="819"/>
      <c r="K11" s="819"/>
      <c r="L11" s="820"/>
      <c r="M11" s="484"/>
      <c r="N11" s="484"/>
      <c r="O11" s="484"/>
      <c r="P11" s="484"/>
      <c r="Q11" s="484"/>
      <c r="R11" s="188"/>
      <c r="S11" s="134" t="s">
        <v>253</v>
      </c>
    </row>
    <row r="12" spans="1:20" ht="15.75" customHeight="1">
      <c r="A12" s="485"/>
      <c r="B12" s="485"/>
      <c r="C12" s="485"/>
      <c r="D12" s="485"/>
      <c r="E12" s="485"/>
      <c r="F12" s="485"/>
      <c r="G12" s="486"/>
      <c r="H12" s="486"/>
      <c r="I12" s="486"/>
      <c r="J12" s="486"/>
      <c r="K12" s="486"/>
      <c r="L12" s="486"/>
      <c r="M12" s="484"/>
      <c r="N12" s="484"/>
      <c r="O12" s="484"/>
      <c r="P12" s="484"/>
      <c r="Q12" s="484"/>
      <c r="R12" s="188"/>
      <c r="S12" s="134" t="s">
        <v>475</v>
      </c>
    </row>
    <row r="13" spans="1:20" s="192" customFormat="1">
      <c r="A13" s="487" t="s">
        <v>68</v>
      </c>
      <c r="B13" s="821" t="str">
        <f>"対象年度において、島根県との"&amp;A4&amp;"の有無を記載すること。"</f>
        <v>対象年度において、島根県との「防災協定」及び「家畜伝染病防疫協定」の両協定の締結実績の有無を記載すること。</v>
      </c>
      <c r="C13" s="821"/>
      <c r="D13" s="821"/>
      <c r="E13" s="821"/>
      <c r="F13" s="821"/>
      <c r="G13" s="821"/>
      <c r="H13" s="821"/>
      <c r="I13" s="821"/>
      <c r="J13" s="821"/>
      <c r="K13" s="821"/>
      <c r="L13" s="821"/>
      <c r="M13" s="821"/>
      <c r="N13" s="821"/>
      <c r="O13" s="821"/>
      <c r="P13" s="821"/>
      <c r="Q13" s="821"/>
      <c r="R13" s="170"/>
    </row>
    <row r="14" spans="1:20" s="192" customFormat="1" ht="13.5" customHeight="1" thickBot="1">
      <c r="A14" s="3"/>
      <c r="B14" s="821"/>
      <c r="C14" s="821"/>
      <c r="D14" s="821"/>
      <c r="E14" s="821"/>
      <c r="F14" s="821"/>
      <c r="G14" s="821"/>
      <c r="H14" s="821"/>
      <c r="I14" s="821"/>
      <c r="J14" s="821"/>
      <c r="K14" s="821"/>
      <c r="L14" s="821"/>
      <c r="M14" s="821"/>
      <c r="N14" s="821"/>
      <c r="O14" s="821"/>
      <c r="P14" s="821"/>
      <c r="Q14" s="821"/>
      <c r="R14" s="170"/>
    </row>
    <row r="15" spans="1:20" s="192" customFormat="1" ht="13.5" customHeight="1" thickBot="1">
      <c r="A15" s="487" t="s">
        <v>45</v>
      </c>
      <c r="B15" s="811" t="s">
        <v>634</v>
      </c>
      <c r="C15" s="812"/>
      <c r="D15" s="812"/>
      <c r="E15" s="812"/>
      <c r="F15" s="812"/>
      <c r="G15" s="812"/>
      <c r="H15" s="812"/>
      <c r="I15" s="812"/>
      <c r="J15" s="812"/>
      <c r="K15" s="812"/>
      <c r="L15" s="812"/>
      <c r="M15" s="812"/>
      <c r="N15" s="812"/>
      <c r="O15" s="812"/>
      <c r="P15" s="812"/>
      <c r="Q15" s="812"/>
      <c r="R15" s="170"/>
      <c r="T15" s="473">
        <f>IF(COUNTIF(発注者入力シート!C20:C44,発注者入力シート!N6),1,IF(COUNTIF(発注者入力シート!C20:C44,発注者入力シート!N7),2,0))</f>
        <v>1</v>
      </c>
    </row>
    <row r="16" spans="1:20" s="192" customFormat="1" ht="13.5" customHeight="1">
      <c r="A16" s="487"/>
      <c r="B16" s="811"/>
      <c r="C16" s="812"/>
      <c r="D16" s="812"/>
      <c r="E16" s="812"/>
      <c r="F16" s="812"/>
      <c r="G16" s="812"/>
      <c r="H16" s="812"/>
      <c r="I16" s="812"/>
      <c r="J16" s="812"/>
      <c r="K16" s="812"/>
      <c r="L16" s="812"/>
      <c r="M16" s="812"/>
      <c r="N16" s="812"/>
      <c r="O16" s="812"/>
      <c r="P16" s="812"/>
      <c r="Q16" s="812"/>
      <c r="R16" s="170"/>
      <c r="T16" s="134" t="s">
        <v>655</v>
      </c>
    </row>
    <row r="17" spans="1:17" s="192" customFormat="1">
      <c r="A17" s="487"/>
      <c r="B17" s="812"/>
      <c r="C17" s="812"/>
      <c r="D17" s="812"/>
      <c r="E17" s="812"/>
      <c r="F17" s="812"/>
      <c r="G17" s="812"/>
      <c r="H17" s="812"/>
      <c r="I17" s="812"/>
      <c r="J17" s="812"/>
      <c r="K17" s="812"/>
      <c r="L17" s="812"/>
      <c r="M17" s="812"/>
      <c r="N17" s="812"/>
      <c r="O17" s="812"/>
      <c r="P17" s="812"/>
      <c r="Q17" s="812"/>
    </row>
    <row r="18" spans="1:17" ht="15.75" customHeight="1">
      <c r="A18" s="487"/>
      <c r="B18" s="813"/>
      <c r="C18" s="813"/>
      <c r="D18" s="813"/>
      <c r="E18" s="813"/>
      <c r="F18" s="813"/>
      <c r="G18" s="813"/>
      <c r="H18" s="813"/>
      <c r="I18" s="813"/>
      <c r="J18" s="813"/>
      <c r="K18" s="813"/>
      <c r="L18" s="813"/>
      <c r="M18" s="813"/>
      <c r="N18" s="813"/>
      <c r="O18" s="813"/>
      <c r="P18" s="813"/>
      <c r="Q18" s="813"/>
    </row>
    <row r="19" spans="1:17">
      <c r="A19" s="163" t="s">
        <v>621</v>
      </c>
      <c r="B19" s="700" t="s">
        <v>633</v>
      </c>
      <c r="C19" s="814"/>
      <c r="D19" s="814"/>
      <c r="E19" s="814"/>
      <c r="F19" s="814"/>
      <c r="G19" s="814"/>
      <c r="H19" s="814"/>
      <c r="I19" s="814"/>
      <c r="J19" s="814"/>
      <c r="K19" s="814"/>
      <c r="L19" s="814"/>
      <c r="M19" s="814"/>
      <c r="N19" s="814"/>
      <c r="O19" s="814"/>
      <c r="P19" s="814"/>
      <c r="Q19" s="814"/>
    </row>
    <row r="20" spans="1:17">
      <c r="B20" s="814"/>
      <c r="C20" s="814"/>
      <c r="D20" s="814"/>
      <c r="E20" s="814"/>
      <c r="F20" s="814"/>
      <c r="G20" s="814"/>
      <c r="H20" s="814"/>
      <c r="I20" s="814"/>
      <c r="J20" s="814"/>
      <c r="K20" s="814"/>
      <c r="L20" s="814"/>
      <c r="M20" s="814"/>
      <c r="N20" s="814"/>
      <c r="O20" s="814"/>
      <c r="P20" s="814"/>
      <c r="Q20" s="814"/>
    </row>
    <row r="21" spans="1:17">
      <c r="B21" s="170"/>
      <c r="C21" s="170"/>
      <c r="D21" s="170"/>
      <c r="E21" s="170"/>
      <c r="F21" s="170"/>
      <c r="G21" s="170"/>
      <c r="H21" s="170"/>
      <c r="I21" s="170"/>
      <c r="J21" s="170"/>
      <c r="K21" s="170"/>
      <c r="L21" s="170"/>
      <c r="M21" s="170"/>
      <c r="N21" s="170"/>
      <c r="O21" s="170"/>
      <c r="P21" s="170"/>
      <c r="Q21" s="170"/>
    </row>
  </sheetData>
  <mergeCells count="13">
    <mergeCell ref="A1:G1"/>
    <mergeCell ref="A2:F2"/>
    <mergeCell ref="A4:Q4"/>
    <mergeCell ref="G6:J6"/>
    <mergeCell ref="B8:Q8"/>
    <mergeCell ref="K6:Q6"/>
    <mergeCell ref="B15:Q18"/>
    <mergeCell ref="B19:Q20"/>
    <mergeCell ref="A10:F10"/>
    <mergeCell ref="G10:L10"/>
    <mergeCell ref="A11:F11"/>
    <mergeCell ref="G11:L11"/>
    <mergeCell ref="B13:Q14"/>
  </mergeCells>
  <phoneticPr fontId="2"/>
  <dataValidations disablePrompts="1" count="1">
    <dataValidation type="list" showInputMessage="1" showErrorMessage="1" sqref="G10:G11" xr:uid="{00000000-0002-0000-0C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pageSetUpPr fitToPage="1"/>
  </sheetPr>
  <dimension ref="A1:W62"/>
  <sheetViews>
    <sheetView view="pageBreakPreview" zoomScaleNormal="100" zoomScaleSheetLayoutView="100" workbookViewId="0">
      <selection activeCell="K4" sqref="K4:R4"/>
    </sheetView>
  </sheetViews>
  <sheetFormatPr defaultColWidth="9" defaultRowHeight="13"/>
  <cols>
    <col min="1" max="3" width="5.6328125" style="3" customWidth="1"/>
    <col min="4" max="4" width="6.08984375" style="3" customWidth="1"/>
    <col min="5" max="5" width="6.6328125" style="3" customWidth="1"/>
    <col min="6" max="15" width="5" style="3" customWidth="1"/>
    <col min="16" max="19" width="5.08984375" style="3" customWidth="1"/>
    <col min="20" max="16384" width="9" style="3"/>
  </cols>
  <sheetData>
    <row r="1" spans="1:21" ht="15.75" customHeight="1">
      <c r="A1" s="675" t="str">
        <f>CONCATENATE("（様式-",INDEX(発注者入力シート!$B$29:$G$38,MATCH(発注者入力シート!N8,発注者入力シート!$C$29:$C$38,0),4),"）")</f>
        <v>（様式-５）</v>
      </c>
      <c r="B1" s="675"/>
      <c r="C1" s="675"/>
      <c r="D1" s="675"/>
      <c r="E1" s="675"/>
      <c r="F1" s="675"/>
      <c r="P1" s="840" t="str">
        <f>IF(INDEX(発注者入力シート!$B$20:$G$40,MATCH(発注者入力シート!N8,発注者入力シート!$C$20:$C$40,0),3)="","",INDEX(発注者入力シート!$B$20:$G$40,MATCH(発注者入力シート!N10,発注者入力シート!$C$20:$C$40,0),3))</f>
        <v/>
      </c>
      <c r="Q1" s="840"/>
      <c r="R1" s="840"/>
      <c r="S1" s="109"/>
      <c r="T1" s="3" t="s">
        <v>246</v>
      </c>
    </row>
    <row r="2" spans="1:21" ht="15.75" customHeight="1">
      <c r="A2" s="675" t="str">
        <f>CONCATENATE("評価項目",INDEX(発注者入力シート!$B$29:$G$38,MATCH(発注者入力シート!N8,発注者入力シート!$C$29:$C$38,0),5),"-",INDEX(発注者入力シート!$B$29:$G$38,MATCH(発注者入力シート!N8,発注者入力シート!$C$29:$C$38,0),6))</f>
        <v>評価項目（３）-④</v>
      </c>
      <c r="B2" s="675"/>
      <c r="C2" s="675"/>
      <c r="D2" s="675"/>
      <c r="E2" s="675"/>
      <c r="T2" s="3" t="s">
        <v>247</v>
      </c>
    </row>
    <row r="3" spans="1:21" ht="15.75" customHeight="1">
      <c r="A3" s="728" t="s">
        <v>691</v>
      </c>
      <c r="B3" s="728"/>
      <c r="C3" s="728"/>
      <c r="D3" s="728"/>
      <c r="E3" s="728"/>
      <c r="F3" s="728"/>
      <c r="G3" s="728"/>
      <c r="H3" s="728"/>
      <c r="I3" s="728"/>
      <c r="J3" s="728"/>
      <c r="K3" s="728"/>
      <c r="L3" s="728"/>
      <c r="M3" s="728"/>
      <c r="N3" s="728"/>
      <c r="O3" s="728"/>
      <c r="P3" s="728"/>
      <c r="Q3" s="728"/>
      <c r="T3" s="132"/>
      <c r="U3" s="3" t="s">
        <v>256</v>
      </c>
    </row>
    <row r="4" spans="1:21" ht="15.75" customHeight="1">
      <c r="G4" s="699" t="s">
        <v>176</v>
      </c>
      <c r="H4" s="699"/>
      <c r="I4" s="699"/>
      <c r="J4" s="699"/>
      <c r="K4" s="841" t="str">
        <f>IF(企業入力シート!C7="","",企業入力シート!C7)</f>
        <v/>
      </c>
      <c r="L4" s="841"/>
      <c r="M4" s="841"/>
      <c r="N4" s="841"/>
      <c r="O4" s="841"/>
      <c r="P4" s="841"/>
      <c r="Q4" s="841"/>
      <c r="R4" s="841"/>
      <c r="S4" s="164"/>
      <c r="T4" s="126"/>
      <c r="U4" s="3" t="s">
        <v>329</v>
      </c>
    </row>
    <row r="5" spans="1:21" ht="15.75" customHeight="1">
      <c r="R5" s="2"/>
      <c r="S5" s="2"/>
    </row>
    <row r="6" spans="1:21" ht="15.75" customHeight="1">
      <c r="A6" s="192" t="s">
        <v>59</v>
      </c>
      <c r="B6" s="835" t="s">
        <v>692</v>
      </c>
      <c r="C6" s="835"/>
      <c r="D6" s="835"/>
      <c r="E6" s="835"/>
      <c r="F6" s="835"/>
      <c r="G6" s="835"/>
      <c r="H6" s="835"/>
      <c r="I6" s="835"/>
      <c r="J6" s="835"/>
      <c r="K6" s="835"/>
      <c r="L6" s="835"/>
      <c r="M6" s="835"/>
      <c r="N6" s="835"/>
      <c r="O6" s="835"/>
      <c r="P6" s="835"/>
      <c r="Q6" s="835"/>
      <c r="R6" s="835"/>
    </row>
    <row r="7" spans="1:21" ht="15.75" customHeight="1">
      <c r="A7" s="192"/>
      <c r="B7" s="170"/>
      <c r="C7" s="170"/>
      <c r="D7" s="170"/>
      <c r="E7" s="170"/>
      <c r="F7" s="170"/>
      <c r="G7" s="170"/>
      <c r="H7" s="170"/>
      <c r="I7" s="170"/>
      <c r="J7" s="170"/>
      <c r="K7" s="170"/>
      <c r="L7" s="170"/>
      <c r="M7" s="170"/>
      <c r="N7" s="170"/>
      <c r="O7" s="170"/>
      <c r="P7" s="170"/>
      <c r="Q7" s="170"/>
      <c r="R7" s="170"/>
      <c r="S7" s="165"/>
    </row>
    <row r="8" spans="1:21" ht="20.149999999999999" customHeight="1">
      <c r="A8" s="836" t="s">
        <v>426</v>
      </c>
      <c r="B8" s="836"/>
      <c r="C8" s="836"/>
      <c r="D8" s="837" t="s">
        <v>509</v>
      </c>
      <c r="E8" s="838"/>
      <c r="F8" s="838"/>
      <c r="G8" s="838"/>
      <c r="H8" s="838"/>
      <c r="I8" s="838"/>
      <c r="J8" s="838"/>
      <c r="K8" s="838"/>
      <c r="L8" s="838"/>
      <c r="M8" s="839"/>
      <c r="N8" s="188"/>
      <c r="O8" s="188"/>
      <c r="P8" s="188"/>
      <c r="Q8" s="188"/>
      <c r="R8" s="188"/>
      <c r="S8" s="165"/>
    </row>
    <row r="9" spans="1:21" ht="15.75" customHeight="1">
      <c r="A9" s="192"/>
      <c r="B9" s="188"/>
      <c r="C9" s="188"/>
      <c r="D9" s="188"/>
      <c r="E9" s="188"/>
      <c r="F9" s="188"/>
      <c r="G9" s="188"/>
      <c r="H9" s="188"/>
      <c r="I9" s="188"/>
      <c r="J9" s="188"/>
      <c r="K9" s="188"/>
      <c r="L9" s="188"/>
      <c r="M9" s="188"/>
      <c r="N9" s="188"/>
      <c r="O9" s="188"/>
      <c r="P9" s="188"/>
      <c r="Q9" s="188"/>
      <c r="R9" s="188"/>
      <c r="S9" s="165"/>
    </row>
    <row r="10" spans="1:21" ht="15.75" customHeight="1">
      <c r="A10" s="139" t="s">
        <v>142</v>
      </c>
      <c r="B10" s="139"/>
      <c r="C10" s="139"/>
      <c r="D10" s="139"/>
      <c r="E10" s="139"/>
      <c r="F10" s="139"/>
      <c r="G10" s="139"/>
      <c r="H10" s="139"/>
      <c r="I10" s="139"/>
      <c r="J10" s="139"/>
      <c r="K10" s="139"/>
      <c r="L10" s="139"/>
      <c r="M10" s="139"/>
      <c r="N10" s="139"/>
      <c r="R10" s="165"/>
      <c r="S10" s="165"/>
    </row>
    <row r="11" spans="1:21" ht="24.65" customHeight="1">
      <c r="A11" s="842" t="s">
        <v>21</v>
      </c>
      <c r="B11" s="843"/>
      <c r="C11" s="844" t="s">
        <v>470</v>
      </c>
      <c r="D11" s="845"/>
      <c r="E11" s="846"/>
      <c r="F11" s="849" t="s">
        <v>22</v>
      </c>
      <c r="G11" s="850"/>
      <c r="H11" s="850"/>
      <c r="I11" s="850"/>
      <c r="J11" s="851"/>
      <c r="K11" s="847" t="s">
        <v>477</v>
      </c>
      <c r="L11" s="847"/>
      <c r="M11" s="847"/>
      <c r="N11" s="847"/>
      <c r="O11" s="848" t="s">
        <v>689</v>
      </c>
      <c r="P11" s="848"/>
      <c r="Q11" s="847" t="s">
        <v>429</v>
      </c>
      <c r="R11" s="847"/>
    </row>
    <row r="12" spans="1:21" ht="15.75" customHeight="1">
      <c r="A12" s="713" t="s">
        <v>647</v>
      </c>
      <c r="B12" s="715"/>
      <c r="C12" s="830"/>
      <c r="D12" s="830"/>
      <c r="E12" s="830"/>
      <c r="F12" s="804"/>
      <c r="G12" s="805"/>
      <c r="H12" s="805"/>
      <c r="I12" s="805"/>
      <c r="J12" s="806"/>
      <c r="K12" s="831"/>
      <c r="L12" s="831"/>
      <c r="M12" s="831"/>
      <c r="N12" s="831"/>
      <c r="O12" s="827"/>
      <c r="P12" s="827"/>
      <c r="Q12" s="827"/>
      <c r="R12" s="827"/>
      <c r="S12" s="109"/>
    </row>
    <row r="13" spans="1:21" ht="15.75" customHeight="1">
      <c r="A13" s="716"/>
      <c r="B13" s="718"/>
      <c r="C13" s="830"/>
      <c r="D13" s="830"/>
      <c r="E13" s="830"/>
      <c r="F13" s="832"/>
      <c r="G13" s="833"/>
      <c r="H13" s="833"/>
      <c r="I13" s="833"/>
      <c r="J13" s="834"/>
      <c r="K13" s="831"/>
      <c r="L13" s="831"/>
      <c r="M13" s="831"/>
      <c r="N13" s="831"/>
      <c r="O13" s="827"/>
      <c r="P13" s="827"/>
      <c r="Q13" s="827"/>
      <c r="R13" s="827"/>
      <c r="S13" s="109"/>
    </row>
    <row r="14" spans="1:21" ht="15.75" customHeight="1">
      <c r="A14" s="828"/>
      <c r="B14" s="829"/>
      <c r="C14" s="830"/>
      <c r="D14" s="830"/>
      <c r="E14" s="830"/>
      <c r="F14" s="807"/>
      <c r="G14" s="808"/>
      <c r="H14" s="808"/>
      <c r="I14" s="808"/>
      <c r="J14" s="809"/>
      <c r="K14" s="831"/>
      <c r="L14" s="831"/>
      <c r="M14" s="831"/>
      <c r="N14" s="831"/>
      <c r="O14" s="827"/>
      <c r="P14" s="827"/>
      <c r="Q14" s="827"/>
      <c r="R14" s="827"/>
      <c r="S14" s="109"/>
    </row>
    <row r="15" spans="1:21" ht="15.75" customHeight="1">
      <c r="A15" s="713" t="s">
        <v>684</v>
      </c>
      <c r="B15" s="715"/>
      <c r="C15" s="830"/>
      <c r="D15" s="830"/>
      <c r="E15" s="830"/>
      <c r="F15" s="804"/>
      <c r="G15" s="805"/>
      <c r="H15" s="805"/>
      <c r="I15" s="805"/>
      <c r="J15" s="806"/>
      <c r="K15" s="831"/>
      <c r="L15" s="831"/>
      <c r="M15" s="831"/>
      <c r="N15" s="831"/>
      <c r="O15" s="827"/>
      <c r="P15" s="827"/>
      <c r="Q15" s="827"/>
      <c r="R15" s="827"/>
      <c r="S15" s="109"/>
      <c r="T15" s="3" t="s">
        <v>250</v>
      </c>
    </row>
    <row r="16" spans="1:21" ht="15.75" customHeight="1">
      <c r="A16" s="716"/>
      <c r="B16" s="718"/>
      <c r="C16" s="830"/>
      <c r="D16" s="830"/>
      <c r="E16" s="830"/>
      <c r="F16" s="832"/>
      <c r="G16" s="833"/>
      <c r="H16" s="833"/>
      <c r="I16" s="833"/>
      <c r="J16" s="834"/>
      <c r="K16" s="831"/>
      <c r="L16" s="831"/>
      <c r="M16" s="831"/>
      <c r="N16" s="831"/>
      <c r="O16" s="827"/>
      <c r="P16" s="827"/>
      <c r="Q16" s="827"/>
      <c r="R16" s="827"/>
      <c r="S16" s="109"/>
      <c r="T16" s="128"/>
      <c r="U16" s="3" t="s">
        <v>251</v>
      </c>
    </row>
    <row r="17" spans="1:23" ht="15.75" customHeight="1">
      <c r="A17" s="828"/>
      <c r="B17" s="829"/>
      <c r="C17" s="830"/>
      <c r="D17" s="830"/>
      <c r="E17" s="830"/>
      <c r="F17" s="807"/>
      <c r="G17" s="808"/>
      <c r="H17" s="808"/>
      <c r="I17" s="808"/>
      <c r="J17" s="809"/>
      <c r="K17" s="831"/>
      <c r="L17" s="831"/>
      <c r="M17" s="831"/>
      <c r="N17" s="831"/>
      <c r="O17" s="827"/>
      <c r="P17" s="827"/>
      <c r="Q17" s="827"/>
      <c r="R17" s="827"/>
      <c r="S17" s="109"/>
      <c r="T17" s="129"/>
      <c r="U17" s="3" t="s">
        <v>249</v>
      </c>
    </row>
    <row r="18" spans="1:23" s="192" customFormat="1">
      <c r="A18" s="163" t="s">
        <v>44</v>
      </c>
      <c r="B18" s="778" t="s">
        <v>576</v>
      </c>
      <c r="C18" s="778"/>
      <c r="D18" s="778"/>
      <c r="E18" s="778"/>
      <c r="F18" s="778"/>
      <c r="G18" s="778"/>
      <c r="H18" s="778"/>
      <c r="I18" s="778"/>
      <c r="J18" s="778"/>
      <c r="K18" s="778"/>
      <c r="L18" s="778"/>
      <c r="M18" s="778"/>
      <c r="N18" s="778"/>
      <c r="O18" s="778"/>
      <c r="P18" s="778"/>
      <c r="Q18" s="778"/>
      <c r="R18" s="778"/>
      <c r="S18" s="274"/>
      <c r="T18" s="3"/>
      <c r="U18" s="3"/>
      <c r="V18" s="3"/>
    </row>
    <row r="19" spans="1:23" s="192" customFormat="1" ht="26.15" customHeight="1">
      <c r="A19" s="163" t="s">
        <v>45</v>
      </c>
      <c r="B19" s="694" t="s">
        <v>693</v>
      </c>
      <c r="C19" s="694"/>
      <c r="D19" s="694"/>
      <c r="E19" s="694"/>
      <c r="F19" s="694"/>
      <c r="G19" s="694"/>
      <c r="H19" s="694"/>
      <c r="I19" s="694"/>
      <c r="J19" s="694"/>
      <c r="K19" s="694"/>
      <c r="L19" s="694"/>
      <c r="M19" s="694"/>
      <c r="N19" s="694"/>
      <c r="O19" s="694"/>
      <c r="P19" s="694"/>
      <c r="Q19" s="694"/>
      <c r="R19" s="694"/>
      <c r="T19" s="134" t="s">
        <v>252</v>
      </c>
      <c r="U19" s="3"/>
      <c r="V19" s="3"/>
    </row>
    <row r="20" spans="1:23" s="192" customFormat="1">
      <c r="A20" s="163" t="s">
        <v>46</v>
      </c>
      <c r="B20" s="192" t="s">
        <v>60</v>
      </c>
      <c r="T20" s="134" t="s">
        <v>253</v>
      </c>
      <c r="U20" s="3"/>
      <c r="V20" s="3"/>
    </row>
    <row r="21" spans="1:23" s="192" customFormat="1">
      <c r="A21" s="163" t="s">
        <v>54</v>
      </c>
      <c r="B21" s="700" t="s">
        <v>676</v>
      </c>
      <c r="C21" s="700"/>
      <c r="D21" s="700"/>
      <c r="E21" s="700"/>
      <c r="F21" s="700"/>
      <c r="G21" s="700"/>
      <c r="H21" s="700"/>
      <c r="I21" s="700"/>
      <c r="J21" s="700"/>
      <c r="K21" s="700"/>
      <c r="L21" s="700"/>
      <c r="M21" s="700"/>
      <c r="N21" s="700"/>
      <c r="O21" s="700"/>
      <c r="P21" s="700"/>
      <c r="Q21" s="700"/>
      <c r="T21" s="134" t="s">
        <v>475</v>
      </c>
      <c r="U21" s="3"/>
      <c r="V21" s="3"/>
    </row>
    <row r="22" spans="1:23" s="192" customFormat="1" ht="13" customHeight="1">
      <c r="A22" s="163"/>
      <c r="B22" s="700"/>
      <c r="C22" s="700"/>
      <c r="D22" s="700"/>
      <c r="E22" s="700"/>
      <c r="F22" s="700"/>
      <c r="G22" s="700"/>
      <c r="H22" s="700"/>
      <c r="I22" s="700"/>
      <c r="J22" s="700"/>
      <c r="K22" s="700"/>
      <c r="L22" s="700"/>
      <c r="M22" s="700"/>
      <c r="N22" s="700"/>
      <c r="O22" s="700"/>
      <c r="P22" s="700"/>
      <c r="Q22" s="700"/>
      <c r="U22" s="3"/>
      <c r="V22" s="3"/>
    </row>
    <row r="23" spans="1:23" ht="15.75" customHeight="1"/>
    <row r="24" spans="1:23" ht="15.75" customHeight="1">
      <c r="A24" s="3" t="s">
        <v>573</v>
      </c>
    </row>
    <row r="25" spans="1:23" ht="15.75" customHeight="1">
      <c r="A25" s="849" t="s">
        <v>21</v>
      </c>
      <c r="B25" s="851"/>
      <c r="C25" s="869" t="s">
        <v>477</v>
      </c>
      <c r="D25" s="870"/>
      <c r="E25" s="870"/>
      <c r="F25" s="870"/>
      <c r="G25" s="870"/>
      <c r="H25" s="870"/>
      <c r="I25" s="871"/>
      <c r="J25" s="872" t="s">
        <v>638</v>
      </c>
      <c r="K25" s="873"/>
      <c r="L25" s="874"/>
      <c r="M25" s="849" t="s">
        <v>429</v>
      </c>
      <c r="N25" s="850"/>
      <c r="O25" s="851"/>
      <c r="P25" s="318"/>
      <c r="T25" s="852" t="s">
        <v>471</v>
      </c>
      <c r="U25" s="852"/>
      <c r="V25" s="852"/>
      <c r="W25" s="852"/>
    </row>
    <row r="26" spans="1:23" ht="31.5" customHeight="1">
      <c r="A26" s="853" t="str">
        <f>+A12</f>
        <v>令和６年度</v>
      </c>
      <c r="B26" s="854"/>
      <c r="C26" s="855"/>
      <c r="D26" s="856"/>
      <c r="E26" s="856"/>
      <c r="F26" s="856"/>
      <c r="G26" s="856"/>
      <c r="H26" s="856"/>
      <c r="I26" s="857"/>
      <c r="J26" s="858"/>
      <c r="K26" s="859"/>
      <c r="L26" s="860"/>
      <c r="M26" s="861"/>
      <c r="N26" s="862"/>
      <c r="O26" s="863"/>
      <c r="P26" s="319"/>
      <c r="T26" s="852"/>
      <c r="U26" s="852"/>
      <c r="V26" s="852"/>
      <c r="W26" s="852"/>
    </row>
    <row r="27" spans="1:23" ht="31.5" customHeight="1">
      <c r="A27" s="853" t="str">
        <f>+A15</f>
        <v>令和７年度</v>
      </c>
      <c r="B27" s="854"/>
      <c r="C27" s="831"/>
      <c r="D27" s="831"/>
      <c r="E27" s="831"/>
      <c r="F27" s="831"/>
      <c r="G27" s="831"/>
      <c r="H27" s="831"/>
      <c r="I27" s="831"/>
      <c r="J27" s="827"/>
      <c r="K27" s="827"/>
      <c r="L27" s="827"/>
      <c r="M27" s="864"/>
      <c r="N27" s="864"/>
      <c r="O27" s="864"/>
      <c r="P27" s="319"/>
      <c r="Q27" s="109"/>
      <c r="R27" s="109"/>
      <c r="S27" s="109"/>
      <c r="T27" s="852"/>
      <c r="U27" s="852"/>
      <c r="V27" s="852"/>
      <c r="W27" s="852"/>
    </row>
    <row r="28" spans="1:23" ht="31.5" customHeight="1">
      <c r="A28" s="865" t="s">
        <v>428</v>
      </c>
      <c r="B28" s="865"/>
      <c r="C28" s="867"/>
      <c r="D28" s="867"/>
      <c r="E28" s="867"/>
      <c r="F28" s="867"/>
      <c r="G28" s="867"/>
      <c r="H28" s="867"/>
      <c r="I28" s="867"/>
      <c r="J28" s="867"/>
      <c r="K28" s="867"/>
      <c r="L28" s="867"/>
      <c r="M28" s="867"/>
      <c r="N28" s="867"/>
      <c r="O28" s="867"/>
    </row>
    <row r="29" spans="1:23" ht="15.75" customHeight="1">
      <c r="A29" s="163" t="s">
        <v>44</v>
      </c>
      <c r="B29" s="320" t="s">
        <v>577</v>
      </c>
      <c r="C29" s="320"/>
      <c r="D29" s="320"/>
      <c r="E29" s="320"/>
      <c r="F29" s="320"/>
      <c r="G29" s="320"/>
      <c r="H29" s="320"/>
      <c r="I29" s="320"/>
      <c r="J29" s="320"/>
      <c r="K29" s="320"/>
      <c r="L29" s="320"/>
      <c r="M29" s="320"/>
      <c r="N29" s="320"/>
      <c r="O29" s="320"/>
      <c r="P29" s="321"/>
      <c r="Q29" s="321"/>
      <c r="R29" s="322"/>
      <c r="S29" s="109"/>
    </row>
    <row r="30" spans="1:23" ht="31.5" customHeight="1">
      <c r="A30" s="163" t="s">
        <v>45</v>
      </c>
      <c r="B30" s="694" t="s">
        <v>693</v>
      </c>
      <c r="C30" s="694"/>
      <c r="D30" s="694"/>
      <c r="E30" s="694"/>
      <c r="F30" s="694"/>
      <c r="G30" s="694"/>
      <c r="H30" s="694"/>
      <c r="I30" s="694"/>
      <c r="J30" s="694"/>
      <c r="K30" s="694"/>
      <c r="L30" s="694"/>
      <c r="M30" s="694"/>
      <c r="N30" s="694"/>
      <c r="O30" s="694"/>
      <c r="P30" s="694"/>
      <c r="Q30" s="694"/>
      <c r="R30" s="694"/>
      <c r="S30" s="109"/>
    </row>
    <row r="31" spans="1:23" ht="15.75" customHeight="1">
      <c r="A31" s="163" t="s">
        <v>46</v>
      </c>
      <c r="B31" s="192" t="s">
        <v>60</v>
      </c>
      <c r="R31" s="109"/>
      <c r="S31" s="109"/>
    </row>
    <row r="32" spans="1:23" ht="15.75" customHeight="1">
      <c r="A32" s="163" t="s">
        <v>54</v>
      </c>
      <c r="B32" s="192" t="s">
        <v>652</v>
      </c>
      <c r="R32" s="109"/>
      <c r="S32" s="109"/>
    </row>
    <row r="33" spans="1:19" ht="15.75" customHeight="1">
      <c r="R33" s="131"/>
    </row>
    <row r="34" spans="1:19" ht="15.75" customHeight="1">
      <c r="A34" s="130"/>
      <c r="B34" s="130"/>
      <c r="C34" s="130"/>
      <c r="D34" s="130"/>
      <c r="E34" s="130"/>
      <c r="F34" s="130"/>
      <c r="G34" s="130"/>
      <c r="H34" s="130"/>
      <c r="I34" s="130"/>
      <c r="J34" s="130"/>
      <c r="K34" s="130"/>
      <c r="L34" s="130"/>
      <c r="M34" s="130"/>
      <c r="N34" s="130"/>
      <c r="O34" s="130"/>
      <c r="P34" s="130"/>
      <c r="Q34" s="130"/>
    </row>
    <row r="35" spans="1:19" ht="15.75" customHeight="1">
      <c r="A35" s="721" t="s">
        <v>134</v>
      </c>
      <c r="B35" s="721"/>
      <c r="C35" s="721"/>
      <c r="D35" s="721"/>
      <c r="E35" s="722" t="str">
        <f>IF(発注者入力シート!C10="","",発注者入力シート!C10)</f>
        <v>出雲三刀屋線（上島１工区）総合交付金（改築）工事　第１４期（補正）</v>
      </c>
      <c r="F35" s="722"/>
      <c r="G35" s="722"/>
      <c r="H35" s="722"/>
      <c r="I35" s="722"/>
      <c r="J35" s="722"/>
      <c r="K35" s="722"/>
      <c r="L35" s="722"/>
      <c r="M35" s="722"/>
      <c r="N35" s="722"/>
      <c r="O35" s="722"/>
      <c r="P35" s="722"/>
      <c r="Q35" s="722"/>
      <c r="R35" s="722"/>
    </row>
    <row r="36" spans="1:19" ht="15.75" customHeight="1">
      <c r="R36" s="2"/>
      <c r="S36" s="2"/>
    </row>
    <row r="37" spans="1:19" ht="15.75" customHeight="1">
      <c r="A37" s="721" t="s">
        <v>89</v>
      </c>
      <c r="B37" s="721"/>
      <c r="C37" s="721"/>
      <c r="D37" s="721"/>
      <c r="E37" s="722" t="str">
        <f>IF(発注者入力シート!C6="","",発注者入力シート!C6)</f>
        <v>島根県出雲県土整備事務所</v>
      </c>
      <c r="F37" s="722"/>
      <c r="G37" s="722"/>
      <c r="H37" s="722"/>
      <c r="I37" s="722"/>
      <c r="J37" s="722"/>
      <c r="K37" s="722"/>
      <c r="L37" s="722"/>
      <c r="M37" s="722"/>
      <c r="N37" s="722"/>
      <c r="O37" s="722"/>
      <c r="P37" s="722"/>
      <c r="Q37" s="722"/>
      <c r="R37" s="722"/>
    </row>
    <row r="38" spans="1:19" ht="15.75" customHeight="1">
      <c r="R38" s="2"/>
      <c r="S38" s="2"/>
    </row>
    <row r="39" spans="1:19" ht="15.75" customHeight="1">
      <c r="A39" s="721" t="s">
        <v>90</v>
      </c>
      <c r="B39" s="721"/>
      <c r="C39" s="721"/>
      <c r="D39" s="721"/>
      <c r="E39" s="724" t="str">
        <f>発注者入力シート!$C$11</f>
        <v>令和９年７月３１日までに入札公告された工事　　</v>
      </c>
      <c r="F39" s="724"/>
      <c r="G39" s="724"/>
      <c r="H39" s="724"/>
      <c r="I39" s="724"/>
      <c r="J39" s="724"/>
      <c r="K39" s="724"/>
      <c r="L39" s="724"/>
      <c r="M39" s="724"/>
      <c r="N39" s="724"/>
      <c r="O39" s="724"/>
      <c r="P39" s="724"/>
      <c r="Q39" s="724"/>
      <c r="R39" s="724"/>
    </row>
    <row r="40" spans="1:19" ht="15" customHeight="1">
      <c r="E40" s="868"/>
      <c r="F40" s="868"/>
      <c r="G40" s="868"/>
      <c r="H40" s="868"/>
      <c r="I40" s="868"/>
      <c r="J40" s="868"/>
      <c r="K40" s="868"/>
      <c r="L40" s="868"/>
      <c r="M40" s="868"/>
      <c r="N40" s="868"/>
      <c r="O40" s="868"/>
      <c r="P40" s="868"/>
      <c r="Q40" s="868"/>
      <c r="R40" s="868"/>
      <c r="S40" s="2"/>
    </row>
    <row r="41" spans="1:19" s="192" customFormat="1" ht="13.5" customHeight="1">
      <c r="A41" s="866" t="str">
        <f>CONCATENATE(" 今後、",発注者入力シート!C6,"が発注する工事においては、本書の写し（※）をもって「ボランティア活動等への参加実績」の貴社技術資料とみなし、その他添付資料の提出は不要とする。
※本書の写しとは、収受印欄に収受の押印がある資料をいう。")</f>
        <v xml:space="preserve"> 今後、島根県出雲県土整備事務所が発注する工事においては、本書の写し（※）をもって「ボランティア活動等への参加実績」の貴社技術資料とみなし、その他添付資料の提出は不要とする。
※本書の写しとは、収受印欄に収受の押印がある資料をいう。</v>
      </c>
      <c r="B41" s="866"/>
      <c r="C41" s="866"/>
      <c r="D41" s="866"/>
      <c r="E41" s="866"/>
      <c r="F41" s="866"/>
      <c r="G41" s="866"/>
      <c r="H41" s="866"/>
      <c r="I41" s="866"/>
      <c r="J41" s="866"/>
      <c r="K41" s="866"/>
      <c r="L41" s="866"/>
      <c r="M41" s="866"/>
      <c r="N41" s="866"/>
      <c r="O41" s="866"/>
      <c r="P41" s="866"/>
      <c r="Q41" s="866"/>
      <c r="R41" s="866"/>
    </row>
    <row r="42" spans="1:19" s="192" customFormat="1" ht="27" customHeight="1">
      <c r="A42" s="866"/>
      <c r="B42" s="866"/>
      <c r="C42" s="866"/>
      <c r="D42" s="866"/>
      <c r="E42" s="866"/>
      <c r="F42" s="866"/>
      <c r="G42" s="866"/>
      <c r="H42" s="866"/>
      <c r="I42" s="866"/>
      <c r="J42" s="866"/>
      <c r="K42" s="866"/>
      <c r="L42" s="866"/>
      <c r="M42" s="866"/>
      <c r="N42" s="866"/>
      <c r="O42" s="866"/>
      <c r="P42" s="866"/>
      <c r="Q42" s="866"/>
      <c r="R42" s="866"/>
      <c r="S42" s="170"/>
    </row>
    <row r="43" spans="1:19" s="192" customFormat="1" ht="13.5" customHeight="1">
      <c r="A43" s="694" t="s">
        <v>430</v>
      </c>
      <c r="B43" s="694"/>
      <c r="C43" s="694"/>
      <c r="D43" s="694"/>
      <c r="E43" s="694"/>
      <c r="F43" s="694"/>
      <c r="G43" s="694"/>
      <c r="H43" s="694"/>
      <c r="I43" s="694"/>
      <c r="J43" s="694"/>
      <c r="K43" s="694"/>
      <c r="L43" s="694"/>
      <c r="M43" s="694"/>
      <c r="N43" s="694"/>
      <c r="O43" s="694"/>
      <c r="P43" s="694"/>
      <c r="Q43" s="694"/>
      <c r="R43" s="694"/>
      <c r="S43" s="170"/>
    </row>
    <row r="44" spans="1:19" s="192" customFormat="1">
      <c r="A44" s="694"/>
      <c r="B44" s="694"/>
      <c r="C44" s="694"/>
      <c r="D44" s="694"/>
      <c r="E44" s="694"/>
      <c r="F44" s="694"/>
      <c r="G44" s="694"/>
      <c r="H44" s="694"/>
      <c r="I44" s="694"/>
      <c r="J44" s="694"/>
      <c r="K44" s="694"/>
      <c r="L44" s="694"/>
      <c r="M44" s="694"/>
      <c r="N44" s="694"/>
      <c r="O44" s="694"/>
      <c r="P44" s="694"/>
      <c r="Q44" s="694"/>
      <c r="R44" s="694"/>
    </row>
    <row r="45" spans="1:19" ht="15.75" customHeight="1">
      <c r="N45" s="678" t="s">
        <v>57</v>
      </c>
      <c r="O45" s="678"/>
    </row>
    <row r="46" spans="1:19" ht="15.75" customHeight="1">
      <c r="B46" s="3" t="s">
        <v>494</v>
      </c>
      <c r="M46" s="136"/>
      <c r="N46" s="419"/>
      <c r="O46" s="419"/>
      <c r="P46" s="420"/>
    </row>
    <row r="47" spans="1:19" ht="15.75" customHeight="1">
      <c r="B47" s="685" t="str">
        <f>IF(COUNTIF(企業入力シート!B32,"○")&gt;0,発注者入力シート!AJ10,IF(INDEX(発注者入力シート!$B$29:$J$38,MATCH(発注者入力シート!N10,発注者入力シート!$C$29:$C$38,0),7)="未記入",発注者入力シート!$AJ$8,IF(INDEX(発注者入力シート!$B$29:$J$38,MATCH(発注者入力シート!N10,発注者入力シート!$C$29:$C$38,0),7)="無",発注者入力シート!$AJ$9,IF(INDEX(発注者入力シート!$B$29:$J$38,MATCH(発注者入力シート!N10,発注者入力シート!$C$29:$C$38,0),7)="有",発注者入力シート!$AJ$10))))</f>
        <v>「企業入力シート」の「押印済資料での提出」欄が未記入ですので、リストから「有」、「無」どちらかを選択してください</v>
      </c>
      <c r="C47" s="686"/>
      <c r="D47" s="686"/>
      <c r="E47" s="686"/>
      <c r="F47" s="686"/>
      <c r="G47" s="686"/>
      <c r="H47" s="686"/>
      <c r="I47" s="687"/>
      <c r="M47" s="137"/>
      <c r="P47" s="421"/>
    </row>
    <row r="48" spans="1:19" ht="15.75" customHeight="1">
      <c r="A48" s="3" t="s">
        <v>11</v>
      </c>
      <c r="B48" s="688"/>
      <c r="C48" s="689"/>
      <c r="D48" s="689"/>
      <c r="E48" s="689"/>
      <c r="F48" s="689"/>
      <c r="G48" s="689"/>
      <c r="H48" s="689"/>
      <c r="I48" s="690"/>
      <c r="M48" s="137"/>
      <c r="P48" s="421"/>
    </row>
    <row r="49" spans="1:18" ht="15.75" customHeight="1">
      <c r="B49" s="688"/>
      <c r="C49" s="689"/>
      <c r="D49" s="689"/>
      <c r="E49" s="689"/>
      <c r="F49" s="689"/>
      <c r="G49" s="689"/>
      <c r="H49" s="689"/>
      <c r="I49" s="690"/>
      <c r="M49" s="137"/>
      <c r="P49" s="421"/>
    </row>
    <row r="50" spans="1:18" ht="15.75" customHeight="1">
      <c r="B50" s="688"/>
      <c r="C50" s="689"/>
      <c r="D50" s="689"/>
      <c r="E50" s="689"/>
      <c r="F50" s="689"/>
      <c r="G50" s="689"/>
      <c r="H50" s="689"/>
      <c r="I50" s="690"/>
      <c r="M50" s="137"/>
      <c r="P50" s="421"/>
    </row>
    <row r="51" spans="1:18" ht="15.75" customHeight="1">
      <c r="B51" s="691"/>
      <c r="C51" s="692"/>
      <c r="D51" s="692"/>
      <c r="E51" s="692"/>
      <c r="F51" s="692"/>
      <c r="G51" s="692"/>
      <c r="H51" s="692"/>
      <c r="I51" s="693"/>
      <c r="M51" s="137"/>
      <c r="P51" s="421"/>
    </row>
    <row r="52" spans="1:18" ht="15.75" customHeight="1">
      <c r="A52" s="273"/>
      <c r="B52" s="170"/>
      <c r="C52" s="170"/>
      <c r="D52" s="170"/>
      <c r="E52" s="170"/>
      <c r="F52" s="170"/>
      <c r="G52" s="170"/>
      <c r="H52" s="170"/>
      <c r="I52" s="170"/>
      <c r="M52" s="137"/>
      <c r="P52" s="421"/>
    </row>
    <row r="53" spans="1:18" ht="15.75" customHeight="1">
      <c r="B53" s="170"/>
      <c r="C53" s="170"/>
      <c r="D53" s="170"/>
      <c r="E53" s="170"/>
      <c r="F53" s="170"/>
      <c r="G53" s="170"/>
      <c r="H53" s="170"/>
      <c r="I53" s="170"/>
      <c r="M53" s="138"/>
      <c r="N53" s="139"/>
      <c r="O53" s="139"/>
      <c r="P53" s="422"/>
    </row>
    <row r="54" spans="1:18" ht="15.75" customHeight="1">
      <c r="A54" s="447" t="s">
        <v>609</v>
      </c>
      <c r="B54" s="165"/>
      <c r="C54" s="165"/>
      <c r="D54" s="165"/>
      <c r="E54" s="165"/>
      <c r="F54" s="165"/>
      <c r="G54" s="165"/>
      <c r="H54" s="165"/>
      <c r="I54" s="165"/>
      <c r="J54" s="165"/>
      <c r="K54" s="165"/>
      <c r="L54" s="165"/>
      <c r="M54" s="165"/>
      <c r="N54" s="165"/>
      <c r="O54" s="165"/>
      <c r="P54" s="165"/>
      <c r="Q54" s="165"/>
      <c r="R54" s="165"/>
    </row>
    <row r="55" spans="1:18" ht="16.5" customHeight="1">
      <c r="B55" s="3" t="s">
        <v>610</v>
      </c>
    </row>
    <row r="56" spans="1:18" ht="16.5" customHeight="1">
      <c r="B56" s="694"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島根県出雲県土整備事務所が発注する工事と記載があっても、本書の写しをもって島根県総務部、防災部、農林水産部及び土木部の事業課、関係地方機関が発注する工事において、その他添付資料の提出は不要とする。</v>
      </c>
      <c r="C56" s="694"/>
      <c r="D56" s="694"/>
      <c r="E56" s="694"/>
      <c r="F56" s="694"/>
      <c r="G56" s="694"/>
      <c r="H56" s="694"/>
      <c r="I56" s="694"/>
      <c r="J56" s="694"/>
      <c r="K56" s="694"/>
      <c r="L56" s="694"/>
      <c r="M56" s="694"/>
      <c r="N56" s="694"/>
      <c r="O56" s="694"/>
      <c r="P56" s="694"/>
      <c r="Q56" s="694"/>
      <c r="R56" s="170"/>
    </row>
    <row r="57" spans="1:18" ht="16.5" customHeight="1">
      <c r="A57" s="170"/>
      <c r="B57" s="694"/>
      <c r="C57" s="694"/>
      <c r="D57" s="694"/>
      <c r="E57" s="694"/>
      <c r="F57" s="694"/>
      <c r="G57" s="694"/>
      <c r="H57" s="694"/>
      <c r="I57" s="694"/>
      <c r="J57" s="694"/>
      <c r="K57" s="694"/>
      <c r="L57" s="694"/>
      <c r="M57" s="694"/>
      <c r="N57" s="694"/>
      <c r="O57" s="694"/>
      <c r="P57" s="694"/>
      <c r="Q57" s="694"/>
      <c r="R57" s="170"/>
    </row>
    <row r="58" spans="1:18" ht="16.5" customHeight="1">
      <c r="A58" s="170"/>
      <c r="B58" s="694"/>
      <c r="C58" s="694"/>
      <c r="D58" s="694"/>
      <c r="E58" s="694"/>
      <c r="F58" s="694"/>
      <c r="G58" s="694"/>
      <c r="H58" s="694"/>
      <c r="I58" s="694"/>
      <c r="J58" s="694"/>
      <c r="K58" s="694"/>
      <c r="L58" s="694"/>
      <c r="M58" s="694"/>
      <c r="N58" s="694"/>
      <c r="O58" s="694"/>
      <c r="P58" s="694"/>
      <c r="Q58" s="694"/>
      <c r="R58" s="170"/>
    </row>
    <row r="59" spans="1:18" ht="15.75" customHeight="1">
      <c r="A59" s="170"/>
      <c r="B59" s="170"/>
      <c r="C59" s="170"/>
      <c r="D59" s="170"/>
      <c r="E59" s="170"/>
      <c r="F59" s="170"/>
      <c r="G59" s="170"/>
      <c r="H59" s="170"/>
      <c r="I59" s="170"/>
      <c r="J59" s="170"/>
      <c r="K59" s="170"/>
      <c r="L59" s="170"/>
      <c r="M59" s="170"/>
      <c r="N59" s="170"/>
      <c r="O59" s="170"/>
      <c r="P59" s="170"/>
      <c r="Q59" s="170"/>
      <c r="R59" s="170"/>
    </row>
    <row r="60" spans="1:18" ht="15.75" customHeight="1">
      <c r="A60" s="170"/>
      <c r="B60" s="170"/>
      <c r="C60" s="170"/>
      <c r="D60" s="170"/>
      <c r="E60" s="170"/>
      <c r="F60" s="170"/>
      <c r="G60" s="170"/>
      <c r="H60" s="170"/>
      <c r="I60" s="170"/>
      <c r="J60" s="170"/>
      <c r="K60" s="170"/>
      <c r="L60" s="170"/>
      <c r="M60" s="170"/>
      <c r="N60" s="170"/>
      <c r="O60" s="170"/>
      <c r="P60" s="170"/>
      <c r="Q60" s="170"/>
      <c r="R60" s="170"/>
    </row>
    <row r="61" spans="1:18" ht="15.75" customHeight="1"/>
    <row r="62" spans="1:18" ht="13.5" customHeight="1"/>
  </sheetData>
  <mergeCells count="58">
    <mergeCell ref="B21:Q22"/>
    <mergeCell ref="B18:R18"/>
    <mergeCell ref="A25:B25"/>
    <mergeCell ref="C25:I25"/>
    <mergeCell ref="J25:L25"/>
    <mergeCell ref="B19:R19"/>
    <mergeCell ref="B56:Q58"/>
    <mergeCell ref="M25:O25"/>
    <mergeCell ref="B47:I51"/>
    <mergeCell ref="A28:B28"/>
    <mergeCell ref="A41:R42"/>
    <mergeCell ref="A43:R44"/>
    <mergeCell ref="N45:O45"/>
    <mergeCell ref="A35:D35"/>
    <mergeCell ref="E35:R35"/>
    <mergeCell ref="A37:D37"/>
    <mergeCell ref="E37:R37"/>
    <mergeCell ref="A39:D39"/>
    <mergeCell ref="C28:O28"/>
    <mergeCell ref="E40:R40"/>
    <mergeCell ref="E39:R39"/>
    <mergeCell ref="B30:R30"/>
    <mergeCell ref="T25:W27"/>
    <mergeCell ref="A26:B26"/>
    <mergeCell ref="C26:I26"/>
    <mergeCell ref="J26:L26"/>
    <mergeCell ref="M26:O26"/>
    <mergeCell ref="A27:B27"/>
    <mergeCell ref="C27:I27"/>
    <mergeCell ref="J27:L27"/>
    <mergeCell ref="M27:O27"/>
    <mergeCell ref="A11:B11"/>
    <mergeCell ref="C11:E11"/>
    <mergeCell ref="K11:N11"/>
    <mergeCell ref="O11:P11"/>
    <mergeCell ref="Q11:R11"/>
    <mergeCell ref="F11:J11"/>
    <mergeCell ref="B6:R6"/>
    <mergeCell ref="A8:C8"/>
    <mergeCell ref="D8:M8"/>
    <mergeCell ref="A1:F1"/>
    <mergeCell ref="P1:R1"/>
    <mergeCell ref="A2:E2"/>
    <mergeCell ref="A3:Q3"/>
    <mergeCell ref="G4:J4"/>
    <mergeCell ref="K4:R4"/>
    <mergeCell ref="Q15:R17"/>
    <mergeCell ref="A12:B14"/>
    <mergeCell ref="C12:E14"/>
    <mergeCell ref="K12:N14"/>
    <mergeCell ref="O12:P14"/>
    <mergeCell ref="C15:E17"/>
    <mergeCell ref="K15:N17"/>
    <mergeCell ref="O15:P17"/>
    <mergeCell ref="Q12:R14"/>
    <mergeCell ref="A15:B17"/>
    <mergeCell ref="F12:J14"/>
    <mergeCell ref="F15:J17"/>
  </mergeCells>
  <phoneticPr fontId="2"/>
  <printOptions horizontalCentered="1"/>
  <pageMargins left="0.70866141732283472" right="0.70866141732283472" top="0.74803149606299213" bottom="0.55118110236220474" header="0.31496062992125984" footer="0.31496062992125984"/>
  <pageSetup paperSize="9" scale="80" orientation="portrait" blackAndWhite="1"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pageSetUpPr fitToPage="1"/>
  </sheetPr>
  <dimension ref="A1:U58"/>
  <sheetViews>
    <sheetView view="pageBreakPreview" zoomScaleNormal="100" zoomScaleSheetLayoutView="100" workbookViewId="0">
      <selection activeCell="K5" sqref="K5:Q5"/>
    </sheetView>
  </sheetViews>
  <sheetFormatPr defaultColWidth="9" defaultRowHeight="13.5" customHeight="1"/>
  <cols>
    <col min="1" max="1" width="5.6328125" style="3" customWidth="1"/>
    <col min="2" max="2" width="5.08984375" style="3" customWidth="1"/>
    <col min="3" max="5" width="5" style="3" customWidth="1"/>
    <col min="6" max="8" width="6.36328125" style="3" customWidth="1"/>
    <col min="9" max="13" width="5" style="3" customWidth="1"/>
    <col min="14" max="18" width="4.90625" style="3" customWidth="1"/>
    <col min="19" max="16384" width="9" style="3"/>
  </cols>
  <sheetData>
    <row r="1" spans="1:21" ht="13.5" customHeight="1">
      <c r="A1" s="675" t="str">
        <f>CONCATENATE("（様式-",INDEX(発注者入力シート!$B$29:$G$38,MATCH(発注者入力シート!N9,発注者入力シート!$C$29:$C$38,0),4),"）")</f>
        <v>（様式-６）</v>
      </c>
      <c r="B1" s="675"/>
      <c r="C1" s="675"/>
      <c r="D1" s="675"/>
      <c r="E1" s="675"/>
      <c r="F1" s="675"/>
      <c r="O1" s="840" t="str">
        <f>IF(INDEX(発注者入力シート!$B$20:$G$40,MATCH(発注者入力シート!N9,発注者入力シート!$C$20:$C$40,0),3)="","",INDEX(発注者入力シート!$B$20:$G$40,MATCH(発注者入力シート!N9,発注者入力シート!$C$20:$C$40,0),3))</f>
        <v>【地域設定】</v>
      </c>
      <c r="P1" s="840"/>
      <c r="Q1" s="840"/>
      <c r="R1" s="109"/>
      <c r="S1" s="3" t="s">
        <v>246</v>
      </c>
    </row>
    <row r="2" spans="1:21" ht="13.5" customHeight="1">
      <c r="A2" s="675" t="str">
        <f>CONCATENATE("評価項目",INDEX(発注者入力シート!$B$29:$G$38,MATCH(発注者入力シート!N9,発注者入力シート!$C$29:$C$38,0),5),"-",INDEX(発注者入力シート!$B$29:$G$38,MATCH(発注者入力シート!N9,発注者入力シート!$C$29:$C$38,0),6))</f>
        <v>評価項目（３）-②</v>
      </c>
      <c r="B2" s="675"/>
      <c r="C2" s="675"/>
      <c r="D2" s="675"/>
      <c r="E2" s="675"/>
      <c r="S2" s="3" t="s">
        <v>247</v>
      </c>
    </row>
    <row r="3" spans="1:21" ht="12" customHeight="1">
      <c r="A3" s="2"/>
      <c r="B3" s="2"/>
      <c r="C3" s="2"/>
      <c r="D3" s="2"/>
      <c r="E3" s="2"/>
      <c r="S3" s="132"/>
      <c r="T3" s="3" t="s">
        <v>256</v>
      </c>
    </row>
    <row r="4" spans="1:21" ht="13.5" customHeight="1">
      <c r="A4" s="728" t="s">
        <v>434</v>
      </c>
      <c r="B4" s="728"/>
      <c r="C4" s="728"/>
      <c r="D4" s="728"/>
      <c r="E4" s="728"/>
      <c r="F4" s="728"/>
      <c r="G4" s="728"/>
      <c r="H4" s="728"/>
      <c r="I4" s="728"/>
      <c r="J4" s="728"/>
      <c r="K4" s="728"/>
      <c r="L4" s="728"/>
      <c r="M4" s="728"/>
      <c r="N4" s="728"/>
      <c r="O4" s="728"/>
      <c r="P4" s="728"/>
      <c r="Q4" s="728"/>
      <c r="R4" s="164"/>
      <c r="S4" s="126"/>
      <c r="T4" s="3" t="s">
        <v>329</v>
      </c>
    </row>
    <row r="5" spans="1:21" ht="13.5" customHeight="1">
      <c r="H5" s="751" t="s">
        <v>176</v>
      </c>
      <c r="I5" s="751"/>
      <c r="J5" s="751"/>
      <c r="K5" s="729" t="str">
        <f>IF(企業入力シート!C7="","",企業入力シート!C7)</f>
        <v/>
      </c>
      <c r="L5" s="729"/>
      <c r="M5" s="729"/>
      <c r="N5" s="729"/>
      <c r="O5" s="729"/>
      <c r="P5" s="729"/>
      <c r="Q5" s="729"/>
      <c r="R5" s="164"/>
    </row>
    <row r="6" spans="1:21" ht="11.25" customHeight="1">
      <c r="R6" s="2"/>
      <c r="S6" s="3" t="s">
        <v>250</v>
      </c>
    </row>
    <row r="7" spans="1:21" ht="13.5" customHeight="1">
      <c r="A7" s="448" t="s">
        <v>136</v>
      </c>
      <c r="B7" s="884" t="s">
        <v>685</v>
      </c>
      <c r="C7" s="884"/>
      <c r="D7" s="884"/>
      <c r="E7" s="884"/>
      <c r="F7" s="884"/>
      <c r="G7" s="884"/>
      <c r="H7" s="884"/>
      <c r="I7" s="884"/>
      <c r="J7" s="884"/>
      <c r="K7" s="884"/>
      <c r="L7" s="884"/>
      <c r="M7" s="884"/>
      <c r="N7" s="884"/>
      <c r="O7" s="884"/>
      <c r="P7" s="884"/>
      <c r="Q7" s="884"/>
      <c r="S7" s="128"/>
      <c r="T7" s="3" t="s">
        <v>251</v>
      </c>
    </row>
    <row r="8" spans="1:21" ht="13.5" customHeight="1">
      <c r="A8" s="187"/>
      <c r="B8" s="884"/>
      <c r="C8" s="884"/>
      <c r="D8" s="884"/>
      <c r="E8" s="884"/>
      <c r="F8" s="884"/>
      <c r="G8" s="884"/>
      <c r="H8" s="884"/>
      <c r="I8" s="884"/>
      <c r="J8" s="884"/>
      <c r="K8" s="884"/>
      <c r="L8" s="884"/>
      <c r="M8" s="884"/>
      <c r="N8" s="884"/>
      <c r="O8" s="884"/>
      <c r="P8" s="884"/>
      <c r="Q8" s="884"/>
      <c r="R8" s="193"/>
      <c r="S8" s="129"/>
      <c r="T8" s="3" t="s">
        <v>249</v>
      </c>
    </row>
    <row r="9" spans="1:21" ht="11.25" customHeight="1">
      <c r="A9" s="187"/>
      <c r="B9" s="369"/>
      <c r="C9" s="369"/>
      <c r="D9" s="369"/>
      <c r="E9" s="369"/>
      <c r="F9" s="369"/>
      <c r="G9" s="369"/>
      <c r="H9" s="369"/>
      <c r="I9" s="369"/>
      <c r="J9" s="369"/>
      <c r="K9" s="369"/>
      <c r="L9" s="369"/>
      <c r="M9" s="369"/>
      <c r="N9" s="369"/>
      <c r="O9" s="369"/>
      <c r="P9" s="369"/>
      <c r="Q9" s="369"/>
      <c r="R9" s="193"/>
    </row>
    <row r="10" spans="1:21" ht="13.5" customHeight="1">
      <c r="A10" s="836" t="s">
        <v>426</v>
      </c>
      <c r="B10" s="836"/>
      <c r="C10" s="836"/>
      <c r="D10" s="837" t="s">
        <v>718</v>
      </c>
      <c r="E10" s="838"/>
      <c r="F10" s="838"/>
      <c r="G10" s="838"/>
      <c r="H10" s="838"/>
      <c r="I10" s="838"/>
      <c r="J10" s="838"/>
      <c r="K10" s="838"/>
      <c r="L10" s="838"/>
      <c r="M10" s="839"/>
      <c r="S10" s="134" t="s">
        <v>252</v>
      </c>
    </row>
    <row r="11" spans="1:21" ht="11.25" customHeight="1">
      <c r="A11" s="264"/>
      <c r="B11" s="264"/>
      <c r="C11" s="264"/>
      <c r="D11" s="193"/>
      <c r="E11" s="193"/>
      <c r="F11" s="193"/>
      <c r="G11" s="193"/>
      <c r="H11" s="193"/>
      <c r="I11" s="193"/>
      <c r="J11" s="193"/>
      <c r="K11" s="193"/>
      <c r="L11" s="193"/>
      <c r="M11" s="193"/>
      <c r="S11" s="134" t="s">
        <v>253</v>
      </c>
    </row>
    <row r="12" spans="1:21" ht="13.5" customHeight="1">
      <c r="A12" s="2" t="s">
        <v>686</v>
      </c>
      <c r="B12" s="193"/>
      <c r="C12" s="193"/>
      <c r="D12" s="193"/>
      <c r="E12" s="193"/>
      <c r="F12" s="193"/>
      <c r="G12" s="193"/>
      <c r="H12" s="193"/>
      <c r="I12" s="193"/>
      <c r="J12" s="193"/>
      <c r="K12" s="193"/>
      <c r="L12" s="193"/>
      <c r="M12" s="193"/>
      <c r="N12" s="193"/>
      <c r="O12" s="193"/>
      <c r="P12" s="193"/>
      <c r="Q12" s="193"/>
      <c r="S12" s="134" t="s">
        <v>475</v>
      </c>
    </row>
    <row r="13" spans="1:21" ht="13.5" customHeight="1">
      <c r="A13" s="741" t="s">
        <v>476</v>
      </c>
      <c r="B13" s="740"/>
      <c r="C13" s="742"/>
      <c r="D13" s="889" t="s">
        <v>657</v>
      </c>
      <c r="E13" s="890"/>
      <c r="F13" s="875" t="s">
        <v>584</v>
      </c>
      <c r="G13" s="876"/>
      <c r="H13" s="877"/>
      <c r="I13" s="741" t="s">
        <v>366</v>
      </c>
      <c r="J13" s="740"/>
      <c r="K13" s="740"/>
      <c r="L13" s="740"/>
      <c r="M13" s="742"/>
      <c r="N13" s="885" t="s">
        <v>661</v>
      </c>
      <c r="O13" s="885"/>
      <c r="P13" s="885"/>
      <c r="Q13" s="886"/>
      <c r="R13" s="188"/>
    </row>
    <row r="14" spans="1:21" ht="13.5" customHeight="1">
      <c r="A14" s="743"/>
      <c r="B14" s="744"/>
      <c r="C14" s="745"/>
      <c r="D14" s="891"/>
      <c r="E14" s="892"/>
      <c r="F14" s="426" t="s">
        <v>586</v>
      </c>
      <c r="G14" s="427"/>
      <c r="H14" s="428"/>
      <c r="I14" s="743"/>
      <c r="J14" s="744"/>
      <c r="K14" s="744"/>
      <c r="L14" s="744"/>
      <c r="M14" s="745"/>
      <c r="N14" s="887"/>
      <c r="O14" s="887"/>
      <c r="P14" s="887"/>
      <c r="Q14" s="888"/>
      <c r="R14" s="188"/>
    </row>
    <row r="15" spans="1:21" ht="21" customHeight="1">
      <c r="A15" s="804"/>
      <c r="B15" s="805"/>
      <c r="C15" s="806"/>
      <c r="D15" s="902">
        <f>(DATEDIF(F15,F16+1,"m")+ROUNDDOWN(DATEDIF(F15,F16+1,"md")/TEXT(EOMONTH(F16,0),"d"),1))</f>
        <v>0</v>
      </c>
      <c r="E15" s="903"/>
      <c r="F15" s="893"/>
      <c r="G15" s="894"/>
      <c r="H15" s="895"/>
      <c r="I15" s="878"/>
      <c r="J15" s="879"/>
      <c r="K15" s="879"/>
      <c r="L15" s="879"/>
      <c r="M15" s="880"/>
      <c r="N15" s="878"/>
      <c r="O15" s="879"/>
      <c r="P15" s="879"/>
      <c r="Q15" s="880"/>
      <c r="R15" s="188"/>
      <c r="S15" s="416" t="s">
        <v>569</v>
      </c>
    </row>
    <row r="16" spans="1:21" ht="21" customHeight="1">
      <c r="A16" s="807"/>
      <c r="B16" s="808"/>
      <c r="C16" s="809"/>
      <c r="D16" s="904"/>
      <c r="E16" s="905"/>
      <c r="F16" s="896"/>
      <c r="G16" s="897"/>
      <c r="H16" s="898"/>
      <c r="I16" s="881"/>
      <c r="J16" s="882"/>
      <c r="K16" s="882"/>
      <c r="L16" s="882"/>
      <c r="M16" s="883"/>
      <c r="N16" s="881"/>
      <c r="O16" s="882"/>
      <c r="P16" s="882"/>
      <c r="Q16" s="883"/>
      <c r="R16" s="188"/>
      <c r="S16" s="901" t="s">
        <v>570</v>
      </c>
      <c r="T16" s="901"/>
      <c r="U16" s="901"/>
    </row>
    <row r="17" spans="1:21" ht="13.5" customHeight="1">
      <c r="A17" s="2" t="s">
        <v>687</v>
      </c>
      <c r="B17" s="397"/>
      <c r="C17" s="397"/>
      <c r="D17" s="395"/>
      <c r="E17" s="395"/>
      <c r="F17" s="396"/>
      <c r="G17" s="396"/>
      <c r="H17" s="396"/>
      <c r="I17" s="398"/>
      <c r="J17" s="398"/>
      <c r="K17" s="398"/>
      <c r="L17" s="398"/>
      <c r="M17" s="398"/>
      <c r="N17" s="398"/>
      <c r="O17" s="398"/>
      <c r="P17" s="398"/>
      <c r="Q17" s="398"/>
      <c r="R17" s="188"/>
      <c r="S17" s="901"/>
      <c r="T17" s="901"/>
      <c r="U17" s="901"/>
    </row>
    <row r="18" spans="1:21" ht="13.5" customHeight="1">
      <c r="A18" s="741" t="s">
        <v>476</v>
      </c>
      <c r="B18" s="740"/>
      <c r="C18" s="742"/>
      <c r="D18" s="889" t="s">
        <v>658</v>
      </c>
      <c r="E18" s="890"/>
      <c r="F18" s="875" t="s">
        <v>584</v>
      </c>
      <c r="G18" s="876"/>
      <c r="H18" s="877"/>
      <c r="I18" s="741" t="s">
        <v>366</v>
      </c>
      <c r="J18" s="740"/>
      <c r="K18" s="740"/>
      <c r="L18" s="740"/>
      <c r="M18" s="742"/>
      <c r="N18" s="885" t="s">
        <v>661</v>
      </c>
      <c r="O18" s="885"/>
      <c r="P18" s="885"/>
      <c r="Q18" s="886"/>
      <c r="R18" s="188"/>
      <c r="S18" s="901"/>
      <c r="T18" s="901"/>
      <c r="U18" s="901"/>
    </row>
    <row r="19" spans="1:21" ht="13.5" customHeight="1">
      <c r="A19" s="743"/>
      <c r="B19" s="744"/>
      <c r="C19" s="745"/>
      <c r="D19" s="891"/>
      <c r="E19" s="892"/>
      <c r="F19" s="426" t="s">
        <v>586</v>
      </c>
      <c r="G19" s="427"/>
      <c r="H19" s="428"/>
      <c r="I19" s="743"/>
      <c r="J19" s="744"/>
      <c r="K19" s="744"/>
      <c r="L19" s="744"/>
      <c r="M19" s="745"/>
      <c r="N19" s="887"/>
      <c r="O19" s="887"/>
      <c r="P19" s="887"/>
      <c r="Q19" s="888"/>
      <c r="R19" s="188"/>
      <c r="S19" s="901"/>
      <c r="T19" s="901"/>
      <c r="U19" s="901"/>
    </row>
    <row r="20" spans="1:21" ht="21" customHeight="1">
      <c r="A20" s="804"/>
      <c r="B20" s="805"/>
      <c r="C20" s="806"/>
      <c r="D20" s="902">
        <f>(DATEDIF(F20,F21+1,"m")+ROUNDDOWN(DATEDIF(F20,F21+1,"md")/TEXT(EOMONTH(F21,0),"d"),1))</f>
        <v>0</v>
      </c>
      <c r="E20" s="903"/>
      <c r="F20" s="893"/>
      <c r="G20" s="894"/>
      <c r="H20" s="895"/>
      <c r="I20" s="878"/>
      <c r="J20" s="879"/>
      <c r="K20" s="879"/>
      <c r="L20" s="879"/>
      <c r="M20" s="880"/>
      <c r="N20" s="878"/>
      <c r="O20" s="879"/>
      <c r="P20" s="879"/>
      <c r="Q20" s="880"/>
      <c r="R20" s="165"/>
    </row>
    <row r="21" spans="1:21" ht="21" customHeight="1">
      <c r="A21" s="807"/>
      <c r="B21" s="808"/>
      <c r="C21" s="809"/>
      <c r="D21" s="904"/>
      <c r="E21" s="905"/>
      <c r="F21" s="896"/>
      <c r="G21" s="897"/>
      <c r="H21" s="898"/>
      <c r="I21" s="881"/>
      <c r="J21" s="882"/>
      <c r="K21" s="882"/>
      <c r="L21" s="882"/>
      <c r="M21" s="883"/>
      <c r="N21" s="881"/>
      <c r="O21" s="882"/>
      <c r="P21" s="882"/>
      <c r="Q21" s="883"/>
      <c r="R21" s="165"/>
    </row>
    <row r="22" spans="1:21" ht="13">
      <c r="A22" s="163" t="s">
        <v>44</v>
      </c>
      <c r="B22" s="900" t="s">
        <v>453</v>
      </c>
      <c r="C22" s="900"/>
      <c r="D22" s="900"/>
      <c r="E22" s="900"/>
      <c r="F22" s="900"/>
      <c r="G22" s="900"/>
      <c r="H22" s="900"/>
      <c r="I22" s="900"/>
      <c r="J22" s="900"/>
      <c r="K22" s="900"/>
      <c r="L22" s="900"/>
      <c r="M22" s="900"/>
      <c r="N22" s="900"/>
      <c r="O22" s="900"/>
      <c r="P22" s="900"/>
      <c r="Q22" s="900"/>
      <c r="R22" s="165"/>
    </row>
    <row r="23" spans="1:21" ht="13">
      <c r="A23" s="163" t="s">
        <v>45</v>
      </c>
      <c r="B23" s="899" t="s">
        <v>720</v>
      </c>
      <c r="C23" s="899"/>
      <c r="D23" s="899"/>
      <c r="E23" s="899"/>
      <c r="F23" s="899"/>
      <c r="G23" s="899"/>
      <c r="H23" s="899"/>
      <c r="I23" s="899"/>
      <c r="J23" s="899"/>
      <c r="K23" s="899"/>
      <c r="L23" s="899"/>
      <c r="M23" s="899"/>
      <c r="N23" s="899"/>
      <c r="O23" s="899"/>
      <c r="P23" s="899"/>
      <c r="Q23" s="899"/>
      <c r="R23" s="165"/>
    </row>
    <row r="24" spans="1:21" ht="13">
      <c r="A24" s="163"/>
      <c r="B24" s="899"/>
      <c r="C24" s="899"/>
      <c r="D24" s="899"/>
      <c r="E24" s="899"/>
      <c r="F24" s="899"/>
      <c r="G24" s="899"/>
      <c r="H24" s="899"/>
      <c r="I24" s="899"/>
      <c r="J24" s="899"/>
      <c r="K24" s="899"/>
      <c r="L24" s="899"/>
      <c r="M24" s="899"/>
      <c r="N24" s="899"/>
      <c r="O24" s="899"/>
      <c r="P24" s="899"/>
      <c r="Q24" s="899"/>
      <c r="R24" s="190"/>
    </row>
    <row r="25" spans="1:21" ht="13">
      <c r="A25" s="163"/>
      <c r="B25" s="899"/>
      <c r="C25" s="899"/>
      <c r="D25" s="899"/>
      <c r="E25" s="899"/>
      <c r="F25" s="899"/>
      <c r="G25" s="899"/>
      <c r="H25" s="899"/>
      <c r="I25" s="899"/>
      <c r="J25" s="899"/>
      <c r="K25" s="899"/>
      <c r="L25" s="899"/>
      <c r="M25" s="899"/>
      <c r="N25" s="899"/>
      <c r="O25" s="899"/>
      <c r="P25" s="899"/>
      <c r="Q25" s="899"/>
      <c r="R25" s="190"/>
    </row>
    <row r="26" spans="1:21" s="192" customFormat="1" ht="13">
      <c r="A26" s="163"/>
      <c r="B26" s="899"/>
      <c r="C26" s="899"/>
      <c r="D26" s="899"/>
      <c r="E26" s="899"/>
      <c r="F26" s="899"/>
      <c r="G26" s="899"/>
      <c r="H26" s="899"/>
      <c r="I26" s="899"/>
      <c r="J26" s="899"/>
      <c r="K26" s="899"/>
      <c r="L26" s="899"/>
      <c r="M26" s="899"/>
      <c r="N26" s="899"/>
      <c r="O26" s="899"/>
      <c r="P26" s="899"/>
      <c r="Q26" s="899"/>
    </row>
    <row r="27" spans="1:21" s="192" customFormat="1" ht="13">
      <c r="A27" s="163" t="s">
        <v>46</v>
      </c>
      <c r="B27" s="899" t="s">
        <v>463</v>
      </c>
      <c r="C27" s="899"/>
      <c r="D27" s="899"/>
      <c r="E27" s="899"/>
      <c r="F27" s="899"/>
      <c r="G27" s="899"/>
      <c r="H27" s="899"/>
      <c r="I27" s="899"/>
      <c r="J27" s="899"/>
      <c r="K27" s="899"/>
      <c r="L27" s="899"/>
      <c r="M27" s="899"/>
      <c r="N27" s="899"/>
      <c r="O27" s="899"/>
      <c r="P27" s="899"/>
      <c r="Q27" s="899"/>
      <c r="R27" s="170"/>
    </row>
    <row r="28" spans="1:21" s="192" customFormat="1" ht="13">
      <c r="A28" s="163" t="s">
        <v>54</v>
      </c>
      <c r="B28" s="899" t="s">
        <v>705</v>
      </c>
      <c r="C28" s="899"/>
      <c r="D28" s="899"/>
      <c r="E28" s="899"/>
      <c r="F28" s="899"/>
      <c r="G28" s="899"/>
      <c r="H28" s="899"/>
      <c r="I28" s="899"/>
      <c r="J28" s="899"/>
      <c r="K28" s="899"/>
      <c r="L28" s="899"/>
      <c r="M28" s="899"/>
      <c r="N28" s="899"/>
      <c r="O28" s="899"/>
      <c r="P28" s="899"/>
      <c r="Q28" s="899"/>
      <c r="R28" s="170"/>
    </row>
    <row r="29" spans="1:21" s="192" customFormat="1" ht="13">
      <c r="A29" s="163" t="s">
        <v>506</v>
      </c>
      <c r="B29" s="821" t="s">
        <v>721</v>
      </c>
      <c r="C29" s="821"/>
      <c r="D29" s="821"/>
      <c r="E29" s="821"/>
      <c r="F29" s="821"/>
      <c r="G29" s="821"/>
      <c r="H29" s="821"/>
      <c r="I29" s="821"/>
      <c r="J29" s="821"/>
      <c r="K29" s="821"/>
      <c r="L29" s="821"/>
      <c r="M29" s="821"/>
      <c r="N29" s="821"/>
      <c r="O29" s="821"/>
      <c r="P29" s="821"/>
      <c r="Q29" s="821"/>
      <c r="R29" s="170"/>
    </row>
    <row r="30" spans="1:21" s="192" customFormat="1" ht="13">
      <c r="A30" s="163"/>
      <c r="B30" s="821"/>
      <c r="C30" s="821"/>
      <c r="D30" s="821"/>
      <c r="E30" s="821"/>
      <c r="F30" s="821"/>
      <c r="G30" s="821"/>
      <c r="H30" s="821"/>
      <c r="I30" s="821"/>
      <c r="J30" s="821"/>
      <c r="K30" s="821"/>
      <c r="L30" s="821"/>
      <c r="M30" s="821"/>
      <c r="N30" s="821"/>
      <c r="O30" s="821"/>
      <c r="P30" s="821"/>
      <c r="Q30" s="821"/>
      <c r="R30" s="170"/>
    </row>
    <row r="31" spans="1:21" s="192" customFormat="1" ht="13">
      <c r="A31" s="163" t="s">
        <v>55</v>
      </c>
      <c r="B31" s="694" t="s">
        <v>505</v>
      </c>
      <c r="C31" s="694"/>
      <c r="D31" s="694"/>
      <c r="E31" s="694"/>
      <c r="F31" s="694"/>
      <c r="G31" s="694"/>
      <c r="H31" s="694"/>
      <c r="I31" s="694"/>
      <c r="J31" s="694"/>
      <c r="K31" s="694"/>
      <c r="L31" s="694"/>
      <c r="M31" s="694"/>
      <c r="N31" s="694"/>
      <c r="O31" s="694"/>
      <c r="P31" s="694"/>
      <c r="Q31" s="694"/>
      <c r="R31" s="170"/>
    </row>
    <row r="32" spans="1:21" s="192" customFormat="1" ht="13">
      <c r="A32" s="163"/>
      <c r="B32" s="694"/>
      <c r="C32" s="694"/>
      <c r="D32" s="694"/>
      <c r="E32" s="694"/>
      <c r="F32" s="694"/>
      <c r="G32" s="694"/>
      <c r="H32" s="694"/>
      <c r="I32" s="694"/>
      <c r="J32" s="694"/>
      <c r="K32" s="694"/>
      <c r="L32" s="694"/>
      <c r="M32" s="694"/>
      <c r="N32" s="694"/>
      <c r="O32" s="694"/>
      <c r="P32" s="694"/>
      <c r="Q32" s="694"/>
      <c r="R32" s="170"/>
    </row>
    <row r="33" spans="1:18" s="192" customFormat="1" ht="13">
      <c r="A33" s="163" t="s">
        <v>61</v>
      </c>
      <c r="B33" s="776" t="s">
        <v>53</v>
      </c>
      <c r="C33" s="776"/>
      <c r="D33" s="776"/>
      <c r="E33" s="776"/>
      <c r="F33" s="776"/>
      <c r="G33" s="776"/>
      <c r="H33" s="776"/>
      <c r="I33" s="776"/>
      <c r="J33" s="776"/>
      <c r="K33" s="776"/>
      <c r="L33" s="776"/>
      <c r="M33" s="776"/>
      <c r="N33" s="776"/>
      <c r="O33" s="776"/>
      <c r="P33" s="776"/>
      <c r="Q33" s="776"/>
      <c r="R33" s="170"/>
    </row>
    <row r="34" spans="1:18" s="192" customFormat="1" ht="9.75" customHeight="1">
      <c r="A34" s="131"/>
      <c r="B34" s="131"/>
      <c r="C34" s="131"/>
      <c r="D34" s="131"/>
      <c r="E34" s="131"/>
      <c r="F34" s="131"/>
      <c r="G34" s="131"/>
      <c r="H34" s="131"/>
      <c r="I34" s="131"/>
      <c r="J34" s="131"/>
      <c r="K34" s="131"/>
      <c r="L34" s="131"/>
      <c r="M34" s="131"/>
      <c r="N34" s="131"/>
      <c r="O34" s="131"/>
      <c r="P34" s="131"/>
      <c r="Q34" s="131"/>
      <c r="R34" s="170"/>
    </row>
    <row r="35" spans="1:18" s="192" customFormat="1" ht="9.75" customHeight="1">
      <c r="A35" s="3"/>
      <c r="B35" s="3"/>
      <c r="C35" s="3"/>
      <c r="D35" s="3"/>
      <c r="E35" s="3"/>
      <c r="F35" s="3"/>
      <c r="G35" s="3"/>
      <c r="H35" s="3"/>
      <c r="I35" s="3"/>
      <c r="J35" s="3"/>
      <c r="K35" s="3"/>
      <c r="L35" s="3"/>
      <c r="M35" s="3"/>
      <c r="N35" s="3"/>
      <c r="O35" s="3"/>
      <c r="P35" s="3"/>
      <c r="Q35" s="3"/>
      <c r="R35" s="191"/>
    </row>
    <row r="36" spans="1:18" s="192" customFormat="1" ht="12.75" customHeight="1">
      <c r="A36" s="721" t="s">
        <v>139</v>
      </c>
      <c r="B36" s="721"/>
      <c r="C36" s="721"/>
      <c r="D36" s="721"/>
      <c r="E36" s="722" t="str">
        <f>IF(発注者入力シート!C10="","",発注者入力シート!C10)</f>
        <v>出雲三刀屋線（上島１工区）総合交付金（改築）工事　第１４期（補正）</v>
      </c>
      <c r="F36" s="722"/>
      <c r="G36" s="722"/>
      <c r="H36" s="722"/>
      <c r="I36" s="722"/>
      <c r="J36" s="722"/>
      <c r="K36" s="722"/>
      <c r="L36" s="722"/>
      <c r="M36" s="722"/>
      <c r="N36" s="722"/>
      <c r="O36" s="722"/>
      <c r="P36" s="722"/>
      <c r="Q36" s="722"/>
      <c r="R36" s="191"/>
    </row>
    <row r="37" spans="1:18" ht="12.75" customHeight="1"/>
    <row r="38" spans="1:18" ht="12.75" customHeight="1">
      <c r="A38" s="721" t="s">
        <v>137</v>
      </c>
      <c r="B38" s="721"/>
      <c r="C38" s="721"/>
      <c r="D38" s="721"/>
      <c r="E38" s="722" t="str">
        <f>IF(発注者入力シート!C6="","",発注者入力シート!C6)</f>
        <v>島根県出雲県土整備事務所</v>
      </c>
      <c r="F38" s="722"/>
      <c r="G38" s="722"/>
      <c r="H38" s="722"/>
      <c r="I38" s="722"/>
      <c r="J38" s="722"/>
      <c r="K38" s="722"/>
      <c r="L38" s="722"/>
      <c r="M38" s="722"/>
      <c r="N38" s="722"/>
      <c r="O38" s="722"/>
      <c r="P38" s="722"/>
      <c r="Q38" s="722"/>
      <c r="R38" s="2"/>
    </row>
    <row r="39" spans="1:18" ht="12.75" customHeight="1"/>
    <row r="40" spans="1:18" ht="12.75" customHeight="1">
      <c r="A40" s="721" t="s">
        <v>140</v>
      </c>
      <c r="B40" s="721"/>
      <c r="C40" s="721"/>
      <c r="D40" s="721"/>
      <c r="E40" s="724" t="str">
        <f>発注者入力シート!$C$11</f>
        <v>令和９年７月３１日までに入札公告された工事　　</v>
      </c>
      <c r="F40" s="724"/>
      <c r="G40" s="724"/>
      <c r="H40" s="724"/>
      <c r="I40" s="724"/>
      <c r="J40" s="724"/>
      <c r="K40" s="724"/>
      <c r="L40" s="724"/>
      <c r="M40" s="724"/>
      <c r="N40" s="724"/>
      <c r="O40" s="724"/>
      <c r="P40" s="724"/>
      <c r="Q40" s="724"/>
    </row>
    <row r="41" spans="1:18" ht="15" customHeight="1">
      <c r="E41" s="432"/>
      <c r="F41" s="432"/>
      <c r="G41" s="432"/>
      <c r="H41" s="432"/>
      <c r="I41" s="432"/>
      <c r="J41" s="432"/>
      <c r="K41" s="432"/>
      <c r="L41" s="432"/>
      <c r="M41" s="432"/>
      <c r="N41" s="432"/>
      <c r="O41" s="432"/>
      <c r="P41" s="432"/>
      <c r="Q41" s="432"/>
      <c r="R41" s="165"/>
    </row>
    <row r="42" spans="1:18" ht="13.5" customHeight="1">
      <c r="A42" s="719" t="str">
        <f>CONCATENATE("　今後、",発注者入力シート!C6,"が発注する工事においては、本書の写し（※）をもって「県管理公共土木施設に関する維持管理業務または海岸漂着物の回収業務の契約実績」の貴社技術資料とみなし、その他添付資料の提出は不要とする。
※本書の写しとは、収受印欄に収受の押印がある資料をいう。")</f>
        <v>　今後、島根県出雲県土整備事務所が発注する工事においては、本書の写し（※）をもって「県管理公共土木施設に関する維持管理業務または海岸漂着物の回収業務の契約実績」の貴社技術資料とみなし、その他添付資料の提出は不要とする。
※本書の写しとは、収受印欄に収受の押印がある資料をいう。</v>
      </c>
      <c r="B42" s="719"/>
      <c r="C42" s="719"/>
      <c r="D42" s="719"/>
      <c r="E42" s="719"/>
      <c r="F42" s="719"/>
      <c r="G42" s="719"/>
      <c r="H42" s="719"/>
      <c r="I42" s="719"/>
      <c r="J42" s="719"/>
      <c r="K42" s="719"/>
      <c r="L42" s="719"/>
      <c r="M42" s="719"/>
      <c r="N42" s="719"/>
      <c r="O42" s="719"/>
      <c r="P42" s="719"/>
      <c r="Q42" s="719"/>
      <c r="R42" s="165"/>
    </row>
    <row r="43" spans="1:18" ht="13.5" customHeight="1">
      <c r="A43" s="719"/>
      <c r="B43" s="719"/>
      <c r="C43" s="719"/>
      <c r="D43" s="719"/>
      <c r="E43" s="719"/>
      <c r="F43" s="719"/>
      <c r="G43" s="719"/>
      <c r="H43" s="719"/>
      <c r="I43" s="719"/>
      <c r="J43" s="719"/>
      <c r="K43" s="719"/>
      <c r="L43" s="719"/>
      <c r="M43" s="719"/>
      <c r="N43" s="719"/>
      <c r="O43" s="719"/>
      <c r="P43" s="719"/>
      <c r="Q43" s="719"/>
      <c r="R43" s="165"/>
    </row>
    <row r="44" spans="1:18" ht="27" customHeight="1">
      <c r="A44" s="719"/>
      <c r="B44" s="719"/>
      <c r="C44" s="719"/>
      <c r="D44" s="719"/>
      <c r="E44" s="719"/>
      <c r="F44" s="719"/>
      <c r="G44" s="719"/>
      <c r="H44" s="719"/>
      <c r="I44" s="719"/>
      <c r="J44" s="719"/>
      <c r="K44" s="719"/>
      <c r="L44" s="719"/>
      <c r="M44" s="719"/>
      <c r="N44" s="719"/>
      <c r="O44" s="719"/>
      <c r="P44" s="719"/>
      <c r="Q44" s="719"/>
      <c r="R44" s="188"/>
    </row>
    <row r="45" spans="1:18" s="192" customFormat="1" ht="13.5" customHeight="1">
      <c r="A45" s="694" t="s">
        <v>427</v>
      </c>
      <c r="B45" s="694"/>
      <c r="C45" s="694"/>
      <c r="D45" s="694"/>
      <c r="E45" s="694"/>
      <c r="F45" s="694"/>
      <c r="G45" s="694"/>
      <c r="H45" s="694"/>
      <c r="I45" s="694"/>
      <c r="J45" s="694"/>
      <c r="K45" s="694"/>
      <c r="L45" s="694"/>
      <c r="M45" s="694"/>
      <c r="N45" s="694"/>
      <c r="O45" s="694"/>
      <c r="P45" s="694"/>
      <c r="Q45" s="694"/>
      <c r="R45" s="170"/>
    </row>
    <row r="46" spans="1:18" s="192" customFormat="1" ht="13.5" customHeight="1">
      <c r="A46" s="694"/>
      <c r="B46" s="694"/>
      <c r="C46" s="694"/>
      <c r="D46" s="694"/>
      <c r="E46" s="694"/>
      <c r="F46" s="694"/>
      <c r="G46" s="694"/>
      <c r="H46" s="694"/>
      <c r="I46" s="694"/>
      <c r="J46" s="694"/>
      <c r="K46" s="694"/>
      <c r="L46" s="694"/>
      <c r="M46" s="694"/>
      <c r="N46" s="694"/>
      <c r="O46" s="694"/>
      <c r="P46" s="694"/>
      <c r="Q46" s="694"/>
    </row>
    <row r="47" spans="1:18" s="192" customFormat="1" ht="13.5" customHeight="1">
      <c r="A47" s="170"/>
      <c r="B47" s="170"/>
      <c r="C47" s="170"/>
      <c r="D47" s="170"/>
      <c r="E47" s="170"/>
      <c r="F47" s="170"/>
      <c r="G47" s="170"/>
      <c r="H47" s="170"/>
      <c r="I47" s="170"/>
      <c r="J47" s="170"/>
      <c r="K47" s="170"/>
      <c r="L47" s="170"/>
      <c r="M47" s="170"/>
      <c r="N47" s="678" t="s">
        <v>56</v>
      </c>
      <c r="O47" s="678"/>
      <c r="P47" s="170"/>
      <c r="Q47" s="170"/>
    </row>
    <row r="48" spans="1:18" s="192" customFormat="1" ht="13.5" customHeight="1">
      <c r="A48" s="3" t="s">
        <v>58</v>
      </c>
      <c r="B48" s="3" t="s">
        <v>494</v>
      </c>
      <c r="C48" s="3"/>
      <c r="D48" s="3"/>
      <c r="E48" s="3"/>
      <c r="F48" s="3"/>
      <c r="G48" s="3"/>
      <c r="H48" s="3"/>
      <c r="I48" s="3"/>
      <c r="J48" s="3"/>
      <c r="K48" s="3"/>
      <c r="L48" s="3"/>
      <c r="M48" s="136"/>
      <c r="N48" s="419"/>
      <c r="O48" s="419"/>
      <c r="P48" s="420"/>
      <c r="Q48" s="3"/>
    </row>
    <row r="49" spans="1:17" s="192" customFormat="1" ht="12.75" customHeight="1">
      <c r="A49" s="3"/>
      <c r="B49" s="685" t="str">
        <f>IF(COUNTIF(企業入力シート!B33,"○")&gt;0,発注者入力シート!AJ10,IF(INDEX(発注者入力シート!$B$29:$J$38,MATCH(発注者入力シート!N8,発注者入力シート!$C$29:$C$38,0),7)="未記入",発注者入力シート!$AJ$8,IF(INDEX(発注者入力シート!$B$29:$J$38,MATCH(発注者入力シート!N8,発注者入力シート!$C$29:$C$38,0),7)="無",発注者入力シート!$AJ$9,IF(INDEX(発注者入力シート!$B$29:$J$38,MATCH(発注者入力シート!N8,発注者入力シート!$C$29:$C$38,0),7)="有",発注者入力シート!$AJ$10))))</f>
        <v>「企業入力シート」の「押印済資料での提出」欄が未記入ですので、リストから「有」、「無」どちらかを選択してください</v>
      </c>
      <c r="C49" s="686"/>
      <c r="D49" s="686"/>
      <c r="E49" s="686"/>
      <c r="F49" s="686"/>
      <c r="G49" s="686"/>
      <c r="H49" s="686"/>
      <c r="I49" s="687"/>
      <c r="J49" s="3"/>
      <c r="K49" s="3"/>
      <c r="L49" s="3"/>
      <c r="M49" s="137"/>
      <c r="N49" s="3"/>
      <c r="O49" s="3"/>
      <c r="P49" s="421"/>
      <c r="Q49" s="3"/>
    </row>
    <row r="50" spans="1:17" ht="12" customHeight="1">
      <c r="B50" s="688"/>
      <c r="C50" s="689"/>
      <c r="D50" s="689"/>
      <c r="E50" s="689"/>
      <c r="F50" s="689"/>
      <c r="G50" s="689"/>
      <c r="H50" s="689"/>
      <c r="I50" s="690"/>
      <c r="M50" s="137"/>
      <c r="P50" s="421"/>
    </row>
    <row r="51" spans="1:17" ht="12" customHeight="1">
      <c r="A51" s="3" t="s">
        <v>11</v>
      </c>
      <c r="B51" s="688"/>
      <c r="C51" s="689"/>
      <c r="D51" s="689"/>
      <c r="E51" s="689"/>
      <c r="F51" s="689"/>
      <c r="G51" s="689"/>
      <c r="H51" s="689"/>
      <c r="I51" s="690"/>
      <c r="M51" s="137"/>
      <c r="P51" s="421"/>
    </row>
    <row r="52" spans="1:17" ht="12" customHeight="1">
      <c r="B52" s="688"/>
      <c r="C52" s="689"/>
      <c r="D52" s="689"/>
      <c r="E52" s="689"/>
      <c r="F52" s="689"/>
      <c r="G52" s="689"/>
      <c r="H52" s="689"/>
      <c r="I52" s="690"/>
      <c r="M52" s="137"/>
      <c r="P52" s="421"/>
    </row>
    <row r="53" spans="1:17" ht="12" customHeight="1">
      <c r="B53" s="691"/>
      <c r="C53" s="692"/>
      <c r="D53" s="692"/>
      <c r="E53" s="692"/>
      <c r="F53" s="692"/>
      <c r="G53" s="692"/>
      <c r="H53" s="692"/>
      <c r="I53" s="693"/>
      <c r="M53" s="137"/>
      <c r="P53" s="421"/>
    </row>
    <row r="54" spans="1:17" ht="13.5" customHeight="1">
      <c r="A54" s="273"/>
      <c r="B54" s="170"/>
      <c r="C54" s="170"/>
      <c r="D54" s="170"/>
      <c r="E54" s="170"/>
      <c r="F54" s="170"/>
      <c r="G54" s="170"/>
      <c r="H54" s="170"/>
      <c r="I54" s="170"/>
      <c r="M54" s="137"/>
      <c r="P54" s="421"/>
    </row>
    <row r="55" spans="1:17" ht="13.5" customHeight="1">
      <c r="A55" s="444" t="s">
        <v>609</v>
      </c>
      <c r="B55" s="445"/>
      <c r="C55" s="445"/>
      <c r="D55" s="445"/>
      <c r="E55" s="445"/>
      <c r="F55" s="445"/>
      <c r="G55" s="445"/>
      <c r="H55" s="445"/>
      <c r="I55" s="445"/>
      <c r="J55" s="445"/>
      <c r="K55" s="445"/>
      <c r="M55" s="138"/>
      <c r="N55" s="139"/>
      <c r="O55" s="139"/>
      <c r="P55" s="422"/>
    </row>
    <row r="56" spans="1:17" ht="15.75" customHeight="1">
      <c r="B56" s="446" t="s">
        <v>615</v>
      </c>
      <c r="C56" s="446"/>
      <c r="D56" s="446"/>
      <c r="E56" s="446"/>
      <c r="F56" s="446"/>
      <c r="G56" s="446"/>
      <c r="H56" s="446"/>
      <c r="I56" s="446"/>
      <c r="J56" s="446"/>
      <c r="K56" s="446"/>
      <c r="L56" s="437"/>
      <c r="M56" s="431"/>
      <c r="N56" s="431"/>
      <c r="O56" s="431"/>
      <c r="P56" s="431"/>
      <c r="Q56" s="431"/>
    </row>
    <row r="57" spans="1:17" ht="15" customHeight="1">
      <c r="M57" s="433"/>
      <c r="N57" s="433"/>
      <c r="O57" s="433"/>
      <c r="P57" s="433"/>
      <c r="Q57" s="433"/>
    </row>
    <row r="58" spans="1:17" ht="15" customHeight="1">
      <c r="A58" s="433"/>
      <c r="B58" s="433"/>
      <c r="C58" s="433"/>
      <c r="D58" s="433"/>
      <c r="E58" s="433"/>
      <c r="F58" s="433"/>
      <c r="G58" s="433"/>
      <c r="H58" s="433"/>
      <c r="I58" s="433"/>
      <c r="J58" s="433"/>
      <c r="K58" s="433"/>
      <c r="L58" s="433"/>
      <c r="M58" s="433"/>
      <c r="N58" s="433"/>
      <c r="O58" s="433"/>
      <c r="P58" s="433"/>
      <c r="Q58" s="433"/>
    </row>
  </sheetData>
  <mergeCells count="49">
    <mergeCell ref="S16:U19"/>
    <mergeCell ref="A20:C21"/>
    <mergeCell ref="I20:M21"/>
    <mergeCell ref="D15:E16"/>
    <mergeCell ref="D20:E21"/>
    <mergeCell ref="F15:H15"/>
    <mergeCell ref="F16:H16"/>
    <mergeCell ref="A15:C16"/>
    <mergeCell ref="A18:C19"/>
    <mergeCell ref="D18:E19"/>
    <mergeCell ref="I18:M19"/>
    <mergeCell ref="F18:H18"/>
    <mergeCell ref="A40:D40"/>
    <mergeCell ref="A42:Q44"/>
    <mergeCell ref="E40:Q40"/>
    <mergeCell ref="B49:I53"/>
    <mergeCell ref="B28:Q28"/>
    <mergeCell ref="D13:E14"/>
    <mergeCell ref="N47:O47"/>
    <mergeCell ref="N20:Q21"/>
    <mergeCell ref="F20:H20"/>
    <mergeCell ref="N18:Q19"/>
    <mergeCell ref="F21:H21"/>
    <mergeCell ref="A45:Q46"/>
    <mergeCell ref="A36:D36"/>
    <mergeCell ref="B31:Q32"/>
    <mergeCell ref="B27:Q27"/>
    <mergeCell ref="B22:Q22"/>
    <mergeCell ref="B23:Q26"/>
    <mergeCell ref="B29:Q30"/>
    <mergeCell ref="B33:Q33"/>
    <mergeCell ref="E38:Q38"/>
    <mergeCell ref="A38:D38"/>
    <mergeCell ref="F13:H13"/>
    <mergeCell ref="E36:Q36"/>
    <mergeCell ref="O1:Q1"/>
    <mergeCell ref="A1:F1"/>
    <mergeCell ref="A2:E2"/>
    <mergeCell ref="A4:Q4"/>
    <mergeCell ref="N15:Q16"/>
    <mergeCell ref="H5:J5"/>
    <mergeCell ref="K5:Q5"/>
    <mergeCell ref="B7:Q8"/>
    <mergeCell ref="N13:Q14"/>
    <mergeCell ref="I13:M14"/>
    <mergeCell ref="I15:M16"/>
    <mergeCell ref="A13:C14"/>
    <mergeCell ref="A10:C10"/>
    <mergeCell ref="D10:M10"/>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pageSetUpPr fitToPage="1"/>
  </sheetPr>
  <dimension ref="A1:U55"/>
  <sheetViews>
    <sheetView view="pageBreakPreview" zoomScaleNormal="100" zoomScaleSheetLayoutView="100" workbookViewId="0">
      <selection activeCell="K6" sqref="K6:Q6"/>
    </sheetView>
  </sheetViews>
  <sheetFormatPr defaultColWidth="9" defaultRowHeight="13.5" customHeight="1"/>
  <cols>
    <col min="1" max="1" width="5.6328125" style="3" customWidth="1"/>
    <col min="2" max="2" width="5.08984375" style="3" customWidth="1"/>
    <col min="3" max="5" width="5" style="3" customWidth="1"/>
    <col min="6" max="8" width="6.6328125" style="3" customWidth="1"/>
    <col min="9" max="18" width="4.90625" style="3" customWidth="1"/>
    <col min="19" max="16384" width="9" style="3"/>
  </cols>
  <sheetData>
    <row r="1" spans="1:21" ht="13.5" customHeight="1">
      <c r="A1" s="675" t="str">
        <f>CONCATENATE("（様式-",INDEX(発注者入力シート!$B$29:$G$38,MATCH(発注者入力シート!N10,発注者入力シート!$C$29:$C$38,0),4),"）")</f>
        <v>（様式-７）</v>
      </c>
      <c r="B1" s="675"/>
      <c r="C1" s="675"/>
      <c r="D1" s="675"/>
      <c r="E1" s="675"/>
      <c r="F1" s="675"/>
      <c r="O1" s="840" t="str">
        <f>IF(INDEX(発注者入力シート!$B$20:$G$40,MATCH(発注者入力シート!N10,発注者入力シート!$C$20:$C$40,0),3)="","",INDEX(発注者入力シート!$B$20:$G$40,MATCH(発注者入力シート!N10,発注者入力シート!$C$20:$C$40,0),3))</f>
        <v/>
      </c>
      <c r="P1" s="840"/>
      <c r="Q1" s="840"/>
      <c r="R1" s="109"/>
      <c r="S1" s="3" t="s">
        <v>246</v>
      </c>
    </row>
    <row r="2" spans="1:21" ht="13.5" customHeight="1">
      <c r="A2" s="675" t="str">
        <f>CONCATENATE("評価項目",INDEX(発注者入力シート!$B$29:$G$38,MATCH(発注者入力シート!N10,発注者入力シート!$C$29:$C$38,0),5),"-",INDEX(発注者入力シート!$B$29:$G$38,MATCH(発注者入力シート!N10,発注者入力シート!$C$29:$C$38,0),6))</f>
        <v>評価項目（３）-③</v>
      </c>
      <c r="B2" s="675"/>
      <c r="C2" s="675"/>
      <c r="D2" s="675"/>
      <c r="E2" s="675"/>
      <c r="S2" s="3" t="s">
        <v>247</v>
      </c>
    </row>
    <row r="3" spans="1:21" ht="13.5" customHeight="1">
      <c r="S3" s="132"/>
      <c r="T3" s="3" t="s">
        <v>256</v>
      </c>
    </row>
    <row r="4" spans="1:21" ht="13.5" customHeight="1">
      <c r="A4" s="728" t="s">
        <v>597</v>
      </c>
      <c r="B4" s="728"/>
      <c r="C4" s="728"/>
      <c r="D4" s="728"/>
      <c r="E4" s="728"/>
      <c r="F4" s="728"/>
      <c r="G4" s="728"/>
      <c r="H4" s="728"/>
      <c r="I4" s="728"/>
      <c r="J4" s="728"/>
      <c r="K4" s="728"/>
      <c r="L4" s="728"/>
      <c r="M4" s="728"/>
      <c r="N4" s="728"/>
      <c r="O4" s="728"/>
      <c r="P4" s="728"/>
      <c r="Q4" s="728"/>
      <c r="R4" s="164"/>
      <c r="S4" s="126"/>
      <c r="T4" s="3" t="s">
        <v>329</v>
      </c>
    </row>
    <row r="5" spans="1:21" ht="13.5" customHeight="1">
      <c r="A5" s="164"/>
      <c r="B5" s="164"/>
      <c r="C5" s="164"/>
      <c r="D5" s="164"/>
      <c r="E5" s="164"/>
      <c r="F5" s="164"/>
      <c r="G5" s="164"/>
      <c r="H5" s="164"/>
      <c r="I5" s="164"/>
      <c r="J5" s="164"/>
      <c r="K5" s="164"/>
      <c r="L5" s="164"/>
      <c r="M5" s="164"/>
      <c r="N5" s="164"/>
      <c r="O5" s="164"/>
      <c r="P5" s="164"/>
      <c r="Q5" s="164"/>
      <c r="R5" s="164"/>
    </row>
    <row r="6" spans="1:21" ht="13.5" customHeight="1">
      <c r="H6" s="751" t="s">
        <v>176</v>
      </c>
      <c r="I6" s="751"/>
      <c r="J6" s="751"/>
      <c r="K6" s="729" t="str">
        <f>IF(企業入力シート!C7="","",企業入力シート!C7)</f>
        <v/>
      </c>
      <c r="L6" s="729"/>
      <c r="M6" s="729"/>
      <c r="N6" s="729"/>
      <c r="O6" s="729"/>
      <c r="P6" s="729"/>
      <c r="Q6" s="729"/>
      <c r="R6" s="2"/>
      <c r="S6" s="3" t="s">
        <v>250</v>
      </c>
    </row>
    <row r="7" spans="1:21" ht="13.5" customHeight="1">
      <c r="S7" s="128"/>
      <c r="T7" s="3" t="s">
        <v>251</v>
      </c>
    </row>
    <row r="8" spans="1:21" ht="13.5" customHeight="1">
      <c r="A8" s="273" t="s">
        <v>136</v>
      </c>
      <c r="B8" s="899" t="s">
        <v>688</v>
      </c>
      <c r="C8" s="899"/>
      <c r="D8" s="899"/>
      <c r="E8" s="899"/>
      <c r="F8" s="899"/>
      <c r="G8" s="899"/>
      <c r="H8" s="899"/>
      <c r="I8" s="899"/>
      <c r="J8" s="899"/>
      <c r="K8" s="899"/>
      <c r="L8" s="899"/>
      <c r="M8" s="899"/>
      <c r="N8" s="899"/>
      <c r="O8" s="899"/>
      <c r="P8" s="899"/>
      <c r="Q8" s="899"/>
      <c r="R8" s="188"/>
      <c r="S8" s="129"/>
      <c r="T8" s="3" t="s">
        <v>249</v>
      </c>
    </row>
    <row r="9" spans="1:21" ht="13.5" customHeight="1">
      <c r="B9" s="899"/>
      <c r="C9" s="899"/>
      <c r="D9" s="899"/>
      <c r="E9" s="899"/>
      <c r="F9" s="899"/>
      <c r="G9" s="899"/>
      <c r="H9" s="899"/>
      <c r="I9" s="899"/>
      <c r="J9" s="899"/>
      <c r="K9" s="899"/>
      <c r="L9" s="899"/>
      <c r="M9" s="899"/>
      <c r="N9" s="899"/>
      <c r="O9" s="899"/>
      <c r="P9" s="899"/>
      <c r="Q9" s="899"/>
      <c r="R9" s="188"/>
    </row>
    <row r="10" spans="1:21" ht="13.5" customHeight="1">
      <c r="B10" s="188"/>
      <c r="C10" s="188"/>
      <c r="D10" s="188"/>
      <c r="E10" s="188"/>
      <c r="F10" s="188"/>
      <c r="G10" s="188"/>
      <c r="H10" s="188"/>
      <c r="I10" s="188"/>
      <c r="J10" s="188"/>
      <c r="K10" s="188"/>
      <c r="L10" s="188"/>
      <c r="M10" s="188"/>
      <c r="N10" s="188"/>
      <c r="O10" s="188"/>
      <c r="P10" s="188"/>
      <c r="Q10" s="188"/>
      <c r="R10" s="188"/>
      <c r="S10" s="134" t="s">
        <v>252</v>
      </c>
    </row>
    <row r="11" spans="1:21" ht="13.5" customHeight="1">
      <c r="A11" s="836" t="s">
        <v>426</v>
      </c>
      <c r="B11" s="836"/>
      <c r="C11" s="836"/>
      <c r="D11" s="837" t="s">
        <v>722</v>
      </c>
      <c r="E11" s="838"/>
      <c r="F11" s="838"/>
      <c r="G11" s="838"/>
      <c r="H11" s="838"/>
      <c r="I11" s="838"/>
      <c r="J11" s="838"/>
      <c r="K11" s="838"/>
      <c r="L11" s="838"/>
      <c r="M11" s="839"/>
      <c r="S11" s="134" t="s">
        <v>253</v>
      </c>
    </row>
    <row r="12" spans="1:21" ht="13.5" customHeight="1">
      <c r="A12" s="189"/>
      <c r="B12" s="189"/>
      <c r="C12" s="189"/>
      <c r="D12" s="189"/>
      <c r="E12" s="189"/>
      <c r="F12" s="264"/>
      <c r="G12" s="264"/>
      <c r="H12" s="264"/>
      <c r="I12" s="188"/>
      <c r="J12" s="188"/>
      <c r="K12" s="188"/>
      <c r="L12" s="188"/>
      <c r="M12" s="188"/>
      <c r="N12" s="188"/>
      <c r="O12" s="188"/>
      <c r="P12" s="188"/>
      <c r="Q12" s="188"/>
      <c r="S12" s="134" t="s">
        <v>475</v>
      </c>
    </row>
    <row r="13" spans="1:21" ht="13.5" customHeight="1">
      <c r="A13" s="2" t="s">
        <v>686</v>
      </c>
      <c r="B13" s="188"/>
      <c r="C13" s="188"/>
      <c r="D13" s="188"/>
      <c r="E13" s="188"/>
      <c r="F13" s="188"/>
      <c r="G13" s="188"/>
      <c r="H13" s="188"/>
      <c r="I13" s="188"/>
      <c r="J13" s="188"/>
      <c r="K13" s="188"/>
      <c r="L13" s="188"/>
      <c r="M13" s="188"/>
      <c r="N13" s="188"/>
      <c r="O13" s="188"/>
      <c r="P13" s="188"/>
      <c r="Q13" s="188"/>
    </row>
    <row r="14" spans="1:21" ht="13.5" customHeight="1">
      <c r="A14" s="741" t="s">
        <v>476</v>
      </c>
      <c r="B14" s="740"/>
      <c r="C14" s="742"/>
      <c r="D14" s="908" t="s">
        <v>507</v>
      </c>
      <c r="E14" s="909"/>
      <c r="F14" s="875" t="s">
        <v>584</v>
      </c>
      <c r="G14" s="876"/>
      <c r="H14" s="877"/>
      <c r="I14" s="701" t="s">
        <v>649</v>
      </c>
      <c r="J14" s="701"/>
      <c r="K14" s="701"/>
      <c r="L14" s="701"/>
      <c r="M14" s="701"/>
      <c r="N14" s="740" t="s">
        <v>648</v>
      </c>
      <c r="O14" s="740"/>
      <c r="P14" s="740"/>
      <c r="Q14" s="742"/>
      <c r="R14" s="188"/>
    </row>
    <row r="15" spans="1:21" ht="13.5" customHeight="1">
      <c r="A15" s="743"/>
      <c r="B15" s="744"/>
      <c r="C15" s="745"/>
      <c r="D15" s="910"/>
      <c r="E15" s="911"/>
      <c r="F15" s="426" t="s">
        <v>585</v>
      </c>
      <c r="G15" s="427"/>
      <c r="H15" s="428"/>
      <c r="I15" s="701"/>
      <c r="J15" s="701"/>
      <c r="K15" s="701"/>
      <c r="L15" s="701"/>
      <c r="M15" s="701"/>
      <c r="N15" s="744"/>
      <c r="O15" s="744"/>
      <c r="P15" s="744"/>
      <c r="Q15" s="745"/>
      <c r="R15" s="188"/>
      <c r="S15" s="416" t="s">
        <v>569</v>
      </c>
    </row>
    <row r="16" spans="1:21" ht="22.5" customHeight="1">
      <c r="A16" s="804"/>
      <c r="B16" s="805"/>
      <c r="C16" s="806"/>
      <c r="D16" s="912"/>
      <c r="E16" s="913"/>
      <c r="F16" s="893"/>
      <c r="G16" s="894"/>
      <c r="H16" s="895"/>
      <c r="I16" s="878"/>
      <c r="J16" s="879"/>
      <c r="K16" s="879"/>
      <c r="L16" s="879"/>
      <c r="M16" s="880"/>
      <c r="N16" s="878"/>
      <c r="O16" s="879"/>
      <c r="P16" s="879"/>
      <c r="Q16" s="880"/>
      <c r="R16" s="188"/>
      <c r="S16" s="901" t="s">
        <v>570</v>
      </c>
      <c r="T16" s="901"/>
      <c r="U16" s="901"/>
    </row>
    <row r="17" spans="1:21" ht="22.5" customHeight="1">
      <c r="A17" s="807"/>
      <c r="B17" s="808"/>
      <c r="C17" s="809"/>
      <c r="D17" s="914"/>
      <c r="E17" s="915"/>
      <c r="F17" s="896"/>
      <c r="G17" s="897"/>
      <c r="H17" s="898"/>
      <c r="I17" s="881"/>
      <c r="J17" s="882"/>
      <c r="K17" s="882"/>
      <c r="L17" s="882"/>
      <c r="M17" s="883"/>
      <c r="N17" s="881"/>
      <c r="O17" s="882"/>
      <c r="P17" s="882"/>
      <c r="Q17" s="883"/>
      <c r="R17" s="165"/>
      <c r="S17" s="901"/>
      <c r="T17" s="901"/>
      <c r="U17" s="901"/>
    </row>
    <row r="18" spans="1:21" ht="13.5" customHeight="1">
      <c r="A18" s="2" t="s">
        <v>687</v>
      </c>
      <c r="B18" s="397"/>
      <c r="C18" s="397"/>
      <c r="D18" s="395"/>
      <c r="E18" s="395"/>
      <c r="F18" s="396"/>
      <c r="G18" s="396"/>
      <c r="H18" s="396"/>
      <c r="I18" s="398"/>
      <c r="J18" s="398"/>
      <c r="K18" s="398"/>
      <c r="L18" s="398"/>
      <c r="M18" s="398"/>
      <c r="N18" s="398"/>
      <c r="O18" s="398"/>
      <c r="P18" s="398"/>
      <c r="Q18" s="398"/>
      <c r="R18" s="165"/>
      <c r="S18" s="901"/>
      <c r="T18" s="901"/>
      <c r="U18" s="901"/>
    </row>
    <row r="19" spans="1:21" ht="13.5" customHeight="1">
      <c r="A19" s="741" t="s">
        <v>476</v>
      </c>
      <c r="B19" s="740"/>
      <c r="C19" s="742"/>
      <c r="D19" s="908" t="s">
        <v>507</v>
      </c>
      <c r="E19" s="909"/>
      <c r="F19" s="875" t="s">
        <v>584</v>
      </c>
      <c r="G19" s="876"/>
      <c r="H19" s="877"/>
      <c r="I19" s="701" t="s">
        <v>649</v>
      </c>
      <c r="J19" s="701"/>
      <c r="K19" s="701"/>
      <c r="L19" s="701"/>
      <c r="M19" s="701"/>
      <c r="N19" s="740" t="s">
        <v>648</v>
      </c>
      <c r="O19" s="740"/>
      <c r="P19" s="740"/>
      <c r="Q19" s="742"/>
      <c r="R19" s="188"/>
      <c r="S19" s="901"/>
      <c r="T19" s="901"/>
      <c r="U19" s="901"/>
    </row>
    <row r="20" spans="1:21" ht="13.5" customHeight="1">
      <c r="A20" s="743"/>
      <c r="B20" s="744"/>
      <c r="C20" s="745"/>
      <c r="D20" s="910"/>
      <c r="E20" s="911"/>
      <c r="F20" s="426" t="s">
        <v>585</v>
      </c>
      <c r="G20" s="427"/>
      <c r="H20" s="428"/>
      <c r="I20" s="701"/>
      <c r="J20" s="701"/>
      <c r="K20" s="701"/>
      <c r="L20" s="701"/>
      <c r="M20" s="701"/>
      <c r="N20" s="744"/>
      <c r="O20" s="744"/>
      <c r="P20" s="744"/>
      <c r="Q20" s="745"/>
      <c r="R20" s="188"/>
    </row>
    <row r="21" spans="1:21" ht="22.5" customHeight="1">
      <c r="A21" s="804"/>
      <c r="B21" s="805"/>
      <c r="C21" s="806"/>
      <c r="D21" s="912"/>
      <c r="E21" s="913"/>
      <c r="F21" s="893"/>
      <c r="G21" s="894"/>
      <c r="H21" s="895"/>
      <c r="I21" s="878"/>
      <c r="J21" s="879"/>
      <c r="K21" s="879"/>
      <c r="L21" s="879"/>
      <c r="M21" s="880"/>
      <c r="N21" s="878"/>
      <c r="O21" s="879"/>
      <c r="P21" s="879"/>
      <c r="Q21" s="880"/>
      <c r="R21" s="165"/>
    </row>
    <row r="22" spans="1:21" ht="22.5" customHeight="1">
      <c r="A22" s="807"/>
      <c r="B22" s="808"/>
      <c r="C22" s="809"/>
      <c r="D22" s="914"/>
      <c r="E22" s="915"/>
      <c r="F22" s="896"/>
      <c r="G22" s="897"/>
      <c r="H22" s="898"/>
      <c r="I22" s="881"/>
      <c r="J22" s="882"/>
      <c r="K22" s="882"/>
      <c r="L22" s="882"/>
      <c r="M22" s="883"/>
      <c r="N22" s="881"/>
      <c r="O22" s="882"/>
      <c r="P22" s="882"/>
      <c r="Q22" s="883"/>
      <c r="R22" s="165"/>
    </row>
    <row r="23" spans="1:21" ht="13.5" customHeight="1">
      <c r="A23" s="163" t="s">
        <v>44</v>
      </c>
      <c r="B23" s="906" t="s">
        <v>650</v>
      </c>
      <c r="C23" s="906"/>
      <c r="D23" s="906"/>
      <c r="E23" s="906"/>
      <c r="F23" s="906"/>
      <c r="G23" s="906"/>
      <c r="H23" s="906"/>
      <c r="I23" s="906"/>
      <c r="J23" s="906"/>
      <c r="K23" s="906"/>
      <c r="L23" s="906"/>
      <c r="M23" s="906"/>
      <c r="N23" s="906"/>
      <c r="O23" s="906"/>
      <c r="P23" s="906"/>
      <c r="Q23" s="906"/>
      <c r="R23" s="165"/>
    </row>
    <row r="24" spans="1:21" ht="13.5" customHeight="1">
      <c r="A24" s="163"/>
      <c r="B24" s="907"/>
      <c r="C24" s="907"/>
      <c r="D24" s="907"/>
      <c r="E24" s="907"/>
      <c r="F24" s="907"/>
      <c r="G24" s="907"/>
      <c r="H24" s="907"/>
      <c r="I24" s="907"/>
      <c r="J24" s="907"/>
      <c r="K24" s="907"/>
      <c r="L24" s="907"/>
      <c r="M24" s="907"/>
      <c r="N24" s="907"/>
      <c r="O24" s="907"/>
      <c r="P24" s="907"/>
      <c r="Q24" s="907"/>
    </row>
    <row r="25" spans="1:21" ht="13.5" customHeight="1">
      <c r="A25" s="163" t="s">
        <v>45</v>
      </c>
      <c r="B25" s="811" t="s">
        <v>580</v>
      </c>
      <c r="C25" s="811"/>
      <c r="D25" s="811"/>
      <c r="E25" s="811"/>
      <c r="F25" s="811"/>
      <c r="G25" s="811"/>
      <c r="H25" s="811"/>
      <c r="I25" s="811"/>
      <c r="J25" s="811"/>
      <c r="K25" s="811"/>
      <c r="L25" s="811"/>
      <c r="M25" s="811"/>
      <c r="N25" s="811"/>
      <c r="O25" s="811"/>
      <c r="P25" s="811"/>
      <c r="Q25" s="811"/>
    </row>
    <row r="26" spans="1:21" s="192" customFormat="1" ht="13.5" customHeight="1">
      <c r="A26" s="163"/>
      <c r="B26" s="811"/>
      <c r="C26" s="811"/>
      <c r="D26" s="811"/>
      <c r="E26" s="811"/>
      <c r="F26" s="811"/>
      <c r="G26" s="811"/>
      <c r="H26" s="811"/>
      <c r="I26" s="811"/>
      <c r="J26" s="811"/>
      <c r="K26" s="811"/>
      <c r="L26" s="811"/>
      <c r="M26" s="811"/>
      <c r="N26" s="811"/>
      <c r="O26" s="811"/>
      <c r="P26" s="811"/>
      <c r="Q26" s="811"/>
    </row>
    <row r="27" spans="1:21" s="192" customFormat="1" ht="13.5" customHeight="1">
      <c r="A27" s="163" t="s">
        <v>46</v>
      </c>
      <c r="B27" s="694" t="s">
        <v>651</v>
      </c>
      <c r="C27" s="694"/>
      <c r="D27" s="694"/>
      <c r="E27" s="694"/>
      <c r="F27" s="694"/>
      <c r="G27" s="694"/>
      <c r="H27" s="694"/>
      <c r="I27" s="694"/>
      <c r="J27" s="694"/>
      <c r="K27" s="694"/>
      <c r="L27" s="694"/>
      <c r="M27" s="694"/>
      <c r="N27" s="694"/>
      <c r="O27" s="694"/>
      <c r="P27" s="694"/>
      <c r="Q27" s="694"/>
    </row>
    <row r="28" spans="1:21" s="192" customFormat="1" ht="13.5" customHeight="1">
      <c r="B28" s="694"/>
      <c r="C28" s="694"/>
      <c r="D28" s="694"/>
      <c r="E28" s="694"/>
      <c r="F28" s="694"/>
      <c r="G28" s="694"/>
      <c r="H28" s="694"/>
      <c r="I28" s="694"/>
      <c r="J28" s="694"/>
      <c r="K28" s="694"/>
      <c r="L28" s="694"/>
      <c r="M28" s="694"/>
      <c r="N28" s="694"/>
      <c r="O28" s="694"/>
      <c r="P28" s="694"/>
      <c r="Q28" s="694"/>
    </row>
    <row r="29" spans="1:21" s="192" customFormat="1" ht="13.5" customHeight="1">
      <c r="A29" s="3"/>
      <c r="B29" s="170"/>
      <c r="C29" s="170"/>
      <c r="D29" s="170"/>
      <c r="E29" s="170"/>
      <c r="F29" s="170"/>
      <c r="G29" s="170"/>
      <c r="H29" s="170"/>
      <c r="I29" s="170"/>
      <c r="J29" s="170"/>
      <c r="K29" s="170"/>
      <c r="L29" s="170"/>
      <c r="M29" s="170"/>
      <c r="N29" s="170"/>
      <c r="O29" s="170"/>
      <c r="P29" s="170"/>
      <c r="Q29" s="170"/>
    </row>
    <row r="30" spans="1:21" s="192" customFormat="1" ht="13.5" customHeight="1">
      <c r="A30" s="131"/>
      <c r="B30" s="131"/>
      <c r="C30" s="131"/>
      <c r="D30" s="131"/>
      <c r="E30" s="131"/>
      <c r="F30" s="131"/>
      <c r="G30" s="131"/>
      <c r="H30" s="131"/>
      <c r="I30" s="131"/>
      <c r="J30" s="131"/>
      <c r="K30" s="131"/>
      <c r="L30" s="131"/>
      <c r="M30" s="131"/>
      <c r="N30" s="131"/>
      <c r="O30" s="131"/>
      <c r="P30" s="131"/>
      <c r="Q30" s="131"/>
    </row>
    <row r="32" spans="1:21" ht="13.5" customHeight="1">
      <c r="A32" s="721" t="s">
        <v>141</v>
      </c>
      <c r="B32" s="721"/>
      <c r="C32" s="721"/>
      <c r="D32" s="721"/>
      <c r="E32" s="722" t="str">
        <f>IF(発注者入力シート!C10="","",発注者入力シート!C10)</f>
        <v>出雲三刀屋線（上島１工区）総合交付金（改築）工事　第１４期（補正）</v>
      </c>
      <c r="F32" s="722"/>
      <c r="G32" s="722"/>
      <c r="H32" s="722"/>
      <c r="I32" s="722"/>
      <c r="J32" s="722"/>
      <c r="K32" s="722"/>
      <c r="L32" s="722"/>
      <c r="M32" s="722"/>
      <c r="N32" s="722"/>
      <c r="O32" s="722"/>
      <c r="P32" s="722"/>
      <c r="Q32" s="722"/>
      <c r="R32" s="2"/>
    </row>
    <row r="34" spans="1:20" ht="13.5" customHeight="1">
      <c r="A34" s="721" t="s">
        <v>137</v>
      </c>
      <c r="B34" s="721"/>
      <c r="C34" s="721"/>
      <c r="D34" s="721"/>
      <c r="E34" s="722" t="str">
        <f>IF(発注者入力シート!C6="","",発注者入力シート!C6)</f>
        <v>島根県出雲県土整備事務所</v>
      </c>
      <c r="F34" s="722"/>
      <c r="G34" s="722"/>
      <c r="H34" s="722"/>
      <c r="I34" s="722"/>
      <c r="J34" s="722"/>
      <c r="K34" s="722"/>
      <c r="L34" s="722"/>
      <c r="M34" s="722"/>
      <c r="N34" s="722"/>
      <c r="O34" s="722"/>
      <c r="P34" s="722"/>
      <c r="Q34" s="722"/>
    </row>
    <row r="36" spans="1:20" ht="13.5" customHeight="1">
      <c r="A36" s="721" t="s">
        <v>138</v>
      </c>
      <c r="B36" s="721"/>
      <c r="C36" s="721"/>
      <c r="D36" s="721"/>
      <c r="E36" s="724" t="str">
        <f>発注者入力シート!$C$11</f>
        <v>令和９年７月３１日までに入札公告された工事　　</v>
      </c>
      <c r="F36" s="724"/>
      <c r="G36" s="724"/>
      <c r="H36" s="724"/>
      <c r="I36" s="724"/>
      <c r="J36" s="724"/>
      <c r="K36" s="724"/>
      <c r="L36" s="724"/>
      <c r="M36" s="724"/>
      <c r="N36" s="724"/>
      <c r="O36" s="724"/>
      <c r="P36" s="724"/>
      <c r="Q36" s="724"/>
      <c r="R36" s="165"/>
      <c r="T36" s="129"/>
    </row>
    <row r="37" spans="1:20" ht="10.5" customHeight="1">
      <c r="E37" s="432"/>
      <c r="F37" s="432"/>
      <c r="G37" s="432"/>
      <c r="H37" s="432"/>
      <c r="I37" s="432"/>
      <c r="J37" s="432"/>
      <c r="K37" s="432"/>
      <c r="L37" s="432"/>
      <c r="M37" s="432"/>
      <c r="N37" s="432"/>
      <c r="O37" s="432"/>
      <c r="P37" s="432"/>
      <c r="Q37" s="432"/>
      <c r="R37" s="165"/>
    </row>
    <row r="38" spans="1:20" ht="10.5" customHeight="1">
      <c r="E38" s="434"/>
      <c r="F38" s="434"/>
      <c r="G38" s="434"/>
      <c r="H38" s="434"/>
      <c r="I38" s="434"/>
      <c r="J38" s="434"/>
      <c r="K38" s="434"/>
      <c r="L38" s="434"/>
      <c r="M38" s="434"/>
      <c r="N38" s="434"/>
      <c r="O38" s="434"/>
      <c r="P38" s="434"/>
      <c r="Q38" s="434"/>
      <c r="R38" s="188"/>
    </row>
    <row r="39" spans="1:20" ht="13.5" customHeight="1">
      <c r="A39" s="719" t="str">
        <f>CONCATENATE("　今後、",発注者入力シート!C6,"が発注する工事においては、本書の写し（※）をもって「県管理道路・空港を含む除雪業務の契約実績」の貴社技術資料とみなし、その他添付資料の提出は不要とする。
※本書の写しとは、収受印欄に収受の押印がある資料をいう。")</f>
        <v>　今後、島根県出雲県土整備事務所が発注する工事においては、本書の写し（※）をもって「県管理道路・空港を含む除雪業務の契約実績」の貴社技術資料とみなし、その他添付資料の提出は不要とする。
※本書の写しとは、収受印欄に収受の押印がある資料をいう。</v>
      </c>
      <c r="B39" s="719"/>
      <c r="C39" s="719"/>
      <c r="D39" s="719"/>
      <c r="E39" s="719"/>
      <c r="F39" s="719"/>
      <c r="G39" s="719"/>
      <c r="H39" s="719"/>
      <c r="I39" s="719"/>
      <c r="J39" s="719"/>
      <c r="K39" s="719"/>
      <c r="L39" s="719"/>
      <c r="M39" s="719"/>
      <c r="N39" s="719"/>
      <c r="O39" s="719"/>
      <c r="P39" s="719"/>
      <c r="Q39" s="719"/>
      <c r="R39" s="188"/>
    </row>
    <row r="40" spans="1:20" ht="27" customHeight="1">
      <c r="A40" s="719"/>
      <c r="B40" s="719"/>
      <c r="C40" s="719"/>
      <c r="D40" s="719"/>
      <c r="E40" s="719"/>
      <c r="F40" s="719"/>
      <c r="G40" s="719"/>
      <c r="H40" s="719"/>
      <c r="I40" s="719"/>
      <c r="J40" s="719"/>
      <c r="K40" s="719"/>
      <c r="L40" s="719"/>
      <c r="M40" s="719"/>
      <c r="N40" s="719"/>
      <c r="O40" s="719"/>
      <c r="P40" s="719"/>
      <c r="Q40" s="719"/>
    </row>
    <row r="41" spans="1:20" s="192" customFormat="1" ht="13.5" customHeight="1">
      <c r="A41" s="694" t="s">
        <v>427</v>
      </c>
      <c r="B41" s="694"/>
      <c r="C41" s="694"/>
      <c r="D41" s="694"/>
      <c r="E41" s="694"/>
      <c r="F41" s="694"/>
      <c r="G41" s="694"/>
      <c r="H41" s="694"/>
      <c r="I41" s="694"/>
      <c r="J41" s="694"/>
      <c r="K41" s="694"/>
      <c r="L41" s="694"/>
      <c r="M41" s="694"/>
      <c r="N41" s="694"/>
      <c r="O41" s="694"/>
      <c r="P41" s="694"/>
      <c r="Q41" s="694"/>
      <c r="T41" s="192" t="s">
        <v>425</v>
      </c>
    </row>
    <row r="42" spans="1:20" s="192" customFormat="1" ht="13.5" customHeight="1">
      <c r="A42" s="694"/>
      <c r="B42" s="694"/>
      <c r="C42" s="694"/>
      <c r="D42" s="694"/>
      <c r="E42" s="694"/>
      <c r="F42" s="694"/>
      <c r="G42" s="694"/>
      <c r="H42" s="694"/>
      <c r="I42" s="694"/>
      <c r="J42" s="694"/>
      <c r="K42" s="694"/>
      <c r="L42" s="694"/>
      <c r="M42" s="694"/>
      <c r="N42" s="694"/>
      <c r="O42" s="694"/>
      <c r="P42" s="694"/>
      <c r="Q42" s="694"/>
    </row>
    <row r="43" spans="1:20" s="192" customFormat="1" ht="13.5" customHeight="1">
      <c r="A43" s="3"/>
      <c r="B43" s="3"/>
      <c r="C43" s="3"/>
      <c r="D43" s="3"/>
      <c r="E43" s="3"/>
      <c r="F43" s="3"/>
      <c r="G43" s="3"/>
      <c r="H43" s="3"/>
      <c r="I43" s="3"/>
      <c r="J43" s="3"/>
      <c r="K43" s="3"/>
      <c r="L43" s="3"/>
      <c r="M43" s="3"/>
      <c r="N43" s="3"/>
      <c r="O43" s="3"/>
      <c r="P43" s="3"/>
      <c r="Q43" s="3"/>
    </row>
    <row r="44" spans="1:20" s="192" customFormat="1" ht="13.5" customHeight="1">
      <c r="A44" s="3"/>
      <c r="B44" s="3"/>
      <c r="C44" s="3"/>
      <c r="D44" s="3"/>
      <c r="E44" s="3"/>
      <c r="F44" s="3"/>
      <c r="G44" s="3"/>
      <c r="H44" s="3"/>
      <c r="I44" s="3"/>
      <c r="J44" s="3"/>
      <c r="K44" s="3"/>
      <c r="L44" s="3"/>
      <c r="M44" s="3"/>
      <c r="N44" s="678" t="s">
        <v>57</v>
      </c>
      <c r="O44" s="678"/>
      <c r="P44" s="3"/>
      <c r="Q44" s="3"/>
    </row>
    <row r="45" spans="1:20" ht="13.5" customHeight="1">
      <c r="B45" s="3" t="s">
        <v>494</v>
      </c>
      <c r="M45" s="136"/>
      <c r="N45" s="419"/>
      <c r="O45" s="419"/>
      <c r="P45" s="420"/>
    </row>
    <row r="46" spans="1:20" ht="13.5" customHeight="1">
      <c r="B46" s="685" t="str">
        <f>IF(COUNTIF(企業入力シート!B34,"○")&gt;0,発注者入力シート!AJ10,IF(INDEX(発注者入力シート!$B$29:$J$38,MATCH(発注者入力シート!N9,発注者入力シート!$C$29:$C$38,0),7)="未記入",発注者入力シート!$AJ$8,IF(INDEX(発注者入力シート!$B$29:$J$38,MATCH(発注者入力シート!N9,発注者入力シート!$C$29:$C$38,0),7)="無",発注者入力シート!$AJ$9,IF(INDEX(発注者入力シート!$B$29:$J$38,MATCH(発注者入力シート!N9,発注者入力シート!$C$29:$C$38,0),7)="有",発注者入力シート!$AJ$10))))</f>
        <v>「企業入力シート」の「押印済資料での提出」欄が未記入ですので、リストから「有」、「無」どちらかを選択してください</v>
      </c>
      <c r="C46" s="686"/>
      <c r="D46" s="686"/>
      <c r="E46" s="686"/>
      <c r="F46" s="686"/>
      <c r="G46" s="686"/>
      <c r="H46" s="686"/>
      <c r="I46" s="687"/>
      <c r="M46" s="137"/>
      <c r="P46" s="421"/>
    </row>
    <row r="47" spans="1:20" ht="13.5" customHeight="1">
      <c r="A47" s="3" t="s">
        <v>11</v>
      </c>
      <c r="B47" s="688"/>
      <c r="C47" s="689"/>
      <c r="D47" s="689"/>
      <c r="E47" s="689"/>
      <c r="F47" s="689"/>
      <c r="G47" s="689"/>
      <c r="H47" s="689"/>
      <c r="I47" s="690"/>
      <c r="M47" s="137"/>
      <c r="P47" s="421"/>
    </row>
    <row r="48" spans="1:20" ht="13.5" customHeight="1">
      <c r="B48" s="688"/>
      <c r="C48" s="689"/>
      <c r="D48" s="689"/>
      <c r="E48" s="689"/>
      <c r="F48" s="689"/>
      <c r="G48" s="689"/>
      <c r="H48" s="689"/>
      <c r="I48" s="690"/>
      <c r="M48" s="137"/>
      <c r="P48" s="421"/>
    </row>
    <row r="49" spans="1:17" ht="13.5" customHeight="1">
      <c r="B49" s="688"/>
      <c r="C49" s="689"/>
      <c r="D49" s="689"/>
      <c r="E49" s="689"/>
      <c r="F49" s="689"/>
      <c r="G49" s="689"/>
      <c r="H49" s="689"/>
      <c r="I49" s="690"/>
      <c r="M49" s="137"/>
      <c r="P49" s="421"/>
    </row>
    <row r="50" spans="1:17" ht="13.5" customHeight="1">
      <c r="B50" s="691"/>
      <c r="C50" s="692"/>
      <c r="D50" s="692"/>
      <c r="E50" s="692"/>
      <c r="F50" s="692"/>
      <c r="G50" s="692"/>
      <c r="H50" s="692"/>
      <c r="I50" s="693"/>
      <c r="M50" s="137"/>
      <c r="P50" s="421"/>
    </row>
    <row r="51" spans="1:17" ht="13.5" customHeight="1">
      <c r="A51" s="273"/>
      <c r="B51" s="170"/>
      <c r="C51" s="170"/>
      <c r="D51" s="170"/>
      <c r="E51" s="170"/>
      <c r="F51" s="170"/>
      <c r="G51" s="170"/>
      <c r="H51" s="170"/>
      <c r="I51" s="170"/>
      <c r="M51" s="137"/>
      <c r="P51" s="421"/>
    </row>
    <row r="52" spans="1:17" ht="13.5" customHeight="1">
      <c r="A52" s="6" t="s">
        <v>609</v>
      </c>
      <c r="B52" s="170"/>
      <c r="C52" s="170"/>
      <c r="D52" s="170"/>
      <c r="E52" s="170"/>
      <c r="F52" s="170"/>
      <c r="G52" s="170"/>
      <c r="H52" s="170"/>
      <c r="I52" s="170"/>
      <c r="M52" s="138"/>
      <c r="N52" s="139"/>
      <c r="O52" s="139"/>
      <c r="P52" s="422"/>
    </row>
    <row r="53" spans="1:17" ht="13.5" customHeight="1">
      <c r="B53" s="446" t="s">
        <v>614</v>
      </c>
      <c r="C53" s="437"/>
      <c r="D53" s="437"/>
      <c r="E53" s="437"/>
      <c r="F53" s="437"/>
      <c r="G53" s="437"/>
      <c r="H53" s="437"/>
      <c r="I53" s="437"/>
      <c r="J53" s="437"/>
      <c r="K53" s="437"/>
      <c r="L53" s="437"/>
    </row>
    <row r="54" spans="1:17" ht="13.5" customHeight="1">
      <c r="A54" s="433"/>
      <c r="B54" s="433"/>
      <c r="C54" s="433"/>
      <c r="D54" s="433"/>
      <c r="E54" s="433"/>
      <c r="F54" s="433"/>
      <c r="G54" s="433"/>
      <c r="H54" s="433"/>
      <c r="I54" s="433"/>
      <c r="J54" s="433"/>
      <c r="K54" s="433"/>
      <c r="L54" s="433"/>
      <c r="M54" s="433"/>
      <c r="N54" s="433"/>
      <c r="O54" s="433"/>
      <c r="P54" s="433"/>
      <c r="Q54" s="433"/>
    </row>
    <row r="55" spans="1:17" ht="13.5" customHeight="1">
      <c r="A55" s="433"/>
      <c r="B55" s="433"/>
      <c r="C55" s="433"/>
      <c r="D55" s="433"/>
      <c r="E55" s="433"/>
      <c r="F55" s="433"/>
      <c r="G55" s="433"/>
      <c r="H55" s="433"/>
      <c r="I55" s="433"/>
      <c r="J55" s="433"/>
      <c r="K55" s="433"/>
      <c r="L55" s="433"/>
      <c r="M55" s="433"/>
      <c r="N55" s="433"/>
      <c r="O55" s="433"/>
      <c r="P55" s="433"/>
      <c r="Q55" s="433"/>
    </row>
  </sheetData>
  <mergeCells count="45">
    <mergeCell ref="A16:C17"/>
    <mergeCell ref="F16:H16"/>
    <mergeCell ref="I21:M22"/>
    <mergeCell ref="D16:E17"/>
    <mergeCell ref="A19:C20"/>
    <mergeCell ref="D19:E20"/>
    <mergeCell ref="I19:M20"/>
    <mergeCell ref="F19:H19"/>
    <mergeCell ref="F17:H17"/>
    <mergeCell ref="D21:E22"/>
    <mergeCell ref="F21:H21"/>
    <mergeCell ref="F22:H22"/>
    <mergeCell ref="A21:C22"/>
    <mergeCell ref="S16:U19"/>
    <mergeCell ref="I16:M17"/>
    <mergeCell ref="N21:Q22"/>
    <mergeCell ref="N19:Q20"/>
    <mergeCell ref="N16:Q17"/>
    <mergeCell ref="A14:C15"/>
    <mergeCell ref="I14:M15"/>
    <mergeCell ref="N14:Q15"/>
    <mergeCell ref="B8:Q9"/>
    <mergeCell ref="D14:E15"/>
    <mergeCell ref="A11:C11"/>
    <mergeCell ref="D11:M11"/>
    <mergeCell ref="F14:H14"/>
    <mergeCell ref="A1:F1"/>
    <mergeCell ref="A2:E2"/>
    <mergeCell ref="A4:Q4"/>
    <mergeCell ref="O1:Q1"/>
    <mergeCell ref="K6:Q6"/>
    <mergeCell ref="H6:J6"/>
    <mergeCell ref="A32:D32"/>
    <mergeCell ref="E34:Q34"/>
    <mergeCell ref="B23:Q24"/>
    <mergeCell ref="B25:Q26"/>
    <mergeCell ref="B27:Q28"/>
    <mergeCell ref="A34:D34"/>
    <mergeCell ref="E32:Q32"/>
    <mergeCell ref="B46:I50"/>
    <mergeCell ref="A36:D36"/>
    <mergeCell ref="N44:O44"/>
    <mergeCell ref="A41:Q42"/>
    <mergeCell ref="A39:Q40"/>
    <mergeCell ref="E36:Q36"/>
  </mergeCells>
  <phoneticPr fontId="2"/>
  <dataValidations count="2">
    <dataValidation type="list" showInputMessage="1" showErrorMessage="1" sqref="D18:E18" xr:uid="{00000000-0002-0000-0E00-000000000000}">
      <formula1>企業回答11</formula1>
    </dataValidation>
    <dataValidation type="list" allowBlank="1" showInputMessage="1" showErrorMessage="1" sqref="I16:M17 I21:M22" xr:uid="{00000000-0002-0000-0E00-000001000000}">
      <formula1>企業回答12</formula1>
    </dataValidation>
  </dataValidations>
  <printOptions horizontalCentered="1"/>
  <pageMargins left="0.70866141732283472" right="0.70866141732283472" top="0.74803149606299213" bottom="0.55118110236220474" header="0.31496062992125984" footer="0.31496062992125984"/>
  <pageSetup paperSize="9" scale="99" orientation="portrait" blackAndWhite="1"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6F447-85B3-40AD-BAA6-1530BFF0C74E}">
  <sheetPr>
    <tabColor theme="8"/>
  </sheetPr>
  <dimension ref="A1:T59"/>
  <sheetViews>
    <sheetView view="pageBreakPreview" zoomScale="115" zoomScaleNormal="100" zoomScaleSheetLayoutView="115" workbookViewId="0">
      <selection activeCell="K6" sqref="K6:Q6"/>
    </sheetView>
  </sheetViews>
  <sheetFormatPr defaultColWidth="9" defaultRowHeight="13"/>
  <cols>
    <col min="1" max="1" width="6.6328125" style="3" customWidth="1"/>
    <col min="2" max="18" width="5.08984375" style="3" customWidth="1"/>
    <col min="19" max="16384" width="9" style="3"/>
  </cols>
  <sheetData>
    <row r="1" spans="1:20" ht="15.75" customHeight="1">
      <c r="A1" s="675" t="str">
        <f>CONCATENATE("（様式-",INDEX(発注者入力シート!$B$29:$G$38,MATCH(発注者入力シート!N19,発注者入力シート!$C$29:$C$38,0),4),"）")</f>
        <v>（様式-８）</v>
      </c>
      <c r="B1" s="675"/>
      <c r="C1" s="675"/>
      <c r="D1" s="675"/>
      <c r="E1" s="675"/>
      <c r="F1" s="675"/>
      <c r="S1" s="3" t="s">
        <v>246</v>
      </c>
    </row>
    <row r="2" spans="1:20" ht="15.75" customHeight="1">
      <c r="A2" s="675" t="str">
        <f>CONCATENATE("評価項目",INDEX(発注者入力シート!$B$29:$G$38,MATCH(発注者入力シート!N19,発注者入力シート!$C$29:$C$38,0),5),"-",INDEX(発注者入力シート!$B$29:$G$38,MATCH(発注者入力シート!N19,発注者入力シート!$C$29:$C$38,0),6))</f>
        <v>評価項目（３）-⑤</v>
      </c>
      <c r="B2" s="675"/>
      <c r="C2" s="675"/>
      <c r="D2" s="675"/>
      <c r="E2" s="675"/>
      <c r="S2" s="3" t="s">
        <v>247</v>
      </c>
    </row>
    <row r="3" spans="1:20" ht="15.75" customHeight="1">
      <c r="S3" s="132"/>
      <c r="T3" s="3" t="s">
        <v>256</v>
      </c>
    </row>
    <row r="4" spans="1:20" ht="14">
      <c r="A4" s="728" t="s">
        <v>715</v>
      </c>
      <c r="B4" s="728"/>
      <c r="C4" s="728"/>
      <c r="D4" s="728"/>
      <c r="E4" s="728"/>
      <c r="F4" s="728"/>
      <c r="G4" s="728"/>
      <c r="H4" s="728"/>
      <c r="I4" s="728"/>
      <c r="J4" s="728"/>
      <c r="K4" s="728"/>
      <c r="L4" s="728"/>
      <c r="M4" s="728"/>
      <c r="N4" s="728"/>
      <c r="O4" s="728"/>
      <c r="P4" s="728"/>
      <c r="Q4" s="728"/>
      <c r="R4" s="164"/>
      <c r="S4" s="126"/>
      <c r="T4" s="3" t="s">
        <v>478</v>
      </c>
    </row>
    <row r="5" spans="1:20" ht="15.75" customHeight="1"/>
    <row r="6" spans="1:20" ht="15.75" customHeight="1">
      <c r="H6" s="699" t="s">
        <v>176</v>
      </c>
      <c r="I6" s="699"/>
      <c r="J6" s="699"/>
      <c r="K6" s="729" t="str">
        <f>IF(企業入力シート!C7="","",企業入力シート!C7)</f>
        <v/>
      </c>
      <c r="L6" s="729"/>
      <c r="M6" s="729"/>
      <c r="N6" s="729"/>
      <c r="O6" s="729"/>
      <c r="P6" s="729"/>
      <c r="Q6" s="729"/>
      <c r="R6" s="2"/>
      <c r="S6" s="3" t="s">
        <v>250</v>
      </c>
    </row>
    <row r="7" spans="1:20" ht="15.75" customHeight="1">
      <c r="S7" s="128"/>
      <c r="T7" s="3" t="s">
        <v>251</v>
      </c>
    </row>
    <row r="8" spans="1:20" ht="15.75" customHeight="1">
      <c r="S8" s="129"/>
      <c r="T8" s="3" t="s">
        <v>249</v>
      </c>
    </row>
    <row r="9" spans="1:20" ht="15.75" customHeight="1">
      <c r="A9" s="273" t="s">
        <v>619</v>
      </c>
      <c r="B9" s="719" t="str">
        <f>CONCATENATE("入札公告日前日時点（令和",(YEAR(発注者入力シート!H7)-2018),"年",MONTH(発注者入力シート!H7),"月",DAY(発注者入力シート!H7),"日時点）での消防団協力事業所の認定状況、又は出雲市防災安全協会への加入状況")</f>
        <v>入札公告日前日時点（令和8年10月1日時点）での消防団協力事業所の認定状況、又は出雲市防災安全協会への加入状況</v>
      </c>
      <c r="C9" s="719"/>
      <c r="D9" s="719"/>
      <c r="E9" s="719"/>
      <c r="F9" s="719"/>
      <c r="G9" s="719"/>
      <c r="H9" s="719"/>
      <c r="I9" s="719"/>
      <c r="J9" s="719"/>
      <c r="K9" s="719"/>
      <c r="L9" s="719"/>
      <c r="M9" s="719"/>
      <c r="N9" s="719"/>
      <c r="O9" s="719"/>
      <c r="P9" s="719"/>
      <c r="Q9" s="719"/>
    </row>
    <row r="10" spans="1:20" ht="15.75" customHeight="1">
      <c r="A10" s="273"/>
      <c r="B10" s="916"/>
      <c r="C10" s="916"/>
      <c r="D10" s="916"/>
      <c r="E10" s="916"/>
      <c r="F10" s="916"/>
      <c r="G10" s="916"/>
      <c r="H10" s="916"/>
      <c r="I10" s="916"/>
      <c r="J10" s="916"/>
      <c r="K10" s="916"/>
      <c r="L10" s="916"/>
      <c r="M10" s="916"/>
      <c r="N10" s="916"/>
      <c r="O10" s="916"/>
      <c r="P10" s="916"/>
      <c r="Q10" s="719"/>
    </row>
    <row r="11" spans="1:20" ht="15.75" customHeight="1">
      <c r="A11" s="917" t="s">
        <v>708</v>
      </c>
      <c r="B11" s="917"/>
      <c r="C11" s="917"/>
      <c r="D11" s="917"/>
      <c r="E11" s="917"/>
      <c r="F11" s="917"/>
      <c r="G11" s="917"/>
      <c r="H11" s="917"/>
      <c r="I11" s="917"/>
      <c r="J11" s="917"/>
      <c r="K11" s="917"/>
      <c r="L11" s="772"/>
      <c r="M11" s="919"/>
      <c r="N11" s="919"/>
      <c r="O11" s="919"/>
      <c r="P11" s="920"/>
      <c r="Q11" s="137"/>
      <c r="S11" s="134" t="s">
        <v>252</v>
      </c>
    </row>
    <row r="12" spans="1:20" ht="15.75" customHeight="1">
      <c r="A12" s="918"/>
      <c r="B12" s="918"/>
      <c r="C12" s="918"/>
      <c r="D12" s="918"/>
      <c r="E12" s="918"/>
      <c r="F12" s="918"/>
      <c r="G12" s="918"/>
      <c r="H12" s="918"/>
      <c r="I12" s="918"/>
      <c r="J12" s="918"/>
      <c r="K12" s="918"/>
      <c r="L12" s="773"/>
      <c r="M12" s="921"/>
      <c r="N12" s="921"/>
      <c r="O12" s="921"/>
      <c r="P12" s="922"/>
      <c r="Q12" s="137"/>
      <c r="S12" s="134" t="s">
        <v>253</v>
      </c>
    </row>
    <row r="13" spans="1:20" ht="15.75" customHeight="1">
      <c r="A13" s="917" t="s">
        <v>709</v>
      </c>
      <c r="B13" s="917"/>
      <c r="C13" s="917"/>
      <c r="D13" s="917"/>
      <c r="E13" s="917"/>
      <c r="F13" s="917"/>
      <c r="G13" s="917"/>
      <c r="H13" s="917"/>
      <c r="I13" s="917"/>
      <c r="J13" s="917"/>
      <c r="K13" s="917"/>
      <c r="L13" s="772"/>
      <c r="M13" s="919"/>
      <c r="N13" s="919"/>
      <c r="O13" s="919"/>
      <c r="P13" s="920"/>
      <c r="Q13" s="137"/>
      <c r="S13" s="134"/>
    </row>
    <row r="14" spans="1:20" ht="15.75" customHeight="1">
      <c r="A14" s="918"/>
      <c r="B14" s="918"/>
      <c r="C14" s="918"/>
      <c r="D14" s="918"/>
      <c r="E14" s="918"/>
      <c r="F14" s="918"/>
      <c r="G14" s="918"/>
      <c r="H14" s="918"/>
      <c r="I14" s="918"/>
      <c r="J14" s="918"/>
      <c r="K14" s="918"/>
      <c r="L14" s="773"/>
      <c r="M14" s="921"/>
      <c r="N14" s="921"/>
      <c r="O14" s="921"/>
      <c r="P14" s="922"/>
      <c r="Q14" s="137"/>
      <c r="S14" s="134"/>
    </row>
    <row r="15" spans="1:20" ht="15.75" customHeight="1">
      <c r="B15" s="419"/>
      <c r="C15" s="419"/>
      <c r="D15" s="419"/>
      <c r="E15" s="512"/>
      <c r="F15" s="512"/>
      <c r="G15" s="512"/>
      <c r="H15" s="512"/>
      <c r="I15" s="512"/>
      <c r="J15" s="512"/>
      <c r="K15" s="512"/>
      <c r="L15" s="512"/>
      <c r="M15" s="512"/>
      <c r="N15" s="512"/>
      <c r="O15" s="512"/>
      <c r="P15" s="419"/>
      <c r="S15" s="134" t="s">
        <v>475</v>
      </c>
    </row>
    <row r="16" spans="1:20" ht="15.75" customHeight="1">
      <c r="A16" s="163" t="s">
        <v>44</v>
      </c>
      <c r="B16" s="700" t="s">
        <v>716</v>
      </c>
      <c r="C16" s="700"/>
      <c r="D16" s="700"/>
      <c r="E16" s="700"/>
      <c r="F16" s="700"/>
      <c r="G16" s="700"/>
      <c r="H16" s="700"/>
      <c r="I16" s="700"/>
      <c r="J16" s="700"/>
      <c r="K16" s="700"/>
      <c r="L16" s="700"/>
      <c r="M16" s="700"/>
      <c r="N16" s="700"/>
      <c r="O16" s="700"/>
      <c r="P16" s="700"/>
      <c r="Q16" s="700"/>
    </row>
    <row r="17" spans="1:17" ht="15.75" customHeight="1">
      <c r="B17" s="700"/>
      <c r="C17" s="700"/>
      <c r="D17" s="700"/>
      <c r="E17" s="700"/>
      <c r="F17" s="700"/>
      <c r="G17" s="700"/>
      <c r="H17" s="700"/>
      <c r="I17" s="700"/>
      <c r="J17" s="700"/>
      <c r="K17" s="700"/>
      <c r="L17" s="700"/>
      <c r="M17" s="700"/>
      <c r="N17" s="700"/>
      <c r="O17" s="700"/>
      <c r="P17" s="700"/>
      <c r="Q17" s="700"/>
    </row>
    <row r="18" spans="1:17" ht="15.75" customHeight="1">
      <c r="B18" s="700"/>
      <c r="C18" s="700"/>
      <c r="D18" s="700"/>
      <c r="E18" s="700"/>
      <c r="F18" s="700"/>
      <c r="G18" s="700"/>
      <c r="H18" s="700"/>
      <c r="I18" s="700"/>
      <c r="J18" s="700"/>
      <c r="K18" s="700"/>
      <c r="L18" s="700"/>
      <c r="M18" s="700"/>
      <c r="N18" s="700"/>
      <c r="O18" s="700"/>
      <c r="P18" s="700"/>
      <c r="Q18" s="700"/>
    </row>
    <row r="19" spans="1:17" ht="15.75" customHeight="1">
      <c r="B19" s="170"/>
      <c r="C19" s="170"/>
      <c r="D19" s="170"/>
      <c r="E19" s="170"/>
      <c r="F19" s="170"/>
      <c r="G19" s="170"/>
      <c r="H19" s="170"/>
      <c r="I19" s="170"/>
      <c r="J19" s="170"/>
      <c r="K19" s="170"/>
      <c r="L19" s="170"/>
      <c r="M19" s="170"/>
      <c r="N19" s="170"/>
      <c r="O19" s="170"/>
      <c r="P19" s="170"/>
      <c r="Q19" s="170"/>
    </row>
    <row r="20" spans="1:17" ht="15.75" customHeight="1">
      <c r="A20" s="163" t="s">
        <v>45</v>
      </c>
      <c r="B20" s="700" t="s">
        <v>711</v>
      </c>
      <c r="C20" s="700"/>
      <c r="D20" s="700"/>
      <c r="E20" s="700"/>
      <c r="F20" s="700"/>
      <c r="G20" s="700"/>
      <c r="H20" s="700"/>
      <c r="I20" s="700"/>
      <c r="J20" s="700"/>
      <c r="K20" s="700"/>
      <c r="L20" s="700"/>
      <c r="M20" s="700"/>
      <c r="N20" s="700"/>
      <c r="O20" s="700"/>
      <c r="P20" s="700"/>
      <c r="Q20" s="700"/>
    </row>
    <row r="21" spans="1:17" ht="15.75" customHeight="1">
      <c r="B21" s="700"/>
      <c r="C21" s="700"/>
      <c r="D21" s="700"/>
      <c r="E21" s="700"/>
      <c r="F21" s="700"/>
      <c r="G21" s="700"/>
      <c r="H21" s="700"/>
      <c r="I21" s="700"/>
      <c r="J21" s="700"/>
      <c r="K21" s="700"/>
      <c r="L21" s="700"/>
      <c r="M21" s="700"/>
      <c r="N21" s="700"/>
      <c r="O21" s="700"/>
      <c r="P21" s="700"/>
      <c r="Q21" s="700"/>
    </row>
    <row r="22" spans="1:17" ht="15.75" customHeight="1">
      <c r="B22" s="700"/>
      <c r="C22" s="700"/>
      <c r="D22" s="700"/>
      <c r="E22" s="700"/>
      <c r="F22" s="700"/>
      <c r="G22" s="700"/>
      <c r="H22" s="700"/>
      <c r="I22" s="700"/>
      <c r="J22" s="700"/>
      <c r="K22" s="700"/>
      <c r="L22" s="700"/>
      <c r="M22" s="700"/>
      <c r="N22" s="700"/>
      <c r="O22" s="700"/>
      <c r="P22" s="700"/>
      <c r="Q22" s="700"/>
    </row>
    <row r="23" spans="1:17" ht="15.75" customHeight="1">
      <c r="B23" s="170"/>
      <c r="C23" s="170"/>
      <c r="D23" s="170"/>
      <c r="E23" s="170"/>
      <c r="F23" s="170"/>
      <c r="G23" s="170"/>
      <c r="H23" s="170"/>
      <c r="I23" s="170"/>
      <c r="J23" s="170"/>
      <c r="K23" s="170"/>
      <c r="L23" s="170"/>
      <c r="M23" s="170"/>
      <c r="N23" s="170"/>
      <c r="O23" s="170"/>
      <c r="P23" s="170"/>
      <c r="Q23" s="170"/>
    </row>
    <row r="24" spans="1:17" ht="15.75" customHeight="1" thickBot="1">
      <c r="B24" s="170"/>
      <c r="C24" s="170"/>
      <c r="D24" s="170"/>
      <c r="E24" s="170"/>
      <c r="F24" s="170"/>
      <c r="G24" s="170"/>
      <c r="H24" s="170"/>
      <c r="I24" s="170"/>
      <c r="J24" s="170"/>
      <c r="K24" s="170"/>
      <c r="L24" s="170"/>
      <c r="M24" s="170"/>
      <c r="N24" s="170"/>
      <c r="O24" s="170"/>
      <c r="P24" s="170"/>
      <c r="Q24" s="170"/>
    </row>
    <row r="25" spans="1:17" ht="15.75" customHeight="1">
      <c r="A25" s="273"/>
      <c r="B25" s="510"/>
      <c r="C25" s="511"/>
      <c r="D25" s="511"/>
      <c r="E25" s="511"/>
      <c r="F25" s="511"/>
      <c r="G25" s="511"/>
      <c r="H25" s="511"/>
      <c r="I25" s="511"/>
      <c r="J25" s="511"/>
      <c r="K25" s="511"/>
      <c r="L25" s="511"/>
      <c r="M25" s="511"/>
      <c r="N25" s="511"/>
      <c r="O25" s="511"/>
      <c r="P25" s="511"/>
      <c r="Q25" s="170"/>
    </row>
    <row r="26" spans="1:17" ht="15.75" customHeight="1">
      <c r="A26" s="504" t="s">
        <v>710</v>
      </c>
      <c r="B26" s="505"/>
      <c r="C26" s="505"/>
      <c r="D26" s="505"/>
      <c r="E26" s="505"/>
      <c r="F26" s="505"/>
      <c r="G26" s="505"/>
      <c r="H26" s="505"/>
      <c r="I26" s="505"/>
      <c r="J26" s="505"/>
      <c r="K26" s="505"/>
      <c r="L26" s="505"/>
      <c r="M26" s="505"/>
      <c r="N26" s="505"/>
      <c r="O26" s="505"/>
      <c r="P26" s="505"/>
      <c r="Q26" s="505"/>
    </row>
    <row r="27" spans="1:17" ht="15.75" customHeight="1"/>
    <row r="28" spans="1:17" ht="15.75" customHeight="1">
      <c r="M28" s="265"/>
      <c r="N28" s="506"/>
      <c r="O28" s="506"/>
      <c r="P28" s="506"/>
    </row>
    <row r="29" spans="1:17" ht="15.75" customHeight="1">
      <c r="J29" s="109"/>
      <c r="K29" s="109"/>
      <c r="L29" s="109"/>
      <c r="M29" s="923" t="str">
        <f>IF(L13="有",企業入力シート!C4,"")</f>
        <v/>
      </c>
      <c r="N29" s="924"/>
      <c r="O29" s="924"/>
      <c r="P29" s="924"/>
    </row>
    <row r="30" spans="1:17" ht="15.75" customHeight="1"/>
    <row r="31" spans="1:17" ht="15.75" customHeight="1">
      <c r="B31" s="925" t="str">
        <f>IF(L13="有",CONCATENATE(発注者入力シート!C6,IF(COUNTIF(発注者入力シート!C6,"*センター*"),"所長","長"),"　様"),"")</f>
        <v/>
      </c>
      <c r="C31" s="926"/>
      <c r="D31" s="926"/>
      <c r="E31" s="926"/>
      <c r="F31" s="926"/>
      <c r="G31" s="926"/>
    </row>
    <row r="32" spans="1:17" ht="15.75" customHeight="1"/>
    <row r="33" spans="2:17" ht="15.75" customHeight="1"/>
    <row r="34" spans="2:17" ht="15.75" customHeight="1"/>
    <row r="35" spans="2:17" ht="15.75" customHeight="1">
      <c r="H35" s="678" t="s">
        <v>706</v>
      </c>
      <c r="I35" s="555"/>
      <c r="J35" s="555"/>
      <c r="K35" s="507" t="str">
        <f>IF(L13="有",企業入力シート!C6,"")</f>
        <v/>
      </c>
      <c r="L35" s="507"/>
      <c r="M35" s="508"/>
      <c r="N35" s="508"/>
      <c r="O35" s="508"/>
      <c r="P35" s="508"/>
      <c r="Q35" s="508"/>
    </row>
    <row r="36" spans="2:17" ht="15.75" customHeight="1">
      <c r="H36" s="678" t="s">
        <v>411</v>
      </c>
      <c r="I36" s="555"/>
      <c r="J36" s="555"/>
      <c r="K36" s="507" t="str">
        <f>IF(L13="有",企業入力シート!C7,"")</f>
        <v/>
      </c>
      <c r="L36" s="507"/>
      <c r="M36" s="508"/>
      <c r="N36" s="508"/>
      <c r="O36" s="508"/>
      <c r="P36" s="508"/>
      <c r="Q36" s="508"/>
    </row>
    <row r="37" spans="2:17" ht="15.75" customHeight="1">
      <c r="H37" s="678" t="s">
        <v>707</v>
      </c>
      <c r="I37" s="555"/>
      <c r="J37" s="555"/>
      <c r="K37" s="507" t="str">
        <f>IF(L13="有",企業入力シート!C8,"")</f>
        <v/>
      </c>
      <c r="L37" s="507"/>
      <c r="M37" s="508"/>
      <c r="N37" s="508"/>
      <c r="O37" s="508"/>
      <c r="P37" s="508"/>
      <c r="Q37" s="508"/>
    </row>
    <row r="38" spans="2:17" ht="15.75" customHeight="1"/>
    <row r="39" spans="2:17" ht="15.75" customHeight="1"/>
    <row r="40" spans="2:17" ht="15.75" customHeight="1">
      <c r="B40" s="509" t="s">
        <v>712</v>
      </c>
    </row>
    <row r="41" spans="2:17" ht="15.75" customHeight="1">
      <c r="B41" s="509" t="s">
        <v>713</v>
      </c>
    </row>
    <row r="42" spans="2:17" ht="15.75" customHeight="1">
      <c r="B42" s="509"/>
      <c r="H42" s="109"/>
    </row>
    <row r="43" spans="2:17" ht="15.75" customHeight="1"/>
    <row r="44" spans="2:17" ht="15.75" customHeight="1"/>
    <row r="45" spans="2:17" ht="15.75" customHeight="1">
      <c r="B45" s="509"/>
    </row>
    <row r="46" spans="2:17" ht="15.75" customHeight="1">
      <c r="B46" s="318"/>
      <c r="C46" s="165"/>
      <c r="D46" s="165"/>
      <c r="E46" s="165"/>
      <c r="F46" s="165"/>
      <c r="G46" s="165"/>
      <c r="H46" s="165"/>
      <c r="I46" s="165"/>
      <c r="J46" s="165"/>
      <c r="K46" s="165"/>
      <c r="L46" s="165"/>
      <c r="M46" s="165"/>
      <c r="N46" s="165"/>
      <c r="O46" s="165"/>
    </row>
    <row r="47" spans="2:17" ht="15.75" customHeight="1">
      <c r="B47" s="318"/>
      <c r="C47" s="165"/>
      <c r="D47" s="165"/>
      <c r="E47" s="165"/>
      <c r="F47" s="165"/>
      <c r="G47" s="165"/>
      <c r="H47" s="165"/>
      <c r="I47" s="165"/>
      <c r="J47" s="165"/>
      <c r="K47" s="165"/>
      <c r="L47" s="165"/>
      <c r="M47" s="165"/>
      <c r="N47" s="165"/>
      <c r="O47" s="165"/>
    </row>
    <row r="48" spans="2:17" ht="15.75" customHeight="1">
      <c r="B48" s="318"/>
      <c r="C48" s="133"/>
      <c r="D48" s="133"/>
      <c r="E48" s="133"/>
      <c r="F48" s="133"/>
      <c r="G48" s="133"/>
      <c r="H48" s="133"/>
      <c r="I48" s="133"/>
      <c r="J48" s="133"/>
      <c r="K48" s="133"/>
      <c r="L48" s="133"/>
      <c r="M48" s="133"/>
      <c r="N48" s="133"/>
      <c r="O48" s="133"/>
    </row>
    <row r="49" spans="2:15" ht="15.75" customHeight="1">
      <c r="B49" s="509"/>
    </row>
    <row r="50" spans="2:15" ht="15.75" customHeight="1">
      <c r="C50" s="170"/>
      <c r="D50" s="170"/>
      <c r="E50" s="170"/>
      <c r="F50" s="170"/>
      <c r="G50" s="170"/>
      <c r="H50" s="170"/>
      <c r="I50" s="170"/>
      <c r="J50" s="170"/>
      <c r="K50" s="170"/>
      <c r="L50" s="170"/>
      <c r="M50" s="170"/>
      <c r="N50" s="170"/>
      <c r="O50" s="170"/>
    </row>
    <row r="51" spans="2:15" ht="15.75" customHeight="1">
      <c r="C51" s="170"/>
      <c r="D51" s="170"/>
      <c r="E51" s="170"/>
      <c r="F51" s="170"/>
      <c r="G51" s="170"/>
      <c r="H51" s="170"/>
      <c r="I51" s="170"/>
      <c r="J51" s="170"/>
      <c r="K51" s="170"/>
      <c r="L51" s="170"/>
      <c r="M51" s="170"/>
      <c r="N51" s="170"/>
      <c r="O51" s="170"/>
    </row>
    <row r="52" spans="2:15" ht="15.75" customHeight="1">
      <c r="C52" s="192"/>
      <c r="D52" s="275"/>
      <c r="E52" s="275"/>
      <c r="F52" s="275"/>
      <c r="G52" s="275"/>
      <c r="H52" s="275"/>
      <c r="I52" s="275"/>
      <c r="J52" s="275"/>
      <c r="K52" s="275"/>
      <c r="L52" s="275"/>
      <c r="M52" s="275"/>
      <c r="N52" s="275"/>
      <c r="O52" s="275"/>
    </row>
    <row r="53" spans="2:15" ht="15.75" customHeight="1">
      <c r="C53" s="275"/>
      <c r="D53" s="275"/>
      <c r="E53" s="275"/>
      <c r="F53" s="275"/>
      <c r="G53" s="275"/>
      <c r="H53" s="275"/>
      <c r="I53" s="275"/>
      <c r="J53" s="275"/>
      <c r="K53" s="275"/>
      <c r="L53" s="275"/>
      <c r="M53" s="275"/>
      <c r="N53" s="275"/>
      <c r="O53" s="275"/>
    </row>
    <row r="54" spans="2:15" ht="15.75" customHeight="1"/>
    <row r="55" spans="2:15" ht="15.75" customHeight="1"/>
    <row r="56" spans="2:15" ht="15.75" customHeight="1"/>
    <row r="57" spans="2:15" ht="15.75" customHeight="1"/>
    <row r="58" spans="2:15" ht="15.75" customHeight="1"/>
    <row r="59" spans="2:15" ht="15.75" customHeight="1"/>
  </sheetData>
  <mergeCells count="17">
    <mergeCell ref="A1:F1"/>
    <mergeCell ref="A2:E2"/>
    <mergeCell ref="A4:Q4"/>
    <mergeCell ref="H6:J6"/>
    <mergeCell ref="K6:Q6"/>
    <mergeCell ref="H37:J37"/>
    <mergeCell ref="B9:Q10"/>
    <mergeCell ref="A11:K12"/>
    <mergeCell ref="L11:P12"/>
    <mergeCell ref="B16:Q18"/>
    <mergeCell ref="A13:K14"/>
    <mergeCell ref="L13:P14"/>
    <mergeCell ref="B20:Q22"/>
    <mergeCell ref="M29:P29"/>
    <mergeCell ref="B31:G31"/>
    <mergeCell ref="H35:J35"/>
    <mergeCell ref="H36:J36"/>
  </mergeCells>
  <phoneticPr fontId="2"/>
  <dataValidations count="1">
    <dataValidation type="list" showInputMessage="1" showErrorMessage="1" sqref="L11:P15" xr:uid="{7E15C37D-EBE1-46A4-AA4E-B7031C07DCD1}">
      <formula1>企業回答1</formula1>
    </dataValidation>
  </dataValidations>
  <pageMargins left="0.70866141732283472" right="0.70866141732283472" top="0.74803149606299213" bottom="0.74803149606299213" header="0.31496062992125984" footer="0.31496062992125984"/>
  <pageSetup paperSize="9" orientation="portrait" blackAndWhite="1"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pageSetUpPr fitToPage="1"/>
  </sheetPr>
  <dimension ref="A1:T54"/>
  <sheetViews>
    <sheetView view="pageBreakPreview" zoomScaleNormal="100" zoomScaleSheetLayoutView="100" workbookViewId="0">
      <selection activeCell="K7" sqref="K7:Q7"/>
    </sheetView>
  </sheetViews>
  <sheetFormatPr defaultColWidth="9" defaultRowHeight="13"/>
  <cols>
    <col min="1" max="1" width="5.6328125" style="3" customWidth="1"/>
    <col min="2" max="18" width="5.08984375" style="3" customWidth="1"/>
    <col min="19" max="16384" width="9" style="3"/>
  </cols>
  <sheetData>
    <row r="1" spans="1:20" ht="15.75" customHeight="1">
      <c r="A1" s="675" t="str">
        <f>CONCATENATE("（様式-",INDEX(発注者入力シート!$B$39:$G$40,MATCH(発注者入力シート!O7,発注者入力シート!$C$39:$C$40,0),4),"）")</f>
        <v>（様式-９）</v>
      </c>
      <c r="B1" s="675"/>
      <c r="C1" s="675"/>
      <c r="D1" s="675"/>
      <c r="E1" s="675"/>
      <c r="F1" s="675"/>
      <c r="S1" s="3" t="s">
        <v>246</v>
      </c>
    </row>
    <row r="2" spans="1:20" ht="15.75" customHeight="1">
      <c r="A2" s="675" t="str">
        <f>CONCATENATE("評価項目",INDEX(発注者入力シート!$B$39:$G$40,MATCH(発注者入力シート!O7,発注者入力シート!$C$39:$C$40,0),5),"-",INDEX(発注者入力シート!$B$39:$G$40,MATCH(発注者入力シート!O7,発注者入力シート!$C$39:$C$40,0),6))</f>
        <v>評価項目（４）-①</v>
      </c>
      <c r="B2" s="675"/>
      <c r="C2" s="675"/>
      <c r="D2" s="675"/>
      <c r="E2" s="675"/>
      <c r="S2" s="3" t="s">
        <v>247</v>
      </c>
    </row>
    <row r="3" spans="1:20" ht="15.75" customHeight="1">
      <c r="S3" s="132"/>
      <c r="T3" s="3" t="s">
        <v>256</v>
      </c>
    </row>
    <row r="4" spans="1:20" ht="15.75" customHeight="1">
      <c r="A4" s="728" t="s">
        <v>23</v>
      </c>
      <c r="B4" s="728"/>
      <c r="C4" s="728"/>
      <c r="D4" s="728"/>
      <c r="E4" s="728"/>
      <c r="F4" s="728"/>
      <c r="G4" s="728"/>
      <c r="H4" s="728"/>
      <c r="I4" s="728"/>
      <c r="J4" s="728"/>
      <c r="K4" s="728"/>
      <c r="L4" s="728"/>
      <c r="M4" s="728"/>
      <c r="N4" s="728"/>
      <c r="O4" s="728"/>
      <c r="P4" s="728"/>
      <c r="Q4" s="728"/>
      <c r="R4" s="164"/>
      <c r="S4" s="126"/>
      <c r="T4" s="3" t="s">
        <v>329</v>
      </c>
    </row>
    <row r="5" spans="1:20" ht="15.75" customHeight="1">
      <c r="A5" s="728" t="s">
        <v>237</v>
      </c>
      <c r="B5" s="728"/>
      <c r="C5" s="728"/>
      <c r="D5" s="728"/>
      <c r="E5" s="728"/>
      <c r="F5" s="728"/>
      <c r="G5" s="728"/>
      <c r="H5" s="728"/>
      <c r="I5" s="728"/>
      <c r="J5" s="728"/>
      <c r="K5" s="728"/>
      <c r="L5" s="728"/>
      <c r="M5" s="728"/>
      <c r="N5" s="728"/>
      <c r="O5" s="728"/>
      <c r="P5" s="728"/>
      <c r="Q5" s="728"/>
      <c r="R5" s="164"/>
    </row>
    <row r="6" spans="1:20" ht="15.75" customHeight="1">
      <c r="A6" s="164"/>
      <c r="B6" s="164"/>
      <c r="C6" s="164"/>
      <c r="D6" s="164"/>
      <c r="E6" s="164"/>
      <c r="F6" s="164"/>
      <c r="G6" s="164"/>
      <c r="H6" s="164"/>
      <c r="I6" s="164"/>
      <c r="J6" s="164"/>
      <c r="K6" s="164"/>
      <c r="L6" s="164"/>
      <c r="M6" s="164"/>
      <c r="N6" s="164"/>
      <c r="O6" s="164"/>
      <c r="P6" s="164"/>
      <c r="Q6" s="164"/>
      <c r="R6" s="164"/>
      <c r="S6" s="3" t="s">
        <v>250</v>
      </c>
    </row>
    <row r="7" spans="1:20" ht="15.75" customHeight="1">
      <c r="G7" s="699" t="s">
        <v>176</v>
      </c>
      <c r="H7" s="699"/>
      <c r="I7" s="699"/>
      <c r="J7" s="699"/>
      <c r="K7" s="729" t="str">
        <f>IF(企業入力シート!C7="","",企業入力シート!C7)</f>
        <v/>
      </c>
      <c r="L7" s="729"/>
      <c r="M7" s="729"/>
      <c r="N7" s="729"/>
      <c r="O7" s="729"/>
      <c r="P7" s="729"/>
      <c r="Q7" s="729"/>
      <c r="R7" s="2"/>
      <c r="S7" s="128"/>
      <c r="T7" s="3" t="s">
        <v>251</v>
      </c>
    </row>
    <row r="8" spans="1:20" ht="15.75" customHeight="1">
      <c r="S8" s="129"/>
      <c r="T8" s="3" t="s">
        <v>249</v>
      </c>
    </row>
    <row r="9" spans="1:20" ht="15.75" customHeight="1"/>
    <row r="10" spans="1:20" ht="15.75" customHeight="1">
      <c r="A10" s="273" t="s">
        <v>153</v>
      </c>
      <c r="B10" s="835" t="s">
        <v>512</v>
      </c>
      <c r="C10" s="835"/>
      <c r="D10" s="835"/>
      <c r="E10" s="835"/>
      <c r="F10" s="835"/>
      <c r="G10" s="835"/>
      <c r="H10" s="835"/>
      <c r="I10" s="835"/>
      <c r="J10" s="835"/>
      <c r="K10" s="835"/>
      <c r="L10" s="835"/>
      <c r="M10" s="835"/>
      <c r="N10" s="835"/>
      <c r="O10" s="835"/>
      <c r="P10" s="835"/>
      <c r="Q10" s="835"/>
      <c r="S10" s="134" t="s">
        <v>252</v>
      </c>
    </row>
    <row r="11" spans="1:20" ht="15.75" customHeight="1">
      <c r="B11" s="835"/>
      <c r="C11" s="835"/>
      <c r="D11" s="835"/>
      <c r="E11" s="835"/>
      <c r="F11" s="835"/>
      <c r="G11" s="835"/>
      <c r="H11" s="835"/>
      <c r="I11" s="835"/>
      <c r="J11" s="835"/>
      <c r="K11" s="835"/>
      <c r="L11" s="835"/>
      <c r="M11" s="835"/>
      <c r="N11" s="835"/>
      <c r="O11" s="835"/>
      <c r="P11" s="835"/>
      <c r="Q11" s="835"/>
      <c r="S11" s="134" t="s">
        <v>253</v>
      </c>
    </row>
    <row r="12" spans="1:20" ht="15.75" customHeight="1">
      <c r="B12" s="188"/>
      <c r="C12" s="188"/>
      <c r="D12" s="188"/>
      <c r="E12" s="188"/>
      <c r="F12" s="188"/>
      <c r="G12" s="188"/>
      <c r="H12" s="188"/>
      <c r="I12" s="188"/>
      <c r="J12" s="188"/>
      <c r="K12" s="188"/>
      <c r="L12" s="188"/>
      <c r="M12" s="188"/>
      <c r="N12" s="188"/>
      <c r="O12" s="188"/>
      <c r="P12" s="188"/>
      <c r="Q12" s="188"/>
      <c r="S12" s="134" t="s">
        <v>475</v>
      </c>
    </row>
    <row r="13" spans="1:20" ht="15.75" customHeight="1">
      <c r="A13" s="836" t="s">
        <v>426</v>
      </c>
      <c r="B13" s="836"/>
      <c r="C13" s="836"/>
      <c r="D13" s="837" t="s">
        <v>718</v>
      </c>
      <c r="E13" s="838"/>
      <c r="F13" s="838"/>
      <c r="G13" s="838"/>
      <c r="H13" s="838"/>
      <c r="I13" s="838"/>
      <c r="J13" s="838"/>
      <c r="K13" s="838"/>
      <c r="L13" s="838"/>
      <c r="M13" s="839"/>
      <c r="N13" s="188"/>
      <c r="O13" s="188"/>
      <c r="P13" s="188"/>
      <c r="Q13" s="188"/>
      <c r="S13" s="134"/>
    </row>
    <row r="14" spans="1:20" ht="15.75" customHeight="1">
      <c r="B14" s="400"/>
      <c r="C14" s="400"/>
      <c r="D14" s="400"/>
      <c r="E14" s="400"/>
      <c r="F14" s="400"/>
      <c r="G14" s="400"/>
      <c r="H14" s="400"/>
      <c r="I14" s="400"/>
      <c r="J14" s="400"/>
      <c r="K14" s="400"/>
      <c r="L14" s="400"/>
      <c r="M14" s="400"/>
      <c r="N14" s="188"/>
      <c r="O14" s="188"/>
      <c r="P14" s="188"/>
      <c r="Q14" s="188"/>
      <c r="S14" s="134"/>
    </row>
    <row r="15" spans="1:20" ht="15.75" customHeight="1">
      <c r="A15" s="741" t="s">
        <v>24</v>
      </c>
      <c r="B15" s="740"/>
      <c r="C15" s="740"/>
      <c r="D15" s="740"/>
      <c r="E15" s="740"/>
      <c r="F15" s="741" t="s">
        <v>25</v>
      </c>
      <c r="G15" s="740"/>
      <c r="H15" s="740"/>
      <c r="I15" s="740"/>
      <c r="J15" s="740"/>
      <c r="K15" s="740"/>
      <c r="L15" s="740"/>
      <c r="M15" s="742"/>
      <c r="N15" s="161"/>
    </row>
    <row r="16" spans="1:20" ht="15.75" customHeight="1">
      <c r="A16" s="878"/>
      <c r="B16" s="879"/>
      <c r="C16" s="879"/>
      <c r="D16" s="879"/>
      <c r="E16" s="879"/>
      <c r="F16" s="804"/>
      <c r="G16" s="805"/>
      <c r="H16" s="805"/>
      <c r="I16" s="805"/>
      <c r="J16" s="805"/>
      <c r="K16" s="805"/>
      <c r="L16" s="805"/>
      <c r="M16" s="806"/>
      <c r="N16" s="403"/>
    </row>
    <row r="17" spans="1:18" ht="15.75" customHeight="1">
      <c r="A17" s="928"/>
      <c r="B17" s="929"/>
      <c r="C17" s="929"/>
      <c r="D17" s="929"/>
      <c r="E17" s="929"/>
      <c r="F17" s="832"/>
      <c r="G17" s="833"/>
      <c r="H17" s="833"/>
      <c r="I17" s="833"/>
      <c r="J17" s="833"/>
      <c r="K17" s="833"/>
      <c r="L17" s="833"/>
      <c r="M17" s="834"/>
      <c r="N17" s="403"/>
    </row>
    <row r="18" spans="1:18" ht="15.75" customHeight="1">
      <c r="A18" s="928"/>
      <c r="B18" s="929"/>
      <c r="C18" s="929"/>
      <c r="D18" s="929"/>
      <c r="E18" s="929"/>
      <c r="F18" s="832"/>
      <c r="G18" s="833"/>
      <c r="H18" s="833"/>
      <c r="I18" s="833"/>
      <c r="J18" s="833"/>
      <c r="K18" s="833"/>
      <c r="L18" s="833"/>
      <c r="M18" s="834"/>
      <c r="N18" s="403"/>
    </row>
    <row r="19" spans="1:18" ht="15.75" customHeight="1">
      <c r="A19" s="928"/>
      <c r="B19" s="929"/>
      <c r="C19" s="929"/>
      <c r="D19" s="929"/>
      <c r="E19" s="929"/>
      <c r="F19" s="832"/>
      <c r="G19" s="833"/>
      <c r="H19" s="833"/>
      <c r="I19" s="833"/>
      <c r="J19" s="833"/>
      <c r="K19" s="833"/>
      <c r="L19" s="833"/>
      <c r="M19" s="834"/>
      <c r="N19" s="403"/>
    </row>
    <row r="20" spans="1:18" ht="15.75" customHeight="1">
      <c r="A20" s="881"/>
      <c r="B20" s="882"/>
      <c r="C20" s="882"/>
      <c r="D20" s="882"/>
      <c r="E20" s="882"/>
      <c r="F20" s="807"/>
      <c r="G20" s="808"/>
      <c r="H20" s="808"/>
      <c r="I20" s="808"/>
      <c r="J20" s="808"/>
      <c r="K20" s="808"/>
      <c r="L20" s="808"/>
      <c r="M20" s="809"/>
      <c r="N20" s="403"/>
    </row>
    <row r="21" spans="1:18" ht="13.5" customHeight="1">
      <c r="A21" s="163" t="s">
        <v>44</v>
      </c>
      <c r="B21" s="930" t="s">
        <v>659</v>
      </c>
      <c r="C21" s="930"/>
      <c r="D21" s="930"/>
      <c r="E21" s="930"/>
      <c r="F21" s="930"/>
      <c r="G21" s="930"/>
      <c r="H21" s="930"/>
      <c r="I21" s="930"/>
      <c r="J21" s="930"/>
      <c r="K21" s="930"/>
      <c r="L21" s="930"/>
      <c r="M21" s="930"/>
      <c r="N21" s="821"/>
      <c r="O21" s="821"/>
      <c r="P21" s="821"/>
      <c r="Q21" s="821"/>
      <c r="R21" s="188"/>
    </row>
    <row r="22" spans="1:18" ht="27" customHeight="1">
      <c r="A22" s="163"/>
      <c r="B22" s="821"/>
      <c r="C22" s="821"/>
      <c r="D22" s="821"/>
      <c r="E22" s="821"/>
      <c r="F22" s="821"/>
      <c r="G22" s="821"/>
      <c r="H22" s="821"/>
      <c r="I22" s="821"/>
      <c r="J22" s="821"/>
      <c r="K22" s="821"/>
      <c r="L22" s="821"/>
      <c r="M22" s="821"/>
      <c r="N22" s="821"/>
      <c r="O22" s="821"/>
      <c r="P22" s="821"/>
      <c r="Q22" s="821"/>
      <c r="R22" s="188"/>
    </row>
    <row r="23" spans="1:18">
      <c r="A23" s="165"/>
      <c r="B23" s="821"/>
      <c r="C23" s="821"/>
      <c r="D23" s="821"/>
      <c r="E23" s="821"/>
      <c r="F23" s="821"/>
      <c r="G23" s="821"/>
      <c r="H23" s="821"/>
      <c r="I23" s="821"/>
      <c r="J23" s="821"/>
      <c r="K23" s="821"/>
      <c r="L23" s="821"/>
      <c r="M23" s="821"/>
      <c r="N23" s="821"/>
      <c r="O23" s="821"/>
      <c r="P23" s="821"/>
      <c r="Q23" s="821"/>
    </row>
    <row r="24" spans="1:18" ht="15.75" customHeight="1">
      <c r="A24" s="163" t="s">
        <v>45</v>
      </c>
      <c r="B24" s="675" t="str">
        <f>CONCATENATE("入札公告日前日（令和",(YEAR(発注者入力シート!H7)-2018),"年",MONTH(発注者入力シート!H7),"月",DAY(発注者入力シート!H7),"日時点）での状況について記載すること。")</f>
        <v>入札公告日前日（令和8年10月1日時点）での状況について記載すること。</v>
      </c>
      <c r="C24" s="675"/>
      <c r="D24" s="675"/>
      <c r="E24" s="675"/>
      <c r="F24" s="675"/>
      <c r="G24" s="675"/>
      <c r="H24" s="675"/>
      <c r="I24" s="675"/>
      <c r="J24" s="675"/>
      <c r="K24" s="675"/>
      <c r="L24" s="675"/>
      <c r="M24" s="675"/>
      <c r="N24" s="675"/>
      <c r="O24" s="675"/>
      <c r="P24" s="675"/>
      <c r="Q24" s="675"/>
    </row>
    <row r="25" spans="1:18" ht="15.75" customHeight="1"/>
    <row r="26" spans="1:18" ht="15.75" customHeight="1"/>
    <row r="27" spans="1:18" ht="15.75" customHeight="1">
      <c r="A27" s="316" t="s">
        <v>653</v>
      </c>
      <c r="B27" s="927" t="s">
        <v>654</v>
      </c>
      <c r="C27" s="927"/>
      <c r="D27" s="927"/>
      <c r="E27" s="927"/>
      <c r="F27" s="927"/>
      <c r="G27" s="927"/>
      <c r="H27" s="927"/>
      <c r="I27" s="927"/>
      <c r="J27" s="927"/>
      <c r="K27" s="927"/>
      <c r="L27" s="927"/>
      <c r="M27" s="927"/>
      <c r="N27" s="927"/>
      <c r="O27" s="927"/>
      <c r="P27" s="927"/>
      <c r="Q27" s="927"/>
    </row>
    <row r="28" spans="1:18" ht="15.75" customHeight="1">
      <c r="B28" s="927"/>
      <c r="C28" s="927"/>
      <c r="D28" s="927"/>
      <c r="E28" s="927"/>
      <c r="F28" s="927"/>
      <c r="G28" s="927"/>
      <c r="H28" s="927"/>
      <c r="I28" s="927"/>
      <c r="J28" s="927"/>
      <c r="K28" s="927"/>
      <c r="L28" s="927"/>
      <c r="M28" s="927"/>
      <c r="N28" s="927"/>
      <c r="O28" s="927"/>
      <c r="P28" s="927"/>
      <c r="Q28" s="927"/>
    </row>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sheetData>
  <mergeCells count="16">
    <mergeCell ref="B24:Q24"/>
    <mergeCell ref="B27:Q28"/>
    <mergeCell ref="A1:F1"/>
    <mergeCell ref="A2:E2"/>
    <mergeCell ref="A16:E20"/>
    <mergeCell ref="A4:Q4"/>
    <mergeCell ref="A5:Q5"/>
    <mergeCell ref="A15:E15"/>
    <mergeCell ref="F15:M15"/>
    <mergeCell ref="K7:Q7"/>
    <mergeCell ref="F16:M20"/>
    <mergeCell ref="B10:Q11"/>
    <mergeCell ref="A13:C13"/>
    <mergeCell ref="G7:J7"/>
    <mergeCell ref="D13:M13"/>
    <mergeCell ref="B21:Q23"/>
  </mergeCells>
  <phoneticPr fontId="2"/>
  <dataValidations disablePrompts="1" count="1">
    <dataValidation type="list" showInputMessage="1" showErrorMessage="1" sqref="A16:E20" xr:uid="{00000000-0002-0000-1500-000000000000}">
      <formula1>企業回答7</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pageSetUpPr fitToPage="1"/>
  </sheetPr>
  <dimension ref="A1:T34"/>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675" t="str">
        <f>CONCATENATE("（様式－",発注者入力シート!E41,"）")</f>
        <v>（様式－１０）</v>
      </c>
      <c r="B1" s="675"/>
      <c r="C1" s="675"/>
      <c r="D1" s="675"/>
      <c r="S1" s="3" t="s">
        <v>246</v>
      </c>
    </row>
    <row r="2" spans="1:20" ht="15.75" customHeight="1">
      <c r="A2" s="944" t="s">
        <v>589</v>
      </c>
      <c r="B2" s="944"/>
      <c r="C2" s="944"/>
      <c r="D2" s="944"/>
      <c r="E2" s="944"/>
      <c r="F2" s="944"/>
      <c r="G2" s="944"/>
      <c r="H2" s="944"/>
      <c r="I2" s="944"/>
      <c r="J2" s="944"/>
      <c r="K2" s="944"/>
      <c r="L2" s="944"/>
      <c r="M2" s="944"/>
      <c r="N2" s="944"/>
      <c r="O2" s="944"/>
      <c r="P2" s="944"/>
      <c r="Q2" s="944"/>
      <c r="R2" s="6"/>
      <c r="S2" s="3" t="s">
        <v>247</v>
      </c>
    </row>
    <row r="3" spans="1:20" ht="15.75" customHeight="1">
      <c r="A3" s="6"/>
      <c r="B3" s="6"/>
      <c r="C3" s="6"/>
      <c r="D3" s="6"/>
      <c r="E3" s="6"/>
      <c r="F3" s="6"/>
      <c r="G3" s="6"/>
      <c r="H3" s="6"/>
      <c r="I3" s="6"/>
      <c r="J3" s="6"/>
      <c r="K3" s="6"/>
      <c r="L3" s="6"/>
      <c r="M3" s="6"/>
      <c r="N3" s="6"/>
      <c r="O3" s="6"/>
      <c r="P3" s="6"/>
      <c r="Q3" s="6"/>
      <c r="R3" s="6"/>
      <c r="S3" s="132"/>
      <c r="T3" s="3" t="s">
        <v>256</v>
      </c>
    </row>
    <row r="4" spans="1:20" ht="15.75" customHeight="1">
      <c r="A4" s="728" t="s">
        <v>337</v>
      </c>
      <c r="B4" s="728"/>
      <c r="C4" s="728"/>
      <c r="D4" s="728"/>
      <c r="E4" s="728"/>
      <c r="F4" s="728"/>
      <c r="G4" s="728"/>
      <c r="H4" s="728"/>
      <c r="I4" s="728"/>
      <c r="J4" s="728"/>
      <c r="K4" s="728"/>
      <c r="L4" s="728"/>
      <c r="M4" s="728"/>
      <c r="N4" s="728"/>
      <c r="O4" s="728"/>
      <c r="P4" s="728"/>
      <c r="Q4" s="728"/>
      <c r="R4" s="164"/>
      <c r="S4" s="126"/>
      <c r="T4" s="3" t="s">
        <v>249</v>
      </c>
    </row>
    <row r="5" spans="1:20" ht="15.75" customHeight="1"/>
    <row r="6" spans="1:20" ht="15.75" customHeight="1">
      <c r="S6" s="3" t="s">
        <v>250</v>
      </c>
    </row>
    <row r="7" spans="1:20" ht="15.75" customHeight="1">
      <c r="A7" s="3" t="s">
        <v>33</v>
      </c>
      <c r="S7" s="128"/>
      <c r="T7" s="3" t="s">
        <v>251</v>
      </c>
    </row>
    <row r="8" spans="1:20" ht="15.75" customHeight="1">
      <c r="A8" s="945" t="s">
        <v>590</v>
      </c>
      <c r="B8" s="945"/>
      <c r="C8" s="945"/>
      <c r="D8" s="945"/>
      <c r="E8" s="945"/>
      <c r="F8" s="945"/>
      <c r="G8" s="945"/>
      <c r="H8" s="945"/>
      <c r="I8" s="945"/>
      <c r="J8" s="945"/>
      <c r="K8" s="945"/>
      <c r="L8" s="945"/>
      <c r="M8" s="945"/>
      <c r="N8" s="945"/>
      <c r="O8" s="945"/>
      <c r="P8" s="945"/>
      <c r="Q8" s="945"/>
      <c r="R8" s="2"/>
      <c r="S8" s="129"/>
      <c r="T8" s="3" t="s">
        <v>249</v>
      </c>
    </row>
    <row r="9" spans="1:20" ht="15.75" customHeight="1">
      <c r="A9" s="678" t="s">
        <v>27</v>
      </c>
      <c r="B9" s="678"/>
      <c r="C9" s="678"/>
      <c r="D9" s="678"/>
      <c r="E9" s="678"/>
      <c r="F9" s="678"/>
      <c r="G9" s="678"/>
      <c r="H9" s="678"/>
      <c r="I9" s="678"/>
      <c r="J9" s="678"/>
      <c r="K9" s="678"/>
      <c r="L9" s="678"/>
      <c r="M9" s="678"/>
      <c r="N9" s="678"/>
      <c r="O9" s="678"/>
      <c r="P9" s="678"/>
      <c r="Q9" s="678"/>
      <c r="R9" s="109"/>
    </row>
    <row r="10" spans="1:20" ht="15.75" customHeight="1">
      <c r="A10" s="741" t="s">
        <v>28</v>
      </c>
      <c r="B10" s="740"/>
      <c r="C10" s="740"/>
      <c r="D10" s="740"/>
      <c r="E10" s="941">
        <f>IF(発注者入力シート!C7="","",発注者入力シート!C7)</f>
        <v>46297</v>
      </c>
      <c r="F10" s="942"/>
      <c r="G10" s="942"/>
      <c r="H10" s="942"/>
      <c r="I10" s="942"/>
      <c r="J10" s="942"/>
      <c r="K10" s="942"/>
      <c r="L10" s="942"/>
      <c r="M10" s="942"/>
      <c r="N10" s="942"/>
      <c r="O10" s="942"/>
      <c r="P10" s="942"/>
      <c r="Q10" s="943"/>
      <c r="S10" s="134" t="s">
        <v>252</v>
      </c>
    </row>
    <row r="11" spans="1:20" ht="15.75" customHeight="1">
      <c r="A11" s="741" t="s">
        <v>18</v>
      </c>
      <c r="B11" s="740"/>
      <c r="C11" s="740"/>
      <c r="D11" s="740"/>
      <c r="E11" s="946" t="str">
        <f>IF(発注者入力シート!C10="","",発注者入力シート!C10)</f>
        <v>出雲三刀屋線（上島１工区）総合交付金（改築）工事　第１４期（補正）</v>
      </c>
      <c r="F11" s="947"/>
      <c r="G11" s="947"/>
      <c r="H11" s="947"/>
      <c r="I11" s="947"/>
      <c r="J11" s="947"/>
      <c r="K11" s="947"/>
      <c r="L11" s="947"/>
      <c r="M11" s="947"/>
      <c r="N11" s="947"/>
      <c r="O11" s="947"/>
      <c r="P11" s="947"/>
      <c r="Q11" s="948"/>
      <c r="R11" s="2"/>
      <c r="S11" s="134" t="s">
        <v>253</v>
      </c>
    </row>
    <row r="12" spans="1:20" ht="15.75" customHeight="1">
      <c r="A12" s="743"/>
      <c r="B12" s="744"/>
      <c r="C12" s="744"/>
      <c r="D12" s="744"/>
      <c r="E12" s="949"/>
      <c r="F12" s="722"/>
      <c r="G12" s="722"/>
      <c r="H12" s="722"/>
      <c r="I12" s="722"/>
      <c r="J12" s="722"/>
      <c r="K12" s="722"/>
      <c r="L12" s="722"/>
      <c r="M12" s="722"/>
      <c r="N12" s="722"/>
      <c r="O12" s="722"/>
      <c r="P12" s="722"/>
      <c r="Q12" s="950"/>
      <c r="R12" s="2"/>
    </row>
    <row r="13" spans="1:20" ht="15.75" customHeight="1">
      <c r="A13" s="853" t="s">
        <v>34</v>
      </c>
      <c r="B13" s="940"/>
      <c r="C13" s="940"/>
      <c r="D13" s="940"/>
      <c r="E13" s="853" t="s">
        <v>35</v>
      </c>
      <c r="F13" s="940"/>
      <c r="G13" s="940"/>
      <c r="H13" s="940"/>
      <c r="I13" s="940"/>
      <c r="J13" s="940"/>
      <c r="K13" s="940"/>
      <c r="L13" s="940"/>
      <c r="M13" s="940"/>
      <c r="N13" s="940"/>
      <c r="O13" s="940"/>
      <c r="P13" s="940"/>
      <c r="Q13" s="854"/>
      <c r="R13" s="109"/>
    </row>
    <row r="14" spans="1:20" ht="15.75" customHeight="1">
      <c r="A14" s="931"/>
      <c r="B14" s="932"/>
      <c r="C14" s="932"/>
      <c r="D14" s="933"/>
      <c r="E14" s="931"/>
      <c r="F14" s="932"/>
      <c r="G14" s="932"/>
      <c r="H14" s="932"/>
      <c r="I14" s="932"/>
      <c r="J14" s="932"/>
      <c r="K14" s="932"/>
      <c r="L14" s="932"/>
      <c r="M14" s="932"/>
      <c r="N14" s="932"/>
      <c r="O14" s="932"/>
      <c r="P14" s="932"/>
      <c r="Q14" s="933"/>
      <c r="R14" s="191"/>
    </row>
    <row r="15" spans="1:20" ht="15.75" customHeight="1">
      <c r="A15" s="934"/>
      <c r="B15" s="935"/>
      <c r="C15" s="935"/>
      <c r="D15" s="936"/>
      <c r="E15" s="934"/>
      <c r="F15" s="935"/>
      <c r="G15" s="935"/>
      <c r="H15" s="935"/>
      <c r="I15" s="935"/>
      <c r="J15" s="935"/>
      <c r="K15" s="935"/>
      <c r="L15" s="935"/>
      <c r="M15" s="935"/>
      <c r="N15" s="935"/>
      <c r="O15" s="935"/>
      <c r="P15" s="935"/>
      <c r="Q15" s="936"/>
      <c r="R15" s="191"/>
    </row>
    <row r="16" spans="1:20" ht="15.75" customHeight="1">
      <c r="A16" s="934"/>
      <c r="B16" s="935"/>
      <c r="C16" s="935"/>
      <c r="D16" s="936"/>
      <c r="E16" s="934"/>
      <c r="F16" s="935"/>
      <c r="G16" s="935"/>
      <c r="H16" s="935"/>
      <c r="I16" s="935"/>
      <c r="J16" s="935"/>
      <c r="K16" s="935"/>
      <c r="L16" s="935"/>
      <c r="M16" s="935"/>
      <c r="N16" s="935"/>
      <c r="O16" s="935"/>
      <c r="P16" s="935"/>
      <c r="Q16" s="936"/>
      <c r="R16" s="191"/>
    </row>
    <row r="17" spans="1:18" ht="15.75" customHeight="1">
      <c r="A17" s="934"/>
      <c r="B17" s="935"/>
      <c r="C17" s="935"/>
      <c r="D17" s="936"/>
      <c r="E17" s="934"/>
      <c r="F17" s="935"/>
      <c r="G17" s="935"/>
      <c r="H17" s="935"/>
      <c r="I17" s="935"/>
      <c r="J17" s="935"/>
      <c r="K17" s="935"/>
      <c r="L17" s="935"/>
      <c r="M17" s="935"/>
      <c r="N17" s="935"/>
      <c r="O17" s="935"/>
      <c r="P17" s="935"/>
      <c r="Q17" s="936"/>
      <c r="R17" s="191"/>
    </row>
    <row r="18" spans="1:18" ht="15.75" customHeight="1">
      <c r="A18" s="934"/>
      <c r="B18" s="935"/>
      <c r="C18" s="935"/>
      <c r="D18" s="936"/>
      <c r="E18" s="934"/>
      <c r="F18" s="935"/>
      <c r="G18" s="935"/>
      <c r="H18" s="935"/>
      <c r="I18" s="935"/>
      <c r="J18" s="935"/>
      <c r="K18" s="935"/>
      <c r="L18" s="935"/>
      <c r="M18" s="935"/>
      <c r="N18" s="935"/>
      <c r="O18" s="935"/>
      <c r="P18" s="935"/>
      <c r="Q18" s="936"/>
      <c r="R18" s="191"/>
    </row>
    <row r="19" spans="1:18" ht="15.75" customHeight="1">
      <c r="A19" s="934"/>
      <c r="B19" s="935"/>
      <c r="C19" s="935"/>
      <c r="D19" s="936"/>
      <c r="E19" s="934"/>
      <c r="F19" s="935"/>
      <c r="G19" s="935"/>
      <c r="H19" s="935"/>
      <c r="I19" s="935"/>
      <c r="J19" s="935"/>
      <c r="K19" s="935"/>
      <c r="L19" s="935"/>
      <c r="M19" s="935"/>
      <c r="N19" s="935"/>
      <c r="O19" s="935"/>
      <c r="P19" s="935"/>
      <c r="Q19" s="936"/>
      <c r="R19" s="191"/>
    </row>
    <row r="20" spans="1:18" ht="15.75" customHeight="1">
      <c r="A20" s="934"/>
      <c r="B20" s="935"/>
      <c r="C20" s="935"/>
      <c r="D20" s="936"/>
      <c r="E20" s="934"/>
      <c r="F20" s="935"/>
      <c r="G20" s="935"/>
      <c r="H20" s="935"/>
      <c r="I20" s="935"/>
      <c r="J20" s="935"/>
      <c r="K20" s="935"/>
      <c r="L20" s="935"/>
      <c r="M20" s="935"/>
      <c r="N20" s="935"/>
      <c r="O20" s="935"/>
      <c r="P20" s="935"/>
      <c r="Q20" s="936"/>
      <c r="R20" s="191"/>
    </row>
    <row r="21" spans="1:18" ht="15.75" customHeight="1">
      <c r="A21" s="937"/>
      <c r="B21" s="938"/>
      <c r="C21" s="938"/>
      <c r="D21" s="939"/>
      <c r="E21" s="937"/>
      <c r="F21" s="938"/>
      <c r="G21" s="938"/>
      <c r="H21" s="938"/>
      <c r="I21" s="938"/>
      <c r="J21" s="938"/>
      <c r="K21" s="938"/>
      <c r="L21" s="938"/>
      <c r="M21" s="938"/>
      <c r="N21" s="938"/>
      <c r="O21" s="938"/>
      <c r="P21" s="938"/>
      <c r="Q21" s="939"/>
      <c r="R21" s="191"/>
    </row>
    <row r="22" spans="1:18" ht="15.75" customHeight="1"/>
    <row r="23" spans="1:18" ht="15.75" customHeight="1"/>
    <row r="24" spans="1:18" ht="15.75" customHeight="1"/>
    <row r="25" spans="1:18" ht="15.75" customHeight="1"/>
    <row r="26" spans="1:18" ht="13.5" customHeight="1"/>
    <row r="27" spans="1:18" ht="13.5" customHeight="1"/>
    <row r="28" spans="1:18" ht="13.5" customHeight="1"/>
    <row r="29" spans="1:18" ht="13.5" customHeight="1"/>
    <row r="30" spans="1:18" ht="13.5" customHeight="1"/>
    <row r="31" spans="1:18" ht="13.5" customHeight="1"/>
    <row r="32" spans="1:18" ht="13.5" customHeight="1"/>
    <row r="33" ht="13.5" customHeight="1"/>
    <row r="34" ht="13.5" customHeight="1"/>
  </sheetData>
  <mergeCells count="13">
    <mergeCell ref="A1:D1"/>
    <mergeCell ref="A14:D21"/>
    <mergeCell ref="E14:Q21"/>
    <mergeCell ref="A13:D13"/>
    <mergeCell ref="E10:Q10"/>
    <mergeCell ref="E13:Q13"/>
    <mergeCell ref="A2:Q2"/>
    <mergeCell ref="A4:Q4"/>
    <mergeCell ref="A9:Q9"/>
    <mergeCell ref="A10:D10"/>
    <mergeCell ref="A11:D12"/>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pageSetUpPr fitToPage="1"/>
  </sheetPr>
  <dimension ref="A1:T39"/>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675" t="str">
        <f>CONCATENATE("（様式－",発注者入力シート!E42,"）")</f>
        <v>（様式－１１）</v>
      </c>
      <c r="B1" s="675"/>
      <c r="C1" s="675"/>
      <c r="D1" s="675"/>
      <c r="S1" s="3" t="s">
        <v>246</v>
      </c>
    </row>
    <row r="2" spans="1:20" ht="15.75" customHeight="1">
      <c r="A2" s="958" t="s">
        <v>589</v>
      </c>
      <c r="B2" s="958"/>
      <c r="C2" s="958"/>
      <c r="D2" s="958"/>
      <c r="E2" s="958"/>
      <c r="F2" s="958"/>
      <c r="G2" s="958"/>
      <c r="H2" s="958"/>
      <c r="I2" s="958"/>
      <c r="J2" s="958"/>
      <c r="K2" s="958"/>
      <c r="L2" s="958"/>
      <c r="M2" s="958"/>
      <c r="N2" s="958"/>
      <c r="O2" s="958"/>
      <c r="P2" s="958"/>
      <c r="Q2" s="958"/>
      <c r="R2" s="6"/>
      <c r="S2" s="3" t="s">
        <v>250</v>
      </c>
    </row>
    <row r="3" spans="1:20" ht="15.75" customHeight="1">
      <c r="A3" s="6"/>
      <c r="B3" s="6"/>
      <c r="C3" s="6"/>
      <c r="D3" s="6"/>
      <c r="E3" s="6"/>
      <c r="F3" s="6"/>
      <c r="G3" s="6"/>
      <c r="H3" s="6"/>
      <c r="I3" s="6"/>
      <c r="J3" s="6"/>
      <c r="K3" s="6"/>
      <c r="L3" s="6"/>
      <c r="M3" s="6"/>
      <c r="N3" s="6"/>
      <c r="O3" s="6"/>
      <c r="P3" s="6"/>
      <c r="Q3" s="6"/>
      <c r="R3" s="6"/>
      <c r="S3" s="128"/>
      <c r="T3" s="3" t="s">
        <v>251</v>
      </c>
    </row>
    <row r="4" spans="1:20" ht="15.75" customHeight="1">
      <c r="A4" s="728" t="s">
        <v>36</v>
      </c>
      <c r="B4" s="728"/>
      <c r="C4" s="728"/>
      <c r="D4" s="728"/>
      <c r="E4" s="728"/>
      <c r="F4" s="728"/>
      <c r="G4" s="728"/>
      <c r="H4" s="728"/>
      <c r="I4" s="728"/>
      <c r="J4" s="728"/>
      <c r="K4" s="728"/>
      <c r="L4" s="728"/>
      <c r="M4" s="728"/>
      <c r="N4" s="728"/>
      <c r="O4" s="728"/>
      <c r="P4" s="728"/>
      <c r="Q4" s="728"/>
      <c r="R4" s="164"/>
      <c r="S4" s="129"/>
      <c r="T4" s="3" t="s">
        <v>249</v>
      </c>
    </row>
    <row r="5" spans="1:20" ht="15.75" customHeight="1">
      <c r="A5" s="3" t="s">
        <v>37</v>
      </c>
    </row>
    <row r="6" spans="1:20" ht="15.75" customHeight="1"/>
    <row r="7" spans="1:20" ht="15.75" customHeight="1">
      <c r="A7" s="3" t="s">
        <v>33</v>
      </c>
    </row>
    <row r="8" spans="1:20" ht="15.75" customHeight="1">
      <c r="A8" s="959" t="s">
        <v>591</v>
      </c>
      <c r="B8" s="959"/>
      <c r="C8" s="959"/>
      <c r="D8" s="959"/>
      <c r="E8" s="959"/>
      <c r="F8" s="959"/>
      <c r="G8" s="959"/>
      <c r="H8" s="959"/>
      <c r="I8" s="959"/>
      <c r="J8" s="959"/>
      <c r="K8" s="959"/>
      <c r="L8" s="959"/>
      <c r="M8" s="959"/>
      <c r="N8" s="959"/>
      <c r="O8" s="959"/>
      <c r="P8" s="959"/>
      <c r="Q8" s="959"/>
      <c r="R8" s="2"/>
    </row>
    <row r="9" spans="1:20" ht="15.75" customHeight="1">
      <c r="A9" s="678" t="s">
        <v>27</v>
      </c>
      <c r="B9" s="678"/>
      <c r="C9" s="678"/>
      <c r="D9" s="678"/>
      <c r="E9" s="678"/>
      <c r="F9" s="678"/>
      <c r="G9" s="678"/>
      <c r="H9" s="678"/>
      <c r="I9" s="678"/>
      <c r="J9" s="678"/>
      <c r="K9" s="678"/>
      <c r="L9" s="678"/>
      <c r="M9" s="678"/>
      <c r="N9" s="678"/>
      <c r="O9" s="678"/>
      <c r="P9" s="678"/>
      <c r="Q9" s="678"/>
      <c r="R9" s="109"/>
    </row>
    <row r="10" spans="1:20" ht="15.75" customHeight="1">
      <c r="A10" s="741" t="s">
        <v>28</v>
      </c>
      <c r="B10" s="740"/>
      <c r="C10" s="740"/>
      <c r="D10" s="740"/>
      <c r="E10" s="941">
        <f>IF(発注者入力シート!C7="","",発注者入力シート!C7)</f>
        <v>46297</v>
      </c>
      <c r="F10" s="942"/>
      <c r="G10" s="942"/>
      <c r="H10" s="942"/>
      <c r="I10" s="942"/>
      <c r="J10" s="942"/>
      <c r="K10" s="942"/>
      <c r="L10" s="942"/>
      <c r="M10" s="942"/>
      <c r="N10" s="942"/>
      <c r="O10" s="942"/>
      <c r="P10" s="942"/>
      <c r="Q10" s="943"/>
      <c r="S10" s="134" t="s">
        <v>252</v>
      </c>
    </row>
    <row r="11" spans="1:20" ht="15.75" customHeight="1">
      <c r="A11" s="741" t="s">
        <v>18</v>
      </c>
      <c r="B11" s="740"/>
      <c r="C11" s="740"/>
      <c r="D11" s="740"/>
      <c r="E11" s="946" t="str">
        <f>IF(発注者入力シート!C10="","",発注者入力シート!C10)</f>
        <v>出雲三刀屋線（上島１工区）総合交付金（改築）工事　第１４期（補正）</v>
      </c>
      <c r="F11" s="947"/>
      <c r="G11" s="947"/>
      <c r="H11" s="947"/>
      <c r="I11" s="947"/>
      <c r="J11" s="947"/>
      <c r="K11" s="947"/>
      <c r="L11" s="947"/>
      <c r="M11" s="947"/>
      <c r="N11" s="947"/>
      <c r="O11" s="947"/>
      <c r="P11" s="947"/>
      <c r="Q11" s="948"/>
      <c r="R11" s="2"/>
      <c r="S11" s="134" t="s">
        <v>253</v>
      </c>
    </row>
    <row r="12" spans="1:20" ht="15.75" customHeight="1">
      <c r="A12" s="743"/>
      <c r="B12" s="744"/>
      <c r="C12" s="744"/>
      <c r="D12" s="744"/>
      <c r="E12" s="949"/>
      <c r="F12" s="722"/>
      <c r="G12" s="722"/>
      <c r="H12" s="722"/>
      <c r="I12" s="722"/>
      <c r="J12" s="722"/>
      <c r="K12" s="722"/>
      <c r="L12" s="722"/>
      <c r="M12" s="722"/>
      <c r="N12" s="722"/>
      <c r="O12" s="722"/>
      <c r="P12" s="722"/>
      <c r="Q12" s="950"/>
      <c r="R12" s="2"/>
    </row>
    <row r="13" spans="1:20" ht="15.75" customHeight="1">
      <c r="A13" s="853" t="s">
        <v>34</v>
      </c>
      <c r="B13" s="940"/>
      <c r="C13" s="940"/>
      <c r="D13" s="940"/>
      <c r="E13" s="853" t="s">
        <v>31</v>
      </c>
      <c r="F13" s="940"/>
      <c r="G13" s="940"/>
      <c r="H13" s="940"/>
      <c r="I13" s="940"/>
      <c r="J13" s="940"/>
      <c r="K13" s="940"/>
      <c r="L13" s="940"/>
      <c r="M13" s="940"/>
      <c r="N13" s="940"/>
      <c r="O13" s="940"/>
      <c r="P13" s="940"/>
      <c r="Q13" s="854"/>
      <c r="R13" s="109"/>
    </row>
    <row r="14" spans="1:20" ht="15.75" customHeight="1">
      <c r="A14" s="951"/>
      <c r="B14" s="952"/>
      <c r="C14" s="952"/>
      <c r="D14" s="953"/>
      <c r="E14" s="951"/>
      <c r="F14" s="952"/>
      <c r="G14" s="952"/>
      <c r="H14" s="952"/>
      <c r="I14" s="952"/>
      <c r="J14" s="952"/>
      <c r="K14" s="952"/>
      <c r="L14" s="952"/>
      <c r="M14" s="952"/>
      <c r="N14" s="952"/>
      <c r="O14" s="952"/>
      <c r="P14" s="952"/>
      <c r="Q14" s="953"/>
      <c r="R14" s="191"/>
    </row>
    <row r="15" spans="1:20" ht="15.75" customHeight="1">
      <c r="A15" s="954"/>
      <c r="B15" s="778"/>
      <c r="C15" s="778"/>
      <c r="D15" s="955"/>
      <c r="E15" s="954"/>
      <c r="F15" s="778"/>
      <c r="G15" s="778"/>
      <c r="H15" s="778"/>
      <c r="I15" s="778"/>
      <c r="J15" s="778"/>
      <c r="K15" s="778"/>
      <c r="L15" s="778"/>
      <c r="M15" s="778"/>
      <c r="N15" s="778"/>
      <c r="O15" s="778"/>
      <c r="P15" s="778"/>
      <c r="Q15" s="955"/>
      <c r="R15" s="191"/>
    </row>
    <row r="16" spans="1:20" ht="15.75" customHeight="1">
      <c r="A16" s="954"/>
      <c r="B16" s="778"/>
      <c r="C16" s="778"/>
      <c r="D16" s="955"/>
      <c r="E16" s="954"/>
      <c r="F16" s="778"/>
      <c r="G16" s="778"/>
      <c r="H16" s="778"/>
      <c r="I16" s="778"/>
      <c r="J16" s="778"/>
      <c r="K16" s="778"/>
      <c r="L16" s="778"/>
      <c r="M16" s="778"/>
      <c r="N16" s="778"/>
      <c r="O16" s="778"/>
      <c r="P16" s="778"/>
      <c r="Q16" s="955"/>
      <c r="R16" s="191"/>
    </row>
    <row r="17" spans="1:18" ht="15.75" customHeight="1">
      <c r="A17" s="954"/>
      <c r="B17" s="778"/>
      <c r="C17" s="778"/>
      <c r="D17" s="955"/>
      <c r="E17" s="954"/>
      <c r="F17" s="778"/>
      <c r="G17" s="778"/>
      <c r="H17" s="778"/>
      <c r="I17" s="778"/>
      <c r="J17" s="778"/>
      <c r="K17" s="778"/>
      <c r="L17" s="778"/>
      <c r="M17" s="778"/>
      <c r="N17" s="778"/>
      <c r="O17" s="778"/>
      <c r="P17" s="778"/>
      <c r="Q17" s="955"/>
      <c r="R17" s="191"/>
    </row>
    <row r="18" spans="1:18" ht="15.75" customHeight="1">
      <c r="A18" s="954"/>
      <c r="B18" s="778"/>
      <c r="C18" s="778"/>
      <c r="D18" s="955"/>
      <c r="E18" s="954"/>
      <c r="F18" s="778"/>
      <c r="G18" s="778"/>
      <c r="H18" s="778"/>
      <c r="I18" s="778"/>
      <c r="J18" s="778"/>
      <c r="K18" s="778"/>
      <c r="L18" s="778"/>
      <c r="M18" s="778"/>
      <c r="N18" s="778"/>
      <c r="O18" s="778"/>
      <c r="P18" s="778"/>
      <c r="Q18" s="955"/>
      <c r="R18" s="191"/>
    </row>
    <row r="19" spans="1:18" ht="15.75" customHeight="1">
      <c r="A19" s="954"/>
      <c r="B19" s="778"/>
      <c r="C19" s="778"/>
      <c r="D19" s="955"/>
      <c r="E19" s="954"/>
      <c r="F19" s="778"/>
      <c r="G19" s="778"/>
      <c r="H19" s="778"/>
      <c r="I19" s="778"/>
      <c r="J19" s="778"/>
      <c r="K19" s="778"/>
      <c r="L19" s="778"/>
      <c r="M19" s="778"/>
      <c r="N19" s="778"/>
      <c r="O19" s="778"/>
      <c r="P19" s="778"/>
      <c r="Q19" s="955"/>
      <c r="R19" s="191"/>
    </row>
    <row r="20" spans="1:18" ht="15.75" customHeight="1">
      <c r="A20" s="954"/>
      <c r="B20" s="778"/>
      <c r="C20" s="778"/>
      <c r="D20" s="955"/>
      <c r="E20" s="954"/>
      <c r="F20" s="778"/>
      <c r="G20" s="778"/>
      <c r="H20" s="778"/>
      <c r="I20" s="778"/>
      <c r="J20" s="778"/>
      <c r="K20" s="778"/>
      <c r="L20" s="778"/>
      <c r="M20" s="778"/>
      <c r="N20" s="778"/>
      <c r="O20" s="778"/>
      <c r="P20" s="778"/>
      <c r="Q20" s="955"/>
      <c r="R20" s="191"/>
    </row>
    <row r="21" spans="1:18" ht="15.75" customHeight="1">
      <c r="A21" s="956"/>
      <c r="B21" s="777"/>
      <c r="C21" s="777"/>
      <c r="D21" s="957"/>
      <c r="E21" s="956"/>
      <c r="F21" s="777"/>
      <c r="G21" s="777"/>
      <c r="H21" s="777"/>
      <c r="I21" s="777"/>
      <c r="J21" s="777"/>
      <c r="K21" s="777"/>
      <c r="L21" s="777"/>
      <c r="M21" s="777"/>
      <c r="N21" s="777"/>
      <c r="O21" s="777"/>
      <c r="P21" s="777"/>
      <c r="Q21" s="957"/>
      <c r="R21" s="191"/>
    </row>
    <row r="22" spans="1:18" ht="15.75" customHeight="1"/>
    <row r="23" spans="1:18" ht="15.75" customHeight="1"/>
    <row r="24" spans="1:18" ht="15.75" customHeight="1"/>
    <row r="25" spans="1:18" ht="15.75" customHeight="1"/>
    <row r="26" spans="1:18" ht="15.75" customHeight="1"/>
    <row r="27" spans="1:18" ht="15.75" customHeight="1"/>
    <row r="28" spans="1:18" ht="13.5" customHeight="1"/>
    <row r="29" spans="1:18" ht="13.5" customHeight="1"/>
    <row r="30" spans="1:18" ht="13.5" customHeight="1"/>
    <row r="31" spans="1:18" ht="13.5" customHeight="1"/>
    <row r="32" spans="1:18" ht="13.5" customHeight="1"/>
    <row r="33" ht="13.5" customHeight="1"/>
    <row r="34" ht="13.5" customHeight="1"/>
    <row r="35" ht="13.5" customHeight="1"/>
    <row r="36" ht="13.5" customHeight="1"/>
    <row r="37" ht="13.5" customHeight="1"/>
    <row r="38" ht="13.5" customHeight="1"/>
    <row r="39" ht="13.5" customHeight="1"/>
  </sheetData>
  <mergeCells count="13">
    <mergeCell ref="A1:D1"/>
    <mergeCell ref="A14:D21"/>
    <mergeCell ref="E14:Q21"/>
    <mergeCell ref="A2:Q2"/>
    <mergeCell ref="A4:Q4"/>
    <mergeCell ref="A9:Q9"/>
    <mergeCell ref="A10:D10"/>
    <mergeCell ref="E10:Q10"/>
    <mergeCell ref="A11:D12"/>
    <mergeCell ref="A13:D13"/>
    <mergeCell ref="E13:Q13"/>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pageSetUpPr fitToPage="1"/>
  </sheetPr>
  <dimension ref="A1:T52"/>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675" t="str">
        <f>CONCATENATE("（様式－",発注者入力シート!E43,"）")</f>
        <v>（様式－１２）</v>
      </c>
      <c r="B1" s="675"/>
      <c r="C1" s="675"/>
      <c r="D1" s="675"/>
      <c r="E1" s="675"/>
      <c r="F1" s="675"/>
      <c r="S1" s="3" t="s">
        <v>246</v>
      </c>
    </row>
    <row r="2" spans="1:20" ht="15.75" customHeight="1">
      <c r="A2" s="944" t="s">
        <v>592</v>
      </c>
      <c r="B2" s="944"/>
      <c r="C2" s="944"/>
      <c r="D2" s="944"/>
      <c r="E2" s="944"/>
      <c r="F2" s="944"/>
      <c r="G2" s="944"/>
      <c r="H2" s="944"/>
      <c r="I2" s="944"/>
      <c r="J2" s="944"/>
      <c r="K2" s="944"/>
      <c r="L2" s="944"/>
      <c r="M2" s="944"/>
      <c r="N2" s="944"/>
      <c r="O2" s="944"/>
      <c r="P2" s="944"/>
      <c r="Q2" s="944"/>
      <c r="R2" s="6"/>
      <c r="S2" s="3" t="s">
        <v>247</v>
      </c>
    </row>
    <row r="3" spans="1:20" ht="15.75" customHeight="1">
      <c r="A3" s="728" t="s">
        <v>347</v>
      </c>
      <c r="B3" s="728"/>
      <c r="C3" s="728"/>
      <c r="D3" s="728"/>
      <c r="E3" s="728"/>
      <c r="F3" s="728"/>
      <c r="G3" s="728"/>
      <c r="H3" s="728"/>
      <c r="I3" s="728"/>
      <c r="J3" s="728"/>
      <c r="K3" s="728"/>
      <c r="L3" s="728"/>
      <c r="M3" s="728"/>
      <c r="N3" s="728"/>
      <c r="O3" s="728"/>
      <c r="P3" s="728"/>
      <c r="Q3" s="728"/>
      <c r="R3" s="164"/>
      <c r="S3" s="132"/>
      <c r="T3" s="3" t="s">
        <v>256</v>
      </c>
    </row>
    <row r="4" spans="1:20" ht="15.75" customHeight="1">
      <c r="A4" s="164"/>
      <c r="B4" s="164"/>
      <c r="C4" s="164"/>
      <c r="D4" s="164"/>
      <c r="E4" s="164"/>
      <c r="F4" s="164"/>
      <c r="G4" s="164"/>
      <c r="H4" s="164"/>
      <c r="I4" s="164"/>
      <c r="J4" s="164"/>
      <c r="K4" s="164"/>
      <c r="L4" s="164"/>
      <c r="M4" s="164"/>
      <c r="N4" s="164"/>
      <c r="O4" s="164"/>
      <c r="P4" s="164"/>
      <c r="Q4" s="164"/>
      <c r="R4" s="164"/>
      <c r="S4" s="126"/>
      <c r="T4" s="3" t="s">
        <v>249</v>
      </c>
    </row>
    <row r="5" spans="1:20" ht="15.75" customHeight="1">
      <c r="A5" s="3" t="s">
        <v>26</v>
      </c>
    </row>
    <row r="6" spans="1:20" ht="15.75" customHeight="1">
      <c r="A6" s="945"/>
      <c r="B6" s="945"/>
      <c r="C6" s="945"/>
      <c r="D6" s="945"/>
      <c r="E6" s="945"/>
      <c r="F6" s="3" t="s">
        <v>66</v>
      </c>
      <c r="S6" s="3" t="s">
        <v>250</v>
      </c>
    </row>
    <row r="7" spans="1:20" ht="15.75" customHeight="1">
      <c r="S7" s="128"/>
      <c r="T7" s="3" t="s">
        <v>251</v>
      </c>
    </row>
    <row r="8" spans="1:20" ht="15.75" customHeight="1">
      <c r="K8" s="3" t="s">
        <v>29</v>
      </c>
      <c r="S8" s="129"/>
      <c r="T8" s="3" t="s">
        <v>249</v>
      </c>
    </row>
    <row r="9" spans="1:20" ht="15.75" customHeight="1">
      <c r="K9" s="945"/>
      <c r="L9" s="945"/>
      <c r="M9" s="945"/>
      <c r="N9" s="945"/>
      <c r="O9" s="945"/>
      <c r="P9" s="945"/>
    </row>
    <row r="10" spans="1:20" ht="15.75" customHeight="1">
      <c r="K10" s="945"/>
      <c r="L10" s="945"/>
      <c r="M10" s="945"/>
      <c r="N10" s="945"/>
      <c r="O10" s="945"/>
      <c r="P10" s="945"/>
      <c r="S10" s="134" t="s">
        <v>252</v>
      </c>
    </row>
    <row r="11" spans="1:20" ht="15.75" customHeight="1">
      <c r="S11" s="134" t="s">
        <v>253</v>
      </c>
    </row>
    <row r="12" spans="1:20" ht="15.75" customHeight="1">
      <c r="A12" s="969" t="s">
        <v>593</v>
      </c>
      <c r="B12" s="969"/>
      <c r="C12" s="969"/>
      <c r="D12" s="969"/>
      <c r="E12" s="969"/>
      <c r="F12" s="969"/>
      <c r="G12" s="969"/>
      <c r="H12" s="969"/>
      <c r="I12" s="969"/>
      <c r="J12" s="969"/>
      <c r="K12" s="969"/>
      <c r="L12" s="969"/>
      <c r="M12" s="969"/>
      <c r="N12" s="969"/>
      <c r="O12" s="969"/>
      <c r="P12" s="969"/>
      <c r="Q12" s="969"/>
      <c r="R12" s="165"/>
    </row>
    <row r="13" spans="1:20" ht="15.75" customHeight="1">
      <c r="A13" s="969"/>
      <c r="B13" s="969"/>
      <c r="C13" s="969"/>
      <c r="D13" s="969"/>
      <c r="E13" s="969"/>
      <c r="F13" s="969"/>
      <c r="G13" s="969"/>
      <c r="H13" s="969"/>
      <c r="I13" s="969"/>
      <c r="J13" s="969"/>
      <c r="K13" s="969"/>
      <c r="L13" s="969"/>
      <c r="M13" s="969"/>
      <c r="N13" s="969"/>
      <c r="O13" s="969"/>
      <c r="P13" s="969"/>
      <c r="Q13" s="969"/>
      <c r="R13" s="165"/>
    </row>
    <row r="14" spans="1:20" ht="15.75" customHeight="1"/>
    <row r="15" spans="1:20" ht="15.75" customHeight="1">
      <c r="A15" s="678" t="s">
        <v>27</v>
      </c>
      <c r="B15" s="678"/>
      <c r="C15" s="678"/>
      <c r="D15" s="678"/>
      <c r="E15" s="678"/>
      <c r="F15" s="678"/>
      <c r="G15" s="678"/>
      <c r="H15" s="678"/>
      <c r="I15" s="678"/>
      <c r="J15" s="678"/>
      <c r="K15" s="678"/>
      <c r="L15" s="678"/>
      <c r="M15" s="678"/>
      <c r="N15" s="678"/>
      <c r="O15" s="678"/>
      <c r="P15" s="678"/>
      <c r="Q15" s="678"/>
      <c r="R15" s="109"/>
    </row>
    <row r="16" spans="1:20" ht="15.75" customHeight="1"/>
    <row r="17" spans="1:18" ht="15.75" customHeight="1">
      <c r="A17" s="701" t="s">
        <v>28</v>
      </c>
      <c r="B17" s="701"/>
      <c r="C17" s="701"/>
      <c r="D17" s="701"/>
      <c r="E17" s="941">
        <f>発注者入力シート!C7</f>
        <v>46297</v>
      </c>
      <c r="F17" s="942"/>
      <c r="G17" s="942"/>
      <c r="H17" s="942"/>
      <c r="I17" s="942"/>
      <c r="J17" s="942"/>
      <c r="K17" s="942"/>
      <c r="L17" s="942"/>
      <c r="M17" s="942"/>
      <c r="N17" s="942"/>
      <c r="O17" s="942"/>
      <c r="P17" s="942"/>
      <c r="Q17" s="943"/>
    </row>
    <row r="18" spans="1:18" ht="15.75" customHeight="1">
      <c r="A18" s="741" t="s">
        <v>18</v>
      </c>
      <c r="B18" s="740"/>
      <c r="C18" s="740"/>
      <c r="D18" s="740"/>
      <c r="E18" s="946" t="str">
        <f>発注者入力シート!C10</f>
        <v>出雲三刀屋線（上島１工区）総合交付金（改築）工事　第１４期（補正）</v>
      </c>
      <c r="F18" s="947"/>
      <c r="G18" s="947"/>
      <c r="H18" s="947"/>
      <c r="I18" s="947"/>
      <c r="J18" s="947"/>
      <c r="K18" s="947"/>
      <c r="L18" s="947"/>
      <c r="M18" s="947"/>
      <c r="N18" s="947"/>
      <c r="O18" s="947"/>
      <c r="P18" s="947"/>
      <c r="Q18" s="948"/>
      <c r="R18" s="2"/>
    </row>
    <row r="19" spans="1:18" ht="15.75" customHeight="1">
      <c r="A19" s="743"/>
      <c r="B19" s="744"/>
      <c r="C19" s="744"/>
      <c r="D19" s="744"/>
      <c r="E19" s="949"/>
      <c r="F19" s="722"/>
      <c r="G19" s="722"/>
      <c r="H19" s="722"/>
      <c r="I19" s="722"/>
      <c r="J19" s="722"/>
      <c r="K19" s="722"/>
      <c r="L19" s="722"/>
      <c r="M19" s="722"/>
      <c r="N19" s="722"/>
      <c r="O19" s="722"/>
      <c r="P19" s="722"/>
      <c r="Q19" s="950"/>
      <c r="R19" s="2"/>
    </row>
    <row r="20" spans="1:18" ht="15.75" customHeight="1">
      <c r="A20" s="749" t="s">
        <v>348</v>
      </c>
      <c r="B20" s="678"/>
      <c r="C20" s="678"/>
      <c r="D20" s="678"/>
      <c r="E20" s="678"/>
      <c r="F20" s="678"/>
      <c r="G20" s="678"/>
      <c r="H20" s="678"/>
      <c r="I20" s="678"/>
      <c r="J20" s="678"/>
      <c r="K20" s="678"/>
      <c r="L20" s="678"/>
      <c r="M20" s="678"/>
      <c r="N20" s="678"/>
      <c r="O20" s="678"/>
      <c r="P20" s="678"/>
      <c r="Q20" s="750"/>
      <c r="R20" s="109"/>
    </row>
    <row r="21" spans="1:18" ht="15.75" customHeight="1">
      <c r="A21" s="853" t="s">
        <v>349</v>
      </c>
      <c r="B21" s="940"/>
      <c r="C21" s="940"/>
      <c r="D21" s="854"/>
      <c r="E21" s="853" t="s">
        <v>30</v>
      </c>
      <c r="F21" s="940"/>
      <c r="G21" s="940"/>
      <c r="H21" s="940"/>
      <c r="I21" s="940"/>
      <c r="J21" s="940"/>
      <c r="K21" s="940"/>
      <c r="L21" s="940"/>
      <c r="M21" s="940"/>
      <c r="N21" s="940"/>
      <c r="O21" s="940"/>
      <c r="P21" s="940"/>
      <c r="Q21" s="854"/>
      <c r="R21" s="109"/>
    </row>
    <row r="22" spans="1:18" ht="15.75" customHeight="1">
      <c r="A22" s="161" t="s">
        <v>63</v>
      </c>
      <c r="B22" s="767"/>
      <c r="C22" s="767"/>
      <c r="D22" s="768"/>
      <c r="E22" s="766"/>
      <c r="F22" s="767"/>
      <c r="G22" s="767"/>
      <c r="H22" s="767"/>
      <c r="I22" s="767"/>
      <c r="J22" s="767"/>
      <c r="K22" s="767"/>
      <c r="L22" s="767"/>
      <c r="M22" s="767"/>
      <c r="N22" s="767"/>
      <c r="O22" s="767"/>
      <c r="P22" s="767"/>
      <c r="Q22" s="768"/>
      <c r="R22" s="188"/>
    </row>
    <row r="23" spans="1:18" ht="15.75" customHeight="1">
      <c r="A23" s="161"/>
      <c r="B23" s="962"/>
      <c r="C23" s="962"/>
      <c r="D23" s="963"/>
      <c r="E23" s="965"/>
      <c r="F23" s="962"/>
      <c r="G23" s="962"/>
      <c r="H23" s="962"/>
      <c r="I23" s="962"/>
      <c r="J23" s="962"/>
      <c r="K23" s="962"/>
      <c r="L23" s="962"/>
      <c r="M23" s="962"/>
      <c r="N23" s="962"/>
      <c r="O23" s="962"/>
      <c r="P23" s="962"/>
      <c r="Q23" s="963"/>
      <c r="R23" s="188"/>
    </row>
    <row r="24" spans="1:18" ht="15.75" customHeight="1">
      <c r="A24" s="161"/>
      <c r="B24" s="962"/>
      <c r="C24" s="962"/>
      <c r="D24" s="963"/>
      <c r="E24" s="965"/>
      <c r="F24" s="962"/>
      <c r="G24" s="962"/>
      <c r="H24" s="962"/>
      <c r="I24" s="962"/>
      <c r="J24" s="962"/>
      <c r="K24" s="962"/>
      <c r="L24" s="962"/>
      <c r="M24" s="962"/>
      <c r="N24" s="962"/>
      <c r="O24" s="962"/>
      <c r="P24" s="962"/>
      <c r="Q24" s="963"/>
      <c r="R24" s="188"/>
    </row>
    <row r="25" spans="1:18" ht="15.75" customHeight="1">
      <c r="A25" s="161"/>
      <c r="B25" s="962"/>
      <c r="C25" s="962"/>
      <c r="D25" s="963"/>
      <c r="E25" s="965"/>
      <c r="F25" s="962"/>
      <c r="G25" s="962"/>
      <c r="H25" s="962"/>
      <c r="I25" s="962"/>
      <c r="J25" s="962"/>
      <c r="K25" s="962"/>
      <c r="L25" s="962"/>
      <c r="M25" s="962"/>
      <c r="N25" s="962"/>
      <c r="O25" s="962"/>
      <c r="P25" s="962"/>
      <c r="Q25" s="963"/>
      <c r="R25" s="188"/>
    </row>
    <row r="26" spans="1:18" ht="15.75" customHeight="1">
      <c r="A26" s="161"/>
      <c r="B26" s="962"/>
      <c r="C26" s="962"/>
      <c r="D26" s="963"/>
      <c r="E26" s="965"/>
      <c r="F26" s="962"/>
      <c r="G26" s="962"/>
      <c r="H26" s="962"/>
      <c r="I26" s="962"/>
      <c r="J26" s="962"/>
      <c r="K26" s="962"/>
      <c r="L26" s="962"/>
      <c r="M26" s="962"/>
      <c r="N26" s="962"/>
      <c r="O26" s="962"/>
      <c r="P26" s="962"/>
      <c r="Q26" s="963"/>
      <c r="R26" s="188"/>
    </row>
    <row r="27" spans="1:18" ht="15.75" customHeight="1">
      <c r="A27" s="161"/>
      <c r="B27" s="962"/>
      <c r="C27" s="962"/>
      <c r="D27" s="963"/>
      <c r="E27" s="965"/>
      <c r="F27" s="962"/>
      <c r="G27" s="962"/>
      <c r="H27" s="962"/>
      <c r="I27" s="962"/>
      <c r="J27" s="962"/>
      <c r="K27" s="962"/>
      <c r="L27" s="962"/>
      <c r="M27" s="962"/>
      <c r="N27" s="962"/>
      <c r="O27" s="962"/>
      <c r="P27" s="962"/>
      <c r="Q27" s="963"/>
      <c r="R27" s="188"/>
    </row>
    <row r="28" spans="1:18" ht="15.75" customHeight="1">
      <c r="A28" s="161"/>
      <c r="B28" s="962"/>
      <c r="C28" s="962"/>
      <c r="D28" s="963"/>
      <c r="E28" s="965"/>
      <c r="F28" s="962"/>
      <c r="G28" s="962"/>
      <c r="H28" s="962"/>
      <c r="I28" s="962"/>
      <c r="J28" s="962"/>
      <c r="K28" s="962"/>
      <c r="L28" s="962"/>
      <c r="M28" s="962"/>
      <c r="N28" s="962"/>
      <c r="O28" s="962"/>
      <c r="P28" s="962"/>
      <c r="Q28" s="963"/>
      <c r="R28" s="188"/>
    </row>
    <row r="29" spans="1:18" ht="15.75" customHeight="1">
      <c r="A29" s="161"/>
      <c r="B29" s="966"/>
      <c r="C29" s="966"/>
      <c r="D29" s="967"/>
      <c r="E29" s="968"/>
      <c r="F29" s="966"/>
      <c r="G29" s="966"/>
      <c r="H29" s="966"/>
      <c r="I29" s="966"/>
      <c r="J29" s="966"/>
      <c r="K29" s="966"/>
      <c r="L29" s="966"/>
      <c r="M29" s="966"/>
      <c r="N29" s="966"/>
      <c r="O29" s="966"/>
      <c r="P29" s="966"/>
      <c r="Q29" s="967"/>
      <c r="R29" s="188"/>
    </row>
    <row r="30" spans="1:18" ht="15.75" customHeight="1">
      <c r="A30" s="166" t="s">
        <v>64</v>
      </c>
      <c r="B30" s="960"/>
      <c r="C30" s="960"/>
      <c r="D30" s="961"/>
      <c r="E30" s="964"/>
      <c r="F30" s="960"/>
      <c r="G30" s="960"/>
      <c r="H30" s="960"/>
      <c r="I30" s="960"/>
      <c r="J30" s="960"/>
      <c r="K30" s="960"/>
      <c r="L30" s="960"/>
      <c r="M30" s="960"/>
      <c r="N30" s="960"/>
      <c r="O30" s="960"/>
      <c r="P30" s="960"/>
      <c r="Q30" s="961"/>
      <c r="R30" s="188"/>
    </row>
    <row r="31" spans="1:18" ht="15.75" customHeight="1">
      <c r="A31" s="161"/>
      <c r="B31" s="962"/>
      <c r="C31" s="962"/>
      <c r="D31" s="963"/>
      <c r="E31" s="965"/>
      <c r="F31" s="962"/>
      <c r="G31" s="962"/>
      <c r="H31" s="962"/>
      <c r="I31" s="962"/>
      <c r="J31" s="962"/>
      <c r="K31" s="962"/>
      <c r="L31" s="962"/>
      <c r="M31" s="962"/>
      <c r="N31" s="962"/>
      <c r="O31" s="962"/>
      <c r="P31" s="962"/>
      <c r="Q31" s="963"/>
      <c r="R31" s="188"/>
    </row>
    <row r="32" spans="1:18" ht="15.75" customHeight="1">
      <c r="A32" s="161"/>
      <c r="B32" s="962"/>
      <c r="C32" s="962"/>
      <c r="D32" s="963"/>
      <c r="E32" s="965"/>
      <c r="F32" s="962"/>
      <c r="G32" s="962"/>
      <c r="H32" s="962"/>
      <c r="I32" s="962"/>
      <c r="J32" s="962"/>
      <c r="K32" s="962"/>
      <c r="L32" s="962"/>
      <c r="M32" s="962"/>
      <c r="N32" s="962"/>
      <c r="O32" s="962"/>
      <c r="P32" s="962"/>
      <c r="Q32" s="963"/>
      <c r="R32" s="188"/>
    </row>
    <row r="33" spans="1:18" ht="15.75" customHeight="1">
      <c r="A33" s="161"/>
      <c r="B33" s="962"/>
      <c r="C33" s="962"/>
      <c r="D33" s="963"/>
      <c r="E33" s="965"/>
      <c r="F33" s="962"/>
      <c r="G33" s="962"/>
      <c r="H33" s="962"/>
      <c r="I33" s="962"/>
      <c r="J33" s="962"/>
      <c r="K33" s="962"/>
      <c r="L33" s="962"/>
      <c r="M33" s="962"/>
      <c r="N33" s="962"/>
      <c r="O33" s="962"/>
      <c r="P33" s="962"/>
      <c r="Q33" s="963"/>
      <c r="R33" s="188"/>
    </row>
    <row r="34" spans="1:18" ht="15.75" customHeight="1">
      <c r="A34" s="161"/>
      <c r="B34" s="962"/>
      <c r="C34" s="962"/>
      <c r="D34" s="963"/>
      <c r="E34" s="965"/>
      <c r="F34" s="962"/>
      <c r="G34" s="962"/>
      <c r="H34" s="962"/>
      <c r="I34" s="962"/>
      <c r="J34" s="962"/>
      <c r="K34" s="962"/>
      <c r="L34" s="962"/>
      <c r="M34" s="962"/>
      <c r="N34" s="962"/>
      <c r="O34" s="962"/>
      <c r="P34" s="962"/>
      <c r="Q34" s="963"/>
      <c r="R34" s="188"/>
    </row>
    <row r="35" spans="1:18" ht="15.75" customHeight="1">
      <c r="A35" s="161"/>
      <c r="B35" s="962"/>
      <c r="C35" s="962"/>
      <c r="D35" s="963"/>
      <c r="E35" s="965"/>
      <c r="F35" s="962"/>
      <c r="G35" s="962"/>
      <c r="H35" s="962"/>
      <c r="I35" s="962"/>
      <c r="J35" s="962"/>
      <c r="K35" s="962"/>
      <c r="L35" s="962"/>
      <c r="M35" s="962"/>
      <c r="N35" s="962"/>
      <c r="O35" s="962"/>
      <c r="P35" s="962"/>
      <c r="Q35" s="963"/>
      <c r="R35" s="188"/>
    </row>
    <row r="36" spans="1:18" ht="15.75" customHeight="1">
      <c r="A36" s="161"/>
      <c r="B36" s="962"/>
      <c r="C36" s="962"/>
      <c r="D36" s="963"/>
      <c r="E36" s="965"/>
      <c r="F36" s="962"/>
      <c r="G36" s="962"/>
      <c r="H36" s="962"/>
      <c r="I36" s="962"/>
      <c r="J36" s="962"/>
      <c r="K36" s="962"/>
      <c r="L36" s="962"/>
      <c r="M36" s="962"/>
      <c r="N36" s="962"/>
      <c r="O36" s="962"/>
      <c r="P36" s="962"/>
      <c r="Q36" s="963"/>
      <c r="R36" s="188"/>
    </row>
    <row r="37" spans="1:18" ht="15.75" customHeight="1">
      <c r="A37" s="167"/>
      <c r="B37" s="966"/>
      <c r="C37" s="966"/>
      <c r="D37" s="967"/>
      <c r="E37" s="968"/>
      <c r="F37" s="966"/>
      <c r="G37" s="966"/>
      <c r="H37" s="966"/>
      <c r="I37" s="966"/>
      <c r="J37" s="966"/>
      <c r="K37" s="966"/>
      <c r="L37" s="966"/>
      <c r="M37" s="966"/>
      <c r="N37" s="966"/>
      <c r="O37" s="966"/>
      <c r="P37" s="966"/>
      <c r="Q37" s="967"/>
      <c r="R37" s="188"/>
    </row>
    <row r="38" spans="1:18" ht="15.75" customHeight="1">
      <c r="A38" s="161" t="s">
        <v>65</v>
      </c>
      <c r="B38" s="960"/>
      <c r="C38" s="960"/>
      <c r="D38" s="961"/>
      <c r="E38" s="964"/>
      <c r="F38" s="960"/>
      <c r="G38" s="960"/>
      <c r="H38" s="960"/>
      <c r="I38" s="960"/>
      <c r="J38" s="960"/>
      <c r="K38" s="960"/>
      <c r="L38" s="960"/>
      <c r="M38" s="960"/>
      <c r="N38" s="960"/>
      <c r="O38" s="960"/>
      <c r="P38" s="960"/>
      <c r="Q38" s="961"/>
      <c r="R38" s="188"/>
    </row>
    <row r="39" spans="1:18" ht="15.75" customHeight="1">
      <c r="A39" s="161"/>
      <c r="B39" s="962"/>
      <c r="C39" s="962"/>
      <c r="D39" s="963"/>
      <c r="E39" s="965"/>
      <c r="F39" s="962"/>
      <c r="G39" s="962"/>
      <c r="H39" s="962"/>
      <c r="I39" s="962"/>
      <c r="J39" s="962"/>
      <c r="K39" s="962"/>
      <c r="L39" s="962"/>
      <c r="M39" s="962"/>
      <c r="N39" s="962"/>
      <c r="O39" s="962"/>
      <c r="P39" s="962"/>
      <c r="Q39" s="963"/>
      <c r="R39" s="188"/>
    </row>
    <row r="40" spans="1:18" ht="15.75" customHeight="1">
      <c r="A40" s="137"/>
      <c r="B40" s="962"/>
      <c r="C40" s="962"/>
      <c r="D40" s="963"/>
      <c r="E40" s="965"/>
      <c r="F40" s="962"/>
      <c r="G40" s="962"/>
      <c r="H40" s="962"/>
      <c r="I40" s="962"/>
      <c r="J40" s="962"/>
      <c r="K40" s="962"/>
      <c r="L40" s="962"/>
      <c r="M40" s="962"/>
      <c r="N40" s="962"/>
      <c r="O40" s="962"/>
      <c r="P40" s="962"/>
      <c r="Q40" s="963"/>
      <c r="R40" s="188"/>
    </row>
    <row r="41" spans="1:18" ht="15.75" customHeight="1">
      <c r="A41" s="137"/>
      <c r="B41" s="962"/>
      <c r="C41" s="962"/>
      <c r="D41" s="963"/>
      <c r="E41" s="965"/>
      <c r="F41" s="962"/>
      <c r="G41" s="962"/>
      <c r="H41" s="962"/>
      <c r="I41" s="962"/>
      <c r="J41" s="962"/>
      <c r="K41" s="962"/>
      <c r="L41" s="962"/>
      <c r="M41" s="962"/>
      <c r="N41" s="962"/>
      <c r="O41" s="962"/>
      <c r="P41" s="962"/>
      <c r="Q41" s="963"/>
      <c r="R41" s="188"/>
    </row>
    <row r="42" spans="1:18" ht="15.75" customHeight="1">
      <c r="A42" s="137"/>
      <c r="B42" s="962"/>
      <c r="C42" s="962"/>
      <c r="D42" s="963"/>
      <c r="E42" s="965"/>
      <c r="F42" s="962"/>
      <c r="G42" s="962"/>
      <c r="H42" s="962"/>
      <c r="I42" s="962"/>
      <c r="J42" s="962"/>
      <c r="K42" s="962"/>
      <c r="L42" s="962"/>
      <c r="M42" s="962"/>
      <c r="N42" s="962"/>
      <c r="O42" s="962"/>
      <c r="P42" s="962"/>
      <c r="Q42" s="963"/>
      <c r="R42" s="188"/>
    </row>
    <row r="43" spans="1:18" ht="15.75" customHeight="1">
      <c r="A43" s="137"/>
      <c r="B43" s="962"/>
      <c r="C43" s="962"/>
      <c r="D43" s="963"/>
      <c r="E43" s="965"/>
      <c r="F43" s="962"/>
      <c r="G43" s="962"/>
      <c r="H43" s="962"/>
      <c r="I43" s="962"/>
      <c r="J43" s="962"/>
      <c r="K43" s="962"/>
      <c r="L43" s="962"/>
      <c r="M43" s="962"/>
      <c r="N43" s="962"/>
      <c r="O43" s="962"/>
      <c r="P43" s="962"/>
      <c r="Q43" s="963"/>
      <c r="R43" s="188"/>
    </row>
    <row r="44" spans="1:18" ht="15.75" customHeight="1">
      <c r="A44" s="137"/>
      <c r="B44" s="962"/>
      <c r="C44" s="962"/>
      <c r="D44" s="963"/>
      <c r="E44" s="965"/>
      <c r="F44" s="962"/>
      <c r="G44" s="962"/>
      <c r="H44" s="962"/>
      <c r="I44" s="962"/>
      <c r="J44" s="962"/>
      <c r="K44" s="962"/>
      <c r="L44" s="962"/>
      <c r="M44" s="962"/>
      <c r="N44" s="962"/>
      <c r="O44" s="962"/>
      <c r="P44" s="962"/>
      <c r="Q44" s="963"/>
      <c r="R44" s="188"/>
    </row>
    <row r="45" spans="1:18" ht="15.75" customHeight="1">
      <c r="A45" s="137"/>
      <c r="B45" s="962"/>
      <c r="C45" s="962"/>
      <c r="D45" s="963"/>
      <c r="E45" s="965"/>
      <c r="F45" s="962"/>
      <c r="G45" s="962"/>
      <c r="H45" s="962"/>
      <c r="I45" s="962"/>
      <c r="J45" s="962"/>
      <c r="K45" s="962"/>
      <c r="L45" s="962"/>
      <c r="M45" s="962"/>
      <c r="N45" s="962"/>
      <c r="O45" s="962"/>
      <c r="P45" s="962"/>
      <c r="Q45" s="963"/>
      <c r="R45" s="188"/>
    </row>
    <row r="46" spans="1:18" ht="15.75" customHeight="1">
      <c r="A46" s="137"/>
      <c r="B46" s="962"/>
      <c r="C46" s="962"/>
      <c r="D46" s="963"/>
      <c r="E46" s="965"/>
      <c r="F46" s="962"/>
      <c r="G46" s="962"/>
      <c r="H46" s="962"/>
      <c r="I46" s="962"/>
      <c r="J46" s="962"/>
      <c r="K46" s="962"/>
      <c r="L46" s="962"/>
      <c r="M46" s="962"/>
      <c r="N46" s="962"/>
      <c r="O46" s="962"/>
      <c r="P46" s="962"/>
      <c r="Q46" s="963"/>
      <c r="R46" s="188"/>
    </row>
    <row r="47" spans="1:18" ht="15.75" customHeight="1">
      <c r="A47" s="137"/>
      <c r="B47" s="962"/>
      <c r="C47" s="962"/>
      <c r="D47" s="963"/>
      <c r="E47" s="965"/>
      <c r="F47" s="962"/>
      <c r="G47" s="962"/>
      <c r="H47" s="962"/>
      <c r="I47" s="962"/>
      <c r="J47" s="962"/>
      <c r="K47" s="962"/>
      <c r="L47" s="962"/>
      <c r="M47" s="962"/>
      <c r="N47" s="962"/>
      <c r="O47" s="962"/>
      <c r="P47" s="962"/>
      <c r="Q47" s="963"/>
      <c r="R47" s="188"/>
    </row>
    <row r="48" spans="1:18" ht="15.75" customHeight="1">
      <c r="A48" s="138"/>
      <c r="B48" s="770"/>
      <c r="C48" s="770"/>
      <c r="D48" s="771"/>
      <c r="E48" s="769"/>
      <c r="F48" s="770"/>
      <c r="G48" s="770"/>
      <c r="H48" s="770"/>
      <c r="I48" s="770"/>
      <c r="J48" s="770"/>
      <c r="K48" s="770"/>
      <c r="L48" s="770"/>
      <c r="M48" s="770"/>
      <c r="N48" s="770"/>
      <c r="O48" s="770"/>
      <c r="P48" s="770"/>
      <c r="Q48" s="771"/>
      <c r="R48" s="188"/>
    </row>
    <row r="49" ht="13.5" customHeight="1"/>
    <row r="50" ht="13.5" customHeight="1"/>
    <row r="51" ht="13.5" customHeight="1"/>
    <row r="52" ht="13.5" customHeight="1"/>
  </sheetData>
  <mergeCells count="20">
    <mergeCell ref="A1:F1"/>
    <mergeCell ref="B22:D29"/>
    <mergeCell ref="E22:Q29"/>
    <mergeCell ref="B30:D37"/>
    <mergeCell ref="E30:Q37"/>
    <mergeCell ref="A2:Q2"/>
    <mergeCell ref="A3:Q3"/>
    <mergeCell ref="A15:Q15"/>
    <mergeCell ref="A12:Q13"/>
    <mergeCell ref="A6:E6"/>
    <mergeCell ref="K9:P10"/>
    <mergeCell ref="B38:D48"/>
    <mergeCell ref="E38:Q48"/>
    <mergeCell ref="A18:D19"/>
    <mergeCell ref="E17:Q17"/>
    <mergeCell ref="E21:Q21"/>
    <mergeCell ref="A20:Q20"/>
    <mergeCell ref="A17:D17"/>
    <mergeCell ref="E18:Q19"/>
    <mergeCell ref="A21:D21"/>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pageSetUpPr fitToPage="1"/>
  </sheetPr>
  <dimension ref="A1:T48"/>
  <sheetViews>
    <sheetView view="pageBreakPreview" zoomScaleNormal="100" zoomScaleSheetLayoutView="100" workbookViewId="0">
      <selection activeCell="I7" sqref="I7"/>
    </sheetView>
  </sheetViews>
  <sheetFormatPr defaultColWidth="9" defaultRowHeight="13"/>
  <cols>
    <col min="1" max="18" width="5.08984375" style="3" customWidth="1"/>
    <col min="19" max="16384" width="9" style="3"/>
  </cols>
  <sheetData>
    <row r="1" spans="1:20" ht="15.75" customHeight="1">
      <c r="A1" s="675" t="str">
        <f>CONCATENATE("（様式－",発注者入力シート!E44,"）")</f>
        <v>（様式－１３）</v>
      </c>
      <c r="B1" s="675"/>
      <c r="C1" s="675"/>
      <c r="D1" s="675"/>
      <c r="E1" s="675"/>
      <c r="F1" s="675"/>
      <c r="S1" s="3" t="s">
        <v>246</v>
      </c>
    </row>
    <row r="2" spans="1:20" ht="15.75" customHeight="1">
      <c r="A2" s="958" t="s">
        <v>592</v>
      </c>
      <c r="B2" s="958"/>
      <c r="C2" s="958"/>
      <c r="D2" s="958"/>
      <c r="E2" s="958"/>
      <c r="F2" s="958"/>
      <c r="G2" s="958"/>
      <c r="H2" s="958"/>
      <c r="I2" s="958"/>
      <c r="J2" s="958"/>
      <c r="K2" s="958"/>
      <c r="L2" s="958"/>
      <c r="M2" s="958"/>
      <c r="N2" s="958"/>
      <c r="O2" s="958"/>
      <c r="P2" s="958"/>
      <c r="Q2" s="958"/>
      <c r="R2" s="6"/>
      <c r="S2" s="3" t="s">
        <v>247</v>
      </c>
    </row>
    <row r="3" spans="1:20" ht="15.75" customHeight="1">
      <c r="A3" s="728" t="s">
        <v>350</v>
      </c>
      <c r="B3" s="728"/>
      <c r="C3" s="728"/>
      <c r="D3" s="728"/>
      <c r="E3" s="728"/>
      <c r="F3" s="728"/>
      <c r="G3" s="728"/>
      <c r="H3" s="728"/>
      <c r="I3" s="728"/>
      <c r="J3" s="728"/>
      <c r="K3" s="728"/>
      <c r="L3" s="728"/>
      <c r="M3" s="728"/>
      <c r="N3" s="728"/>
      <c r="O3" s="728"/>
      <c r="P3" s="728"/>
      <c r="Q3" s="728"/>
      <c r="R3" s="164"/>
      <c r="S3" s="132"/>
      <c r="T3" s="3" t="s">
        <v>256</v>
      </c>
    </row>
    <row r="4" spans="1:20" ht="15.75" customHeight="1">
      <c r="A4" s="164"/>
      <c r="B4" s="164"/>
      <c r="C4" s="164"/>
      <c r="D4" s="164"/>
      <c r="E4" s="164"/>
      <c r="F4" s="164"/>
      <c r="G4" s="164"/>
      <c r="H4" s="164"/>
      <c r="I4" s="164"/>
      <c r="J4" s="164"/>
      <c r="K4" s="164"/>
      <c r="L4" s="164"/>
      <c r="M4" s="164"/>
      <c r="N4" s="164"/>
      <c r="O4" s="164"/>
      <c r="P4" s="164"/>
      <c r="Q4" s="164"/>
      <c r="R4" s="164"/>
      <c r="S4" s="126"/>
      <c r="T4" s="3" t="s">
        <v>249</v>
      </c>
    </row>
    <row r="5" spans="1:20" ht="15.75" customHeight="1">
      <c r="A5" s="3" t="s">
        <v>29</v>
      </c>
    </row>
    <row r="6" spans="1:20" ht="15.75" customHeight="1">
      <c r="A6" s="959"/>
      <c r="B6" s="959"/>
      <c r="C6" s="959"/>
      <c r="D6" s="959"/>
      <c r="E6" s="959"/>
      <c r="F6" s="3" t="s">
        <v>62</v>
      </c>
      <c r="S6" s="3" t="s">
        <v>250</v>
      </c>
    </row>
    <row r="7" spans="1:20" ht="15.75" customHeight="1">
      <c r="A7" s="959"/>
      <c r="B7" s="959"/>
      <c r="C7" s="959"/>
      <c r="D7" s="959"/>
      <c r="E7" s="959"/>
      <c r="S7" s="128"/>
      <c r="T7" s="3" t="s">
        <v>251</v>
      </c>
    </row>
    <row r="8" spans="1:20" ht="15.75" customHeight="1">
      <c r="K8" s="3" t="s">
        <v>26</v>
      </c>
      <c r="S8" s="129"/>
      <c r="T8" s="3" t="s">
        <v>249</v>
      </c>
    </row>
    <row r="9" spans="1:20" ht="15.75" customHeight="1">
      <c r="K9" s="959"/>
      <c r="L9" s="959"/>
      <c r="M9" s="959"/>
      <c r="N9" s="959"/>
      <c r="O9" s="959"/>
      <c r="P9" s="959"/>
    </row>
    <row r="10" spans="1:20" ht="15.75" customHeight="1">
      <c r="S10" s="134" t="s">
        <v>252</v>
      </c>
    </row>
    <row r="11" spans="1:20" ht="15.75" customHeight="1">
      <c r="S11" s="134" t="s">
        <v>253</v>
      </c>
    </row>
    <row r="12" spans="1:20" ht="15.75" customHeight="1">
      <c r="A12" s="978" t="s">
        <v>594</v>
      </c>
      <c r="B12" s="978"/>
      <c r="C12" s="978"/>
      <c r="D12" s="978"/>
      <c r="E12" s="978"/>
      <c r="F12" s="978"/>
      <c r="G12" s="978"/>
      <c r="H12" s="978"/>
      <c r="I12" s="978"/>
      <c r="J12" s="978"/>
      <c r="K12" s="978"/>
      <c r="L12" s="978"/>
      <c r="M12" s="978"/>
      <c r="N12" s="978"/>
      <c r="O12" s="978"/>
      <c r="P12" s="978"/>
      <c r="Q12" s="978"/>
      <c r="R12" s="165"/>
    </row>
    <row r="13" spans="1:20" ht="15.75" customHeight="1">
      <c r="A13" s="978"/>
      <c r="B13" s="978"/>
      <c r="C13" s="978"/>
      <c r="D13" s="978"/>
      <c r="E13" s="978"/>
      <c r="F13" s="978"/>
      <c r="G13" s="978"/>
      <c r="H13" s="978"/>
      <c r="I13" s="978"/>
      <c r="J13" s="978"/>
      <c r="K13" s="978"/>
      <c r="L13" s="978"/>
      <c r="M13" s="978"/>
      <c r="N13" s="978"/>
      <c r="O13" s="978"/>
      <c r="P13" s="978"/>
      <c r="Q13" s="978"/>
      <c r="R13" s="165"/>
    </row>
    <row r="14" spans="1:20" ht="15.75" customHeight="1"/>
    <row r="15" spans="1:20" ht="15.75" customHeight="1">
      <c r="A15" s="678" t="s">
        <v>27</v>
      </c>
      <c r="B15" s="678"/>
      <c r="C15" s="678"/>
      <c r="D15" s="678"/>
      <c r="E15" s="678"/>
      <c r="F15" s="678"/>
      <c r="G15" s="678"/>
      <c r="H15" s="678"/>
      <c r="I15" s="678"/>
      <c r="J15" s="678"/>
      <c r="K15" s="678"/>
      <c r="L15" s="678"/>
      <c r="M15" s="678"/>
      <c r="N15" s="678"/>
      <c r="O15" s="678"/>
      <c r="P15" s="678"/>
      <c r="Q15" s="678"/>
      <c r="R15" s="109"/>
    </row>
    <row r="16" spans="1:20" ht="15.75" customHeight="1"/>
    <row r="17" spans="1:18" ht="15.75" customHeight="1">
      <c r="A17" s="741" t="s">
        <v>28</v>
      </c>
      <c r="B17" s="740"/>
      <c r="C17" s="740"/>
      <c r="D17" s="740"/>
      <c r="E17" s="941">
        <f>発注者入力シート!C7</f>
        <v>46297</v>
      </c>
      <c r="F17" s="942"/>
      <c r="G17" s="942"/>
      <c r="H17" s="942"/>
      <c r="I17" s="942"/>
      <c r="J17" s="942"/>
      <c r="K17" s="942"/>
      <c r="L17" s="942"/>
      <c r="M17" s="942"/>
      <c r="N17" s="942"/>
      <c r="O17" s="942"/>
      <c r="P17" s="942"/>
      <c r="Q17" s="943"/>
    </row>
    <row r="18" spans="1:18" ht="15.75" customHeight="1">
      <c r="A18" s="741" t="s">
        <v>18</v>
      </c>
      <c r="B18" s="740"/>
      <c r="C18" s="740"/>
      <c r="D18" s="740"/>
      <c r="E18" s="946" t="str">
        <f>発注者入力シート!C10</f>
        <v>出雲三刀屋線（上島１工区）総合交付金（改築）工事　第１４期（補正）</v>
      </c>
      <c r="F18" s="947"/>
      <c r="G18" s="947"/>
      <c r="H18" s="947"/>
      <c r="I18" s="947"/>
      <c r="J18" s="947"/>
      <c r="K18" s="947"/>
      <c r="L18" s="947"/>
      <c r="M18" s="947"/>
      <c r="N18" s="947"/>
      <c r="O18" s="947"/>
      <c r="P18" s="947"/>
      <c r="Q18" s="948"/>
      <c r="R18" s="2"/>
    </row>
    <row r="19" spans="1:18" ht="15.75" customHeight="1">
      <c r="A19" s="743"/>
      <c r="B19" s="744"/>
      <c r="C19" s="744"/>
      <c r="D19" s="744"/>
      <c r="E19" s="949"/>
      <c r="F19" s="722"/>
      <c r="G19" s="722"/>
      <c r="H19" s="722"/>
      <c r="I19" s="722"/>
      <c r="J19" s="722"/>
      <c r="K19" s="722"/>
      <c r="L19" s="722"/>
      <c r="M19" s="722"/>
      <c r="N19" s="722"/>
      <c r="O19" s="722"/>
      <c r="P19" s="722"/>
      <c r="Q19" s="950"/>
      <c r="R19" s="2"/>
    </row>
    <row r="20" spans="1:18" ht="15.75" customHeight="1">
      <c r="A20" s="749" t="s">
        <v>32</v>
      </c>
      <c r="B20" s="678"/>
      <c r="C20" s="678"/>
      <c r="D20" s="678"/>
      <c r="E20" s="678"/>
      <c r="F20" s="678"/>
      <c r="G20" s="678"/>
      <c r="H20" s="678"/>
      <c r="I20" s="678"/>
      <c r="J20" s="678"/>
      <c r="K20" s="678"/>
      <c r="L20" s="678"/>
      <c r="M20" s="678"/>
      <c r="N20" s="678"/>
      <c r="O20" s="678"/>
      <c r="P20" s="678"/>
      <c r="Q20" s="750"/>
      <c r="R20" s="109"/>
    </row>
    <row r="21" spans="1:18" ht="15.75" customHeight="1">
      <c r="A21" s="853" t="s">
        <v>349</v>
      </c>
      <c r="B21" s="940"/>
      <c r="C21" s="940"/>
      <c r="D21" s="940"/>
      <c r="E21" s="853" t="s">
        <v>31</v>
      </c>
      <c r="F21" s="940"/>
      <c r="G21" s="940"/>
      <c r="H21" s="940"/>
      <c r="I21" s="940"/>
      <c r="J21" s="940"/>
      <c r="K21" s="940"/>
      <c r="L21" s="940"/>
      <c r="M21" s="940"/>
      <c r="N21" s="940"/>
      <c r="O21" s="940"/>
      <c r="P21" s="940"/>
      <c r="Q21" s="854"/>
      <c r="R21" s="109"/>
    </row>
    <row r="22" spans="1:18" ht="15.75" customHeight="1">
      <c r="A22" s="161" t="s">
        <v>63</v>
      </c>
      <c r="B22" s="979"/>
      <c r="C22" s="979"/>
      <c r="D22" s="980"/>
      <c r="E22" s="983"/>
      <c r="F22" s="979"/>
      <c r="G22" s="979"/>
      <c r="H22" s="979"/>
      <c r="I22" s="979"/>
      <c r="J22" s="979"/>
      <c r="K22" s="979"/>
      <c r="L22" s="979"/>
      <c r="M22" s="979"/>
      <c r="N22" s="979"/>
      <c r="O22" s="979"/>
      <c r="P22" s="979"/>
      <c r="Q22" s="980"/>
      <c r="R22" s="188"/>
    </row>
    <row r="23" spans="1:18" ht="15.75" customHeight="1">
      <c r="A23" s="141"/>
      <c r="B23" s="835"/>
      <c r="C23" s="835"/>
      <c r="D23" s="972"/>
      <c r="E23" s="976"/>
      <c r="F23" s="835"/>
      <c r="G23" s="835"/>
      <c r="H23" s="835"/>
      <c r="I23" s="835"/>
      <c r="J23" s="835"/>
      <c r="K23" s="835"/>
      <c r="L23" s="835"/>
      <c r="M23" s="835"/>
      <c r="N23" s="835"/>
      <c r="O23" s="835"/>
      <c r="P23" s="835"/>
      <c r="Q23" s="972"/>
      <c r="R23" s="188"/>
    </row>
    <row r="24" spans="1:18" ht="15.75" customHeight="1">
      <c r="A24" s="141"/>
      <c r="B24" s="835"/>
      <c r="C24" s="835"/>
      <c r="D24" s="972"/>
      <c r="E24" s="976"/>
      <c r="F24" s="835"/>
      <c r="G24" s="835"/>
      <c r="H24" s="835"/>
      <c r="I24" s="835"/>
      <c r="J24" s="835"/>
      <c r="K24" s="835"/>
      <c r="L24" s="835"/>
      <c r="M24" s="835"/>
      <c r="N24" s="835"/>
      <c r="O24" s="835"/>
      <c r="P24" s="835"/>
      <c r="Q24" s="972"/>
      <c r="R24" s="188"/>
    </row>
    <row r="25" spans="1:18" ht="15.75" customHeight="1">
      <c r="A25" s="141"/>
      <c r="B25" s="835"/>
      <c r="C25" s="835"/>
      <c r="D25" s="972"/>
      <c r="E25" s="976"/>
      <c r="F25" s="835"/>
      <c r="G25" s="835"/>
      <c r="H25" s="835"/>
      <c r="I25" s="835"/>
      <c r="J25" s="835"/>
      <c r="K25" s="835"/>
      <c r="L25" s="835"/>
      <c r="M25" s="835"/>
      <c r="N25" s="835"/>
      <c r="O25" s="835"/>
      <c r="P25" s="835"/>
      <c r="Q25" s="972"/>
      <c r="R25" s="188"/>
    </row>
    <row r="26" spans="1:18" ht="15.75" customHeight="1">
      <c r="A26" s="141"/>
      <c r="B26" s="835"/>
      <c r="C26" s="835"/>
      <c r="D26" s="972"/>
      <c r="E26" s="976"/>
      <c r="F26" s="835"/>
      <c r="G26" s="835"/>
      <c r="H26" s="835"/>
      <c r="I26" s="835"/>
      <c r="J26" s="835"/>
      <c r="K26" s="835"/>
      <c r="L26" s="835"/>
      <c r="M26" s="835"/>
      <c r="N26" s="835"/>
      <c r="O26" s="835"/>
      <c r="P26" s="835"/>
      <c r="Q26" s="972"/>
      <c r="R26" s="188"/>
    </row>
    <row r="27" spans="1:18" ht="15.75" customHeight="1">
      <c r="A27" s="141"/>
      <c r="B27" s="835"/>
      <c r="C27" s="835"/>
      <c r="D27" s="972"/>
      <c r="E27" s="976"/>
      <c r="F27" s="835"/>
      <c r="G27" s="835"/>
      <c r="H27" s="835"/>
      <c r="I27" s="835"/>
      <c r="J27" s="835"/>
      <c r="K27" s="835"/>
      <c r="L27" s="835"/>
      <c r="M27" s="835"/>
      <c r="N27" s="835"/>
      <c r="O27" s="835"/>
      <c r="P27" s="835"/>
      <c r="Q27" s="972"/>
      <c r="R27" s="188"/>
    </row>
    <row r="28" spans="1:18" ht="15.75" customHeight="1">
      <c r="A28" s="141"/>
      <c r="B28" s="835"/>
      <c r="C28" s="835"/>
      <c r="D28" s="972"/>
      <c r="E28" s="976"/>
      <c r="F28" s="835"/>
      <c r="G28" s="835"/>
      <c r="H28" s="835"/>
      <c r="I28" s="835"/>
      <c r="J28" s="835"/>
      <c r="K28" s="835"/>
      <c r="L28" s="835"/>
      <c r="M28" s="835"/>
      <c r="N28" s="835"/>
      <c r="O28" s="835"/>
      <c r="P28" s="835"/>
      <c r="Q28" s="972"/>
      <c r="R28" s="188"/>
    </row>
    <row r="29" spans="1:18" ht="15.75" customHeight="1">
      <c r="A29" s="141"/>
      <c r="B29" s="981"/>
      <c r="C29" s="981"/>
      <c r="D29" s="982"/>
      <c r="E29" s="984"/>
      <c r="F29" s="981"/>
      <c r="G29" s="981"/>
      <c r="H29" s="981"/>
      <c r="I29" s="981"/>
      <c r="J29" s="981"/>
      <c r="K29" s="981"/>
      <c r="L29" s="981"/>
      <c r="M29" s="981"/>
      <c r="N29" s="981"/>
      <c r="O29" s="981"/>
      <c r="P29" s="981"/>
      <c r="Q29" s="982"/>
      <c r="R29" s="188"/>
    </row>
    <row r="30" spans="1:18" ht="15.75" customHeight="1">
      <c r="A30" s="166" t="s">
        <v>64</v>
      </c>
      <c r="B30" s="970"/>
      <c r="C30" s="970"/>
      <c r="D30" s="971"/>
      <c r="E30" s="975"/>
      <c r="F30" s="970"/>
      <c r="G30" s="970"/>
      <c r="H30" s="970"/>
      <c r="I30" s="970"/>
      <c r="J30" s="970"/>
      <c r="K30" s="970"/>
      <c r="L30" s="970"/>
      <c r="M30" s="970"/>
      <c r="N30" s="970"/>
      <c r="O30" s="970"/>
      <c r="P30" s="970"/>
      <c r="Q30" s="971"/>
      <c r="R30" s="188"/>
    </row>
    <row r="31" spans="1:18" ht="15.75" customHeight="1">
      <c r="A31" s="141"/>
      <c r="B31" s="835"/>
      <c r="C31" s="835"/>
      <c r="D31" s="972"/>
      <c r="E31" s="976"/>
      <c r="F31" s="835"/>
      <c r="G31" s="835"/>
      <c r="H31" s="835"/>
      <c r="I31" s="835"/>
      <c r="J31" s="835"/>
      <c r="K31" s="835"/>
      <c r="L31" s="835"/>
      <c r="M31" s="835"/>
      <c r="N31" s="835"/>
      <c r="O31" s="835"/>
      <c r="P31" s="835"/>
      <c r="Q31" s="972"/>
      <c r="R31" s="188"/>
    </row>
    <row r="32" spans="1:18" ht="15.75" customHeight="1">
      <c r="A32" s="141"/>
      <c r="B32" s="835"/>
      <c r="C32" s="835"/>
      <c r="D32" s="972"/>
      <c r="E32" s="976"/>
      <c r="F32" s="835"/>
      <c r="G32" s="835"/>
      <c r="H32" s="835"/>
      <c r="I32" s="835"/>
      <c r="J32" s="835"/>
      <c r="K32" s="835"/>
      <c r="L32" s="835"/>
      <c r="M32" s="835"/>
      <c r="N32" s="835"/>
      <c r="O32" s="835"/>
      <c r="P32" s="835"/>
      <c r="Q32" s="972"/>
      <c r="R32" s="188"/>
    </row>
    <row r="33" spans="1:18" ht="15.75" customHeight="1">
      <c r="A33" s="141"/>
      <c r="B33" s="835"/>
      <c r="C33" s="835"/>
      <c r="D33" s="972"/>
      <c r="E33" s="976"/>
      <c r="F33" s="835"/>
      <c r="G33" s="835"/>
      <c r="H33" s="835"/>
      <c r="I33" s="835"/>
      <c r="J33" s="835"/>
      <c r="K33" s="835"/>
      <c r="L33" s="835"/>
      <c r="M33" s="835"/>
      <c r="N33" s="835"/>
      <c r="O33" s="835"/>
      <c r="P33" s="835"/>
      <c r="Q33" s="972"/>
      <c r="R33" s="188"/>
    </row>
    <row r="34" spans="1:18" ht="15.75" customHeight="1">
      <c r="A34" s="141"/>
      <c r="B34" s="835"/>
      <c r="C34" s="835"/>
      <c r="D34" s="972"/>
      <c r="E34" s="976"/>
      <c r="F34" s="835"/>
      <c r="G34" s="835"/>
      <c r="H34" s="835"/>
      <c r="I34" s="835"/>
      <c r="J34" s="835"/>
      <c r="K34" s="835"/>
      <c r="L34" s="835"/>
      <c r="M34" s="835"/>
      <c r="N34" s="835"/>
      <c r="O34" s="835"/>
      <c r="P34" s="835"/>
      <c r="Q34" s="972"/>
      <c r="R34" s="188"/>
    </row>
    <row r="35" spans="1:18" ht="15.75" customHeight="1">
      <c r="A35" s="141"/>
      <c r="B35" s="835"/>
      <c r="C35" s="835"/>
      <c r="D35" s="972"/>
      <c r="E35" s="976"/>
      <c r="F35" s="835"/>
      <c r="G35" s="835"/>
      <c r="H35" s="835"/>
      <c r="I35" s="835"/>
      <c r="J35" s="835"/>
      <c r="K35" s="835"/>
      <c r="L35" s="835"/>
      <c r="M35" s="835"/>
      <c r="N35" s="835"/>
      <c r="O35" s="835"/>
      <c r="P35" s="835"/>
      <c r="Q35" s="972"/>
      <c r="R35" s="188"/>
    </row>
    <row r="36" spans="1:18" ht="15.75" customHeight="1">
      <c r="A36" s="141"/>
      <c r="B36" s="835"/>
      <c r="C36" s="835"/>
      <c r="D36" s="972"/>
      <c r="E36" s="976"/>
      <c r="F36" s="835"/>
      <c r="G36" s="835"/>
      <c r="H36" s="835"/>
      <c r="I36" s="835"/>
      <c r="J36" s="835"/>
      <c r="K36" s="835"/>
      <c r="L36" s="835"/>
      <c r="M36" s="835"/>
      <c r="N36" s="835"/>
      <c r="O36" s="835"/>
      <c r="P36" s="835"/>
      <c r="Q36" s="972"/>
      <c r="R36" s="188"/>
    </row>
    <row r="37" spans="1:18" ht="15.75" customHeight="1">
      <c r="A37" s="167"/>
      <c r="B37" s="981"/>
      <c r="C37" s="981"/>
      <c r="D37" s="982"/>
      <c r="E37" s="984"/>
      <c r="F37" s="981"/>
      <c r="G37" s="981"/>
      <c r="H37" s="981"/>
      <c r="I37" s="981"/>
      <c r="J37" s="981"/>
      <c r="K37" s="981"/>
      <c r="L37" s="981"/>
      <c r="M37" s="981"/>
      <c r="N37" s="981"/>
      <c r="O37" s="981"/>
      <c r="P37" s="981"/>
      <c r="Q37" s="982"/>
      <c r="R37" s="188"/>
    </row>
    <row r="38" spans="1:18" ht="15.75" customHeight="1">
      <c r="A38" s="161" t="s">
        <v>65</v>
      </c>
      <c r="B38" s="970"/>
      <c r="C38" s="970"/>
      <c r="D38" s="971"/>
      <c r="E38" s="975"/>
      <c r="F38" s="970"/>
      <c r="G38" s="970"/>
      <c r="H38" s="970"/>
      <c r="I38" s="970"/>
      <c r="J38" s="970"/>
      <c r="K38" s="970"/>
      <c r="L38" s="970"/>
      <c r="M38" s="970"/>
      <c r="N38" s="970"/>
      <c r="O38" s="970"/>
      <c r="P38" s="970"/>
      <c r="Q38" s="971"/>
      <c r="R38" s="188"/>
    </row>
    <row r="39" spans="1:18" ht="15.75" customHeight="1">
      <c r="A39" s="137"/>
      <c r="B39" s="835"/>
      <c r="C39" s="835"/>
      <c r="D39" s="972"/>
      <c r="E39" s="976"/>
      <c r="F39" s="835"/>
      <c r="G39" s="835"/>
      <c r="H39" s="835"/>
      <c r="I39" s="835"/>
      <c r="J39" s="835"/>
      <c r="K39" s="835"/>
      <c r="L39" s="835"/>
      <c r="M39" s="835"/>
      <c r="N39" s="835"/>
      <c r="O39" s="835"/>
      <c r="P39" s="835"/>
      <c r="Q39" s="972"/>
      <c r="R39" s="188"/>
    </row>
    <row r="40" spans="1:18" ht="15.75" customHeight="1">
      <c r="A40" s="137"/>
      <c r="B40" s="835"/>
      <c r="C40" s="835"/>
      <c r="D40" s="972"/>
      <c r="E40" s="976"/>
      <c r="F40" s="835"/>
      <c r="G40" s="835"/>
      <c r="H40" s="835"/>
      <c r="I40" s="835"/>
      <c r="J40" s="835"/>
      <c r="K40" s="835"/>
      <c r="L40" s="835"/>
      <c r="M40" s="835"/>
      <c r="N40" s="835"/>
      <c r="O40" s="835"/>
      <c r="P40" s="835"/>
      <c r="Q40" s="972"/>
      <c r="R40" s="188"/>
    </row>
    <row r="41" spans="1:18" ht="15.75" customHeight="1">
      <c r="A41" s="137"/>
      <c r="B41" s="835"/>
      <c r="C41" s="835"/>
      <c r="D41" s="972"/>
      <c r="E41" s="976"/>
      <c r="F41" s="835"/>
      <c r="G41" s="835"/>
      <c r="H41" s="835"/>
      <c r="I41" s="835"/>
      <c r="J41" s="835"/>
      <c r="K41" s="835"/>
      <c r="L41" s="835"/>
      <c r="M41" s="835"/>
      <c r="N41" s="835"/>
      <c r="O41" s="835"/>
      <c r="P41" s="835"/>
      <c r="Q41" s="972"/>
      <c r="R41" s="188"/>
    </row>
    <row r="42" spans="1:18" ht="15.75" customHeight="1">
      <c r="A42" s="137"/>
      <c r="B42" s="835"/>
      <c r="C42" s="835"/>
      <c r="D42" s="972"/>
      <c r="E42" s="976"/>
      <c r="F42" s="835"/>
      <c r="G42" s="835"/>
      <c r="H42" s="835"/>
      <c r="I42" s="835"/>
      <c r="J42" s="835"/>
      <c r="K42" s="835"/>
      <c r="L42" s="835"/>
      <c r="M42" s="835"/>
      <c r="N42" s="835"/>
      <c r="O42" s="835"/>
      <c r="P42" s="835"/>
      <c r="Q42" s="972"/>
      <c r="R42" s="188"/>
    </row>
    <row r="43" spans="1:18" ht="15.75" customHeight="1">
      <c r="A43" s="137"/>
      <c r="B43" s="835"/>
      <c r="C43" s="835"/>
      <c r="D43" s="972"/>
      <c r="E43" s="976"/>
      <c r="F43" s="835"/>
      <c r="G43" s="835"/>
      <c r="H43" s="835"/>
      <c r="I43" s="835"/>
      <c r="J43" s="835"/>
      <c r="K43" s="835"/>
      <c r="L43" s="835"/>
      <c r="M43" s="835"/>
      <c r="N43" s="835"/>
      <c r="O43" s="835"/>
      <c r="P43" s="835"/>
      <c r="Q43" s="972"/>
      <c r="R43" s="188"/>
    </row>
    <row r="44" spans="1:18" ht="15.75" customHeight="1">
      <c r="A44" s="137"/>
      <c r="B44" s="835"/>
      <c r="C44" s="835"/>
      <c r="D44" s="972"/>
      <c r="E44" s="976"/>
      <c r="F44" s="835"/>
      <c r="G44" s="835"/>
      <c r="H44" s="835"/>
      <c r="I44" s="835"/>
      <c r="J44" s="835"/>
      <c r="K44" s="835"/>
      <c r="L44" s="835"/>
      <c r="M44" s="835"/>
      <c r="N44" s="835"/>
      <c r="O44" s="835"/>
      <c r="P44" s="835"/>
      <c r="Q44" s="972"/>
      <c r="R44" s="188"/>
    </row>
    <row r="45" spans="1:18" ht="15.75" customHeight="1">
      <c r="A45" s="137"/>
      <c r="B45" s="835"/>
      <c r="C45" s="835"/>
      <c r="D45" s="972"/>
      <c r="E45" s="976"/>
      <c r="F45" s="835"/>
      <c r="G45" s="835"/>
      <c r="H45" s="835"/>
      <c r="I45" s="835"/>
      <c r="J45" s="835"/>
      <c r="K45" s="835"/>
      <c r="L45" s="835"/>
      <c r="M45" s="835"/>
      <c r="N45" s="835"/>
      <c r="O45" s="835"/>
      <c r="P45" s="835"/>
      <c r="Q45" s="972"/>
      <c r="R45" s="188"/>
    </row>
    <row r="46" spans="1:18" ht="15.75" customHeight="1">
      <c r="A46" s="137"/>
      <c r="B46" s="835"/>
      <c r="C46" s="835"/>
      <c r="D46" s="972"/>
      <c r="E46" s="976"/>
      <c r="F46" s="835"/>
      <c r="G46" s="835"/>
      <c r="H46" s="835"/>
      <c r="I46" s="835"/>
      <c r="J46" s="835"/>
      <c r="K46" s="835"/>
      <c r="L46" s="835"/>
      <c r="M46" s="835"/>
      <c r="N46" s="835"/>
      <c r="O46" s="835"/>
      <c r="P46" s="835"/>
      <c r="Q46" s="972"/>
      <c r="R46" s="188"/>
    </row>
    <row r="47" spans="1:18" ht="15.75" customHeight="1">
      <c r="A47" s="137"/>
      <c r="B47" s="835"/>
      <c r="C47" s="835"/>
      <c r="D47" s="972"/>
      <c r="E47" s="976"/>
      <c r="F47" s="835"/>
      <c r="G47" s="835"/>
      <c r="H47" s="835"/>
      <c r="I47" s="835"/>
      <c r="J47" s="835"/>
      <c r="K47" s="835"/>
      <c r="L47" s="835"/>
      <c r="M47" s="835"/>
      <c r="N47" s="835"/>
      <c r="O47" s="835"/>
      <c r="P47" s="835"/>
      <c r="Q47" s="972"/>
      <c r="R47" s="188"/>
    </row>
    <row r="48" spans="1:18" ht="15.75" customHeight="1">
      <c r="A48" s="138"/>
      <c r="B48" s="973"/>
      <c r="C48" s="973"/>
      <c r="D48" s="974"/>
      <c r="E48" s="977"/>
      <c r="F48" s="973"/>
      <c r="G48" s="973"/>
      <c r="H48" s="973"/>
      <c r="I48" s="973"/>
      <c r="J48" s="973"/>
      <c r="K48" s="973"/>
      <c r="L48" s="973"/>
      <c r="M48" s="973"/>
      <c r="N48" s="973"/>
      <c r="O48" s="973"/>
      <c r="P48" s="973"/>
      <c r="Q48" s="974"/>
      <c r="R48" s="188"/>
    </row>
  </sheetData>
  <mergeCells count="20">
    <mergeCell ref="A1:F1"/>
    <mergeCell ref="B22:D29"/>
    <mergeCell ref="E22:Q29"/>
    <mergeCell ref="B30:D37"/>
    <mergeCell ref="E30:Q37"/>
    <mergeCell ref="B38:D48"/>
    <mergeCell ref="E38:Q48"/>
    <mergeCell ref="A21:D21"/>
    <mergeCell ref="E21:Q21"/>
    <mergeCell ref="A2:Q2"/>
    <mergeCell ref="A3:Q3"/>
    <mergeCell ref="A15:Q15"/>
    <mergeCell ref="A20:Q20"/>
    <mergeCell ref="A18:D19"/>
    <mergeCell ref="A17:D17"/>
    <mergeCell ref="E17:Q17"/>
    <mergeCell ref="A12:Q13"/>
    <mergeCell ref="A6:E7"/>
    <mergeCell ref="K9:P9"/>
    <mergeCell ref="E18:Q19"/>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43</vt:i4>
      </vt:variant>
    </vt:vector>
  </HeadingPairs>
  <TitlesOfParts>
    <vt:vector size="64" baseType="lpstr">
      <vt:lpstr>発注者入力シート</vt:lpstr>
      <vt:lpstr>企業入力シート</vt:lpstr>
      <vt:lpstr>ファイル使用上の注意事項</vt:lpstr>
      <vt:lpstr>発注者設定内容確認シート</vt:lpstr>
      <vt:lpstr>発注者審査作業用シート（提案以外）</vt:lpstr>
      <vt:lpstr>表紙</vt:lpstr>
      <vt:lpstr>企業成績評定点</vt:lpstr>
      <vt:lpstr>評定点一覧(R５年度完成工事)</vt:lpstr>
      <vt:lpstr>評定点一覧(R６年度完成工事)</vt:lpstr>
      <vt:lpstr>評定点一覧(R７年度完成工事)</vt:lpstr>
      <vt:lpstr>技術者資格</vt:lpstr>
      <vt:lpstr>防災協定・家畜伝染病防疫協定</vt:lpstr>
      <vt:lpstr>ボランティア</vt:lpstr>
      <vt:lpstr>維持管理業務</vt:lpstr>
      <vt:lpstr>除雪業務</vt:lpstr>
      <vt:lpstr>消防団</vt:lpstr>
      <vt:lpstr>会社所在地</vt:lpstr>
      <vt:lpstr>質問書</vt:lpstr>
      <vt:lpstr>回答書</vt:lpstr>
      <vt:lpstr>評価内容説明要求</vt:lpstr>
      <vt:lpstr>評価内容回答</vt:lpstr>
      <vt:lpstr>【企業】評価項目</vt:lpstr>
      <vt:lpstr>【技術者】評価項目</vt:lpstr>
      <vt:lpstr>【地域貢献】評価項目</vt:lpstr>
      <vt:lpstr>【地理的条件】評価項目</vt:lpstr>
      <vt:lpstr>ボランティア!Print_Area</vt:lpstr>
      <vt:lpstr>維持管理業務!Print_Area</vt:lpstr>
      <vt:lpstr>会社所在地!Print_Area</vt:lpstr>
      <vt:lpstr>回答書!Print_Area</vt:lpstr>
      <vt:lpstr>企業成績評定点!Print_Area</vt:lpstr>
      <vt:lpstr>企業入力シート!Print_Area</vt:lpstr>
      <vt:lpstr>技術者資格!Print_Area</vt:lpstr>
      <vt:lpstr>質問書!Print_Area</vt:lpstr>
      <vt:lpstr>除雪業務!Print_Area</vt:lpstr>
      <vt:lpstr>消防団!Print_Area</vt:lpstr>
      <vt:lpstr>'発注者審査作業用シート（提案以外）'!Print_Area</vt:lpstr>
      <vt:lpstr>発注者入力シート!Print_Area</vt:lpstr>
      <vt:lpstr>表紙!Print_Area</vt:lpstr>
      <vt:lpstr>評価内容回答!Print_Area</vt:lpstr>
      <vt:lpstr>評価内容説明要求!Print_Area</vt:lpstr>
      <vt:lpstr>'評定点一覧(R５年度完成工事)'!Print_Area</vt:lpstr>
      <vt:lpstr>'評定点一覧(R６年度完成工事)'!Print_Area</vt:lpstr>
      <vt:lpstr>'評定点一覧(R７年度完成工事)'!Print_Area</vt:lpstr>
      <vt:lpstr>防災協定・家畜伝染病防疫協定!Print_Area</vt:lpstr>
      <vt:lpstr>発注者設定内容確認シート!Print_Titles</vt:lpstr>
      <vt:lpstr>企業回答</vt:lpstr>
      <vt:lpstr>企業回答1</vt:lpstr>
      <vt:lpstr>企業回答10</vt:lpstr>
      <vt:lpstr>企業回答11</vt:lpstr>
      <vt:lpstr>企業回答12</vt:lpstr>
      <vt:lpstr>企業回答2</vt:lpstr>
      <vt:lpstr>企業回答3</vt:lpstr>
      <vt:lpstr>企業回答4</vt:lpstr>
      <vt:lpstr>企業回答5</vt:lpstr>
      <vt:lpstr>企業回答6</vt:lpstr>
      <vt:lpstr>企業回答7</vt:lpstr>
      <vt:lpstr>企業回答8</vt:lpstr>
      <vt:lpstr>企業回答9</vt:lpstr>
      <vt:lpstr>建設工事の種類</vt:lpstr>
      <vt:lpstr>工事種別</vt:lpstr>
      <vt:lpstr>地域密着型</vt:lpstr>
      <vt:lpstr>評価項目番号</vt:lpstr>
      <vt:lpstr>評価項目番号_枝番</vt:lpstr>
      <vt:lpstr>様式番号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2026-10-01T05:25:50Z</dcterms:created>
  <dcterms:modified xsi:type="dcterms:W3CDTF">2026-10-01T05:26:00Z</dcterms:modified>
</cp:coreProperties>
</file>