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Z:\総務課\●工事経理事務\●R8\工事\とりおり①【電・総合・要】08-86-554-0-001配水管布設（耐震化）工事（１工区）\ＰＰＩ(配水管布設１工区）\①総合評価　技術資料様式\"/>
    </mc:Choice>
  </mc:AlternateContent>
  <xr:revisionPtr revIDLastSave="0" documentId="13_ncr:1_{CFF6C9BB-EDDF-49DE-ABD0-18F8DC37FBCA}" xr6:coauthVersionLast="47" xr6:coauthVersionMax="47" xr10:uidLastSave="{00000000-0000-0000-0000-000000000000}"/>
  <bookViews>
    <workbookView xWindow="20370" yWindow="-120" windowWidth="29040" windowHeight="1572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'（様式第1号）自己採点表及び評価点算定一覧表'!$C$1:$N$70</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0" i="6" l="1"/>
  <c r="K39" i="6"/>
  <c r="BB122" i="6"/>
  <c r="BB121" i="6"/>
  <c r="BB120" i="6"/>
  <c r="BB119" i="6"/>
  <c r="BB118" i="6"/>
  <c r="BB117" i="6"/>
  <c r="BB116" i="6"/>
  <c r="BB115" i="6"/>
  <c r="BB114" i="6"/>
  <c r="BB113" i="6"/>
  <c r="BB112" i="6"/>
  <c r="BB111" i="6"/>
  <c r="BB110" i="6"/>
  <c r="BB109" i="6"/>
  <c r="BB108" i="6"/>
  <c r="BB107" i="6"/>
  <c r="BB106" i="6"/>
  <c r="BB105" i="6"/>
  <c r="BB104" i="6"/>
  <c r="BB103" i="6"/>
  <c r="BB102" i="6"/>
  <c r="BB101" i="6"/>
  <c r="BB100" i="6"/>
  <c r="BB99" i="6"/>
  <c r="BB98" i="6"/>
  <c r="BB97" i="6"/>
  <c r="BB96" i="6"/>
  <c r="BB95" i="6"/>
  <c r="BB94" i="6"/>
  <c r="BB93" i="6"/>
  <c r="BB92" i="6"/>
  <c r="BB91" i="6"/>
  <c r="BB90" i="6"/>
  <c r="I67" i="6"/>
  <c r="H67" i="6" s="1"/>
  <c r="I66" i="6"/>
  <c r="H66" i="6" s="1"/>
  <c r="K65" i="6"/>
  <c r="K64" i="6"/>
  <c r="I64" i="6"/>
  <c r="H64" i="6" s="1"/>
  <c r="K63" i="6"/>
  <c r="K62" i="6"/>
  <c r="I62" i="6"/>
  <c r="H62" i="6" s="1"/>
  <c r="K61" i="6"/>
  <c r="K60" i="6"/>
  <c r="I60" i="6"/>
  <c r="K59" i="6"/>
  <c r="I59" i="6"/>
  <c r="K58" i="6"/>
  <c r="K57" i="6"/>
  <c r="I57" i="6"/>
  <c r="H57" i="6" s="1"/>
  <c r="K56" i="6"/>
  <c r="K55" i="6"/>
  <c r="I55" i="6"/>
  <c r="K54" i="6"/>
  <c r="I54" i="6"/>
  <c r="K53" i="6"/>
  <c r="K52" i="6"/>
  <c r="I52" i="6"/>
  <c r="K51" i="6"/>
  <c r="I51" i="6"/>
  <c r="K50" i="6"/>
  <c r="K49" i="6"/>
  <c r="I49" i="6"/>
  <c r="H49" i="6" s="1"/>
  <c r="K48" i="6"/>
  <c r="K47" i="6"/>
  <c r="I47" i="6"/>
  <c r="H47" i="6" s="1"/>
  <c r="K46" i="6"/>
  <c r="K45" i="6"/>
  <c r="I45" i="6"/>
  <c r="K44" i="6"/>
  <c r="I44" i="6"/>
  <c r="K43" i="6"/>
  <c r="I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1" i="6"/>
  <c r="H43" i="6"/>
  <c r="H54" i="6"/>
  <c r="H59" i="6"/>
  <c r="H19" i="6"/>
  <c r="F24" i="6" s="1"/>
  <c r="K68" i="6"/>
  <c r="F22" i="6" l="1"/>
  <c r="F23" i="6"/>
  <c r="F25" i="6"/>
  <c r="F21" i="6"/>
  <c r="H68" i="6"/>
</calcChain>
</file>

<file path=xl/sharedStrings.xml><?xml version="1.0" encoding="utf-8"?>
<sst xmlns="http://schemas.openxmlformats.org/spreadsheetml/2006/main" count="911" uniqueCount="327">
  <si>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</si>
  <si>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</si>
  <si>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</si>
  <si>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</si>
  <si>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○○に本店有り</t>
    <rPh sb="3" eb="5">
      <t>ホンテン</t>
    </rPh>
    <rPh sb="5" eb="6">
      <t>ア</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</si>
  <si>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</si>
  <si>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</si>
  <si>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</si>
  <si>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</si>
  <si>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</si>
  <si>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</si>
  <si>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優秀主任（監理）技術者の受賞</t>
    <rPh sb="0" eb="2">
      <t>ユウシュウ</t>
    </rPh>
    <rPh sb="2" eb="4">
      <t>シュニン</t>
    </rPh>
    <rPh sb="5" eb="7">
      <t>カンリ</t>
    </rPh>
    <rPh sb="8" eb="10">
      <t>ギジュツ</t>
    </rPh>
    <rPh sb="10" eb="11">
      <t>シャ</t>
    </rPh>
    <rPh sb="12" eb="14">
      <t>ジュショウ</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</si>
  <si>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</si>
  <si>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</si>
  <si>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</si>
  <si>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</si>
  <si>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</si>
  <si>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</si>
  <si>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</si>
  <si>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</si>
  <si>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</si>
  <si>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</si>
  <si>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</si>
  <si>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</si>
  <si>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</si>
  <si>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</si>
  <si>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</si>
  <si>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</si>
  <si>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</si>
  <si>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</si>
  <si>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</si>
  <si>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</si>
  <si>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</si>
  <si>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</si>
  <si>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</si>
  <si>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</si>
  <si>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</si>
  <si>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</si>
  <si>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</si>
  <si>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</si>
  <si>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</si>
  <si>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</si>
  <si>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</si>
  <si>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</si>
  <si>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</si>
  <si>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</si>
  <si>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</si>
  <si>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</si>
  <si>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</si>
  <si>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</si>
  <si>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</si>
  <si>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</si>
  <si>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</si>
  <si>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</si>
  <si>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</si>
  <si>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</si>
  <si>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</si>
  <si>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</si>
  <si>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</si>
  <si>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</si>
  <si>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</si>
  <si>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</si>
  <si>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</si>
  <si>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</si>
  <si>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</si>
  <si>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</si>
  <si>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</si>
  <si>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</si>
  <si>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</si>
  <si>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</si>
  <si>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</si>
  <si>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</si>
  <si>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</si>
  <si>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</si>
  <si>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</si>
  <si>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</si>
  <si>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</si>
  <si>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</si>
  <si>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</si>
  <si>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</si>
  <si>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</si>
  <si>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</si>
  <si>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</si>
  <si>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</si>
  <si>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</si>
  <si>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</si>
  <si>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</si>
  <si>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</si>
  <si>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</si>
  <si>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</si>
  <si>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</si>
  <si>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</si>
  <si>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</si>
  <si>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</si>
  <si>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</si>
  <si>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</si>
  <si>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</si>
  <si>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</si>
  <si>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</si>
  <si>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</si>
  <si>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</si>
  <si>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</si>
  <si>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</si>
  <si>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</si>
  <si>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</si>
  <si>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</si>
  <si>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</si>
  <si>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</si>
  <si>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</si>
  <si>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</si>
  <si>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</si>
  <si>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</si>
  <si>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</si>
  <si>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</si>
  <si>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</si>
  <si>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</si>
  <si>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</si>
  <si>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</si>
  <si>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</si>
  <si>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</si>
  <si>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</si>
  <si>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</si>
  <si>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</si>
  <si>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</si>
  <si>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</si>
  <si>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</si>
  <si>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</si>
  <si>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</si>
  <si>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</si>
  <si>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</si>
  <si>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</si>
  <si>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</si>
  <si>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</si>
  <si>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</si>
  <si>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</si>
  <si>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</si>
  <si>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</si>
  <si>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</si>
  <si>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</si>
  <si>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</si>
  <si>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</si>
  <si>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</si>
  <si>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</si>
  <si>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</si>
  <si>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</si>
  <si>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</si>
  <si>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</si>
  <si>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</si>
  <si>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</si>
  <si>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</si>
  <si>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</si>
  <si>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</si>
  <si>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</si>
  <si>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</si>
  <si>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</si>
  <si>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</si>
  <si>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</si>
  <si>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</si>
  <si>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</si>
  <si>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</si>
  <si>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</si>
  <si>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</si>
  <si>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</si>
  <si>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</si>
  <si>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</si>
  <si>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</si>
  <si>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</si>
  <si>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</si>
  <si>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</si>
  <si>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</si>
  <si>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</si>
  <si>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</si>
  <si>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</si>
  <si>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</si>
  <si>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</si>
  <si>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</si>
  <si>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</si>
  <si>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</si>
  <si>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</si>
  <si>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</si>
  <si>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</si>
  <si>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</si>
  <si>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</si>
  <si>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</si>
  <si>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</si>
  <si>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</si>
  <si>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</si>
  <si>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</si>
  <si>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</si>
  <si>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</si>
  <si>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</si>
  <si>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</si>
  <si>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</si>
  <si>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</si>
  <si>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</si>
  <si>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</si>
  <si>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</si>
  <si>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</si>
  <si>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</si>
  <si>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</si>
  <si>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</si>
  <si>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</si>
  <si>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</si>
  <si>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</si>
  <si>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</si>
  <si>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</si>
  <si>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</si>
  <si>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</si>
  <si>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</si>
  <si>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</si>
  <si>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</si>
  <si>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</si>
  <si>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</si>
  <si>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</si>
  <si>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</si>
  <si>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</si>
  <si>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</si>
  <si>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</si>
  <si>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</si>
  <si>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</si>
  <si>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</si>
  <si>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</si>
  <si>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週休2日制工事の実績</t>
    <rPh sb="0" eb="2">
      <t>シュウキュウ</t>
    </rPh>
    <rPh sb="3" eb="4">
      <t>ニチ</t>
    </rPh>
    <rPh sb="4" eb="5">
      <t>セイ</t>
    </rPh>
    <rPh sb="5" eb="7">
      <t>コウジ</t>
    </rPh>
    <rPh sb="8" eb="10">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</si>
  <si>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</si>
  <si>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</si>
  <si>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</si>
  <si>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</si>
  <si>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</si>
  <si>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</si>
  <si>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</si>
  <si>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</si>
  <si>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</si>
  <si>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</si>
  <si>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</si>
  <si>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</si>
  <si>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</si>
  <si>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</si>
  <si>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</si>
  <si>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</si>
  <si>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</si>
  <si>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</si>
  <si>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</si>
  <si>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</si>
  <si>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</si>
  <si>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</si>
  <si>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</si>
  <si>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</si>
  <si>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R2</t>
    <phoneticPr fontId="1"/>
  </si>
  <si>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</si>
  <si>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</si>
  <si>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</si>
  <si>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</si>
  <si>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</si>
  <si>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</si>
  <si>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</si>
  <si>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</si>
  <si>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</si>
  <si>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</si>
  <si>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</si>
  <si>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</si>
  <si>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</si>
  <si>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</si>
  <si>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</si>
  <si>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</si>
  <si>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</si>
  <si>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</si>
  <si>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</si>
  <si>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</si>
  <si>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</si>
  <si>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</si>
  <si>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</si>
  <si>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</si>
  <si>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</si>
  <si>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</si>
  <si>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</si>
  <si>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</si>
  <si>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</si>
  <si>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</si>
  <si>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</si>
  <si>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</si>
  <si>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</si>
  <si>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</si>
  <si>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</si>
  <si>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</si>
  <si>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受賞無し</t>
    <rPh sb="0" eb="2">
      <t>ジュショウ</t>
    </rPh>
    <rPh sb="2" eb="3">
      <t>ナ</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</si>
  <si>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</si>
  <si>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</si>
  <si>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</si>
  <si>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</si>
  <si>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</si>
  <si>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</si>
  <si>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</si>
  <si>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</si>
  <si>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</si>
  <si>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</si>
  <si>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</si>
  <si>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</si>
  <si>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</si>
  <si>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</si>
  <si>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</si>
  <si>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</si>
  <si>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</si>
  <si>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</si>
  <si>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</si>
  <si>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</si>
  <si>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</si>
  <si>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</si>
  <si>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</si>
  <si>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</si>
  <si>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R2</t>
    <phoneticPr fontId="1"/>
  </si>
  <si>
    <t>R3</t>
    <phoneticPr fontId="1"/>
  </si>
  <si>
    <t>R4</t>
    <phoneticPr fontId="1"/>
  </si>
  <si>
    <t>R5</t>
    <phoneticPr fontId="1"/>
  </si>
  <si>
    <t>R6</t>
    <phoneticPr fontId="1"/>
  </si>
  <si>
    <t>R6</t>
    <phoneticPr fontId="1"/>
  </si>
  <si>
    <t>知事</t>
    <rPh sb="0" eb="2">
      <t>チジ</t>
    </rPh>
    <phoneticPr fontId="1"/>
  </si>
  <si>
    <t>知事表彰（特別賞除く）又は企業局長表彰の受賞有り</t>
    <rPh sb="0" eb="2">
      <t>チジ</t>
    </rPh>
    <rPh sb="2" eb="4">
      <t>ヒョウショウ</t>
    </rPh>
    <rPh sb="5" eb="8">
      <t>トクベツショウ</t>
    </rPh>
    <rPh sb="8" eb="9">
      <t>ノゾ</t>
    </rPh>
    <rPh sb="11" eb="12">
      <t>マタ</t>
    </rPh>
    <rPh sb="13" eb="15">
      <t>キギョウ</t>
    </rPh>
    <rPh sb="15" eb="17">
      <t>キョクチョウ</t>
    </rPh>
    <rPh sb="17" eb="19">
      <t>ヒョウショウ</t>
    </rPh>
    <rPh sb="20" eb="22">
      <t>ジュショウ</t>
    </rPh>
    <rPh sb="22" eb="23">
      <t>ア</t>
    </rPh>
    <phoneticPr fontId="1"/>
  </si>
  <si>
    <t>水道事務所長表彰の受賞有り</t>
    <rPh sb="0" eb="2">
      <t>スイドウ</t>
    </rPh>
    <rPh sb="2" eb="4">
      <t>ジム</t>
    </rPh>
    <rPh sb="4" eb="6">
      <t>ショチョウ</t>
    </rPh>
    <rPh sb="6" eb="8">
      <t>ヒョウショウ</t>
    </rPh>
    <rPh sb="9" eb="11">
      <t>ジュショウ</t>
    </rPh>
    <rPh sb="11" eb="12">
      <t>アリ</t>
    </rPh>
    <phoneticPr fontId="1"/>
  </si>
  <si>
    <t>○○上水第00-00-000-0-000号　○○工事　</t>
    <rPh sb="2" eb="4">
      <t>ジョウスイ</t>
    </rPh>
    <rPh sb="4" eb="5">
      <t>ダイ</t>
    </rPh>
    <rPh sb="20" eb="21">
      <t>ゴウ</t>
    </rPh>
    <rPh sb="24" eb="26">
      <t>コウジ</t>
    </rPh>
    <phoneticPr fontId="1"/>
  </si>
  <si>
    <t>××市□□地内</t>
    <rPh sb="2" eb="3">
      <t>シ</t>
    </rPh>
    <rPh sb="5" eb="6">
      <t>チ</t>
    </rPh>
    <rPh sb="6" eb="7">
      <t>ナイ</t>
    </rPh>
    <phoneticPr fontId="1"/>
  </si>
  <si>
    <t>地域貢献の実績無し</t>
    <rPh sb="0" eb="2">
      <t>チイキ</t>
    </rPh>
    <rPh sb="2" eb="4">
      <t>コウケン</t>
    </rPh>
    <rPh sb="5" eb="7">
      <t>ジッセキ</t>
    </rPh>
    <rPh sb="7" eb="8">
      <t>ナ</t>
    </rPh>
    <phoneticPr fontId="1"/>
  </si>
  <si>
    <t>特別簡易型(Ⅱ) ・県内型　①地域内拠点なし・登録基幹技能者あり・ＩＣＴ施工技術の活用なし</t>
  </si>
  <si>
    <t>茨城県企業局鹿行水道事務所長　　殿</t>
    <rPh sb="0" eb="3">
      <t>イバラキケン</t>
    </rPh>
    <rPh sb="3" eb="6">
      <t>キギョウキョク</t>
    </rPh>
    <rPh sb="6" eb="8">
      <t>ロッコウ</t>
    </rPh>
    <rPh sb="8" eb="10">
      <t>スイドウ</t>
    </rPh>
    <rPh sb="10" eb="12">
      <t>ジム</t>
    </rPh>
    <rPh sb="12" eb="13">
      <t>ショ</t>
    </rPh>
    <rPh sb="13" eb="14">
      <t>チョウ</t>
    </rPh>
    <rPh sb="16" eb="17">
      <t>トノ</t>
    </rPh>
    <phoneticPr fontId="1"/>
  </si>
  <si>
    <t>口径600mm以上かつ延長100m以上の管布設工事（開削又は推進）の施工実績有り</t>
    <rPh sb="0" eb="2">
      <t>コウケイ</t>
    </rPh>
    <rPh sb="7" eb="9">
      <t>イジョウ</t>
    </rPh>
    <rPh sb="11" eb="13">
      <t>エンチョウ</t>
    </rPh>
    <rPh sb="17" eb="19">
      <t>イジョウ</t>
    </rPh>
    <rPh sb="20" eb="25">
      <t>カンフセツコウジ</t>
    </rPh>
    <rPh sb="26" eb="28">
      <t>カイサク</t>
    </rPh>
    <rPh sb="28" eb="29">
      <t>マタ</t>
    </rPh>
    <rPh sb="30" eb="32">
      <t>スイシン</t>
    </rPh>
    <rPh sb="34" eb="36">
      <t>セコウ</t>
    </rPh>
    <rPh sb="36" eb="38">
      <t>ジッセキ</t>
    </rPh>
    <rPh sb="38" eb="39">
      <t>ア</t>
    </rPh>
    <phoneticPr fontId="1"/>
  </si>
  <si>
    <t>口径300mm以上600mm未満かつ延長100m以上の管布設工事（開削又は推進）の施工実績有り</t>
    <rPh sb="0" eb="2">
      <t>コウケイ</t>
    </rPh>
    <rPh sb="7" eb="9">
      <t>イジョウ</t>
    </rPh>
    <rPh sb="14" eb="16">
      <t>ミマン</t>
    </rPh>
    <rPh sb="18" eb="20">
      <t>エンチョウ</t>
    </rPh>
    <rPh sb="24" eb="26">
      <t>イジョウ</t>
    </rPh>
    <rPh sb="27" eb="32">
      <t>カンフセツコウジ</t>
    </rPh>
    <rPh sb="33" eb="35">
      <t>カイサク</t>
    </rPh>
    <rPh sb="35" eb="36">
      <t>マタ</t>
    </rPh>
    <rPh sb="37" eb="39">
      <t>スイシン</t>
    </rPh>
    <rPh sb="41" eb="43">
      <t>セコウ</t>
    </rPh>
    <rPh sb="43" eb="45">
      <t>ジッセキ</t>
    </rPh>
    <rPh sb="45" eb="46">
      <t>ア</t>
    </rPh>
    <phoneticPr fontId="1"/>
  </si>
  <si>
    <t>口径600mm以上かつ延長100m以上の管布設工事（開削又は推進）の施工経験有り</t>
    <rPh sb="0" eb="2">
      <t>コウケイ</t>
    </rPh>
    <rPh sb="7" eb="9">
      <t>イジョウ</t>
    </rPh>
    <rPh sb="11" eb="13">
      <t>エンチョウ</t>
    </rPh>
    <rPh sb="17" eb="19">
      <t>イジョウ</t>
    </rPh>
    <rPh sb="20" eb="25">
      <t>カンフセツコウジ</t>
    </rPh>
    <rPh sb="26" eb="28">
      <t>カイサク</t>
    </rPh>
    <rPh sb="28" eb="29">
      <t>マタ</t>
    </rPh>
    <rPh sb="30" eb="32">
      <t>スイシン</t>
    </rPh>
    <rPh sb="34" eb="36">
      <t>セコウ</t>
    </rPh>
    <rPh sb="36" eb="38">
      <t>ケイケン</t>
    </rPh>
    <rPh sb="38" eb="39">
      <t>ア</t>
    </rPh>
    <phoneticPr fontId="1"/>
  </si>
  <si>
    <t>口径300mm以上600mm未満かつ延長100m以上の管布設工事（開削又は推進）の施工経験有り</t>
    <rPh sb="0" eb="2">
      <t>コウケイ</t>
    </rPh>
    <rPh sb="7" eb="9">
      <t>イジョウ</t>
    </rPh>
    <rPh sb="14" eb="16">
      <t>ミマン</t>
    </rPh>
    <rPh sb="18" eb="20">
      <t>エンチョウ</t>
    </rPh>
    <rPh sb="24" eb="26">
      <t>イジョウ</t>
    </rPh>
    <rPh sb="27" eb="32">
      <t>カンフセツコウジ</t>
    </rPh>
    <rPh sb="33" eb="35">
      <t>カイサク</t>
    </rPh>
    <rPh sb="35" eb="36">
      <t>マタ</t>
    </rPh>
    <rPh sb="37" eb="39">
      <t>スイシン</t>
    </rPh>
    <rPh sb="41" eb="43">
      <t>セコウ</t>
    </rPh>
    <rPh sb="43" eb="46">
      <t>ケイケンア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</si>
</sst>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32">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4">
    <xf numFmtId="0" fontId="0" fillId="0" borderId="0">
      <alignment vertical="center"/>
    </xf>
    <xf numFmtId="0" fontId="41" fillId="0" borderId="0">
      <alignment vertical="center"/>
    </xf>
    <xf numFmtId="0" fontId="42" fillId="0" borderId="0"/>
    <xf numFmtId="0" fontId="41" fillId="0" borderId="0">
      <alignment vertical="center"/>
    </xf>
  </cellStyleXfs>
  <cellXfs count="395">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1" xfId="2" applyNumberFormat="1" applyFont="1" applyBorder="1" applyAlignment="1" applyProtection="1">
      <alignment horizontal="center" vertical="center"/>
      <protection locked="0"/>
    </xf>
    <xf numFmtId="176" fontId="23" fillId="0" borderId="31"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1"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5" fillId="2" borderId="27"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28" xfId="1" applyBorder="1">
      <alignment vertical="center"/>
    </xf>
    <xf numFmtId="0" fontId="41" fillId="0" borderId="29" xfId="1" applyBorder="1">
      <alignment vertical="center"/>
    </xf>
    <xf numFmtId="177" fontId="37" fillId="2" borderId="29" xfId="1" applyNumberFormat="1" applyFont="1" applyFill="1" applyBorder="1" applyAlignment="1">
      <alignment horizontal="center" vertical="center"/>
    </xf>
    <xf numFmtId="177" fontId="37" fillId="0" borderId="30"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wrapText="1"/>
      <protection locked="0"/>
    </xf>
    <xf numFmtId="0" fontId="9" fillId="0" borderId="0" xfId="0" applyFont="1">
      <alignment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1"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0" fontId="20" fillId="0" borderId="18" xfId="3" applyFont="1" applyBorder="1" applyAlignment="1" applyProtection="1">
      <alignment vertical="center" wrapText="1"/>
      <protection locked="0"/>
    </xf>
    <xf numFmtId="0" fontId="20" fillId="0" borderId="19" xfId="3" applyFont="1" applyBorder="1" applyAlignment="1" applyProtection="1">
      <alignment vertical="center" wrapTex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20" xfId="2" applyFont="1" applyBorder="1" applyAlignment="1" applyProtection="1">
      <alignment vertical="center" shrinkToFit="1"/>
      <protection locked="0"/>
    </xf>
    <xf numFmtId="0" fontId="10" fillId="0" borderId="21" xfId="2" applyFont="1" applyBorder="1" applyAlignment="1" applyProtection="1">
      <alignment vertical="center" shrinkToFit="1"/>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5"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6"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4">
    <cellStyle name="標準" xfId="0" builtinId="0"/>
    <cellStyle name="標準 2" xfId="2" xr:uid="{91039D90-4E40-494B-AE34-D9564B98DD35}"/>
    <cellStyle name="標準 3" xfId="1" xr:uid="{BDDC362E-3906-43B3-9E32-993446BD9CAD}"/>
    <cellStyle name="標準 3 2" xfId="3" xr:uid="{E09B0FEA-B2BB-419C-83CF-345E7C52FBEE}"/>
  </cellStyles>
  <dxfs count="45">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243524</xdr:colOff>
      <xdr:row>28</xdr:row>
      <xdr:rowOff>83433</xdr:rowOff>
    </xdr:from>
    <xdr:to>
      <xdr:col>26</xdr:col>
      <xdr:colOff>109103</xdr:colOff>
      <xdr:row>44</xdr:row>
      <xdr:rowOff>95250</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0707417" y="5240540"/>
          <a:ext cx="8683007" cy="349524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70</xdr:row>
      <xdr:rowOff>201704</xdr:rowOff>
    </xdr:from>
    <xdr:to>
      <xdr:col>13</xdr:col>
      <xdr:colOff>457200</xdr:colOff>
      <xdr:row>84</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editAs="oneCell">
    <xdr:from>
      <xdr:col>0</xdr:col>
      <xdr:colOff>108696</xdr:colOff>
      <xdr:row>5</xdr:row>
      <xdr:rowOff>33954</xdr:rowOff>
    </xdr:from>
    <xdr:to>
      <xdr:col>7</xdr:col>
      <xdr:colOff>644644</xdr:colOff>
      <xdr:row>50</xdr:row>
      <xdr:rowOff>171673</xdr:rowOff>
    </xdr:to>
    <xdr:pic>
      <xdr:nvPicPr>
        <xdr:cNvPr id="147" name="図 146">
          <a:extLst>
            <a:ext uri="{FF2B5EF4-FFF2-40B4-BE49-F238E27FC236}">
              <a16:creationId xmlns:a16="http://schemas.microsoft.com/office/drawing/2014/main" id="{8E9D4803-2781-5B94-BEF9-0ED371061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696" y="1163507"/>
          <a:ext cx="4953643" cy="8193740"/>
        </a:xfrm>
        <a:prstGeom prst="rect">
          <a:avLst/>
        </a:prstGeom>
        <a:solidFill>
          <a:schemeClr val="bg1"/>
        </a:solidFill>
      </xdr:spPr>
    </xdr:pic>
    <xdr:clientData/>
  </xdr:twoCellAnchor>
  <xdr:twoCellAnchor>
    <xdr:from>
      <xdr:col>5</xdr:col>
      <xdr:colOff>594755</xdr:colOff>
      <xdr:row>14</xdr:row>
      <xdr:rowOff>67196</xdr:rowOff>
    </xdr:from>
    <xdr:to>
      <xdr:col>6</xdr:col>
      <xdr:colOff>248372</xdr:colOff>
      <xdr:row>50</xdr:row>
      <xdr:rowOff>8965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3790" y="2810396"/>
          <a:ext cx="343900" cy="63784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523375</xdr:colOff>
      <xdr:row>14</xdr:row>
      <xdr:rowOff>72506</xdr:rowOff>
    </xdr:from>
    <xdr:to>
      <xdr:col>7</xdr:col>
      <xdr:colOff>635951</xdr:colOff>
      <xdr:row>50</xdr:row>
      <xdr:rowOff>3250</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26695" y="2792846"/>
          <a:ext cx="798376" cy="622486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94136</xdr:colOff>
      <xdr:row>42</xdr:row>
      <xdr:rowOff>140827</xdr:rowOff>
    </xdr:from>
    <xdr:to>
      <xdr:col>7</xdr:col>
      <xdr:colOff>632724</xdr:colOff>
      <xdr:row>43</xdr:row>
      <xdr:rowOff>140357</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04036" y="7665577"/>
          <a:ext cx="1910188" cy="170980"/>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91963</xdr:colOff>
      <xdr:row>47</xdr:row>
      <xdr:rowOff>103228</xdr:rowOff>
    </xdr:from>
    <xdr:to>
      <xdr:col>7</xdr:col>
      <xdr:colOff>632724</xdr:colOff>
      <xdr:row>49</xdr:row>
      <xdr:rowOff>65130</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01863" y="8466178"/>
          <a:ext cx="1912361" cy="304802"/>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90812</xdr:colOff>
      <xdr:row>31</xdr:row>
      <xdr:rowOff>120426</xdr:rowOff>
    </xdr:from>
    <xdr:to>
      <xdr:col>7</xdr:col>
      <xdr:colOff>632216</xdr:colOff>
      <xdr:row>34</xdr:row>
      <xdr:rowOff>143944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00712" y="5759226"/>
          <a:ext cx="1913004" cy="537868"/>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247087</xdr:colOff>
      <xdr:row>45</xdr:row>
      <xdr:rowOff>66353</xdr:rowOff>
    </xdr:from>
    <xdr:to>
      <xdr:col>10</xdr:col>
      <xdr:colOff>864176</xdr:colOff>
      <xdr:row>48</xdr:row>
      <xdr:rowOff>41454</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56969" y="8367671"/>
          <a:ext cx="1997654" cy="49505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43</xdr:row>
      <xdr:rowOff>35159</xdr:rowOff>
    </xdr:from>
    <xdr:to>
      <xdr:col>10</xdr:col>
      <xdr:colOff>645459</xdr:colOff>
      <xdr:row>44</xdr:row>
      <xdr:rowOff>148255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977888"/>
          <a:ext cx="1717283" cy="29239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362193</xdr:colOff>
      <xdr:row>50</xdr:row>
      <xdr:rowOff>21692</xdr:rowOff>
    </xdr:from>
    <xdr:to>
      <xdr:col>7</xdr:col>
      <xdr:colOff>590521</xdr:colOff>
      <xdr:row>50</xdr:row>
      <xdr:rowOff>165040</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81793" y="9201551"/>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243352</xdr:colOff>
      <xdr:row>48</xdr:row>
      <xdr:rowOff>102724</xdr:rowOff>
    </xdr:from>
    <xdr:to>
      <xdr:col>10</xdr:col>
      <xdr:colOff>518705</xdr:colOff>
      <xdr:row>51</xdr:row>
      <xdr:rowOff>65625</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10652" y="8637124"/>
          <a:ext cx="1646953" cy="477251"/>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475527</xdr:colOff>
      <xdr:row>50</xdr:row>
      <xdr:rowOff>132637</xdr:rowOff>
    </xdr:from>
    <xdr:to>
      <xdr:col>7</xdr:col>
      <xdr:colOff>171017</xdr:colOff>
      <xdr:row>51</xdr:row>
      <xdr:rowOff>87904</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514562" y="9312496"/>
          <a:ext cx="1076055" cy="13456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63956</xdr:colOff>
      <xdr:row>49</xdr:row>
      <xdr:rowOff>82775</xdr:rowOff>
    </xdr:from>
    <xdr:to>
      <xdr:col>7</xdr:col>
      <xdr:colOff>399442</xdr:colOff>
      <xdr:row>49</xdr:row>
      <xdr:rowOff>172755</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83556" y="9083340"/>
          <a:ext cx="335486" cy="8998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282384</xdr:colOff>
      <xdr:row>45</xdr:row>
      <xdr:rowOff>123431</xdr:rowOff>
    </xdr:from>
    <xdr:to>
      <xdr:col>10</xdr:col>
      <xdr:colOff>780110</xdr:colOff>
      <xdr:row>48</xdr:row>
      <xdr:rowOff>27481</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349684" y="8162531"/>
          <a:ext cx="1869326" cy="399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42</xdr:row>
      <xdr:rowOff>156926</xdr:rowOff>
    </xdr:from>
    <xdr:to>
      <xdr:col>10</xdr:col>
      <xdr:colOff>953914</xdr:colOff>
      <xdr:row>45</xdr:row>
      <xdr:rowOff>3376</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920361"/>
          <a:ext cx="1874367" cy="384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357449</xdr:colOff>
      <xdr:row>48</xdr:row>
      <xdr:rowOff>160315</xdr:rowOff>
    </xdr:from>
    <xdr:to>
      <xdr:col>10</xdr:col>
      <xdr:colOff>586467</xdr:colOff>
      <xdr:row>51</xdr:row>
      <xdr:rowOff>44532</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24749" y="8694715"/>
          <a:ext cx="1600618" cy="3985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663625</xdr:colOff>
      <xdr:row>50</xdr:row>
      <xdr:rowOff>126142</xdr:rowOff>
    </xdr:from>
    <xdr:to>
      <xdr:col>7</xdr:col>
      <xdr:colOff>167663</xdr:colOff>
      <xdr:row>51</xdr:row>
      <xdr:rowOff>105833</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702660" y="9306001"/>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92360</xdr:colOff>
      <xdr:row>26</xdr:row>
      <xdr:rowOff>158641</xdr:rowOff>
    </xdr:from>
    <xdr:to>
      <xdr:col>7</xdr:col>
      <xdr:colOff>586609</xdr:colOff>
      <xdr:row>28</xdr:row>
      <xdr:rowOff>119227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473860" y="4940191"/>
          <a:ext cx="494249" cy="303486"/>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B170"/>
  <sheetViews>
    <sheetView showGridLines="0" tabSelected="1" zoomScale="115" zoomScaleNormal="115" zoomScaleSheetLayoutView="70" workbookViewId="0">
      <selection activeCell="F37" sqref="F37:G37"/>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4" width="7.875" style="17" customWidth="1"/>
    <col min="45" max="16384" width="9" style="17"/>
  </cols>
  <sheetData>
    <row r="1" spans="1:41" ht="16.5" customHeight="1" x14ac:dyDescent="0.15">
      <c r="B1" s="172"/>
      <c r="C1" s="166" t="s">
        <v>308</v>
      </c>
      <c r="D1" s="165"/>
      <c r="E1" s="165"/>
      <c r="F1" s="18"/>
      <c r="G1" s="173" t="s">
        <v>321</v>
      </c>
      <c r="H1" s="174"/>
      <c r="I1" s="174"/>
      <c r="J1" s="174"/>
      <c r="K1" s="174"/>
      <c r="L1" s="174"/>
      <c r="M1" s="174"/>
      <c r="N1" s="174"/>
    </row>
    <row r="2" spans="1:41" ht="18.75" customHeight="1" x14ac:dyDescent="0.15">
      <c r="B2" s="172"/>
      <c r="C2" s="175" t="s">
        <v>89</v>
      </c>
      <c r="D2" s="175"/>
      <c r="E2" s="175"/>
      <c r="F2" s="175"/>
      <c r="G2" s="175"/>
      <c r="H2" s="175"/>
      <c r="I2" s="175"/>
      <c r="J2" s="175"/>
      <c r="K2" s="175"/>
      <c r="L2" s="175"/>
      <c r="M2" s="175"/>
      <c r="N2" s="175"/>
      <c r="AA2" s="18"/>
      <c r="AB2" s="18"/>
      <c r="AC2" s="18"/>
    </row>
    <row r="3" spans="1:41" ht="14.25" customHeight="1" x14ac:dyDescent="0.15">
      <c r="B3" s="172"/>
      <c r="C3" s="176" t="s">
        <v>90</v>
      </c>
      <c r="D3" s="176"/>
      <c r="E3" s="176"/>
      <c r="F3" s="176"/>
      <c r="G3" s="176"/>
      <c r="H3" s="176"/>
      <c r="I3" s="176"/>
      <c r="J3" s="176"/>
      <c r="K3" s="176"/>
      <c r="L3" s="176"/>
      <c r="M3" s="176"/>
      <c r="N3" s="176"/>
      <c r="W3" s="19"/>
      <c r="X3" s="19"/>
      <c r="Y3" s="19"/>
      <c r="Z3" s="19"/>
      <c r="AA3" s="18"/>
      <c r="AB3" s="18"/>
      <c r="AC3" s="18"/>
    </row>
    <row r="4" spans="1:41" ht="14.25" customHeight="1" x14ac:dyDescent="0.15">
      <c r="A4" s="177"/>
      <c r="B4" s="177"/>
      <c r="C4" s="156"/>
      <c r="D4" s="156"/>
      <c r="E4" s="156"/>
      <c r="F4" s="156"/>
      <c r="G4" s="156"/>
      <c r="H4" s="157"/>
      <c r="I4" s="178" t="s">
        <v>54</v>
      </c>
      <c r="J4" s="179"/>
      <c r="K4" s="179"/>
      <c r="L4" s="179"/>
      <c r="M4" s="179"/>
      <c r="N4" s="179"/>
      <c r="O4" s="21"/>
      <c r="P4" s="19"/>
      <c r="Q4" s="19"/>
      <c r="R4" s="19"/>
      <c r="S4" s="19"/>
      <c r="T4" s="19"/>
      <c r="U4" s="19"/>
      <c r="V4" s="19"/>
      <c r="W4" s="19"/>
      <c r="X4" s="19"/>
      <c r="Y4" s="19"/>
      <c r="Z4" s="19"/>
      <c r="AA4" s="18"/>
      <c r="AB4" s="18"/>
      <c r="AC4" s="18"/>
    </row>
    <row r="5" spans="1:41" ht="14.25" customHeight="1" x14ac:dyDescent="0.15">
      <c r="A5" s="22"/>
      <c r="B5" s="22"/>
      <c r="C5" s="156"/>
      <c r="D5" s="180" t="s">
        <v>322</v>
      </c>
      <c r="E5" s="180"/>
      <c r="F5" s="180"/>
      <c r="G5" s="157"/>
      <c r="H5" s="157"/>
      <c r="I5" s="157"/>
      <c r="J5" s="157"/>
      <c r="K5" s="157"/>
      <c r="L5" s="157"/>
      <c r="M5" s="157"/>
      <c r="N5" s="157"/>
      <c r="O5" s="21"/>
      <c r="P5" s="19"/>
      <c r="Q5" s="19"/>
      <c r="R5" s="19"/>
      <c r="S5" s="19"/>
      <c r="T5" s="19"/>
      <c r="U5" s="19"/>
      <c r="V5" s="19"/>
      <c r="W5" s="19"/>
      <c r="X5" s="19"/>
      <c r="Y5" s="19"/>
      <c r="Z5" s="19"/>
      <c r="AA5" s="18"/>
      <c r="AB5" s="18"/>
      <c r="AC5" s="18"/>
    </row>
    <row r="6" spans="1:41" ht="16.5" customHeight="1" x14ac:dyDescent="0.15">
      <c r="A6" s="22"/>
      <c r="B6" s="23"/>
      <c r="C6" s="156"/>
      <c r="D6" s="156"/>
      <c r="E6" s="156"/>
      <c r="F6" s="158" t="s">
        <v>300</v>
      </c>
      <c r="G6" s="170"/>
      <c r="H6" s="170"/>
      <c r="I6" s="170"/>
      <c r="J6" s="170"/>
      <c r="K6" s="170"/>
      <c r="L6" s="170"/>
      <c r="M6" s="170"/>
      <c r="N6" s="170"/>
      <c r="O6" s="19"/>
      <c r="P6" s="19"/>
      <c r="Q6" s="19"/>
      <c r="R6" s="19"/>
      <c r="S6" s="19"/>
      <c r="T6" s="19"/>
      <c r="U6" s="19"/>
      <c r="V6" s="19"/>
      <c r="W6" s="19"/>
      <c r="X6" s="19"/>
      <c r="Y6" s="19"/>
      <c r="Z6" s="19"/>
      <c r="AA6" s="18"/>
      <c r="AB6" s="18"/>
      <c r="AC6" s="18"/>
    </row>
    <row r="7" spans="1:41" ht="18.75" customHeight="1" x14ac:dyDescent="0.15">
      <c r="A7" s="22"/>
      <c r="B7" s="23"/>
      <c r="C7" s="156"/>
      <c r="D7" s="156"/>
      <c r="E7" s="156"/>
      <c r="F7" s="159" t="s">
        <v>1</v>
      </c>
      <c r="G7" s="181"/>
      <c r="H7" s="170"/>
      <c r="I7" s="170"/>
      <c r="J7" s="170"/>
      <c r="K7" s="170"/>
      <c r="L7" s="170"/>
      <c r="M7" s="170"/>
      <c r="N7" s="170"/>
      <c r="O7" s="19"/>
      <c r="P7" s="19"/>
      <c r="Q7" s="19"/>
      <c r="R7" s="19"/>
      <c r="S7" s="19"/>
      <c r="T7" s="19"/>
      <c r="U7" s="19"/>
      <c r="V7" s="19"/>
      <c r="W7" s="19"/>
      <c r="X7" s="19"/>
      <c r="Y7" s="19"/>
      <c r="Z7" s="19"/>
      <c r="AA7" s="18"/>
      <c r="AB7" s="18"/>
      <c r="AC7" s="18"/>
    </row>
    <row r="8" spans="1:41" ht="12.75" customHeight="1" x14ac:dyDescent="0.15">
      <c r="A8" s="171"/>
      <c r="B8" s="171"/>
      <c r="C8" s="156"/>
      <c r="D8" s="156"/>
      <c r="E8" s="156"/>
      <c r="F8" s="159" t="s">
        <v>301</v>
      </c>
      <c r="G8" s="170"/>
      <c r="H8" s="170"/>
      <c r="I8" s="170"/>
      <c r="J8" s="170"/>
      <c r="K8" s="170"/>
      <c r="L8" s="170"/>
      <c r="M8" s="170"/>
      <c r="N8" s="170"/>
      <c r="O8" s="19"/>
      <c r="P8" s="19"/>
      <c r="Q8" s="19"/>
      <c r="R8" s="19"/>
      <c r="S8" s="19"/>
      <c r="T8" s="19"/>
      <c r="U8" s="19"/>
      <c r="V8" s="19"/>
      <c r="W8" s="19"/>
      <c r="X8" s="19"/>
      <c r="Y8" s="19"/>
      <c r="Z8" s="19"/>
      <c r="AA8" s="24"/>
      <c r="AB8" s="24"/>
      <c r="AC8" s="24"/>
    </row>
    <row r="9" spans="1:41" ht="12.75" customHeight="1" x14ac:dyDescent="0.15">
      <c r="A9" s="171"/>
      <c r="B9" s="171"/>
      <c r="C9" s="156"/>
      <c r="D9" s="156"/>
      <c r="E9" s="156"/>
      <c r="F9" s="159" t="s">
        <v>302</v>
      </c>
      <c r="G9" s="182" t="s">
        <v>303</v>
      </c>
      <c r="H9" s="182"/>
      <c r="I9" s="182"/>
      <c r="J9" s="182"/>
      <c r="K9" s="182"/>
      <c r="L9" s="182"/>
      <c r="M9" s="182"/>
      <c r="N9" s="182"/>
      <c r="O9" s="19"/>
      <c r="P9" s="19"/>
      <c r="Q9" s="19"/>
      <c r="R9" s="19"/>
      <c r="S9" s="19"/>
      <c r="T9" s="19"/>
      <c r="U9" s="19"/>
      <c r="V9" s="19"/>
      <c r="W9" s="19"/>
      <c r="X9" s="19"/>
      <c r="Y9" s="19"/>
      <c r="Z9" s="19"/>
      <c r="AA9" s="24"/>
      <c r="AB9" s="24"/>
      <c r="AC9" s="24"/>
    </row>
    <row r="10" spans="1:41" ht="12.75" customHeight="1" x14ac:dyDescent="0.15">
      <c r="A10" s="171"/>
      <c r="B10" s="171"/>
      <c r="C10" s="157"/>
      <c r="D10" s="157"/>
      <c r="E10" s="157"/>
      <c r="F10" s="157"/>
      <c r="G10" s="157"/>
      <c r="H10" s="156" t="s">
        <v>304</v>
      </c>
      <c r="I10" s="157"/>
      <c r="J10" s="160" t="s">
        <v>304</v>
      </c>
      <c r="K10" s="183" t="s">
        <v>305</v>
      </c>
      <c r="L10" s="183"/>
      <c r="M10" s="183"/>
      <c r="N10" s="182"/>
      <c r="O10" s="19"/>
      <c r="P10" s="19"/>
      <c r="Q10" s="19"/>
      <c r="R10" s="19"/>
      <c r="S10" s="19"/>
      <c r="T10" s="19"/>
      <c r="U10" s="19"/>
      <c r="V10" s="19"/>
      <c r="W10" s="19"/>
      <c r="X10" s="19"/>
      <c r="Y10" s="19"/>
      <c r="Z10" s="19"/>
      <c r="AA10" s="18"/>
      <c r="AB10" s="18"/>
      <c r="AC10" s="18"/>
    </row>
    <row r="11" spans="1:41" ht="12.75" customHeight="1" x14ac:dyDescent="0.15">
      <c r="A11" s="25"/>
      <c r="B11" s="25"/>
      <c r="C11" s="184" t="s">
        <v>249</v>
      </c>
      <c r="D11" s="184"/>
      <c r="E11" s="184"/>
      <c r="F11" s="184"/>
      <c r="G11" s="184"/>
      <c r="H11" s="2"/>
      <c r="I11" s="2"/>
      <c r="J11" s="2"/>
      <c r="K11" s="2"/>
      <c r="L11" s="2"/>
      <c r="M11" s="2"/>
      <c r="N11"/>
      <c r="O11" s="19"/>
      <c r="P11" s="19"/>
      <c r="Q11" s="19"/>
      <c r="R11" s="19"/>
      <c r="S11" s="19"/>
      <c r="T11" s="19"/>
      <c r="U11" s="19"/>
      <c r="V11" s="19"/>
      <c r="W11" s="19"/>
      <c r="X11" s="19"/>
      <c r="Y11" s="19"/>
      <c r="Z11" s="19"/>
      <c r="AA11" s="18"/>
      <c r="AB11" s="18"/>
      <c r="AC11" s="18"/>
    </row>
    <row r="12" spans="1:41" ht="12.75" customHeight="1" x14ac:dyDescent="0.15">
      <c r="A12" s="25"/>
      <c r="B12" s="25"/>
      <c r="C12" s="191" t="s">
        <v>251</v>
      </c>
      <c r="D12" s="191"/>
      <c r="E12" s="191"/>
      <c r="F12" s="191"/>
      <c r="G12" s="191"/>
      <c r="H12" s="2"/>
      <c r="I12" s="2"/>
      <c r="J12" s="2"/>
      <c r="K12" s="2"/>
      <c r="L12" s="2"/>
      <c r="M12" s="2"/>
      <c r="N12"/>
      <c r="O12" s="19"/>
      <c r="P12" s="19"/>
      <c r="Q12" s="19"/>
      <c r="R12" s="19"/>
      <c r="S12" s="19"/>
      <c r="T12" s="19"/>
      <c r="U12" s="19"/>
      <c r="V12" s="19"/>
      <c r="W12" s="19"/>
      <c r="X12" s="19"/>
      <c r="Y12" s="19"/>
      <c r="Z12" s="19"/>
      <c r="AA12" s="18"/>
      <c r="AB12" s="18"/>
      <c r="AC12" s="18"/>
    </row>
    <row r="13" spans="1:41" ht="12.75" customHeight="1" x14ac:dyDescent="0.15">
      <c r="A13" s="25"/>
      <c r="B13" s="25"/>
      <c r="C13" s="161"/>
      <c r="D13" s="161"/>
      <c r="E13" s="161"/>
      <c r="F13" s="161"/>
      <c r="G13" s="161"/>
      <c r="H13" s="161"/>
      <c r="I13" s="161"/>
      <c r="J13" s="161"/>
      <c r="K13" s="161"/>
      <c r="L13" s="161"/>
      <c r="M13" s="161"/>
      <c r="N13" s="157"/>
      <c r="O13" s="19"/>
      <c r="P13" s="19"/>
      <c r="Q13" s="19"/>
      <c r="R13" s="19"/>
      <c r="S13" s="19"/>
      <c r="T13" s="19"/>
      <c r="U13" s="19"/>
      <c r="V13" s="19"/>
      <c r="W13" s="19"/>
      <c r="X13" s="19"/>
      <c r="Y13" s="19"/>
      <c r="Z13" s="19"/>
      <c r="AA13" s="18"/>
      <c r="AB13" s="18"/>
      <c r="AC13" s="18"/>
    </row>
    <row r="14" spans="1:41" ht="12.75" customHeight="1" x14ac:dyDescent="0.15">
      <c r="A14" s="25"/>
      <c r="B14" s="25"/>
      <c r="C14" s="186" t="s">
        <v>306</v>
      </c>
      <c r="D14" s="186"/>
      <c r="E14" s="190" t="s">
        <v>318</v>
      </c>
      <c r="F14" s="190"/>
      <c r="G14" s="162"/>
      <c r="H14" s="163"/>
      <c r="I14" s="163"/>
      <c r="J14" s="163"/>
      <c r="K14" s="163"/>
      <c r="L14" s="163"/>
      <c r="M14" s="163"/>
      <c r="N14" s="164"/>
      <c r="O14" s="19"/>
      <c r="P14" s="19"/>
      <c r="Q14" s="19"/>
      <c r="R14" s="19"/>
      <c r="S14" s="19"/>
      <c r="T14" s="19"/>
      <c r="U14" s="19"/>
      <c r="V14" s="19"/>
      <c r="W14" s="19"/>
      <c r="X14" s="19"/>
      <c r="Y14" s="19"/>
      <c r="Z14" s="19"/>
      <c r="AA14" s="18"/>
      <c r="AB14" s="18"/>
      <c r="AC14" s="18"/>
    </row>
    <row r="15" spans="1:41" ht="13.5" customHeight="1" x14ac:dyDescent="0.15">
      <c r="A15" s="185"/>
      <c r="B15" s="185"/>
      <c r="C15" s="186" t="s">
        <v>307</v>
      </c>
      <c r="D15" s="186"/>
      <c r="E15" s="187" t="s">
        <v>319</v>
      </c>
      <c r="F15" s="187"/>
      <c r="G15" s="162"/>
      <c r="H15" s="163"/>
      <c r="I15" s="163"/>
      <c r="J15" s="163"/>
      <c r="K15" s="163"/>
      <c r="L15" s="163"/>
      <c r="M15" s="163"/>
      <c r="N15" s="164"/>
      <c r="O15" s="19"/>
      <c r="P15" s="19"/>
      <c r="Q15" s="19"/>
      <c r="R15" s="19"/>
      <c r="S15" s="19"/>
      <c r="T15" s="19"/>
      <c r="U15" s="19"/>
      <c r="V15" s="19"/>
      <c r="W15" s="19"/>
      <c r="X15" s="19"/>
      <c r="Y15" s="19"/>
      <c r="Z15" s="19"/>
      <c r="AA15" s="29"/>
      <c r="AB15" s="29"/>
      <c r="AC15" s="29"/>
      <c r="AD15" s="29"/>
      <c r="AE15" s="29"/>
      <c r="AF15" s="29"/>
      <c r="AG15" s="29"/>
      <c r="AH15" s="29"/>
      <c r="AI15" s="30"/>
      <c r="AJ15" s="31"/>
      <c r="AK15" s="31"/>
      <c r="AL15" s="31"/>
      <c r="AM15" s="32"/>
      <c r="AN15" s="33"/>
      <c r="AO15" s="33"/>
    </row>
    <row r="16" spans="1:41" ht="5.25" customHeight="1" x14ac:dyDescent="0.15">
      <c r="A16" s="185"/>
      <c r="B16" s="185"/>
      <c r="C16" s="188"/>
      <c r="D16" s="188"/>
      <c r="E16" s="189"/>
      <c r="F16" s="189"/>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1"/>
      <c r="AM16" s="32"/>
      <c r="AN16" s="33"/>
      <c r="AO16" s="33"/>
    </row>
    <row r="17" spans="1:41" ht="3.75" customHeight="1" x14ac:dyDescent="0.15">
      <c r="A17" s="185"/>
      <c r="B17" s="185"/>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1"/>
      <c r="AM17" s="32"/>
      <c r="AN17" s="33"/>
      <c r="AO17" s="33"/>
    </row>
    <row r="18" spans="1:41" ht="24" customHeight="1" x14ac:dyDescent="0.15">
      <c r="A18" s="35"/>
      <c r="B18" s="36"/>
      <c r="C18" s="192" t="s">
        <v>0</v>
      </c>
      <c r="D18" s="193"/>
      <c r="E18" s="194"/>
      <c r="F18" s="192" t="s">
        <v>15</v>
      </c>
      <c r="G18" s="194"/>
      <c r="H18" s="37" t="s">
        <v>2</v>
      </c>
      <c r="I18" s="37" t="s">
        <v>23</v>
      </c>
      <c r="J18" s="38" t="s">
        <v>27</v>
      </c>
      <c r="K18" s="39" t="s">
        <v>82</v>
      </c>
      <c r="L18" s="195" t="s">
        <v>92</v>
      </c>
      <c r="M18" s="196"/>
      <c r="N18" s="197"/>
      <c r="O18" s="19"/>
      <c r="P18" s="19"/>
      <c r="Q18" s="19"/>
      <c r="R18" s="19"/>
      <c r="S18" s="19"/>
      <c r="T18" s="19"/>
      <c r="U18" s="19"/>
      <c r="V18" s="19"/>
      <c r="W18" s="19"/>
      <c r="X18" s="19"/>
      <c r="Y18" s="19"/>
      <c r="Z18" s="19"/>
    </row>
    <row r="19" spans="1:41" ht="15" customHeight="1" x14ac:dyDescent="0.15">
      <c r="A19" s="235"/>
      <c r="B19" s="223"/>
      <c r="C19" s="198">
        <v>1</v>
      </c>
      <c r="D19" s="40"/>
      <c r="E19" s="41"/>
      <c r="F19" s="201" t="s">
        <v>285</v>
      </c>
      <c r="G19" s="202"/>
      <c r="H19" s="203">
        <f>MAX(I19:I26)</f>
        <v>4</v>
      </c>
      <c r="I19" s="42">
        <f>VLOOKUP($G$1,$Q$89:$BA$121,2,FALSE)</f>
        <v>4</v>
      </c>
      <c r="J19" s="43"/>
      <c r="K19" s="44" t="str">
        <f>IF(J19="○",I19,"")</f>
        <v/>
      </c>
      <c r="L19" s="207"/>
      <c r="M19" s="208"/>
      <c r="N19" s="209"/>
      <c r="O19" s="19"/>
      <c r="P19" s="19"/>
      <c r="Q19" s="19"/>
      <c r="R19" s="19"/>
      <c r="S19" s="19"/>
      <c r="T19" s="19"/>
      <c r="U19" s="19"/>
      <c r="V19" s="19"/>
      <c r="W19" s="19"/>
      <c r="X19" s="19"/>
      <c r="Y19" s="19"/>
      <c r="Z19" s="19"/>
    </row>
    <row r="20" spans="1:41" ht="15" customHeight="1" x14ac:dyDescent="0.15">
      <c r="A20" s="235"/>
      <c r="B20" s="223"/>
      <c r="C20" s="199"/>
      <c r="F20" s="210" t="s">
        <v>286</v>
      </c>
      <c r="G20" s="211"/>
      <c r="H20" s="204"/>
      <c r="I20" s="45">
        <f>VLOOKUP($G$1,$Q$89:$BA$121,3,FALSE)</f>
        <v>3.5</v>
      </c>
      <c r="J20" s="43"/>
      <c r="K20" s="46" t="str">
        <f>IF(J20="○",I20,"")</f>
        <v/>
      </c>
      <c r="L20" s="47"/>
      <c r="M20" s="48"/>
      <c r="N20" s="49"/>
      <c r="O20" s="19"/>
      <c r="P20" s="19"/>
      <c r="Q20" s="19"/>
      <c r="R20" s="19"/>
      <c r="S20" s="19"/>
      <c r="T20" s="19"/>
      <c r="U20" s="19"/>
      <c r="V20" s="19"/>
      <c r="W20" s="19"/>
      <c r="X20" s="19"/>
      <c r="Y20" s="19"/>
      <c r="Z20" s="19"/>
    </row>
    <row r="21" spans="1:41" ht="15" customHeight="1" x14ac:dyDescent="0.15">
      <c r="A21" s="235"/>
      <c r="B21" s="223"/>
      <c r="C21" s="199"/>
      <c r="F21" s="210" t="str">
        <f>IF($H$19=3,E130,IF($H$19=4,F130))</f>
        <v>「80～81点未満」又は「78～80点未満の工事件数5件以上」</v>
      </c>
      <c r="G21" s="211"/>
      <c r="H21" s="204"/>
      <c r="I21" s="45">
        <f>VLOOKUP($G$1,$Q$89:$BA$121,4,FALSE)</f>
        <v>3</v>
      </c>
      <c r="J21" s="43"/>
      <c r="K21" s="46" t="str">
        <f>IF(J21="○",I21,"")</f>
        <v/>
      </c>
      <c r="L21" s="47"/>
      <c r="M21" s="48"/>
      <c r="N21" s="49"/>
      <c r="O21" s="19"/>
      <c r="P21" s="19"/>
      <c r="Q21" s="19"/>
      <c r="R21" s="19"/>
      <c r="S21" s="19"/>
      <c r="T21" s="19"/>
      <c r="U21" s="19"/>
      <c r="V21" s="19"/>
      <c r="W21" s="19"/>
      <c r="X21" s="19"/>
      <c r="Y21" s="19"/>
      <c r="Z21" s="19"/>
    </row>
    <row r="22" spans="1:41" ht="15" customHeight="1" x14ac:dyDescent="0.15">
      <c r="A22" s="235"/>
      <c r="B22" s="223"/>
      <c r="C22" s="199"/>
      <c r="D22" s="244" t="s">
        <v>131</v>
      </c>
      <c r="E22" s="245"/>
      <c r="F22" s="212" t="str">
        <f>IF($H$19=3,E131,IF($H$19=4,F131))</f>
        <v>「78～80点未満」又は「76～78点未満の工事件数5件以上」</v>
      </c>
      <c r="G22" s="213"/>
      <c r="H22" s="205"/>
      <c r="I22" s="50">
        <f>VLOOKUP($G$1,$Q$89:$BA$121,5,FALSE)</f>
        <v>2.5</v>
      </c>
      <c r="J22" s="43"/>
      <c r="K22" s="51" t="str">
        <f t="shared" ref="K22:K65" si="0">IF(J22="○",I22,"")</f>
        <v/>
      </c>
      <c r="L22" s="246" t="s">
        <v>79</v>
      </c>
      <c r="M22" s="247"/>
      <c r="N22" s="248"/>
      <c r="O22" s="19"/>
      <c r="P22" s="19"/>
      <c r="Q22" s="52"/>
      <c r="R22" s="52"/>
      <c r="S22" s="52"/>
      <c r="T22" s="52"/>
      <c r="U22" s="52"/>
      <c r="V22" s="52"/>
      <c r="W22" s="52"/>
      <c r="X22" s="52"/>
      <c r="Y22" s="52"/>
      <c r="Z22" s="52"/>
    </row>
    <row r="23" spans="1:41" ht="15" customHeight="1" x14ac:dyDescent="0.15">
      <c r="A23" s="235"/>
      <c r="B23" s="223"/>
      <c r="C23" s="199"/>
      <c r="D23" s="53" t="s">
        <v>162</v>
      </c>
      <c r="E23" s="54" t="s">
        <v>133</v>
      </c>
      <c r="F23" s="212" t="str">
        <f>IF($H$19=3,E132,IF($H$19=4,F132))</f>
        <v>「76～78点未満」又は「74～76点未満の工事件数5件以上」</v>
      </c>
      <c r="G23" s="213"/>
      <c r="H23" s="205"/>
      <c r="I23" s="50">
        <f>VLOOKUP($G$1,$Q$89:$BA$121,6,FALSE)</f>
        <v>2</v>
      </c>
      <c r="J23" s="43"/>
      <c r="K23" s="51" t="str">
        <f t="shared" si="0"/>
        <v/>
      </c>
      <c r="L23" s="47"/>
      <c r="M23" s="48"/>
      <c r="N23" s="49"/>
      <c r="P23" s="55"/>
      <c r="R23" s="52"/>
      <c r="S23" s="52"/>
      <c r="T23" s="52"/>
      <c r="U23" s="52"/>
      <c r="V23" s="52"/>
      <c r="W23" s="52"/>
      <c r="X23" s="52"/>
      <c r="Y23" s="52"/>
      <c r="Z23" s="52"/>
    </row>
    <row r="24" spans="1:41" ht="15" customHeight="1" x14ac:dyDescent="0.15">
      <c r="A24" s="235"/>
      <c r="B24" s="223"/>
      <c r="C24" s="199"/>
      <c r="F24" s="212" t="str">
        <f>IF($H$19=3,E133,IF($H$19=4,F133))</f>
        <v>「74～76点未満」又は「72～74点未満の工事件数5件以上」</v>
      </c>
      <c r="G24" s="213"/>
      <c r="H24" s="205"/>
      <c r="I24" s="50">
        <f>VLOOKUP($G$1,$Q$89:$BA$121,7,FALSE)</f>
        <v>1.5</v>
      </c>
      <c r="J24" s="43"/>
      <c r="K24" s="51" t="str">
        <f t="shared" si="0"/>
        <v/>
      </c>
      <c r="L24" s="249"/>
      <c r="M24" s="250"/>
      <c r="N24" s="251"/>
      <c r="P24" s="56"/>
      <c r="R24" s="52"/>
      <c r="S24" s="52"/>
      <c r="T24" s="52"/>
      <c r="U24" s="52"/>
      <c r="V24" s="52"/>
      <c r="W24" s="52"/>
      <c r="X24" s="52"/>
      <c r="Y24" s="52"/>
      <c r="Z24" s="52"/>
    </row>
    <row r="25" spans="1:41" ht="15" customHeight="1" x14ac:dyDescent="0.15">
      <c r="A25" s="235"/>
      <c r="B25" s="223"/>
      <c r="C25" s="199"/>
      <c r="D25" s="57"/>
      <c r="E25" s="58"/>
      <c r="F25" s="212" t="str">
        <f>IF($H$19=3,E134,IF($H$19=4,F134))</f>
        <v>「72～74点未満」又は「70～72点未満の工事件数5件以上」</v>
      </c>
      <c r="G25" s="213"/>
      <c r="H25" s="205"/>
      <c r="I25" s="50">
        <f>VLOOKUP($G$1,$Q$89:$BA$121,8,FALSE)</f>
        <v>1</v>
      </c>
      <c r="J25" s="43"/>
      <c r="K25" s="51" t="str">
        <f t="shared" si="0"/>
        <v/>
      </c>
      <c r="L25" s="214" t="s">
        <v>78</v>
      </c>
      <c r="M25" s="215"/>
      <c r="N25" s="216"/>
      <c r="O25" s="19"/>
      <c r="P25" s="59"/>
      <c r="Q25" s="52"/>
      <c r="R25" s="52"/>
      <c r="S25" s="52"/>
      <c r="T25" s="52"/>
      <c r="U25" s="52"/>
      <c r="V25" s="52"/>
      <c r="W25" s="52"/>
      <c r="X25" s="52"/>
      <c r="Y25" s="52"/>
      <c r="Z25" s="52"/>
    </row>
    <row r="26" spans="1:41" ht="15" customHeight="1" x14ac:dyDescent="0.15">
      <c r="A26" s="235"/>
      <c r="B26" s="223"/>
      <c r="C26" s="200"/>
      <c r="D26" s="60"/>
      <c r="E26" s="61"/>
      <c r="F26" s="217" t="s">
        <v>77</v>
      </c>
      <c r="G26" s="218"/>
      <c r="H26" s="206"/>
      <c r="I26" s="62">
        <v>0</v>
      </c>
      <c r="J26" s="63"/>
      <c r="K26" s="64" t="str">
        <f t="shared" si="0"/>
        <v/>
      </c>
      <c r="L26" s="219" t="s">
        <v>55</v>
      </c>
      <c r="M26" s="220"/>
      <c r="N26" s="221"/>
      <c r="P26" s="19"/>
      <c r="Q26" s="52"/>
      <c r="R26" s="52"/>
      <c r="S26" s="52"/>
      <c r="T26" s="52"/>
      <c r="U26" s="52"/>
      <c r="V26" s="52"/>
      <c r="W26" s="52"/>
      <c r="X26" s="52"/>
      <c r="Y26" s="52"/>
      <c r="Z26" s="52"/>
    </row>
    <row r="27" spans="1:41" ht="24.75" customHeight="1" x14ac:dyDescent="0.15">
      <c r="A27" s="222"/>
      <c r="B27" s="223"/>
      <c r="C27" s="198">
        <v>2</v>
      </c>
      <c r="D27" s="224" t="s">
        <v>7</v>
      </c>
      <c r="E27" s="225"/>
      <c r="F27" s="230" t="s">
        <v>323</v>
      </c>
      <c r="G27" s="231"/>
      <c r="H27" s="232">
        <f>MAX(I27:I29)</f>
        <v>1</v>
      </c>
      <c r="I27" s="65">
        <f>VLOOKUP($G$1,$Q$90:$BA$122,9,FALSE)</f>
        <v>1</v>
      </c>
      <c r="J27" s="66"/>
      <c r="K27" s="67" t="str">
        <f t="shared" si="0"/>
        <v/>
      </c>
      <c r="L27" s="236" t="s">
        <v>63</v>
      </c>
      <c r="M27" s="237"/>
      <c r="N27" s="238"/>
      <c r="O27" s="68"/>
      <c r="P27" s="55"/>
      <c r="Q27" s="52"/>
      <c r="R27" s="52"/>
      <c r="S27" s="52"/>
      <c r="T27" s="52"/>
      <c r="U27" s="52"/>
      <c r="V27" s="52"/>
      <c r="W27" s="52"/>
      <c r="X27" s="52"/>
      <c r="Y27" s="52"/>
      <c r="Z27" s="52"/>
    </row>
    <row r="28" spans="1:41" ht="24" customHeight="1" x14ac:dyDescent="0.15">
      <c r="A28" s="222"/>
      <c r="B28" s="223"/>
      <c r="C28" s="199"/>
      <c r="D28" s="226"/>
      <c r="E28" s="227"/>
      <c r="F28" s="230" t="s">
        <v>324</v>
      </c>
      <c r="G28" s="231"/>
      <c r="H28" s="233"/>
      <c r="I28" s="69">
        <f>VLOOKUP($G$1,$Q$90:$BA$122,10,FALSE)</f>
        <v>0.5</v>
      </c>
      <c r="J28" s="70"/>
      <c r="K28" s="71" t="str">
        <f t="shared" si="0"/>
        <v/>
      </c>
      <c r="L28" s="239"/>
      <c r="M28" s="240"/>
      <c r="N28" s="241"/>
      <c r="O28" s="68"/>
      <c r="P28" s="55"/>
      <c r="Q28" s="52"/>
      <c r="R28" s="52"/>
      <c r="S28" s="52"/>
      <c r="T28" s="52"/>
      <c r="U28" s="52"/>
      <c r="V28" s="52"/>
      <c r="W28" s="52"/>
      <c r="X28" s="52"/>
      <c r="Y28" s="52"/>
      <c r="Z28" s="52"/>
    </row>
    <row r="29" spans="1:41" ht="15.75" customHeight="1" x14ac:dyDescent="0.15">
      <c r="A29" s="222"/>
      <c r="B29" s="223"/>
      <c r="C29" s="200"/>
      <c r="D29" s="228"/>
      <c r="E29" s="229"/>
      <c r="F29" s="242" t="s">
        <v>16</v>
      </c>
      <c r="G29" s="243"/>
      <c r="H29" s="234"/>
      <c r="I29" s="72">
        <v>0</v>
      </c>
      <c r="J29" s="73"/>
      <c r="K29" s="74" t="str">
        <f t="shared" si="0"/>
        <v/>
      </c>
      <c r="L29" s="219" t="s">
        <v>55</v>
      </c>
      <c r="M29" s="220"/>
      <c r="N29" s="221"/>
      <c r="O29" s="19"/>
      <c r="P29" s="19"/>
      <c r="Q29" s="68"/>
      <c r="R29" s="68"/>
      <c r="S29" s="68"/>
      <c r="T29" s="68"/>
      <c r="U29" s="68"/>
      <c r="V29" s="68"/>
      <c r="W29" s="68"/>
      <c r="X29" s="68"/>
      <c r="Y29" s="68"/>
      <c r="Z29" s="68"/>
    </row>
    <row r="30" spans="1:41" ht="26.25" customHeight="1" x14ac:dyDescent="0.15">
      <c r="A30" s="222"/>
      <c r="B30" s="223"/>
      <c r="C30" s="198">
        <v>3</v>
      </c>
      <c r="D30" s="224" t="s">
        <v>10</v>
      </c>
      <c r="E30" s="225"/>
      <c r="F30" s="230" t="s">
        <v>325</v>
      </c>
      <c r="G30" s="231"/>
      <c r="H30" s="232">
        <f>MAX(I30:I32)</f>
        <v>1</v>
      </c>
      <c r="I30" s="65">
        <f>VLOOKUP($G$1,$Q$90:$BA$122,11,FALSE)</f>
        <v>1</v>
      </c>
      <c r="J30" s="66"/>
      <c r="K30" s="67" t="str">
        <f t="shared" si="0"/>
        <v/>
      </c>
      <c r="L30" s="264" t="s">
        <v>64</v>
      </c>
      <c r="M30" s="265"/>
      <c r="N30" s="266"/>
      <c r="O30" s="75"/>
    </row>
    <row r="31" spans="1:41" ht="26.25" customHeight="1" x14ac:dyDescent="0.15">
      <c r="A31" s="222"/>
      <c r="B31" s="223"/>
      <c r="C31" s="199"/>
      <c r="D31" s="226"/>
      <c r="E31" s="227"/>
      <c r="F31" s="230" t="s">
        <v>326</v>
      </c>
      <c r="G31" s="231"/>
      <c r="H31" s="233"/>
      <c r="I31" s="69">
        <f>VLOOKUP($G$1,$Q$90:$BA$122,12,FALSE)</f>
        <v>0.5</v>
      </c>
      <c r="J31" s="76"/>
      <c r="K31" s="77" t="str">
        <f t="shared" si="0"/>
        <v/>
      </c>
      <c r="L31" s="246"/>
      <c r="M31" s="247"/>
      <c r="N31" s="248"/>
    </row>
    <row r="32" spans="1:41" ht="16.5" customHeight="1" x14ac:dyDescent="0.15">
      <c r="A32" s="222"/>
      <c r="B32" s="223"/>
      <c r="C32" s="200"/>
      <c r="D32" s="228"/>
      <c r="E32" s="229"/>
      <c r="F32" s="242" t="s">
        <v>16</v>
      </c>
      <c r="G32" s="243"/>
      <c r="H32" s="234"/>
      <c r="I32" s="72">
        <v>0</v>
      </c>
      <c r="J32" s="76"/>
      <c r="K32" s="74" t="str">
        <f t="shared" si="0"/>
        <v/>
      </c>
      <c r="L32" s="219" t="s">
        <v>55</v>
      </c>
      <c r="M32" s="220"/>
      <c r="N32" s="221"/>
    </row>
    <row r="33" spans="1:16" ht="22.5" customHeight="1" x14ac:dyDescent="0.15">
      <c r="A33" s="222"/>
      <c r="B33" s="223"/>
      <c r="C33" s="198">
        <v>4</v>
      </c>
      <c r="D33" s="224" t="s">
        <v>8</v>
      </c>
      <c r="E33" s="225"/>
      <c r="F33" s="252" t="s">
        <v>169</v>
      </c>
      <c r="G33" s="253"/>
      <c r="H33" s="232">
        <f>MAX(I33:I35)</f>
        <v>0</v>
      </c>
      <c r="I33" s="65" t="str">
        <f>VLOOKUP($G$1,$Q$90:$BA$122,13,FALSE)</f>
        <v>―</v>
      </c>
      <c r="J33" s="66"/>
      <c r="K33" s="67" t="str">
        <f t="shared" si="0"/>
        <v/>
      </c>
      <c r="L33" s="254" t="s">
        <v>73</v>
      </c>
      <c r="M33" s="255"/>
      <c r="N33" s="256"/>
    </row>
    <row r="34" spans="1:16" ht="22.5" customHeight="1" x14ac:dyDescent="0.15">
      <c r="A34" s="222"/>
      <c r="B34" s="223"/>
      <c r="C34" s="199"/>
      <c r="D34" s="226"/>
      <c r="E34" s="227"/>
      <c r="F34" s="257" t="s">
        <v>170</v>
      </c>
      <c r="G34" s="258"/>
      <c r="H34" s="233"/>
      <c r="I34" s="69" t="str">
        <f>VLOOKUP($G$1,$Q$90:$BA$122,14,FALSE)</f>
        <v>―</v>
      </c>
      <c r="J34" s="70"/>
      <c r="K34" s="71" t="str">
        <f t="shared" si="0"/>
        <v/>
      </c>
      <c r="L34" s="259" t="s">
        <v>130</v>
      </c>
      <c r="M34" s="260"/>
      <c r="N34" s="261"/>
    </row>
    <row r="35" spans="1:16" ht="15" customHeight="1" x14ac:dyDescent="0.15">
      <c r="A35" s="222"/>
      <c r="B35" s="223"/>
      <c r="C35" s="200"/>
      <c r="D35" s="228"/>
      <c r="E35" s="229"/>
      <c r="F35" s="262" t="s">
        <v>16</v>
      </c>
      <c r="G35" s="263"/>
      <c r="H35" s="234"/>
      <c r="I35" s="72">
        <v>0</v>
      </c>
      <c r="J35" s="73"/>
      <c r="K35" s="74" t="str">
        <f t="shared" si="0"/>
        <v/>
      </c>
      <c r="L35" s="219" t="s">
        <v>55</v>
      </c>
      <c r="M35" s="220"/>
      <c r="N35" s="221"/>
    </row>
    <row r="36" spans="1:16" ht="12.75" customHeight="1" x14ac:dyDescent="0.15">
      <c r="A36" s="222"/>
      <c r="B36" s="223"/>
      <c r="C36" s="198">
        <v>5</v>
      </c>
      <c r="D36" s="224" t="s">
        <v>11</v>
      </c>
      <c r="E36" s="225"/>
      <c r="F36" s="277" t="s">
        <v>316</v>
      </c>
      <c r="G36" s="278"/>
      <c r="H36" s="232">
        <f>MAX(I36:I38)</f>
        <v>1</v>
      </c>
      <c r="I36" s="65">
        <f>VLOOKUP($G$1,$Q$90:$BA$122,15,FALSE)</f>
        <v>1</v>
      </c>
      <c r="J36" s="66"/>
      <c r="K36" s="67" t="str">
        <f t="shared" si="0"/>
        <v/>
      </c>
      <c r="L36" s="78" t="s">
        <v>93</v>
      </c>
      <c r="M36" s="269"/>
      <c r="N36" s="270"/>
    </row>
    <row r="37" spans="1:16" ht="12.75" customHeight="1" x14ac:dyDescent="0.15">
      <c r="A37" s="222"/>
      <c r="B37" s="223"/>
      <c r="C37" s="199"/>
      <c r="D37" s="226"/>
      <c r="E37" s="227"/>
      <c r="F37" s="271" t="s">
        <v>317</v>
      </c>
      <c r="G37" s="272"/>
      <c r="H37" s="233"/>
      <c r="I37" s="69">
        <f>VLOOKUP($G$1,$Q$90:$BA$122,16,FALSE)</f>
        <v>0.5</v>
      </c>
      <c r="J37" s="76"/>
      <c r="K37" s="77" t="str">
        <f t="shared" si="0"/>
        <v/>
      </c>
      <c r="L37" s="79" t="s">
        <v>94</v>
      </c>
      <c r="M37" s="273"/>
      <c r="N37" s="274"/>
    </row>
    <row r="38" spans="1:16" ht="12.75" customHeight="1" x14ac:dyDescent="0.15">
      <c r="A38" s="222"/>
      <c r="B38" s="223"/>
      <c r="C38" s="200"/>
      <c r="D38" s="228"/>
      <c r="E38" s="229"/>
      <c r="F38" s="262" t="s">
        <v>284</v>
      </c>
      <c r="G38" s="263"/>
      <c r="H38" s="234"/>
      <c r="I38" s="72">
        <v>0</v>
      </c>
      <c r="J38" s="73"/>
      <c r="K38" s="74" t="str">
        <f t="shared" si="0"/>
        <v/>
      </c>
      <c r="L38" s="80" t="s">
        <v>117</v>
      </c>
      <c r="M38" s="275"/>
      <c r="N38" s="276"/>
    </row>
    <row r="39" spans="1:16" ht="18" customHeight="1" x14ac:dyDescent="0.15">
      <c r="A39" s="222"/>
      <c r="B39" s="223"/>
      <c r="C39" s="198">
        <v>6</v>
      </c>
      <c r="D39" s="224" t="s">
        <v>33</v>
      </c>
      <c r="E39" s="225"/>
      <c r="F39" s="267" t="s">
        <v>287</v>
      </c>
      <c r="G39" s="268"/>
      <c r="H39" s="232">
        <f>MAX(I39:I42)</f>
        <v>0</v>
      </c>
      <c r="I39" s="65" t="str">
        <f>VLOOKUP($G$1,$Q$90:$BA$122,17,FALSE)</f>
        <v>―</v>
      </c>
      <c r="J39" s="66"/>
      <c r="K39" s="67" t="str">
        <f t="shared" si="0"/>
        <v/>
      </c>
      <c r="L39" s="279" t="s">
        <v>57</v>
      </c>
      <c r="M39" s="280"/>
      <c r="N39" s="281"/>
    </row>
    <row r="40" spans="1:16" ht="18" customHeight="1" x14ac:dyDescent="0.15">
      <c r="A40" s="222"/>
      <c r="B40" s="223"/>
      <c r="C40" s="199"/>
      <c r="D40" s="226"/>
      <c r="E40" s="227"/>
      <c r="F40" s="288" t="s">
        <v>288</v>
      </c>
      <c r="G40" s="289"/>
      <c r="H40" s="233"/>
      <c r="I40" s="81" t="str">
        <f>VLOOKUP($G$1,$Q$90:$BA$122,18,FALSE)</f>
        <v>―</v>
      </c>
      <c r="J40" s="82"/>
      <c r="K40" s="77" t="str">
        <f t="shared" si="0"/>
        <v/>
      </c>
      <c r="L40" s="83"/>
      <c r="M40" s="84"/>
      <c r="N40" s="85"/>
    </row>
    <row r="41" spans="1:16" ht="18" customHeight="1" x14ac:dyDescent="0.15">
      <c r="A41" s="222"/>
      <c r="B41" s="223"/>
      <c r="C41" s="199"/>
      <c r="D41" s="226"/>
      <c r="E41" s="227"/>
      <c r="F41" s="288" t="s">
        <v>289</v>
      </c>
      <c r="G41" s="289"/>
      <c r="H41" s="233"/>
      <c r="I41" s="69" t="str">
        <f>VLOOKUP($G$1,$Q$90:$BA$122,19,FALSE)</f>
        <v>―</v>
      </c>
      <c r="J41" s="76"/>
      <c r="K41" s="77" t="str">
        <f t="shared" si="0"/>
        <v/>
      </c>
      <c r="L41" s="290" t="s">
        <v>113</v>
      </c>
      <c r="M41" s="291"/>
      <c r="N41" s="292"/>
    </row>
    <row r="42" spans="1:16" ht="15.75" customHeight="1" x14ac:dyDescent="0.15">
      <c r="A42" s="222"/>
      <c r="B42" s="223"/>
      <c r="C42" s="200"/>
      <c r="D42" s="228"/>
      <c r="E42" s="229"/>
      <c r="F42" s="293" t="s">
        <v>34</v>
      </c>
      <c r="G42" s="294"/>
      <c r="H42" s="234"/>
      <c r="I42" s="72">
        <v>0</v>
      </c>
      <c r="J42" s="73"/>
      <c r="K42" s="74" t="str">
        <f t="shared" si="0"/>
        <v/>
      </c>
      <c r="L42" s="219" t="s">
        <v>55</v>
      </c>
      <c r="M42" s="220"/>
      <c r="N42" s="221"/>
    </row>
    <row r="43" spans="1:16" ht="24.75" customHeight="1" x14ac:dyDescent="0.15">
      <c r="A43" s="222"/>
      <c r="B43" s="223"/>
      <c r="C43" s="198">
        <v>7</v>
      </c>
      <c r="D43" s="297" t="s">
        <v>229</v>
      </c>
      <c r="E43" s="225"/>
      <c r="F43" s="252" t="s">
        <v>225</v>
      </c>
      <c r="G43" s="253"/>
      <c r="H43" s="232">
        <f>MAX(I43:I46)</f>
        <v>3</v>
      </c>
      <c r="I43" s="65">
        <f>VLOOKUP($G$1,$Q$90:$BA$122,21,FALSE)</f>
        <v>3</v>
      </c>
      <c r="J43" s="66"/>
      <c r="K43" s="67" t="str">
        <f t="shared" si="0"/>
        <v/>
      </c>
      <c r="L43" s="279" t="s">
        <v>231</v>
      </c>
      <c r="M43" s="280"/>
      <c r="N43" s="281"/>
    </row>
    <row r="44" spans="1:16" ht="14.25" customHeight="1" x14ac:dyDescent="0.15">
      <c r="A44" s="222"/>
      <c r="B44" s="223"/>
      <c r="C44" s="199"/>
      <c r="D44" s="226"/>
      <c r="E44" s="227"/>
      <c r="F44" s="257" t="s">
        <v>224</v>
      </c>
      <c r="G44" s="258"/>
      <c r="H44" s="233"/>
      <c r="I44" s="81">
        <f>VLOOKUP($G$1,$Q$90:$BA$122,22,FALSE)</f>
        <v>2</v>
      </c>
      <c r="J44" s="76"/>
      <c r="K44" s="77" t="str">
        <f t="shared" si="0"/>
        <v/>
      </c>
      <c r="L44" s="282"/>
      <c r="M44" s="283"/>
      <c r="N44" s="284"/>
    </row>
    <row r="45" spans="1:16" ht="13.5" customHeight="1" x14ac:dyDescent="0.15">
      <c r="A45" s="222"/>
      <c r="B45" s="223"/>
      <c r="C45" s="199"/>
      <c r="D45" s="226"/>
      <c r="E45" s="227"/>
      <c r="F45" s="257" t="s">
        <v>223</v>
      </c>
      <c r="G45" s="258"/>
      <c r="H45" s="233"/>
      <c r="I45" s="81">
        <f>VLOOKUP($G$1,$Q$90:$BA$122,23,FALSE)</f>
        <v>1</v>
      </c>
      <c r="J45" s="76"/>
      <c r="K45" s="77" t="str">
        <f t="shared" si="0"/>
        <v/>
      </c>
      <c r="L45" s="282"/>
      <c r="M45" s="283"/>
      <c r="N45" s="284"/>
    </row>
    <row r="46" spans="1:16" ht="13.5" customHeight="1" x14ac:dyDescent="0.15">
      <c r="A46" s="222"/>
      <c r="B46" s="223"/>
      <c r="C46" s="200"/>
      <c r="D46" s="228"/>
      <c r="E46" s="229"/>
      <c r="F46" s="295" t="s">
        <v>320</v>
      </c>
      <c r="G46" s="296"/>
      <c r="H46" s="234"/>
      <c r="I46" s="72">
        <v>0</v>
      </c>
      <c r="J46" s="73"/>
      <c r="K46" s="74" t="str">
        <f t="shared" si="0"/>
        <v/>
      </c>
      <c r="L46" s="285"/>
      <c r="M46" s="286"/>
      <c r="N46" s="287"/>
    </row>
    <row r="47" spans="1:16" ht="12.75" customHeight="1" x14ac:dyDescent="0.15">
      <c r="A47" s="222"/>
      <c r="B47" s="223"/>
      <c r="C47" s="198">
        <v>8</v>
      </c>
      <c r="D47" s="224" t="s">
        <v>253</v>
      </c>
      <c r="E47" s="225"/>
      <c r="F47" s="252" t="s">
        <v>3</v>
      </c>
      <c r="G47" s="253"/>
      <c r="H47" s="232">
        <f>MAX(I47:I48)</f>
        <v>1</v>
      </c>
      <c r="I47" s="65">
        <f>VLOOKUP($G$1,$Q$90:$BA$122,25,FALSE)</f>
        <v>1</v>
      </c>
      <c r="J47" s="76"/>
      <c r="K47" s="77" t="str">
        <f t="shared" si="0"/>
        <v/>
      </c>
      <c r="L47" s="279" t="s">
        <v>252</v>
      </c>
      <c r="M47" s="280"/>
      <c r="N47" s="281"/>
      <c r="P47" s="87" t="s">
        <v>76</v>
      </c>
    </row>
    <row r="48" spans="1:16" ht="12.75" customHeight="1" x14ac:dyDescent="0.15">
      <c r="A48" s="222"/>
      <c r="B48" s="223"/>
      <c r="C48" s="200"/>
      <c r="D48" s="228"/>
      <c r="E48" s="229"/>
      <c r="F48" s="295" t="s">
        <v>18</v>
      </c>
      <c r="G48" s="296"/>
      <c r="H48" s="234"/>
      <c r="I48" s="72">
        <v>0</v>
      </c>
      <c r="J48" s="73"/>
      <c r="K48" s="74" t="str">
        <f t="shared" si="0"/>
        <v/>
      </c>
      <c r="L48" s="285"/>
      <c r="M48" s="286"/>
      <c r="N48" s="287"/>
    </row>
    <row r="49" spans="1:16" ht="12.75" customHeight="1" x14ac:dyDescent="0.15">
      <c r="A49" s="222"/>
      <c r="B49" s="223"/>
      <c r="C49" s="198">
        <v>9</v>
      </c>
      <c r="D49" s="224" t="s">
        <v>19</v>
      </c>
      <c r="E49" s="225"/>
      <c r="F49" s="252" t="s">
        <v>3</v>
      </c>
      <c r="G49" s="253"/>
      <c r="H49" s="232">
        <f>MAX(I49:I50)</f>
        <v>0.5</v>
      </c>
      <c r="I49" s="65">
        <f>VLOOKUP($G$1,$Q$90:$BA$122,26,FALSE)</f>
        <v>0.5</v>
      </c>
      <c r="J49" s="76"/>
      <c r="K49" s="77" t="str">
        <f t="shared" si="0"/>
        <v/>
      </c>
      <c r="L49" s="279" t="s">
        <v>29</v>
      </c>
      <c r="M49" s="280"/>
      <c r="N49" s="281"/>
      <c r="P49" s="87" t="s">
        <v>76</v>
      </c>
    </row>
    <row r="50" spans="1:16" ht="12.75" customHeight="1" x14ac:dyDescent="0.15">
      <c r="A50" s="222"/>
      <c r="B50" s="223"/>
      <c r="C50" s="200"/>
      <c r="D50" s="228"/>
      <c r="E50" s="229"/>
      <c r="F50" s="295" t="s">
        <v>18</v>
      </c>
      <c r="G50" s="296"/>
      <c r="H50" s="234"/>
      <c r="I50" s="72">
        <v>0</v>
      </c>
      <c r="J50" s="73"/>
      <c r="K50" s="74" t="str">
        <f t="shared" si="0"/>
        <v/>
      </c>
      <c r="L50" s="285"/>
      <c r="M50" s="286"/>
      <c r="N50" s="287"/>
    </row>
    <row r="51" spans="1:16" ht="17.25" customHeight="1" x14ac:dyDescent="0.15">
      <c r="A51" s="222"/>
      <c r="B51" s="223"/>
      <c r="C51" s="198">
        <v>10</v>
      </c>
      <c r="D51" s="224" t="s">
        <v>12</v>
      </c>
      <c r="E51" s="225"/>
      <c r="F51" s="298" t="s">
        <v>4</v>
      </c>
      <c r="G51" s="299"/>
      <c r="H51" s="232">
        <f>MAX(I51:I53)</f>
        <v>0</v>
      </c>
      <c r="I51" s="65" t="str">
        <f>VLOOKUP($G$1,$Q$90:$BA$122,27,FALSE)</f>
        <v>―</v>
      </c>
      <c r="J51" s="66"/>
      <c r="K51" s="67" t="str">
        <f t="shared" si="0"/>
        <v/>
      </c>
      <c r="L51" s="279" t="s">
        <v>56</v>
      </c>
      <c r="M51" s="280"/>
      <c r="N51" s="281"/>
    </row>
    <row r="52" spans="1:16" ht="17.25" customHeight="1" x14ac:dyDescent="0.15">
      <c r="A52" s="222"/>
      <c r="B52" s="223"/>
      <c r="C52" s="199"/>
      <c r="D52" s="226"/>
      <c r="E52" s="227"/>
      <c r="F52" s="300"/>
      <c r="G52" s="301"/>
      <c r="H52" s="233"/>
      <c r="I52" s="69" t="str">
        <f>VLOOKUP($G$1,$Q$90:$BA$122,28,FALSE)</f>
        <v>―</v>
      </c>
      <c r="J52" s="70"/>
      <c r="K52" s="71" t="str">
        <f t="shared" si="0"/>
        <v/>
      </c>
      <c r="L52" s="282"/>
      <c r="M52" s="283"/>
      <c r="N52" s="284"/>
    </row>
    <row r="53" spans="1:16" ht="17.25" customHeight="1" x14ac:dyDescent="0.15">
      <c r="A53" s="222"/>
      <c r="B53" s="223"/>
      <c r="C53" s="200"/>
      <c r="D53" s="228"/>
      <c r="E53" s="229"/>
      <c r="F53" s="302" t="s">
        <v>16</v>
      </c>
      <c r="G53" s="303"/>
      <c r="H53" s="234"/>
      <c r="I53" s="72">
        <v>0</v>
      </c>
      <c r="J53" s="73"/>
      <c r="K53" s="74" t="str">
        <f t="shared" si="0"/>
        <v/>
      </c>
      <c r="L53" s="285"/>
      <c r="M53" s="286"/>
      <c r="N53" s="287"/>
    </row>
    <row r="54" spans="1:16" ht="23.25" customHeight="1" x14ac:dyDescent="0.15">
      <c r="A54" s="222"/>
      <c r="B54" s="223"/>
      <c r="C54" s="198">
        <v>11</v>
      </c>
      <c r="D54" s="224" t="s">
        <v>13</v>
      </c>
      <c r="E54" s="225"/>
      <c r="F54" s="252" t="s">
        <v>20</v>
      </c>
      <c r="G54" s="253"/>
      <c r="H54" s="232">
        <f>MAX(I54:I56)</f>
        <v>0</v>
      </c>
      <c r="I54" s="65" t="str">
        <f>VLOOKUP($G$1,$Q$90:$BA$122,29,FALSE)</f>
        <v>―</v>
      </c>
      <c r="J54" s="66"/>
      <c r="K54" s="67" t="str">
        <f t="shared" si="0"/>
        <v/>
      </c>
      <c r="L54" s="279" t="s">
        <v>28</v>
      </c>
      <c r="M54" s="280"/>
      <c r="N54" s="281"/>
    </row>
    <row r="55" spans="1:16" ht="23.25" customHeight="1" x14ac:dyDescent="0.15">
      <c r="A55" s="222"/>
      <c r="B55" s="223"/>
      <c r="C55" s="199"/>
      <c r="D55" s="226"/>
      <c r="E55" s="227"/>
      <c r="F55" s="257" t="s">
        <v>17</v>
      </c>
      <c r="G55" s="258"/>
      <c r="H55" s="233"/>
      <c r="I55" s="69" t="str">
        <f>VLOOKUP($G$1,$Q$90:$BA$122,30,FALSE)</f>
        <v>―</v>
      </c>
      <c r="J55" s="76"/>
      <c r="K55" s="77" t="str">
        <f t="shared" si="0"/>
        <v/>
      </c>
      <c r="L55" s="282"/>
      <c r="M55" s="283"/>
      <c r="N55" s="284"/>
    </row>
    <row r="56" spans="1:16" ht="16.5" customHeight="1" x14ac:dyDescent="0.15">
      <c r="A56" s="222"/>
      <c r="B56" s="223"/>
      <c r="C56" s="200"/>
      <c r="D56" s="228"/>
      <c r="E56" s="229"/>
      <c r="F56" s="295" t="s">
        <v>16</v>
      </c>
      <c r="G56" s="296"/>
      <c r="H56" s="234"/>
      <c r="I56" s="72">
        <v>0</v>
      </c>
      <c r="J56" s="73"/>
      <c r="K56" s="74" t="str">
        <f t="shared" si="0"/>
        <v/>
      </c>
      <c r="L56" s="285"/>
      <c r="M56" s="286"/>
      <c r="N56" s="287"/>
    </row>
    <row r="57" spans="1:16" ht="12.75" customHeight="1" x14ac:dyDescent="0.15">
      <c r="A57" s="222"/>
      <c r="B57" s="223"/>
      <c r="C57" s="198">
        <v>12</v>
      </c>
      <c r="D57" s="224" t="s">
        <v>226</v>
      </c>
      <c r="E57" s="225"/>
      <c r="F57" s="252" t="s">
        <v>228</v>
      </c>
      <c r="G57" s="253"/>
      <c r="H57" s="232">
        <f>MAX(I57:I58)</f>
        <v>1</v>
      </c>
      <c r="I57" s="65">
        <f>VLOOKUP($G$1,$Q$90:$BA$122,31,FALSE)</f>
        <v>1</v>
      </c>
      <c r="J57" s="88"/>
      <c r="K57" s="67" t="str">
        <f t="shared" si="0"/>
        <v/>
      </c>
      <c r="L57" s="279" t="s">
        <v>232</v>
      </c>
      <c r="M57" s="280"/>
      <c r="N57" s="281"/>
    </row>
    <row r="58" spans="1:16" ht="12.75" customHeight="1" x14ac:dyDescent="0.15">
      <c r="A58" s="222"/>
      <c r="B58" s="223"/>
      <c r="C58" s="200"/>
      <c r="D58" s="228"/>
      <c r="E58" s="229"/>
      <c r="F58" s="262" t="s">
        <v>227</v>
      </c>
      <c r="G58" s="263"/>
      <c r="H58" s="234"/>
      <c r="I58" s="72">
        <v>0</v>
      </c>
      <c r="J58" s="63"/>
      <c r="K58" s="74" t="str">
        <f t="shared" si="0"/>
        <v/>
      </c>
      <c r="L58" s="285"/>
      <c r="M58" s="286"/>
      <c r="N58" s="287"/>
    </row>
    <row r="59" spans="1:16" ht="12.75" customHeight="1" x14ac:dyDescent="0.15">
      <c r="A59" s="222"/>
      <c r="B59" s="223"/>
      <c r="C59" s="198">
        <v>13</v>
      </c>
      <c r="D59" s="306" t="s">
        <v>270</v>
      </c>
      <c r="E59" s="307"/>
      <c r="F59" s="312" t="s">
        <v>290</v>
      </c>
      <c r="G59" s="313"/>
      <c r="H59" s="232">
        <f>MAX(I59:I61)</f>
        <v>1</v>
      </c>
      <c r="I59" s="65">
        <f>VLOOKUP($G$1,$Q$90:$BA$122,32,FALSE)</f>
        <v>1</v>
      </c>
      <c r="J59" s="76"/>
      <c r="K59" s="77" t="str">
        <f t="shared" si="0"/>
        <v/>
      </c>
      <c r="L59" s="279" t="s">
        <v>30</v>
      </c>
      <c r="M59" s="280"/>
      <c r="N59" s="281"/>
    </row>
    <row r="60" spans="1:16" ht="12.75" customHeight="1" x14ac:dyDescent="0.15">
      <c r="A60" s="222"/>
      <c r="B60" s="223"/>
      <c r="C60" s="199"/>
      <c r="D60" s="308"/>
      <c r="E60" s="309"/>
      <c r="F60" s="304" t="s">
        <v>271</v>
      </c>
      <c r="G60" s="305"/>
      <c r="H60" s="233"/>
      <c r="I60" s="69">
        <f>VLOOKUP($G$1,$Q$90:$BA$122,33,FALSE)</f>
        <v>0.5</v>
      </c>
      <c r="J60" s="86"/>
      <c r="K60" s="77" t="str">
        <f t="shared" si="0"/>
        <v/>
      </c>
      <c r="L60" s="282"/>
      <c r="M60" s="283"/>
      <c r="N60" s="284"/>
    </row>
    <row r="61" spans="1:16" ht="12.75" customHeight="1" x14ac:dyDescent="0.15">
      <c r="A61" s="222"/>
      <c r="B61" s="223"/>
      <c r="C61" s="200"/>
      <c r="D61" s="310"/>
      <c r="E61" s="311"/>
      <c r="F61" s="217" t="s">
        <v>272</v>
      </c>
      <c r="G61" s="218"/>
      <c r="H61" s="234"/>
      <c r="I61" s="72">
        <v>0</v>
      </c>
      <c r="J61" s="73"/>
      <c r="K61" s="74" t="str">
        <f t="shared" si="0"/>
        <v/>
      </c>
      <c r="L61" s="285"/>
      <c r="M61" s="286"/>
      <c r="N61" s="287"/>
    </row>
    <row r="62" spans="1:16" ht="12.75" customHeight="1" x14ac:dyDescent="0.15">
      <c r="A62" s="222"/>
      <c r="B62" s="223"/>
      <c r="C62" s="198">
        <v>14</v>
      </c>
      <c r="D62" s="224" t="s">
        <v>9</v>
      </c>
      <c r="E62" s="225"/>
      <c r="F62" s="252" t="s">
        <v>5</v>
      </c>
      <c r="G62" s="253"/>
      <c r="H62" s="232">
        <f>MAX(I62:I63)</f>
        <v>1</v>
      </c>
      <c r="I62" s="65">
        <f>VLOOKUP($G$1,$Q$90:$BA$122,34,FALSE)</f>
        <v>1</v>
      </c>
      <c r="J62" s="76"/>
      <c r="K62" s="77" t="str">
        <f t="shared" si="0"/>
        <v/>
      </c>
      <c r="L62" s="279" t="s">
        <v>31</v>
      </c>
      <c r="M62" s="280"/>
      <c r="N62" s="281"/>
    </row>
    <row r="63" spans="1:16" ht="12.75" customHeight="1" x14ac:dyDescent="0.15">
      <c r="A63" s="222"/>
      <c r="B63" s="223"/>
      <c r="C63" s="200"/>
      <c r="D63" s="228"/>
      <c r="E63" s="229"/>
      <c r="F63" s="295" t="s">
        <v>6</v>
      </c>
      <c r="G63" s="296"/>
      <c r="H63" s="234"/>
      <c r="I63" s="72">
        <v>0</v>
      </c>
      <c r="J63" s="73"/>
      <c r="K63" s="74" t="str">
        <f t="shared" si="0"/>
        <v/>
      </c>
      <c r="L63" s="285"/>
      <c r="M63" s="286"/>
      <c r="N63" s="287"/>
    </row>
    <row r="64" spans="1:16" ht="12.75" customHeight="1" x14ac:dyDescent="0.15">
      <c r="A64" s="222"/>
      <c r="B64" s="223"/>
      <c r="C64" s="198">
        <v>15</v>
      </c>
      <c r="D64" s="224" t="s">
        <v>14</v>
      </c>
      <c r="E64" s="225"/>
      <c r="F64" s="252" t="s">
        <v>21</v>
      </c>
      <c r="G64" s="253"/>
      <c r="H64" s="232">
        <f>MAX(I64:I65)</f>
        <v>1</v>
      </c>
      <c r="I64" s="65">
        <f>VLOOKUP($G$1,$Q$90:$BA$122,35,FALSE)</f>
        <v>1</v>
      </c>
      <c r="J64" s="76"/>
      <c r="K64" s="77" t="str">
        <f t="shared" si="0"/>
        <v/>
      </c>
      <c r="L64" s="279" t="s">
        <v>32</v>
      </c>
      <c r="M64" s="280"/>
      <c r="N64" s="281"/>
    </row>
    <row r="65" spans="1:32" ht="12.75" customHeight="1" x14ac:dyDescent="0.15">
      <c r="A65" s="222"/>
      <c r="B65" s="223"/>
      <c r="C65" s="200"/>
      <c r="D65" s="228"/>
      <c r="E65" s="229"/>
      <c r="F65" s="295" t="s">
        <v>22</v>
      </c>
      <c r="G65" s="296"/>
      <c r="H65" s="234"/>
      <c r="I65" s="72">
        <v>0</v>
      </c>
      <c r="J65" s="73"/>
      <c r="K65" s="74" t="str">
        <f t="shared" si="0"/>
        <v/>
      </c>
      <c r="L65" s="285"/>
      <c r="M65" s="286"/>
      <c r="N65" s="287"/>
    </row>
    <row r="66" spans="1:32" ht="21" customHeight="1" x14ac:dyDescent="0.15">
      <c r="A66" s="89"/>
      <c r="B66" s="90"/>
      <c r="C66" s="37">
        <v>16</v>
      </c>
      <c r="D66" s="324" t="s">
        <v>67</v>
      </c>
      <c r="E66" s="324"/>
      <c r="F66" s="252"/>
      <c r="G66" s="253"/>
      <c r="H66" s="91">
        <f>MAX(I66)</f>
        <v>0</v>
      </c>
      <c r="I66" s="92" t="str">
        <f>VLOOKUP($G$1,$Q$90:$BA$122,36,FALSE)</f>
        <v>―</v>
      </c>
      <c r="J66" s="93"/>
      <c r="K66" s="94"/>
      <c r="L66" s="195" t="s">
        <v>69</v>
      </c>
      <c r="M66" s="196"/>
      <c r="N66" s="197"/>
    </row>
    <row r="67" spans="1:32" ht="21" customHeight="1" x14ac:dyDescent="0.15">
      <c r="A67" s="89"/>
      <c r="B67" s="90"/>
      <c r="C67" s="37">
        <v>17</v>
      </c>
      <c r="D67" s="324" t="s">
        <v>68</v>
      </c>
      <c r="E67" s="324"/>
      <c r="F67" s="325"/>
      <c r="G67" s="325"/>
      <c r="H67" s="91">
        <f>MAX(I67)</f>
        <v>0</v>
      </c>
      <c r="I67" s="95" t="str">
        <f>VLOOKUP($G$1,$Q$90:$BA$122,37,FALSE)</f>
        <v>―</v>
      </c>
      <c r="J67" s="96"/>
      <c r="K67" s="97"/>
      <c r="L67" s="195" t="s">
        <v>70</v>
      </c>
      <c r="M67" s="196"/>
      <c r="N67" s="197"/>
    </row>
    <row r="68" spans="1:32" ht="17.25" customHeight="1" x14ac:dyDescent="0.15">
      <c r="A68" s="20"/>
      <c r="B68" s="98"/>
      <c r="C68" s="314" t="s">
        <v>24</v>
      </c>
      <c r="D68" s="315"/>
      <c r="E68" s="315"/>
      <c r="F68" s="315"/>
      <c r="G68" s="315"/>
      <c r="H68" s="99">
        <f>SUM(H19:H67)</f>
        <v>15.5</v>
      </c>
      <c r="I68" s="100"/>
      <c r="J68" s="100"/>
      <c r="K68" s="101">
        <f>SUM(K19:K67)</f>
        <v>0</v>
      </c>
      <c r="L68" s="316" t="s">
        <v>25</v>
      </c>
      <c r="M68" s="317"/>
      <c r="N68" s="318"/>
    </row>
    <row r="69" spans="1:32" ht="8.25" customHeight="1" x14ac:dyDescent="0.15">
      <c r="B69" s="102"/>
      <c r="C69" s="319" t="s">
        <v>80</v>
      </c>
      <c r="D69" s="319"/>
      <c r="E69" s="319"/>
      <c r="F69" s="319"/>
      <c r="G69" s="319"/>
      <c r="H69" s="319"/>
      <c r="I69" s="103"/>
      <c r="J69" s="103"/>
      <c r="K69" s="104"/>
      <c r="L69" s="104"/>
      <c r="M69" s="104"/>
      <c r="N69" s="321" t="s">
        <v>74</v>
      </c>
    </row>
    <row r="70" spans="1:32" ht="12.75" customHeight="1" x14ac:dyDescent="0.15">
      <c r="B70" s="102"/>
      <c r="C70" s="320"/>
      <c r="D70" s="320"/>
      <c r="E70" s="320"/>
      <c r="F70" s="320"/>
      <c r="G70" s="320"/>
      <c r="H70" s="320"/>
      <c r="I70" s="103"/>
      <c r="J70" s="103"/>
      <c r="K70" s="104"/>
      <c r="L70" s="104"/>
      <c r="M70" s="104"/>
      <c r="N70" s="322"/>
      <c r="Y70" s="105"/>
      <c r="Z70" s="105"/>
    </row>
    <row r="71" spans="1:32" ht="15.75" customHeight="1" x14ac:dyDescent="0.15">
      <c r="B71" s="106"/>
      <c r="C71" s="107" t="s">
        <v>120</v>
      </c>
      <c r="D71" s="108"/>
      <c r="E71" s="108"/>
      <c r="F71" s="108"/>
      <c r="G71" s="108"/>
      <c r="H71" s="108"/>
      <c r="I71" s="103"/>
      <c r="J71" s="103"/>
      <c r="K71" s="104"/>
      <c r="L71" s="104"/>
      <c r="M71" s="104"/>
      <c r="N71" s="105"/>
      <c r="Y71" s="109"/>
      <c r="Z71" s="109"/>
    </row>
    <row r="72" spans="1:32" ht="15" customHeight="1" x14ac:dyDescent="0.15">
      <c r="B72" s="102"/>
      <c r="C72" s="110"/>
      <c r="D72" s="108"/>
      <c r="E72" s="108"/>
      <c r="F72" s="108"/>
      <c r="G72" s="108"/>
      <c r="H72" s="108"/>
      <c r="I72" s="103"/>
      <c r="J72" s="103"/>
      <c r="K72" s="104"/>
      <c r="L72" s="104"/>
      <c r="M72" s="104"/>
      <c r="N72" s="105"/>
      <c r="AF72" s="111"/>
    </row>
    <row r="73" spans="1:32" ht="15" customHeight="1" x14ac:dyDescent="0.15">
      <c r="B73" s="102"/>
      <c r="C73" s="112"/>
      <c r="D73" s="103"/>
      <c r="E73" s="103"/>
      <c r="F73" s="103"/>
      <c r="G73" s="103"/>
      <c r="H73" s="103"/>
      <c r="I73" s="103"/>
      <c r="J73" s="111"/>
      <c r="K73" s="111"/>
      <c r="L73" s="111"/>
      <c r="M73" s="111"/>
      <c r="N73" s="111"/>
      <c r="AF73" s="111"/>
    </row>
    <row r="74" spans="1:32" ht="15" customHeight="1" x14ac:dyDescent="0.15">
      <c r="B74" s="102"/>
      <c r="C74" s="103"/>
      <c r="D74" s="103"/>
      <c r="E74" s="103"/>
      <c r="F74" s="103"/>
      <c r="G74" s="103"/>
      <c r="H74" s="103"/>
      <c r="I74" s="103"/>
      <c r="J74" s="111"/>
      <c r="K74" s="111"/>
      <c r="L74" s="111"/>
      <c r="M74" s="111"/>
      <c r="N74" s="111"/>
      <c r="AF74" s="111"/>
    </row>
    <row r="75" spans="1:32" ht="15" customHeight="1" x14ac:dyDescent="0.15">
      <c r="B75" s="102"/>
      <c r="C75" s="103"/>
      <c r="D75" s="103"/>
      <c r="E75" s="103"/>
      <c r="F75" s="103"/>
      <c r="G75" s="103"/>
      <c r="H75" s="103"/>
      <c r="I75" s="103"/>
      <c r="J75" s="111"/>
      <c r="K75" s="111"/>
      <c r="L75" s="111"/>
      <c r="M75" s="111"/>
      <c r="N75" s="111"/>
      <c r="AF75" s="111"/>
    </row>
    <row r="76" spans="1:32" ht="15" customHeight="1" x14ac:dyDescent="0.15">
      <c r="B76" s="102"/>
      <c r="C76" s="103"/>
      <c r="D76" s="103"/>
      <c r="E76" s="103"/>
      <c r="F76" s="103"/>
      <c r="G76" s="103"/>
      <c r="H76" s="103"/>
      <c r="I76" s="103"/>
      <c r="J76" s="111"/>
      <c r="K76" s="111"/>
      <c r="L76" s="111"/>
      <c r="M76" s="111"/>
      <c r="N76" s="111"/>
      <c r="AF76" s="111"/>
    </row>
    <row r="77" spans="1:32" ht="15" customHeight="1" x14ac:dyDescent="0.15">
      <c r="B77" s="102"/>
      <c r="C77" s="103"/>
      <c r="D77" s="103"/>
      <c r="E77" s="103"/>
      <c r="F77" s="103"/>
      <c r="G77" s="103"/>
      <c r="H77" s="103"/>
      <c r="I77" s="103"/>
      <c r="J77" s="111"/>
      <c r="K77" s="111"/>
      <c r="L77" s="111"/>
      <c r="M77" s="111"/>
      <c r="N77" s="111"/>
      <c r="AF77" s="111"/>
    </row>
    <row r="78" spans="1:32" ht="15" customHeight="1" x14ac:dyDescent="0.15">
      <c r="B78" s="102"/>
      <c r="C78" s="103"/>
      <c r="D78" s="103"/>
      <c r="E78" s="103"/>
      <c r="F78" s="103"/>
      <c r="G78" s="103"/>
      <c r="H78" s="103"/>
      <c r="I78" s="103"/>
      <c r="J78" s="111"/>
      <c r="K78" s="111"/>
      <c r="L78" s="111"/>
      <c r="M78" s="111"/>
      <c r="N78" s="111"/>
      <c r="AF78" s="111"/>
    </row>
    <row r="79" spans="1:32" ht="15" customHeight="1" x14ac:dyDescent="0.15">
      <c r="B79" s="102"/>
      <c r="C79" s="103"/>
      <c r="D79" s="103"/>
      <c r="E79" s="103"/>
      <c r="F79" s="103"/>
      <c r="G79" s="103"/>
      <c r="H79" s="103"/>
      <c r="I79" s="103"/>
      <c r="J79" s="111"/>
      <c r="K79" s="111"/>
      <c r="L79" s="111"/>
      <c r="M79" s="111"/>
      <c r="N79" s="111"/>
      <c r="AF79" s="111"/>
    </row>
    <row r="80" spans="1:32" ht="15" customHeight="1" x14ac:dyDescent="0.15">
      <c r="B80" s="102"/>
      <c r="C80" s="103"/>
      <c r="D80" s="103"/>
      <c r="E80" s="113"/>
      <c r="F80" s="113"/>
      <c r="G80" s="113"/>
      <c r="H80" s="113"/>
      <c r="I80" s="113"/>
      <c r="J80" s="111"/>
      <c r="K80" s="111"/>
      <c r="L80" s="111"/>
      <c r="M80" s="111"/>
      <c r="N80" s="111"/>
      <c r="AF80" s="111"/>
    </row>
    <row r="81" spans="1:54" ht="15" customHeight="1" x14ac:dyDescent="0.15">
      <c r="B81" s="102"/>
      <c r="C81" s="103"/>
      <c r="D81" s="323"/>
      <c r="E81" s="323"/>
      <c r="F81" s="323"/>
      <c r="G81" s="323"/>
      <c r="H81" s="323"/>
      <c r="I81" s="323"/>
      <c r="J81" s="323"/>
      <c r="K81" s="323"/>
      <c r="L81" s="323"/>
      <c r="M81" s="323"/>
      <c r="N81" s="323"/>
      <c r="AF81" s="114"/>
    </row>
    <row r="82" spans="1:54" ht="15" customHeight="1" x14ac:dyDescent="0.15">
      <c r="C82" s="111"/>
      <c r="D82" s="323"/>
      <c r="E82" s="323"/>
      <c r="F82" s="323"/>
      <c r="G82" s="323"/>
      <c r="H82" s="323"/>
      <c r="I82" s="323"/>
      <c r="J82" s="323"/>
      <c r="K82" s="323"/>
      <c r="L82" s="323"/>
      <c r="M82" s="323"/>
      <c r="N82" s="323"/>
      <c r="AF82" s="114"/>
    </row>
    <row r="83" spans="1:54" ht="15" customHeight="1" x14ac:dyDescent="0.15">
      <c r="C83" s="29"/>
      <c r="D83" s="115"/>
      <c r="E83" s="113"/>
      <c r="F83" s="113"/>
      <c r="G83" s="113"/>
      <c r="H83" s="113"/>
      <c r="I83" s="113"/>
      <c r="J83" s="111"/>
      <c r="K83" s="111"/>
      <c r="L83" s="111"/>
      <c r="M83" s="111"/>
      <c r="N83" s="111"/>
      <c r="AF83" s="111"/>
    </row>
    <row r="84" spans="1:54" ht="15" customHeight="1" x14ac:dyDescent="0.15">
      <c r="C84" s="103"/>
      <c r="D84" s="103"/>
      <c r="E84" s="29"/>
      <c r="F84" s="29"/>
      <c r="G84" s="29"/>
      <c r="H84" s="29"/>
      <c r="I84" s="29"/>
      <c r="J84" s="111"/>
      <c r="K84" s="111"/>
      <c r="L84" s="111"/>
      <c r="M84" s="111"/>
      <c r="N84" s="111"/>
      <c r="AF84" s="111"/>
    </row>
    <row r="85" spans="1:54" x14ac:dyDescent="0.15">
      <c r="C85" s="116"/>
      <c r="D85" s="116"/>
      <c r="E85" s="116"/>
      <c r="F85" s="116"/>
      <c r="G85" s="116"/>
      <c r="H85" s="116"/>
      <c r="I85" s="116"/>
      <c r="J85" s="116"/>
      <c r="K85" s="116"/>
      <c r="L85" s="116"/>
      <c r="M85" s="116"/>
      <c r="N85" s="116"/>
    </row>
    <row r="86" spans="1:54" x14ac:dyDescent="0.15">
      <c r="C86" s="116"/>
      <c r="D86" s="116"/>
      <c r="E86" s="116"/>
      <c r="F86" s="116"/>
      <c r="G86" s="116"/>
      <c r="H86" s="116"/>
      <c r="I86" s="116"/>
      <c r="J86" s="116"/>
      <c r="K86" s="116"/>
      <c r="L86" s="116"/>
      <c r="M86" s="116"/>
      <c r="N86" s="116"/>
    </row>
    <row r="87" spans="1:54" x14ac:dyDescent="0.15">
      <c r="C87" s="116"/>
      <c r="D87" s="116"/>
      <c r="E87" s="116"/>
      <c r="F87" s="116"/>
      <c r="G87" s="116"/>
      <c r="H87" s="116"/>
      <c r="I87" s="116"/>
      <c r="J87" s="116"/>
      <c r="K87" s="116"/>
      <c r="L87" s="116"/>
      <c r="M87" s="116"/>
      <c r="N87" s="116"/>
      <c r="R87" s="117">
        <v>2</v>
      </c>
      <c r="S87" s="117">
        <v>3</v>
      </c>
      <c r="T87" s="117">
        <v>4</v>
      </c>
      <c r="U87" s="117">
        <v>5</v>
      </c>
      <c r="V87" s="117">
        <v>6</v>
      </c>
      <c r="W87" s="117">
        <v>7</v>
      </c>
      <c r="X87" s="117">
        <v>8</v>
      </c>
      <c r="Y87" s="117">
        <v>9</v>
      </c>
      <c r="Z87" s="117">
        <v>10</v>
      </c>
      <c r="AA87" s="117">
        <v>11</v>
      </c>
      <c r="AB87" s="117">
        <v>12</v>
      </c>
      <c r="AC87" s="117">
        <v>13</v>
      </c>
      <c r="AD87" s="117">
        <v>14</v>
      </c>
      <c r="AE87" s="117">
        <v>15</v>
      </c>
      <c r="AF87" s="117">
        <v>16</v>
      </c>
      <c r="AG87" s="117">
        <v>17</v>
      </c>
      <c r="AH87" s="117">
        <v>18</v>
      </c>
      <c r="AI87" s="117">
        <v>19</v>
      </c>
      <c r="AJ87" s="117">
        <v>20</v>
      </c>
      <c r="AK87" s="117">
        <v>21</v>
      </c>
      <c r="AL87" s="117">
        <v>22</v>
      </c>
      <c r="AM87" s="117">
        <v>23</v>
      </c>
      <c r="AN87" s="117">
        <v>24</v>
      </c>
      <c r="AO87" s="117">
        <v>25</v>
      </c>
      <c r="AP87" s="117">
        <v>26</v>
      </c>
      <c r="AQ87" s="117">
        <v>27</v>
      </c>
      <c r="AR87" s="117">
        <v>28</v>
      </c>
      <c r="AS87" s="117">
        <v>29</v>
      </c>
      <c r="AT87" s="117">
        <v>30</v>
      </c>
      <c r="AU87" s="117">
        <v>31</v>
      </c>
      <c r="AV87" s="117">
        <v>32</v>
      </c>
      <c r="AW87" s="117">
        <v>33</v>
      </c>
      <c r="AX87" s="117">
        <v>34</v>
      </c>
      <c r="AY87" s="117">
        <v>35</v>
      </c>
      <c r="AZ87" s="117">
        <v>36</v>
      </c>
      <c r="BA87" s="117">
        <v>37</v>
      </c>
      <c r="BB87" s="117">
        <v>38</v>
      </c>
    </row>
    <row r="88" spans="1:54" ht="31.5" customHeight="1" x14ac:dyDescent="0.15">
      <c r="C88" s="116"/>
      <c r="D88" s="116"/>
      <c r="E88" s="116"/>
      <c r="F88" s="116"/>
      <c r="G88" s="116"/>
      <c r="H88" s="116"/>
      <c r="I88" s="116"/>
      <c r="J88" s="116"/>
      <c r="K88" s="116"/>
      <c r="L88" s="116"/>
      <c r="M88" s="116"/>
      <c r="N88" s="116"/>
      <c r="P88" s="342" t="s">
        <v>208</v>
      </c>
      <c r="Q88" s="343"/>
      <c r="R88" s="326" t="s">
        <v>121</v>
      </c>
      <c r="S88" s="346"/>
      <c r="T88" s="346"/>
      <c r="U88" s="346"/>
      <c r="V88" s="346"/>
      <c r="W88" s="346"/>
      <c r="X88" s="327"/>
      <c r="Y88" s="326" t="s">
        <v>122</v>
      </c>
      <c r="Z88" s="327"/>
      <c r="AA88" s="326" t="s">
        <v>209</v>
      </c>
      <c r="AB88" s="327"/>
      <c r="AC88" s="326" t="s">
        <v>210</v>
      </c>
      <c r="AD88" s="327"/>
      <c r="AE88" s="328" t="s">
        <v>123</v>
      </c>
      <c r="AF88" s="329"/>
      <c r="AG88" s="328" t="s">
        <v>124</v>
      </c>
      <c r="AH88" s="338"/>
      <c r="AI88" s="329"/>
      <c r="AJ88" s="339" t="s">
        <v>222</v>
      </c>
      <c r="AK88" s="341" t="s">
        <v>221</v>
      </c>
      <c r="AL88" s="341"/>
      <c r="AM88" s="341"/>
      <c r="AN88" s="341"/>
      <c r="AO88" s="339" t="s">
        <v>250</v>
      </c>
      <c r="AP88" s="339" t="s">
        <v>211</v>
      </c>
      <c r="AQ88" s="328" t="s">
        <v>212</v>
      </c>
      <c r="AR88" s="329"/>
      <c r="AS88" s="326" t="s">
        <v>213</v>
      </c>
      <c r="AT88" s="327"/>
      <c r="AU88" s="118" t="s">
        <v>230</v>
      </c>
      <c r="AV88" s="328" t="s">
        <v>125</v>
      </c>
      <c r="AW88" s="329"/>
      <c r="AX88" s="118" t="s">
        <v>126</v>
      </c>
      <c r="AY88" s="118" t="s">
        <v>127</v>
      </c>
      <c r="AZ88" s="118" t="s">
        <v>214</v>
      </c>
      <c r="BA88" s="118" t="s">
        <v>215</v>
      </c>
      <c r="BB88" s="118" t="s">
        <v>128</v>
      </c>
    </row>
    <row r="89" spans="1:54" x14ac:dyDescent="0.15">
      <c r="C89" s="116"/>
      <c r="D89" s="116"/>
      <c r="E89" s="116"/>
      <c r="F89" s="116"/>
      <c r="G89" s="116"/>
      <c r="H89" s="116"/>
      <c r="I89" s="116"/>
      <c r="J89" s="116"/>
      <c r="K89" s="116"/>
      <c r="L89" s="116"/>
      <c r="M89" s="116"/>
      <c r="N89" s="116"/>
      <c r="P89" s="344"/>
      <c r="Q89" s="345"/>
      <c r="R89" s="119" t="s">
        <v>264</v>
      </c>
      <c r="S89" s="119" t="s">
        <v>264</v>
      </c>
      <c r="T89" s="120" t="s">
        <v>242</v>
      </c>
      <c r="U89" s="120" t="s">
        <v>243</v>
      </c>
      <c r="V89" s="120" t="s">
        <v>244</v>
      </c>
      <c r="W89" s="120" t="s">
        <v>245</v>
      </c>
      <c r="X89" s="120" t="s">
        <v>246</v>
      </c>
      <c r="Y89" s="120" t="s">
        <v>216</v>
      </c>
      <c r="Z89" s="120" t="s">
        <v>217</v>
      </c>
      <c r="AA89" s="120" t="s">
        <v>216</v>
      </c>
      <c r="AB89" s="120" t="s">
        <v>217</v>
      </c>
      <c r="AC89" s="120" t="s">
        <v>216</v>
      </c>
      <c r="AD89" s="120" t="s">
        <v>217</v>
      </c>
      <c r="AE89" s="120" t="s">
        <v>216</v>
      </c>
      <c r="AF89" s="120" t="s">
        <v>217</v>
      </c>
      <c r="AG89" s="120" t="s">
        <v>216</v>
      </c>
      <c r="AH89" s="120" t="s">
        <v>291</v>
      </c>
      <c r="AI89" s="120" t="s">
        <v>292</v>
      </c>
      <c r="AJ89" s="340"/>
      <c r="AK89" s="120" t="s">
        <v>238</v>
      </c>
      <c r="AL89" s="120" t="s">
        <v>239</v>
      </c>
      <c r="AM89" s="120" t="s">
        <v>240</v>
      </c>
      <c r="AN89" s="120" t="s">
        <v>241</v>
      </c>
      <c r="AO89" s="340"/>
      <c r="AP89" s="340"/>
      <c r="AQ89" s="120" t="s">
        <v>216</v>
      </c>
      <c r="AR89" s="120" t="s">
        <v>217</v>
      </c>
      <c r="AS89" s="120" t="s">
        <v>216</v>
      </c>
      <c r="AT89" s="120" t="s">
        <v>217</v>
      </c>
      <c r="AU89" s="121"/>
      <c r="AV89" s="120" t="s">
        <v>216</v>
      </c>
      <c r="AW89" s="120" t="s">
        <v>217</v>
      </c>
      <c r="AX89" s="121"/>
      <c r="AY89" s="121"/>
      <c r="AZ89" s="121"/>
      <c r="BA89" s="121"/>
      <c r="BB89" s="121"/>
    </row>
    <row r="90" spans="1:54" x14ac:dyDescent="0.15">
      <c r="C90" s="116"/>
      <c r="D90" s="116"/>
      <c r="E90" s="116"/>
      <c r="F90" s="116"/>
      <c r="G90" s="116"/>
      <c r="H90" s="116"/>
      <c r="I90" s="116"/>
      <c r="J90" s="116"/>
      <c r="K90" s="116"/>
      <c r="L90" s="116"/>
      <c r="M90" s="116"/>
      <c r="N90" s="116"/>
      <c r="P90" s="330" t="s">
        <v>129</v>
      </c>
      <c r="Q90" s="122" t="s">
        <v>185</v>
      </c>
      <c r="R90" s="123" t="s">
        <v>218</v>
      </c>
      <c r="S90" s="123" t="s">
        <v>218</v>
      </c>
      <c r="T90" s="124">
        <v>3</v>
      </c>
      <c r="U90" s="124">
        <v>2.5</v>
      </c>
      <c r="V90" s="124">
        <v>2</v>
      </c>
      <c r="W90" s="124">
        <v>1.5</v>
      </c>
      <c r="X90" s="124">
        <v>1</v>
      </c>
      <c r="Y90" s="124">
        <v>1</v>
      </c>
      <c r="Z90" s="124">
        <v>0.5</v>
      </c>
      <c r="AA90" s="124" t="s">
        <v>207</v>
      </c>
      <c r="AB90" s="124" t="s">
        <v>218</v>
      </c>
      <c r="AC90" s="124">
        <v>2</v>
      </c>
      <c r="AD90" s="124">
        <v>1</v>
      </c>
      <c r="AE90" s="124" t="s">
        <v>207</v>
      </c>
      <c r="AF90" s="124" t="s">
        <v>207</v>
      </c>
      <c r="AG90" s="124" t="s">
        <v>207</v>
      </c>
      <c r="AH90" s="124" t="s">
        <v>207</v>
      </c>
      <c r="AI90" s="124" t="s">
        <v>207</v>
      </c>
      <c r="AJ90" s="124">
        <v>1</v>
      </c>
      <c r="AK90" s="125">
        <v>3</v>
      </c>
      <c r="AL90" s="125">
        <v>2</v>
      </c>
      <c r="AM90" s="125">
        <v>1</v>
      </c>
      <c r="AN90" s="125">
        <v>0.5</v>
      </c>
      <c r="AO90" s="125">
        <v>1</v>
      </c>
      <c r="AP90" s="124">
        <v>0.5</v>
      </c>
      <c r="AQ90" s="124" t="s">
        <v>207</v>
      </c>
      <c r="AR90" s="124" t="s">
        <v>218</v>
      </c>
      <c r="AS90" s="124" t="s">
        <v>207</v>
      </c>
      <c r="AT90" s="124" t="s">
        <v>207</v>
      </c>
      <c r="AU90" s="124" t="s">
        <v>207</v>
      </c>
      <c r="AV90" s="124">
        <v>1</v>
      </c>
      <c r="AW90" s="124">
        <v>0.5</v>
      </c>
      <c r="AX90" s="124">
        <v>1</v>
      </c>
      <c r="AY90" s="124" t="s">
        <v>207</v>
      </c>
      <c r="AZ90" s="124" t="s">
        <v>207</v>
      </c>
      <c r="BA90" s="124" t="s">
        <v>207</v>
      </c>
      <c r="BB90" s="124">
        <f>SUM(R90:BA90)</f>
        <v>26</v>
      </c>
    </row>
    <row r="91" spans="1:54" ht="16.5" customHeight="1" x14ac:dyDescent="0.15">
      <c r="C91" s="116"/>
      <c r="D91" s="116"/>
      <c r="E91" s="116"/>
      <c r="F91" s="116"/>
      <c r="G91" s="116"/>
      <c r="H91" s="116"/>
      <c r="I91" s="116"/>
      <c r="J91" s="116"/>
      <c r="K91" s="116"/>
      <c r="L91" s="116"/>
      <c r="M91" s="116"/>
      <c r="N91" s="116"/>
      <c r="P91" s="331"/>
      <c r="Q91" s="122" t="s">
        <v>186</v>
      </c>
      <c r="R91" s="123" t="s">
        <v>218</v>
      </c>
      <c r="S91" s="123" t="s">
        <v>218</v>
      </c>
      <c r="T91" s="124">
        <v>3</v>
      </c>
      <c r="U91" s="124">
        <v>2.5</v>
      </c>
      <c r="V91" s="124">
        <v>2</v>
      </c>
      <c r="W91" s="124">
        <v>1.5</v>
      </c>
      <c r="X91" s="124">
        <v>1</v>
      </c>
      <c r="Y91" s="124">
        <v>1</v>
      </c>
      <c r="Z91" s="124">
        <v>0.5</v>
      </c>
      <c r="AA91" s="124" t="s">
        <v>207</v>
      </c>
      <c r="AB91" s="124" t="s">
        <v>218</v>
      </c>
      <c r="AC91" s="124">
        <v>2</v>
      </c>
      <c r="AD91" s="124">
        <v>1</v>
      </c>
      <c r="AE91" s="124" t="s">
        <v>207</v>
      </c>
      <c r="AF91" s="124" t="s">
        <v>207</v>
      </c>
      <c r="AG91" s="124">
        <v>2</v>
      </c>
      <c r="AH91" s="124">
        <v>1.5</v>
      </c>
      <c r="AI91" s="124">
        <v>1</v>
      </c>
      <c r="AJ91" s="124">
        <v>1</v>
      </c>
      <c r="AK91" s="124">
        <v>3</v>
      </c>
      <c r="AL91" s="125">
        <v>2</v>
      </c>
      <c r="AM91" s="125">
        <v>1</v>
      </c>
      <c r="AN91" s="125">
        <v>0.5</v>
      </c>
      <c r="AO91" s="125">
        <v>1</v>
      </c>
      <c r="AP91" s="124">
        <v>0.5</v>
      </c>
      <c r="AQ91" s="124" t="s">
        <v>207</v>
      </c>
      <c r="AR91" s="124" t="s">
        <v>218</v>
      </c>
      <c r="AS91" s="124" t="s">
        <v>207</v>
      </c>
      <c r="AT91" s="124" t="s">
        <v>207</v>
      </c>
      <c r="AU91" s="124" t="s">
        <v>207</v>
      </c>
      <c r="AV91" s="124">
        <v>1</v>
      </c>
      <c r="AW91" s="124">
        <v>0.5</v>
      </c>
      <c r="AX91" s="124">
        <v>1</v>
      </c>
      <c r="AY91" s="124" t="s">
        <v>207</v>
      </c>
      <c r="AZ91" s="124" t="s">
        <v>207</v>
      </c>
      <c r="BA91" s="124" t="s">
        <v>207</v>
      </c>
      <c r="BB91" s="124">
        <f t="shared" ref="BB91:BB121" si="1">SUM(R91:BA91)</f>
        <v>30.5</v>
      </c>
    </row>
    <row r="92" spans="1:54" ht="13.5" customHeight="1" x14ac:dyDescent="0.15">
      <c r="C92" s="116"/>
      <c r="D92" s="116"/>
      <c r="E92" s="116"/>
      <c r="F92" s="116"/>
      <c r="G92" s="116"/>
      <c r="H92" s="116"/>
      <c r="I92" s="116"/>
      <c r="J92" s="116"/>
      <c r="K92" s="116"/>
      <c r="L92" s="116"/>
      <c r="M92" s="116"/>
      <c r="N92" s="116"/>
      <c r="P92" s="331"/>
      <c r="Q92" s="122" t="s">
        <v>187</v>
      </c>
      <c r="R92" s="123" t="s">
        <v>218</v>
      </c>
      <c r="S92" s="123" t="s">
        <v>218</v>
      </c>
      <c r="T92" s="124">
        <v>3</v>
      </c>
      <c r="U92" s="124">
        <v>2.5</v>
      </c>
      <c r="V92" s="124">
        <v>2</v>
      </c>
      <c r="W92" s="124">
        <v>1.5</v>
      </c>
      <c r="X92" s="124">
        <v>1</v>
      </c>
      <c r="Y92" s="124">
        <v>1</v>
      </c>
      <c r="Z92" s="124">
        <v>0.5</v>
      </c>
      <c r="AA92" s="124">
        <v>1</v>
      </c>
      <c r="AB92" s="124">
        <v>0.5</v>
      </c>
      <c r="AC92" s="124">
        <v>2</v>
      </c>
      <c r="AD92" s="124">
        <v>1</v>
      </c>
      <c r="AE92" s="124" t="s">
        <v>207</v>
      </c>
      <c r="AF92" s="124" t="s">
        <v>207</v>
      </c>
      <c r="AG92" s="124" t="s">
        <v>207</v>
      </c>
      <c r="AH92" s="124" t="s">
        <v>207</v>
      </c>
      <c r="AI92" s="124" t="s">
        <v>207</v>
      </c>
      <c r="AJ92" s="124">
        <v>1</v>
      </c>
      <c r="AK92" s="124">
        <v>3</v>
      </c>
      <c r="AL92" s="125">
        <v>2</v>
      </c>
      <c r="AM92" s="125">
        <v>1</v>
      </c>
      <c r="AN92" s="125">
        <v>0.5</v>
      </c>
      <c r="AO92" s="125">
        <v>1</v>
      </c>
      <c r="AP92" s="124">
        <v>0.5</v>
      </c>
      <c r="AQ92" s="124" t="s">
        <v>207</v>
      </c>
      <c r="AR92" s="124" t="s">
        <v>218</v>
      </c>
      <c r="AS92" s="124" t="s">
        <v>207</v>
      </c>
      <c r="AT92" s="124" t="s">
        <v>207</v>
      </c>
      <c r="AU92" s="124" t="s">
        <v>207</v>
      </c>
      <c r="AV92" s="124">
        <v>1</v>
      </c>
      <c r="AW92" s="124">
        <v>0.5</v>
      </c>
      <c r="AX92" s="124" t="s">
        <v>207</v>
      </c>
      <c r="AY92" s="124" t="s">
        <v>207</v>
      </c>
      <c r="AZ92" s="124" t="s">
        <v>207</v>
      </c>
      <c r="BA92" s="124" t="s">
        <v>207</v>
      </c>
      <c r="BB92" s="124">
        <f t="shared" si="1"/>
        <v>26.5</v>
      </c>
    </row>
    <row r="93" spans="1:54" x14ac:dyDescent="0.15">
      <c r="C93" s="116"/>
      <c r="D93" s="116"/>
      <c r="E93" s="116"/>
      <c r="F93" s="116"/>
      <c r="G93" s="116"/>
      <c r="H93" s="116"/>
      <c r="I93" s="116"/>
      <c r="J93" s="116"/>
      <c r="K93" s="116"/>
      <c r="L93" s="116"/>
      <c r="M93" s="116"/>
      <c r="N93" s="116"/>
      <c r="P93" s="331"/>
      <c r="Q93" s="122" t="s">
        <v>188</v>
      </c>
      <c r="R93" s="123" t="s">
        <v>218</v>
      </c>
      <c r="S93" s="123" t="s">
        <v>218</v>
      </c>
      <c r="T93" s="124">
        <v>3</v>
      </c>
      <c r="U93" s="124">
        <v>2.5</v>
      </c>
      <c r="V93" s="124">
        <v>2</v>
      </c>
      <c r="W93" s="124">
        <v>1.5</v>
      </c>
      <c r="X93" s="124">
        <v>1</v>
      </c>
      <c r="Y93" s="124">
        <v>1</v>
      </c>
      <c r="Z93" s="124">
        <v>0.5</v>
      </c>
      <c r="AA93" s="124">
        <v>1</v>
      </c>
      <c r="AB93" s="124">
        <v>0.5</v>
      </c>
      <c r="AC93" s="124">
        <v>2</v>
      </c>
      <c r="AD93" s="124">
        <v>1</v>
      </c>
      <c r="AE93" s="124" t="s">
        <v>207</v>
      </c>
      <c r="AF93" s="124" t="s">
        <v>207</v>
      </c>
      <c r="AG93" s="124">
        <v>2</v>
      </c>
      <c r="AH93" s="124">
        <v>1.5</v>
      </c>
      <c r="AI93" s="124">
        <v>1</v>
      </c>
      <c r="AJ93" s="124">
        <v>1</v>
      </c>
      <c r="AK93" s="124">
        <v>3</v>
      </c>
      <c r="AL93" s="125">
        <v>2</v>
      </c>
      <c r="AM93" s="125">
        <v>1</v>
      </c>
      <c r="AN93" s="125">
        <v>0.5</v>
      </c>
      <c r="AO93" s="125">
        <v>1</v>
      </c>
      <c r="AP93" s="124">
        <v>0.5</v>
      </c>
      <c r="AQ93" s="124" t="s">
        <v>207</v>
      </c>
      <c r="AR93" s="124" t="s">
        <v>218</v>
      </c>
      <c r="AS93" s="124" t="s">
        <v>207</v>
      </c>
      <c r="AT93" s="124" t="s">
        <v>207</v>
      </c>
      <c r="AU93" s="124" t="s">
        <v>207</v>
      </c>
      <c r="AV93" s="124">
        <v>1</v>
      </c>
      <c r="AW93" s="124">
        <v>0.5</v>
      </c>
      <c r="AX93" s="124" t="s">
        <v>207</v>
      </c>
      <c r="AY93" s="124" t="s">
        <v>207</v>
      </c>
      <c r="AZ93" s="124" t="s">
        <v>207</v>
      </c>
      <c r="BA93" s="124" t="s">
        <v>207</v>
      </c>
      <c r="BB93" s="124">
        <f t="shared" si="1"/>
        <v>31</v>
      </c>
    </row>
    <row r="94" spans="1:54" ht="13.5" customHeight="1" x14ac:dyDescent="0.15">
      <c r="C94" s="116"/>
      <c r="D94" s="116"/>
      <c r="E94" s="116"/>
      <c r="F94" s="116"/>
      <c r="G94" s="116"/>
      <c r="H94" s="116"/>
      <c r="I94" s="116"/>
      <c r="J94" s="116"/>
      <c r="K94" s="116"/>
      <c r="L94" s="116"/>
      <c r="M94" s="116"/>
      <c r="N94" s="116"/>
      <c r="P94" s="331"/>
      <c r="Q94" s="122" t="s">
        <v>189</v>
      </c>
      <c r="R94" s="123" t="s">
        <v>218</v>
      </c>
      <c r="S94" s="123" t="s">
        <v>218</v>
      </c>
      <c r="T94" s="124">
        <v>3</v>
      </c>
      <c r="U94" s="124">
        <v>2.5</v>
      </c>
      <c r="V94" s="124">
        <v>2</v>
      </c>
      <c r="W94" s="124">
        <v>1.5</v>
      </c>
      <c r="X94" s="124">
        <v>1</v>
      </c>
      <c r="Y94" s="124">
        <v>1</v>
      </c>
      <c r="Z94" s="124">
        <v>0.5</v>
      </c>
      <c r="AA94" s="124" t="s">
        <v>207</v>
      </c>
      <c r="AB94" s="124" t="s">
        <v>218</v>
      </c>
      <c r="AC94" s="124">
        <v>2</v>
      </c>
      <c r="AD94" s="124">
        <v>1</v>
      </c>
      <c r="AE94" s="124" t="s">
        <v>207</v>
      </c>
      <c r="AF94" s="124" t="s">
        <v>207</v>
      </c>
      <c r="AG94" s="124" t="s">
        <v>207</v>
      </c>
      <c r="AH94" s="124" t="s">
        <v>207</v>
      </c>
      <c r="AI94" s="124" t="s">
        <v>207</v>
      </c>
      <c r="AJ94" s="124">
        <v>1</v>
      </c>
      <c r="AK94" s="124">
        <v>3</v>
      </c>
      <c r="AL94" s="125">
        <v>2</v>
      </c>
      <c r="AM94" s="125">
        <v>1</v>
      </c>
      <c r="AN94" s="125">
        <v>0.5</v>
      </c>
      <c r="AO94" s="125">
        <v>1</v>
      </c>
      <c r="AP94" s="124">
        <v>0.5</v>
      </c>
      <c r="AQ94" s="124">
        <v>2</v>
      </c>
      <c r="AR94" s="124">
        <v>1</v>
      </c>
      <c r="AS94" s="124" t="s">
        <v>207</v>
      </c>
      <c r="AT94" s="124" t="s">
        <v>207</v>
      </c>
      <c r="AU94" s="124" t="s">
        <v>207</v>
      </c>
      <c r="AV94" s="124">
        <v>1</v>
      </c>
      <c r="AW94" s="124">
        <v>0.5</v>
      </c>
      <c r="AX94" s="124">
        <v>1</v>
      </c>
      <c r="AY94" s="124" t="s">
        <v>207</v>
      </c>
      <c r="AZ94" s="124" t="s">
        <v>207</v>
      </c>
      <c r="BA94" s="124" t="s">
        <v>207</v>
      </c>
      <c r="BB94" s="124">
        <f t="shared" si="1"/>
        <v>29</v>
      </c>
    </row>
    <row r="95" spans="1:54" x14ac:dyDescent="0.15">
      <c r="A95" s="333" t="s">
        <v>35</v>
      </c>
      <c r="B95" s="194"/>
      <c r="C95" s="192" t="s">
        <v>59</v>
      </c>
      <c r="D95" s="194"/>
      <c r="E95" s="192" t="s">
        <v>39</v>
      </c>
      <c r="F95" s="194"/>
      <c r="G95" s="334"/>
      <c r="H95" s="335"/>
      <c r="I95" s="335"/>
      <c r="J95" s="335"/>
      <c r="K95" s="335"/>
      <c r="L95" s="335"/>
      <c r="M95" s="335"/>
      <c r="N95" s="336"/>
      <c r="P95" s="331"/>
      <c r="Q95" s="122" t="s">
        <v>190</v>
      </c>
      <c r="R95" s="123" t="s">
        <v>218</v>
      </c>
      <c r="S95" s="123" t="s">
        <v>218</v>
      </c>
      <c r="T95" s="124">
        <v>3</v>
      </c>
      <c r="U95" s="124">
        <v>2.5</v>
      </c>
      <c r="V95" s="124">
        <v>2</v>
      </c>
      <c r="W95" s="124">
        <v>1.5</v>
      </c>
      <c r="X95" s="124">
        <v>1</v>
      </c>
      <c r="Y95" s="124">
        <v>1</v>
      </c>
      <c r="Z95" s="124">
        <v>0.5</v>
      </c>
      <c r="AA95" s="124" t="s">
        <v>207</v>
      </c>
      <c r="AB95" s="124" t="s">
        <v>218</v>
      </c>
      <c r="AC95" s="124">
        <v>2</v>
      </c>
      <c r="AD95" s="124">
        <v>1</v>
      </c>
      <c r="AE95" s="124" t="s">
        <v>207</v>
      </c>
      <c r="AF95" s="124" t="s">
        <v>207</v>
      </c>
      <c r="AG95" s="124">
        <v>2</v>
      </c>
      <c r="AH95" s="124">
        <v>1.5</v>
      </c>
      <c r="AI95" s="124">
        <v>1</v>
      </c>
      <c r="AJ95" s="124">
        <v>1</v>
      </c>
      <c r="AK95" s="124">
        <v>3</v>
      </c>
      <c r="AL95" s="125">
        <v>2</v>
      </c>
      <c r="AM95" s="125">
        <v>1</v>
      </c>
      <c r="AN95" s="125">
        <v>0.5</v>
      </c>
      <c r="AO95" s="125">
        <v>1</v>
      </c>
      <c r="AP95" s="124">
        <v>0.5</v>
      </c>
      <c r="AQ95" s="124">
        <v>2</v>
      </c>
      <c r="AR95" s="124">
        <v>1</v>
      </c>
      <c r="AS95" s="124" t="s">
        <v>207</v>
      </c>
      <c r="AT95" s="124" t="s">
        <v>207</v>
      </c>
      <c r="AU95" s="124" t="s">
        <v>207</v>
      </c>
      <c r="AV95" s="124">
        <v>1</v>
      </c>
      <c r="AW95" s="124">
        <v>0.5</v>
      </c>
      <c r="AX95" s="124">
        <v>1</v>
      </c>
      <c r="AY95" s="124" t="s">
        <v>207</v>
      </c>
      <c r="AZ95" s="124" t="s">
        <v>207</v>
      </c>
      <c r="BA95" s="124" t="s">
        <v>207</v>
      </c>
      <c r="BB95" s="124">
        <f t="shared" si="1"/>
        <v>33.5</v>
      </c>
    </row>
    <row r="96" spans="1:54" x14ac:dyDescent="0.15">
      <c r="A96" s="126" t="s">
        <v>36</v>
      </c>
      <c r="B96" s="126"/>
      <c r="C96" s="192" t="s">
        <v>87</v>
      </c>
      <c r="D96" s="194"/>
      <c r="E96" s="126" t="s">
        <v>40</v>
      </c>
      <c r="F96" s="126" t="s">
        <v>42</v>
      </c>
      <c r="G96" s="337" t="s">
        <v>248</v>
      </c>
      <c r="H96" s="337"/>
      <c r="I96" s="337"/>
      <c r="J96" s="337"/>
      <c r="K96" s="337"/>
      <c r="L96" s="337"/>
      <c r="M96" s="337"/>
      <c r="N96" s="337"/>
      <c r="P96" s="331"/>
      <c r="Q96" s="122" t="s">
        <v>191</v>
      </c>
      <c r="R96" s="123" t="s">
        <v>218</v>
      </c>
      <c r="S96" s="123" t="s">
        <v>218</v>
      </c>
      <c r="T96" s="124">
        <v>3</v>
      </c>
      <c r="U96" s="124">
        <v>2.5</v>
      </c>
      <c r="V96" s="124">
        <v>2</v>
      </c>
      <c r="W96" s="124">
        <v>1.5</v>
      </c>
      <c r="X96" s="124">
        <v>1</v>
      </c>
      <c r="Y96" s="124">
        <v>1</v>
      </c>
      <c r="Z96" s="124">
        <v>0.5</v>
      </c>
      <c r="AA96" s="124">
        <v>1</v>
      </c>
      <c r="AB96" s="124">
        <v>0.5</v>
      </c>
      <c r="AC96" s="124">
        <v>2</v>
      </c>
      <c r="AD96" s="124">
        <v>1</v>
      </c>
      <c r="AE96" s="124" t="s">
        <v>207</v>
      </c>
      <c r="AF96" s="124" t="s">
        <v>207</v>
      </c>
      <c r="AG96" s="124" t="s">
        <v>207</v>
      </c>
      <c r="AH96" s="124" t="s">
        <v>207</v>
      </c>
      <c r="AI96" s="124" t="s">
        <v>207</v>
      </c>
      <c r="AJ96" s="124">
        <v>1</v>
      </c>
      <c r="AK96" s="124">
        <v>3</v>
      </c>
      <c r="AL96" s="125">
        <v>2</v>
      </c>
      <c r="AM96" s="125">
        <v>1</v>
      </c>
      <c r="AN96" s="125">
        <v>0.5</v>
      </c>
      <c r="AO96" s="125">
        <v>1</v>
      </c>
      <c r="AP96" s="124">
        <v>0.5</v>
      </c>
      <c r="AQ96" s="124">
        <v>2</v>
      </c>
      <c r="AR96" s="124">
        <v>1</v>
      </c>
      <c r="AS96" s="124" t="s">
        <v>207</v>
      </c>
      <c r="AT96" s="124" t="s">
        <v>207</v>
      </c>
      <c r="AU96" s="124" t="s">
        <v>207</v>
      </c>
      <c r="AV96" s="124">
        <v>1</v>
      </c>
      <c r="AW96" s="124">
        <v>0.5</v>
      </c>
      <c r="AX96" s="124" t="s">
        <v>207</v>
      </c>
      <c r="AY96" s="124" t="s">
        <v>207</v>
      </c>
      <c r="AZ96" s="124" t="s">
        <v>207</v>
      </c>
      <c r="BA96" s="124" t="s">
        <v>207</v>
      </c>
      <c r="BB96" s="124">
        <f t="shared" si="1"/>
        <v>29.5</v>
      </c>
    </row>
    <row r="97" spans="1:54" x14ac:dyDescent="0.15">
      <c r="A97" s="126" t="s">
        <v>37</v>
      </c>
      <c r="B97" s="126"/>
      <c r="C97" s="192" t="s">
        <v>88</v>
      </c>
      <c r="D97" s="194"/>
      <c r="E97" s="126" t="s">
        <v>38</v>
      </c>
      <c r="F97" s="126" t="s">
        <v>41</v>
      </c>
      <c r="G97" s="337" t="s">
        <v>249</v>
      </c>
      <c r="H97" s="337"/>
      <c r="I97" s="337"/>
      <c r="J97" s="337"/>
      <c r="K97" s="337"/>
      <c r="L97" s="337"/>
      <c r="M97" s="337"/>
      <c r="N97" s="337"/>
      <c r="P97" s="332"/>
      <c r="Q97" s="122" t="s">
        <v>192</v>
      </c>
      <c r="R97" s="123" t="s">
        <v>218</v>
      </c>
      <c r="S97" s="123" t="s">
        <v>218</v>
      </c>
      <c r="T97" s="124">
        <v>3</v>
      </c>
      <c r="U97" s="124">
        <v>2.5</v>
      </c>
      <c r="V97" s="124">
        <v>2</v>
      </c>
      <c r="W97" s="124">
        <v>1.5</v>
      </c>
      <c r="X97" s="124">
        <v>1</v>
      </c>
      <c r="Y97" s="124">
        <v>1</v>
      </c>
      <c r="Z97" s="124">
        <v>0.5</v>
      </c>
      <c r="AA97" s="124">
        <v>1</v>
      </c>
      <c r="AB97" s="124">
        <v>0.5</v>
      </c>
      <c r="AC97" s="124">
        <v>2</v>
      </c>
      <c r="AD97" s="124">
        <v>1</v>
      </c>
      <c r="AE97" s="124" t="s">
        <v>207</v>
      </c>
      <c r="AF97" s="124" t="s">
        <v>207</v>
      </c>
      <c r="AG97" s="124">
        <v>2</v>
      </c>
      <c r="AH97" s="124">
        <v>1.5</v>
      </c>
      <c r="AI97" s="124">
        <v>1</v>
      </c>
      <c r="AJ97" s="124">
        <v>1</v>
      </c>
      <c r="AK97" s="124">
        <v>3</v>
      </c>
      <c r="AL97" s="125">
        <v>2</v>
      </c>
      <c r="AM97" s="125">
        <v>1</v>
      </c>
      <c r="AN97" s="125">
        <v>0.5</v>
      </c>
      <c r="AO97" s="125">
        <v>1</v>
      </c>
      <c r="AP97" s="124">
        <v>0.5</v>
      </c>
      <c r="AQ97" s="124">
        <v>2</v>
      </c>
      <c r="AR97" s="124">
        <v>1</v>
      </c>
      <c r="AS97" s="124" t="s">
        <v>207</v>
      </c>
      <c r="AT97" s="124" t="s">
        <v>207</v>
      </c>
      <c r="AU97" s="124" t="s">
        <v>207</v>
      </c>
      <c r="AV97" s="124">
        <v>1</v>
      </c>
      <c r="AW97" s="124">
        <v>0.5</v>
      </c>
      <c r="AX97" s="124" t="s">
        <v>207</v>
      </c>
      <c r="AY97" s="124" t="s">
        <v>207</v>
      </c>
      <c r="AZ97" s="124" t="s">
        <v>207</v>
      </c>
      <c r="BA97" s="124" t="s">
        <v>207</v>
      </c>
      <c r="BB97" s="124">
        <f t="shared" si="1"/>
        <v>34</v>
      </c>
    </row>
    <row r="98" spans="1:54" ht="12.75" customHeight="1" x14ac:dyDescent="0.15">
      <c r="C98" s="116"/>
      <c r="D98" s="116"/>
      <c r="E98" s="116"/>
      <c r="F98" s="116"/>
      <c r="G98" s="116"/>
      <c r="H98" s="116"/>
      <c r="I98" s="116"/>
      <c r="J98" s="116"/>
      <c r="K98" s="116"/>
      <c r="L98" s="116"/>
      <c r="M98" s="116"/>
      <c r="N98" s="116"/>
      <c r="P98" s="339" t="s">
        <v>181</v>
      </c>
      <c r="Q98" s="122" t="s">
        <v>193</v>
      </c>
      <c r="R98" s="123">
        <v>4</v>
      </c>
      <c r="S98" s="123">
        <v>3.5</v>
      </c>
      <c r="T98" s="124">
        <v>3</v>
      </c>
      <c r="U98" s="124">
        <v>2.5</v>
      </c>
      <c r="V98" s="124">
        <v>2</v>
      </c>
      <c r="W98" s="124">
        <v>1.5</v>
      </c>
      <c r="X98" s="124">
        <v>1</v>
      </c>
      <c r="Y98" s="124">
        <v>1</v>
      </c>
      <c r="Z98" s="124">
        <v>0.5</v>
      </c>
      <c r="AA98" s="124">
        <v>1</v>
      </c>
      <c r="AB98" s="124">
        <v>0.5</v>
      </c>
      <c r="AC98" s="124" t="s">
        <v>207</v>
      </c>
      <c r="AD98" s="124" t="s">
        <v>218</v>
      </c>
      <c r="AE98" s="124">
        <v>1</v>
      </c>
      <c r="AF98" s="124">
        <v>0.5</v>
      </c>
      <c r="AG98" s="124" t="s">
        <v>207</v>
      </c>
      <c r="AH98" s="124" t="s">
        <v>207</v>
      </c>
      <c r="AI98" s="124" t="s">
        <v>207</v>
      </c>
      <c r="AJ98" s="124">
        <v>1</v>
      </c>
      <c r="AK98" s="124">
        <v>3</v>
      </c>
      <c r="AL98" s="125">
        <v>2</v>
      </c>
      <c r="AM98" s="125">
        <v>1</v>
      </c>
      <c r="AN98" s="125">
        <v>0.5</v>
      </c>
      <c r="AO98" s="125">
        <v>1</v>
      </c>
      <c r="AP98" s="124">
        <v>0.5</v>
      </c>
      <c r="AQ98" s="124" t="s">
        <v>207</v>
      </c>
      <c r="AR98" s="124" t="s">
        <v>218</v>
      </c>
      <c r="AS98" s="124" t="s">
        <v>207</v>
      </c>
      <c r="AT98" s="124" t="s">
        <v>207</v>
      </c>
      <c r="AU98" s="124">
        <v>1</v>
      </c>
      <c r="AV98" s="124">
        <v>1</v>
      </c>
      <c r="AW98" s="124">
        <v>0.5</v>
      </c>
      <c r="AX98" s="124">
        <v>1</v>
      </c>
      <c r="AY98" s="124">
        <v>1</v>
      </c>
      <c r="AZ98" s="124" t="s">
        <v>207</v>
      </c>
      <c r="BA98" s="124" t="s">
        <v>207</v>
      </c>
      <c r="BB98" s="124">
        <f t="shared" si="1"/>
        <v>35.5</v>
      </c>
    </row>
    <row r="99" spans="1:54" x14ac:dyDescent="0.15">
      <c r="A99" s="17" t="s">
        <v>83</v>
      </c>
      <c r="P99" s="347"/>
      <c r="Q99" s="122" t="s">
        <v>194</v>
      </c>
      <c r="R99" s="123">
        <v>4</v>
      </c>
      <c r="S99" s="123">
        <v>3.5</v>
      </c>
      <c r="T99" s="124">
        <v>3</v>
      </c>
      <c r="U99" s="124">
        <v>2.5</v>
      </c>
      <c r="V99" s="124">
        <v>2</v>
      </c>
      <c r="W99" s="124">
        <v>1.5</v>
      </c>
      <c r="X99" s="124">
        <v>1</v>
      </c>
      <c r="Y99" s="124">
        <v>1</v>
      </c>
      <c r="Z99" s="124">
        <v>0.5</v>
      </c>
      <c r="AA99" s="124">
        <v>1</v>
      </c>
      <c r="AB99" s="124">
        <v>0.5</v>
      </c>
      <c r="AC99" s="124" t="s">
        <v>207</v>
      </c>
      <c r="AD99" s="124" t="s">
        <v>218</v>
      </c>
      <c r="AE99" s="124">
        <v>1</v>
      </c>
      <c r="AF99" s="124">
        <v>0.5</v>
      </c>
      <c r="AG99" s="124">
        <v>2</v>
      </c>
      <c r="AH99" s="124">
        <v>1.5</v>
      </c>
      <c r="AI99" s="124">
        <v>1</v>
      </c>
      <c r="AJ99" s="124">
        <v>1</v>
      </c>
      <c r="AK99" s="124">
        <v>3</v>
      </c>
      <c r="AL99" s="125">
        <v>2</v>
      </c>
      <c r="AM99" s="125">
        <v>1</v>
      </c>
      <c r="AN99" s="125">
        <v>0.5</v>
      </c>
      <c r="AO99" s="125">
        <v>1</v>
      </c>
      <c r="AP99" s="124">
        <v>0.5</v>
      </c>
      <c r="AQ99" s="124" t="s">
        <v>207</v>
      </c>
      <c r="AR99" s="124" t="s">
        <v>218</v>
      </c>
      <c r="AS99" s="124" t="s">
        <v>207</v>
      </c>
      <c r="AT99" s="124" t="s">
        <v>207</v>
      </c>
      <c r="AU99" s="124">
        <v>1</v>
      </c>
      <c r="AV99" s="124">
        <v>1</v>
      </c>
      <c r="AW99" s="124">
        <v>0.5</v>
      </c>
      <c r="AX99" s="124">
        <v>1</v>
      </c>
      <c r="AY99" s="124">
        <v>1</v>
      </c>
      <c r="AZ99" s="124" t="s">
        <v>207</v>
      </c>
      <c r="BA99" s="124" t="s">
        <v>207</v>
      </c>
      <c r="BB99" s="124">
        <f t="shared" si="1"/>
        <v>40</v>
      </c>
    </row>
    <row r="100" spans="1:54" x14ac:dyDescent="0.15">
      <c r="A100" s="333" t="s">
        <v>45</v>
      </c>
      <c r="B100" s="194"/>
      <c r="C100" s="348" t="s">
        <v>53</v>
      </c>
      <c r="D100" s="348"/>
      <c r="E100" s="103"/>
      <c r="P100" s="347"/>
      <c r="Q100" s="122" t="s">
        <v>195</v>
      </c>
      <c r="R100" s="123">
        <v>4</v>
      </c>
      <c r="S100" s="123">
        <v>3.5</v>
      </c>
      <c r="T100" s="124">
        <v>3</v>
      </c>
      <c r="U100" s="124">
        <v>2.5</v>
      </c>
      <c r="V100" s="124">
        <v>2</v>
      </c>
      <c r="W100" s="124">
        <v>1.5</v>
      </c>
      <c r="X100" s="124">
        <v>1</v>
      </c>
      <c r="Y100" s="124">
        <v>1</v>
      </c>
      <c r="Z100" s="124">
        <v>0.5</v>
      </c>
      <c r="AA100" s="124">
        <v>2</v>
      </c>
      <c r="AB100" s="124">
        <v>1</v>
      </c>
      <c r="AC100" s="124" t="s">
        <v>207</v>
      </c>
      <c r="AD100" s="124" t="s">
        <v>218</v>
      </c>
      <c r="AE100" s="124">
        <v>1</v>
      </c>
      <c r="AF100" s="124">
        <v>0.5</v>
      </c>
      <c r="AG100" s="124" t="s">
        <v>207</v>
      </c>
      <c r="AH100" s="124" t="s">
        <v>207</v>
      </c>
      <c r="AI100" s="124" t="s">
        <v>207</v>
      </c>
      <c r="AJ100" s="124">
        <v>1</v>
      </c>
      <c r="AK100" s="124">
        <v>3</v>
      </c>
      <c r="AL100" s="125">
        <v>2</v>
      </c>
      <c r="AM100" s="125">
        <v>1</v>
      </c>
      <c r="AN100" s="125">
        <v>0.5</v>
      </c>
      <c r="AO100" s="125">
        <v>1</v>
      </c>
      <c r="AP100" s="124">
        <v>0.5</v>
      </c>
      <c r="AQ100" s="124" t="s">
        <v>207</v>
      </c>
      <c r="AR100" s="124" t="s">
        <v>218</v>
      </c>
      <c r="AS100" s="124" t="s">
        <v>207</v>
      </c>
      <c r="AT100" s="124" t="s">
        <v>207</v>
      </c>
      <c r="AU100" s="124">
        <v>1</v>
      </c>
      <c r="AV100" s="124">
        <v>1</v>
      </c>
      <c r="AW100" s="124">
        <v>0.5</v>
      </c>
      <c r="AX100" s="124" t="s">
        <v>207</v>
      </c>
      <c r="AY100" s="124">
        <v>1</v>
      </c>
      <c r="AZ100" s="124" t="s">
        <v>207</v>
      </c>
      <c r="BA100" s="124" t="s">
        <v>207</v>
      </c>
      <c r="BB100" s="124">
        <f t="shared" si="1"/>
        <v>36</v>
      </c>
    </row>
    <row r="101" spans="1:54" x14ac:dyDescent="0.15">
      <c r="A101" s="126" t="s">
        <v>46</v>
      </c>
      <c r="B101" s="126"/>
      <c r="C101" s="348" t="s">
        <v>48</v>
      </c>
      <c r="D101" s="348"/>
      <c r="E101" s="103" t="s">
        <v>42</v>
      </c>
      <c r="P101" s="347"/>
      <c r="Q101" s="122" t="s">
        <v>196</v>
      </c>
      <c r="R101" s="123">
        <v>4</v>
      </c>
      <c r="S101" s="123">
        <v>3.5</v>
      </c>
      <c r="T101" s="124">
        <v>3</v>
      </c>
      <c r="U101" s="124">
        <v>2.5</v>
      </c>
      <c r="V101" s="124">
        <v>2</v>
      </c>
      <c r="W101" s="124">
        <v>1.5</v>
      </c>
      <c r="X101" s="124">
        <v>1</v>
      </c>
      <c r="Y101" s="124">
        <v>1</v>
      </c>
      <c r="Z101" s="124">
        <v>0.5</v>
      </c>
      <c r="AA101" s="124">
        <v>2</v>
      </c>
      <c r="AB101" s="124">
        <v>1</v>
      </c>
      <c r="AC101" s="124" t="s">
        <v>207</v>
      </c>
      <c r="AD101" s="124" t="s">
        <v>218</v>
      </c>
      <c r="AE101" s="124">
        <v>1</v>
      </c>
      <c r="AF101" s="124">
        <v>0.5</v>
      </c>
      <c r="AG101" s="124">
        <v>2</v>
      </c>
      <c r="AH101" s="124">
        <v>1.5</v>
      </c>
      <c r="AI101" s="124">
        <v>1</v>
      </c>
      <c r="AJ101" s="124">
        <v>1</v>
      </c>
      <c r="AK101" s="124">
        <v>3</v>
      </c>
      <c r="AL101" s="125">
        <v>2</v>
      </c>
      <c r="AM101" s="125">
        <v>1</v>
      </c>
      <c r="AN101" s="125">
        <v>0.5</v>
      </c>
      <c r="AO101" s="125">
        <v>1</v>
      </c>
      <c r="AP101" s="124">
        <v>0.5</v>
      </c>
      <c r="AQ101" s="124" t="s">
        <v>207</v>
      </c>
      <c r="AR101" s="124" t="s">
        <v>218</v>
      </c>
      <c r="AS101" s="124" t="s">
        <v>207</v>
      </c>
      <c r="AT101" s="124" t="s">
        <v>207</v>
      </c>
      <c r="AU101" s="124">
        <v>1</v>
      </c>
      <c r="AV101" s="124">
        <v>1</v>
      </c>
      <c r="AW101" s="124">
        <v>0.5</v>
      </c>
      <c r="AX101" s="124" t="s">
        <v>207</v>
      </c>
      <c r="AY101" s="124">
        <v>1</v>
      </c>
      <c r="AZ101" s="124" t="s">
        <v>207</v>
      </c>
      <c r="BA101" s="124" t="s">
        <v>207</v>
      </c>
      <c r="BB101" s="124">
        <f t="shared" si="1"/>
        <v>40.5</v>
      </c>
    </row>
    <row r="102" spans="1:54" x14ac:dyDescent="0.15">
      <c r="A102" s="126" t="s">
        <v>47</v>
      </c>
      <c r="B102" s="126"/>
      <c r="C102" s="348" t="s">
        <v>49</v>
      </c>
      <c r="D102" s="348"/>
      <c r="E102" s="103"/>
      <c r="P102" s="347"/>
      <c r="Q102" s="122" t="s">
        <v>197</v>
      </c>
      <c r="R102" s="123">
        <v>4</v>
      </c>
      <c r="S102" s="123">
        <v>3.5</v>
      </c>
      <c r="T102" s="124">
        <v>3</v>
      </c>
      <c r="U102" s="124">
        <v>2.5</v>
      </c>
      <c r="V102" s="124">
        <v>2</v>
      </c>
      <c r="W102" s="124">
        <v>1.5</v>
      </c>
      <c r="X102" s="124">
        <v>1</v>
      </c>
      <c r="Y102" s="124">
        <v>1</v>
      </c>
      <c r="Z102" s="124">
        <v>0.5</v>
      </c>
      <c r="AA102" s="124">
        <v>1</v>
      </c>
      <c r="AB102" s="124">
        <v>0.5</v>
      </c>
      <c r="AC102" s="124" t="s">
        <v>207</v>
      </c>
      <c r="AD102" s="124" t="s">
        <v>218</v>
      </c>
      <c r="AE102" s="124">
        <v>1</v>
      </c>
      <c r="AF102" s="124">
        <v>0.5</v>
      </c>
      <c r="AG102" s="124" t="s">
        <v>207</v>
      </c>
      <c r="AH102" s="124" t="s">
        <v>207</v>
      </c>
      <c r="AI102" s="124" t="s">
        <v>207</v>
      </c>
      <c r="AJ102" s="124">
        <v>1</v>
      </c>
      <c r="AK102" s="124">
        <v>3</v>
      </c>
      <c r="AL102" s="125">
        <v>2</v>
      </c>
      <c r="AM102" s="125">
        <v>1</v>
      </c>
      <c r="AN102" s="125">
        <v>0.5</v>
      </c>
      <c r="AO102" s="125">
        <v>1</v>
      </c>
      <c r="AP102" s="124">
        <v>0.5</v>
      </c>
      <c r="AQ102" s="124">
        <v>2</v>
      </c>
      <c r="AR102" s="124">
        <v>1</v>
      </c>
      <c r="AS102" s="124" t="s">
        <v>207</v>
      </c>
      <c r="AT102" s="124" t="s">
        <v>207</v>
      </c>
      <c r="AU102" s="124">
        <v>1</v>
      </c>
      <c r="AV102" s="124">
        <v>1</v>
      </c>
      <c r="AW102" s="124">
        <v>0.5</v>
      </c>
      <c r="AX102" s="124">
        <v>1</v>
      </c>
      <c r="AY102" s="124">
        <v>1</v>
      </c>
      <c r="AZ102" s="124" t="s">
        <v>207</v>
      </c>
      <c r="BA102" s="124" t="s">
        <v>207</v>
      </c>
      <c r="BB102" s="124">
        <f t="shared" si="1"/>
        <v>38.5</v>
      </c>
    </row>
    <row r="103" spans="1:54" x14ac:dyDescent="0.15">
      <c r="A103" s="127" t="s">
        <v>50</v>
      </c>
      <c r="B103" s="128"/>
      <c r="C103" s="348" t="s">
        <v>52</v>
      </c>
      <c r="D103" s="348"/>
      <c r="E103" s="103"/>
      <c r="P103" s="347"/>
      <c r="Q103" s="122" t="s">
        <v>198</v>
      </c>
      <c r="R103" s="123">
        <v>4</v>
      </c>
      <c r="S103" s="123">
        <v>3.5</v>
      </c>
      <c r="T103" s="124">
        <v>3</v>
      </c>
      <c r="U103" s="124">
        <v>2.5</v>
      </c>
      <c r="V103" s="124">
        <v>2</v>
      </c>
      <c r="W103" s="124">
        <v>1.5</v>
      </c>
      <c r="X103" s="124">
        <v>1</v>
      </c>
      <c r="Y103" s="124">
        <v>1</v>
      </c>
      <c r="Z103" s="124">
        <v>0.5</v>
      </c>
      <c r="AA103" s="124">
        <v>1</v>
      </c>
      <c r="AB103" s="124">
        <v>0.5</v>
      </c>
      <c r="AC103" s="124" t="s">
        <v>207</v>
      </c>
      <c r="AD103" s="124" t="s">
        <v>218</v>
      </c>
      <c r="AE103" s="124">
        <v>1</v>
      </c>
      <c r="AF103" s="124">
        <v>0.5</v>
      </c>
      <c r="AG103" s="124">
        <v>2</v>
      </c>
      <c r="AH103" s="124">
        <v>1.5</v>
      </c>
      <c r="AI103" s="124">
        <v>1</v>
      </c>
      <c r="AJ103" s="124">
        <v>1</v>
      </c>
      <c r="AK103" s="124">
        <v>3</v>
      </c>
      <c r="AL103" s="125">
        <v>2</v>
      </c>
      <c r="AM103" s="125">
        <v>1</v>
      </c>
      <c r="AN103" s="125">
        <v>0.5</v>
      </c>
      <c r="AO103" s="125">
        <v>1</v>
      </c>
      <c r="AP103" s="124">
        <v>0.5</v>
      </c>
      <c r="AQ103" s="124">
        <v>2</v>
      </c>
      <c r="AR103" s="124">
        <v>1</v>
      </c>
      <c r="AS103" s="124" t="s">
        <v>207</v>
      </c>
      <c r="AT103" s="124" t="s">
        <v>207</v>
      </c>
      <c r="AU103" s="124">
        <v>1</v>
      </c>
      <c r="AV103" s="124">
        <v>1</v>
      </c>
      <c r="AW103" s="124">
        <v>0.5</v>
      </c>
      <c r="AX103" s="124">
        <v>1</v>
      </c>
      <c r="AY103" s="124">
        <v>1</v>
      </c>
      <c r="AZ103" s="124" t="s">
        <v>207</v>
      </c>
      <c r="BA103" s="124" t="s">
        <v>207</v>
      </c>
      <c r="BB103" s="124">
        <f t="shared" si="1"/>
        <v>43</v>
      </c>
    </row>
    <row r="104" spans="1:54" x14ac:dyDescent="0.15">
      <c r="A104" s="127" t="s">
        <v>51</v>
      </c>
      <c r="B104" s="128"/>
      <c r="C104" s="348"/>
      <c r="D104" s="348"/>
      <c r="E104" s="103"/>
      <c r="P104" s="347"/>
      <c r="Q104" s="122" t="s">
        <v>199</v>
      </c>
      <c r="R104" s="123">
        <v>4</v>
      </c>
      <c r="S104" s="123">
        <v>3.5</v>
      </c>
      <c r="T104" s="124">
        <v>3</v>
      </c>
      <c r="U104" s="124">
        <v>2.5</v>
      </c>
      <c r="V104" s="124">
        <v>2</v>
      </c>
      <c r="W104" s="124">
        <v>1.5</v>
      </c>
      <c r="X104" s="124">
        <v>1</v>
      </c>
      <c r="Y104" s="124">
        <v>1</v>
      </c>
      <c r="Z104" s="124">
        <v>0.5</v>
      </c>
      <c r="AA104" s="124">
        <v>2</v>
      </c>
      <c r="AB104" s="124">
        <v>1</v>
      </c>
      <c r="AC104" s="124" t="s">
        <v>207</v>
      </c>
      <c r="AD104" s="124" t="s">
        <v>218</v>
      </c>
      <c r="AE104" s="124">
        <v>1</v>
      </c>
      <c r="AF104" s="124">
        <v>0.5</v>
      </c>
      <c r="AG104" s="124" t="s">
        <v>207</v>
      </c>
      <c r="AH104" s="124" t="s">
        <v>207</v>
      </c>
      <c r="AI104" s="124" t="s">
        <v>207</v>
      </c>
      <c r="AJ104" s="124">
        <v>1</v>
      </c>
      <c r="AK104" s="124">
        <v>3</v>
      </c>
      <c r="AL104" s="125">
        <v>2</v>
      </c>
      <c r="AM104" s="125">
        <v>1</v>
      </c>
      <c r="AN104" s="125">
        <v>0.5</v>
      </c>
      <c r="AO104" s="125">
        <v>1</v>
      </c>
      <c r="AP104" s="124">
        <v>0.5</v>
      </c>
      <c r="AQ104" s="124">
        <v>2</v>
      </c>
      <c r="AR104" s="124">
        <v>1</v>
      </c>
      <c r="AS104" s="124" t="s">
        <v>207</v>
      </c>
      <c r="AT104" s="124" t="s">
        <v>207</v>
      </c>
      <c r="AU104" s="124">
        <v>1</v>
      </c>
      <c r="AV104" s="124">
        <v>1</v>
      </c>
      <c r="AW104" s="124">
        <v>0.5</v>
      </c>
      <c r="AX104" s="124" t="s">
        <v>207</v>
      </c>
      <c r="AY104" s="124">
        <v>1</v>
      </c>
      <c r="AZ104" s="124" t="s">
        <v>207</v>
      </c>
      <c r="BA104" s="124" t="s">
        <v>207</v>
      </c>
      <c r="BB104" s="124">
        <f t="shared" si="1"/>
        <v>39</v>
      </c>
    </row>
    <row r="105" spans="1:54" x14ac:dyDescent="0.15">
      <c r="A105" s="127"/>
      <c r="B105" s="128"/>
      <c r="C105" s="348"/>
      <c r="D105" s="348"/>
      <c r="E105" s="103"/>
      <c r="P105" s="340"/>
      <c r="Q105" s="122" t="s">
        <v>200</v>
      </c>
      <c r="R105" s="123">
        <v>4</v>
      </c>
      <c r="S105" s="123">
        <v>3.5</v>
      </c>
      <c r="T105" s="124">
        <v>3</v>
      </c>
      <c r="U105" s="124">
        <v>2.5</v>
      </c>
      <c r="V105" s="124">
        <v>2</v>
      </c>
      <c r="W105" s="124">
        <v>1.5</v>
      </c>
      <c r="X105" s="124">
        <v>1</v>
      </c>
      <c r="Y105" s="124">
        <v>1</v>
      </c>
      <c r="Z105" s="124">
        <v>0.5</v>
      </c>
      <c r="AA105" s="124">
        <v>2</v>
      </c>
      <c r="AB105" s="124">
        <v>1</v>
      </c>
      <c r="AC105" s="124" t="s">
        <v>207</v>
      </c>
      <c r="AD105" s="124" t="s">
        <v>218</v>
      </c>
      <c r="AE105" s="124">
        <v>1</v>
      </c>
      <c r="AF105" s="124">
        <v>0.5</v>
      </c>
      <c r="AG105" s="124">
        <v>2</v>
      </c>
      <c r="AH105" s="124">
        <v>1.5</v>
      </c>
      <c r="AI105" s="124">
        <v>1</v>
      </c>
      <c r="AJ105" s="124">
        <v>1</v>
      </c>
      <c r="AK105" s="124">
        <v>3</v>
      </c>
      <c r="AL105" s="125">
        <v>2</v>
      </c>
      <c r="AM105" s="125">
        <v>1</v>
      </c>
      <c r="AN105" s="125">
        <v>0.5</v>
      </c>
      <c r="AO105" s="125">
        <v>1</v>
      </c>
      <c r="AP105" s="124">
        <v>0.5</v>
      </c>
      <c r="AQ105" s="124">
        <v>2</v>
      </c>
      <c r="AR105" s="124">
        <v>1</v>
      </c>
      <c r="AS105" s="124" t="s">
        <v>207</v>
      </c>
      <c r="AT105" s="124" t="s">
        <v>207</v>
      </c>
      <c r="AU105" s="124">
        <v>1</v>
      </c>
      <c r="AV105" s="124">
        <v>1</v>
      </c>
      <c r="AW105" s="124">
        <v>0.5</v>
      </c>
      <c r="AX105" s="124" t="s">
        <v>207</v>
      </c>
      <c r="AY105" s="124">
        <v>1</v>
      </c>
      <c r="AZ105" s="124" t="s">
        <v>207</v>
      </c>
      <c r="BA105" s="124" t="s">
        <v>207</v>
      </c>
      <c r="BB105" s="124">
        <f t="shared" si="1"/>
        <v>43.5</v>
      </c>
    </row>
    <row r="106" spans="1:54" ht="11.25" customHeight="1" x14ac:dyDescent="0.15">
      <c r="P106" s="339" t="s">
        <v>182</v>
      </c>
      <c r="Q106" s="122" t="s">
        <v>201</v>
      </c>
      <c r="R106" s="123" t="s">
        <v>218</v>
      </c>
      <c r="S106" s="123" t="s">
        <v>218</v>
      </c>
      <c r="T106" s="124">
        <v>3</v>
      </c>
      <c r="U106" s="124">
        <v>2.5</v>
      </c>
      <c r="V106" s="124">
        <v>2</v>
      </c>
      <c r="W106" s="124">
        <v>1.5</v>
      </c>
      <c r="X106" s="124">
        <v>1</v>
      </c>
      <c r="Y106" s="129">
        <v>2</v>
      </c>
      <c r="Z106" s="129">
        <v>1</v>
      </c>
      <c r="AA106" s="129">
        <v>2</v>
      </c>
      <c r="AB106" s="129">
        <v>1</v>
      </c>
      <c r="AC106" s="129" t="s">
        <v>207</v>
      </c>
      <c r="AD106" s="124" t="s">
        <v>218</v>
      </c>
      <c r="AE106" s="129" t="s">
        <v>207</v>
      </c>
      <c r="AF106" s="129" t="s">
        <v>207</v>
      </c>
      <c r="AG106" s="129" t="s">
        <v>207</v>
      </c>
      <c r="AH106" s="124" t="s">
        <v>207</v>
      </c>
      <c r="AI106" s="124" t="s">
        <v>207</v>
      </c>
      <c r="AJ106" s="129" t="s">
        <v>207</v>
      </c>
      <c r="AK106" s="129" t="s">
        <v>207</v>
      </c>
      <c r="AL106" s="129" t="s">
        <v>207</v>
      </c>
      <c r="AM106" s="129" t="s">
        <v>207</v>
      </c>
      <c r="AN106" s="129" t="s">
        <v>207</v>
      </c>
      <c r="AO106" s="129" t="s">
        <v>207</v>
      </c>
      <c r="AP106" s="129" t="s">
        <v>207</v>
      </c>
      <c r="AQ106" s="129">
        <v>3</v>
      </c>
      <c r="AR106" s="129">
        <v>1.5</v>
      </c>
      <c r="AS106" s="129" t="s">
        <v>207</v>
      </c>
      <c r="AT106" s="129" t="s">
        <v>207</v>
      </c>
      <c r="AU106" s="129">
        <v>1</v>
      </c>
      <c r="AV106" s="129">
        <v>1</v>
      </c>
      <c r="AW106" s="124">
        <v>0.5</v>
      </c>
      <c r="AX106" s="129">
        <v>1</v>
      </c>
      <c r="AY106" s="129" t="s">
        <v>207</v>
      </c>
      <c r="AZ106" s="124" t="s">
        <v>207</v>
      </c>
      <c r="BA106" s="124" t="s">
        <v>207</v>
      </c>
      <c r="BB106" s="124">
        <f t="shared" si="1"/>
        <v>24</v>
      </c>
    </row>
    <row r="107" spans="1:54" x14ac:dyDescent="0.15">
      <c r="P107" s="347"/>
      <c r="Q107" s="122" t="s">
        <v>202</v>
      </c>
      <c r="R107" s="123" t="s">
        <v>218</v>
      </c>
      <c r="S107" s="123" t="s">
        <v>218</v>
      </c>
      <c r="T107" s="124">
        <v>3</v>
      </c>
      <c r="U107" s="124">
        <v>2.5</v>
      </c>
      <c r="V107" s="124">
        <v>2</v>
      </c>
      <c r="W107" s="124">
        <v>1.5</v>
      </c>
      <c r="X107" s="124">
        <v>1</v>
      </c>
      <c r="Y107" s="129">
        <v>2</v>
      </c>
      <c r="Z107" s="129">
        <v>1</v>
      </c>
      <c r="AA107" s="129">
        <v>3</v>
      </c>
      <c r="AB107" s="129">
        <v>1.5</v>
      </c>
      <c r="AC107" s="129" t="s">
        <v>207</v>
      </c>
      <c r="AD107" s="124" t="s">
        <v>218</v>
      </c>
      <c r="AE107" s="129" t="s">
        <v>207</v>
      </c>
      <c r="AF107" s="129" t="s">
        <v>207</v>
      </c>
      <c r="AG107" s="129" t="s">
        <v>207</v>
      </c>
      <c r="AH107" s="124" t="s">
        <v>207</v>
      </c>
      <c r="AI107" s="124" t="s">
        <v>207</v>
      </c>
      <c r="AJ107" s="129" t="s">
        <v>207</v>
      </c>
      <c r="AK107" s="129" t="s">
        <v>207</v>
      </c>
      <c r="AL107" s="129" t="s">
        <v>207</v>
      </c>
      <c r="AM107" s="129" t="s">
        <v>207</v>
      </c>
      <c r="AN107" s="129" t="s">
        <v>207</v>
      </c>
      <c r="AO107" s="129" t="s">
        <v>207</v>
      </c>
      <c r="AP107" s="129" t="s">
        <v>207</v>
      </c>
      <c r="AQ107" s="129">
        <v>3</v>
      </c>
      <c r="AR107" s="129">
        <v>1.5</v>
      </c>
      <c r="AS107" s="129" t="s">
        <v>207</v>
      </c>
      <c r="AT107" s="129" t="s">
        <v>207</v>
      </c>
      <c r="AU107" s="129">
        <v>1</v>
      </c>
      <c r="AV107" s="129">
        <v>1</v>
      </c>
      <c r="AW107" s="124">
        <v>0.5</v>
      </c>
      <c r="AX107" s="129" t="s">
        <v>207</v>
      </c>
      <c r="AY107" s="129" t="s">
        <v>207</v>
      </c>
      <c r="AZ107" s="124" t="s">
        <v>207</v>
      </c>
      <c r="BA107" s="124" t="s">
        <v>207</v>
      </c>
      <c r="BB107" s="124">
        <f t="shared" si="1"/>
        <v>24.5</v>
      </c>
    </row>
    <row r="108" spans="1:54" x14ac:dyDescent="0.15">
      <c r="A108" s="353" t="s">
        <v>62</v>
      </c>
      <c r="B108" s="354"/>
      <c r="P108" s="347"/>
      <c r="Q108" s="122" t="s">
        <v>234</v>
      </c>
      <c r="R108" s="123" t="s">
        <v>218</v>
      </c>
      <c r="S108" s="123" t="s">
        <v>218</v>
      </c>
      <c r="T108" s="124">
        <v>3</v>
      </c>
      <c r="U108" s="124">
        <v>2.5</v>
      </c>
      <c r="V108" s="124">
        <v>2</v>
      </c>
      <c r="W108" s="124">
        <v>1.5</v>
      </c>
      <c r="X108" s="124">
        <v>1</v>
      </c>
      <c r="Y108" s="129">
        <v>2</v>
      </c>
      <c r="Z108" s="129">
        <v>1</v>
      </c>
      <c r="AA108" s="129">
        <v>2</v>
      </c>
      <c r="AB108" s="129">
        <v>1</v>
      </c>
      <c r="AC108" s="129" t="s">
        <v>207</v>
      </c>
      <c r="AD108" s="124" t="s">
        <v>218</v>
      </c>
      <c r="AE108" s="129" t="s">
        <v>207</v>
      </c>
      <c r="AF108" s="129" t="s">
        <v>207</v>
      </c>
      <c r="AG108" s="129" t="s">
        <v>207</v>
      </c>
      <c r="AH108" s="124" t="s">
        <v>207</v>
      </c>
      <c r="AI108" s="124" t="s">
        <v>207</v>
      </c>
      <c r="AJ108" s="129" t="s">
        <v>207</v>
      </c>
      <c r="AK108" s="129" t="s">
        <v>207</v>
      </c>
      <c r="AL108" s="129" t="s">
        <v>207</v>
      </c>
      <c r="AM108" s="129">
        <v>1</v>
      </c>
      <c r="AN108" s="129">
        <v>0.5</v>
      </c>
      <c r="AO108" s="129">
        <v>1</v>
      </c>
      <c r="AP108" s="129" t="s">
        <v>207</v>
      </c>
      <c r="AQ108" s="129">
        <v>3</v>
      </c>
      <c r="AR108" s="129">
        <v>1.5</v>
      </c>
      <c r="AS108" s="129" t="s">
        <v>207</v>
      </c>
      <c r="AT108" s="129" t="s">
        <v>207</v>
      </c>
      <c r="AU108" s="129">
        <v>1</v>
      </c>
      <c r="AV108" s="129">
        <v>1</v>
      </c>
      <c r="AW108" s="124">
        <v>0.5</v>
      </c>
      <c r="AX108" s="129">
        <v>1</v>
      </c>
      <c r="AY108" s="129" t="s">
        <v>207</v>
      </c>
      <c r="AZ108" s="124" t="s">
        <v>207</v>
      </c>
      <c r="BA108" s="124" t="s">
        <v>207</v>
      </c>
      <c r="BB108" s="124">
        <f t="shared" si="1"/>
        <v>26.5</v>
      </c>
    </row>
    <row r="109" spans="1:54" x14ac:dyDescent="0.15">
      <c r="A109" s="337" t="s">
        <v>58</v>
      </c>
      <c r="B109" s="348"/>
      <c r="C109" s="348" t="s">
        <v>60</v>
      </c>
      <c r="D109" s="348"/>
      <c r="E109" s="348" t="s">
        <v>59</v>
      </c>
      <c r="F109" s="348"/>
      <c r="G109" s="333" t="s">
        <v>0</v>
      </c>
      <c r="H109" s="355"/>
      <c r="I109" s="130" t="s">
        <v>93</v>
      </c>
      <c r="J109" s="348" t="s">
        <v>94</v>
      </c>
      <c r="K109" s="348"/>
      <c r="L109" s="130" t="s">
        <v>95</v>
      </c>
      <c r="P109" s="340"/>
      <c r="Q109" s="122" t="s">
        <v>235</v>
      </c>
      <c r="R109" s="123" t="s">
        <v>218</v>
      </c>
      <c r="S109" s="123" t="s">
        <v>218</v>
      </c>
      <c r="T109" s="124">
        <v>3</v>
      </c>
      <c r="U109" s="124">
        <v>2.5</v>
      </c>
      <c r="V109" s="124">
        <v>2</v>
      </c>
      <c r="W109" s="124">
        <v>1.5</v>
      </c>
      <c r="X109" s="124">
        <v>1</v>
      </c>
      <c r="Y109" s="129">
        <v>2</v>
      </c>
      <c r="Z109" s="129">
        <v>1</v>
      </c>
      <c r="AA109" s="129">
        <v>3</v>
      </c>
      <c r="AB109" s="129">
        <v>1.5</v>
      </c>
      <c r="AC109" s="129" t="s">
        <v>207</v>
      </c>
      <c r="AD109" s="124" t="s">
        <v>218</v>
      </c>
      <c r="AE109" s="129" t="s">
        <v>207</v>
      </c>
      <c r="AF109" s="129" t="s">
        <v>207</v>
      </c>
      <c r="AG109" s="129" t="s">
        <v>207</v>
      </c>
      <c r="AH109" s="124" t="s">
        <v>207</v>
      </c>
      <c r="AI109" s="124" t="s">
        <v>207</v>
      </c>
      <c r="AJ109" s="129" t="s">
        <v>207</v>
      </c>
      <c r="AK109" s="129" t="s">
        <v>207</v>
      </c>
      <c r="AL109" s="129" t="s">
        <v>207</v>
      </c>
      <c r="AM109" s="129">
        <v>1</v>
      </c>
      <c r="AN109" s="129">
        <v>0.5</v>
      </c>
      <c r="AO109" s="129">
        <v>1</v>
      </c>
      <c r="AP109" s="129" t="s">
        <v>207</v>
      </c>
      <c r="AQ109" s="129">
        <v>3</v>
      </c>
      <c r="AR109" s="129">
        <v>1.5</v>
      </c>
      <c r="AS109" s="129" t="s">
        <v>207</v>
      </c>
      <c r="AT109" s="129" t="s">
        <v>207</v>
      </c>
      <c r="AU109" s="129">
        <v>1</v>
      </c>
      <c r="AV109" s="129">
        <v>1</v>
      </c>
      <c r="AW109" s="124">
        <v>0.5</v>
      </c>
      <c r="AX109" s="129" t="s">
        <v>207</v>
      </c>
      <c r="AY109" s="129" t="s">
        <v>207</v>
      </c>
      <c r="AZ109" s="124" t="s">
        <v>207</v>
      </c>
      <c r="BA109" s="124" t="s">
        <v>207</v>
      </c>
      <c r="BB109" s="124">
        <f t="shared" si="1"/>
        <v>27</v>
      </c>
    </row>
    <row r="110" spans="1:54" ht="12.75" customHeight="1" x14ac:dyDescent="0.15">
      <c r="A110" s="351" t="s">
        <v>65</v>
      </c>
      <c r="B110" s="351"/>
      <c r="C110" s="348" t="s">
        <v>61</v>
      </c>
      <c r="D110" s="348"/>
      <c r="E110" s="356" t="s">
        <v>71</v>
      </c>
      <c r="F110" s="357"/>
      <c r="G110" s="337"/>
      <c r="H110" s="337"/>
      <c r="I110" s="131" t="s">
        <v>309</v>
      </c>
      <c r="J110" s="360"/>
      <c r="K110" s="359"/>
      <c r="L110" s="132" t="s">
        <v>97</v>
      </c>
      <c r="P110" s="339" t="s">
        <v>183</v>
      </c>
      <c r="Q110" s="122" t="s">
        <v>203</v>
      </c>
      <c r="R110" s="123" t="s">
        <v>218</v>
      </c>
      <c r="S110" s="123" t="s">
        <v>218</v>
      </c>
      <c r="T110" s="124">
        <v>3</v>
      </c>
      <c r="U110" s="124">
        <v>2.5</v>
      </c>
      <c r="V110" s="124">
        <v>2</v>
      </c>
      <c r="W110" s="124">
        <v>1.5</v>
      </c>
      <c r="X110" s="124">
        <v>1</v>
      </c>
      <c r="Y110" s="124">
        <v>2</v>
      </c>
      <c r="Z110" s="124">
        <v>1</v>
      </c>
      <c r="AA110" s="124">
        <v>2</v>
      </c>
      <c r="AB110" s="124">
        <v>1</v>
      </c>
      <c r="AC110" s="124" t="s">
        <v>207</v>
      </c>
      <c r="AD110" s="124" t="s">
        <v>218</v>
      </c>
      <c r="AE110" s="124" t="s">
        <v>207</v>
      </c>
      <c r="AF110" s="124" t="s">
        <v>207</v>
      </c>
      <c r="AG110" s="124" t="s">
        <v>207</v>
      </c>
      <c r="AH110" s="124" t="s">
        <v>207</v>
      </c>
      <c r="AI110" s="124" t="s">
        <v>207</v>
      </c>
      <c r="AJ110" s="129" t="s">
        <v>207</v>
      </c>
      <c r="AK110" s="124" t="s">
        <v>207</v>
      </c>
      <c r="AL110" s="129" t="s">
        <v>207</v>
      </c>
      <c r="AM110" s="129" t="s">
        <v>207</v>
      </c>
      <c r="AN110" s="129" t="s">
        <v>207</v>
      </c>
      <c r="AO110" s="129" t="s">
        <v>207</v>
      </c>
      <c r="AP110" s="124" t="s">
        <v>207</v>
      </c>
      <c r="AQ110" s="124">
        <v>1</v>
      </c>
      <c r="AR110" s="124">
        <v>0.5</v>
      </c>
      <c r="AS110" s="124">
        <v>2</v>
      </c>
      <c r="AT110" s="124">
        <v>1</v>
      </c>
      <c r="AU110" s="129">
        <v>1</v>
      </c>
      <c r="AV110" s="124">
        <v>1</v>
      </c>
      <c r="AW110" s="124">
        <v>0.5</v>
      </c>
      <c r="AX110" s="124">
        <v>1</v>
      </c>
      <c r="AY110" s="124" t="s">
        <v>207</v>
      </c>
      <c r="AZ110" s="124" t="s">
        <v>207</v>
      </c>
      <c r="BA110" s="124" t="s">
        <v>207</v>
      </c>
      <c r="BB110" s="124">
        <f t="shared" si="1"/>
        <v>24</v>
      </c>
    </row>
    <row r="111" spans="1:54" x14ac:dyDescent="0.15">
      <c r="A111" s="351"/>
      <c r="B111" s="351"/>
      <c r="C111" s="348" t="s">
        <v>16</v>
      </c>
      <c r="D111" s="348"/>
      <c r="E111" s="349" t="s">
        <v>63</v>
      </c>
      <c r="F111" s="350"/>
      <c r="G111" s="337"/>
      <c r="H111" s="337"/>
      <c r="I111" s="131" t="s">
        <v>310</v>
      </c>
      <c r="J111" s="351"/>
      <c r="K111" s="351"/>
      <c r="L111" s="132" t="s">
        <v>98</v>
      </c>
      <c r="P111" s="347"/>
      <c r="Q111" s="122" t="s">
        <v>204</v>
      </c>
      <c r="R111" s="123" t="s">
        <v>218</v>
      </c>
      <c r="S111" s="123" t="s">
        <v>218</v>
      </c>
      <c r="T111" s="124">
        <v>3</v>
      </c>
      <c r="U111" s="124">
        <v>2.5</v>
      </c>
      <c r="V111" s="124">
        <v>2</v>
      </c>
      <c r="W111" s="124">
        <v>1.5</v>
      </c>
      <c r="X111" s="124">
        <v>1</v>
      </c>
      <c r="Y111" s="124">
        <v>2</v>
      </c>
      <c r="Z111" s="124">
        <v>1</v>
      </c>
      <c r="AA111" s="124">
        <v>3</v>
      </c>
      <c r="AB111" s="124">
        <v>1.5</v>
      </c>
      <c r="AC111" s="124" t="s">
        <v>207</v>
      </c>
      <c r="AD111" s="124" t="s">
        <v>218</v>
      </c>
      <c r="AE111" s="124" t="s">
        <v>207</v>
      </c>
      <c r="AF111" s="124" t="s">
        <v>207</v>
      </c>
      <c r="AG111" s="124" t="s">
        <v>207</v>
      </c>
      <c r="AH111" s="124" t="s">
        <v>207</v>
      </c>
      <c r="AI111" s="124" t="s">
        <v>207</v>
      </c>
      <c r="AJ111" s="129" t="s">
        <v>207</v>
      </c>
      <c r="AK111" s="124" t="s">
        <v>207</v>
      </c>
      <c r="AL111" s="129" t="s">
        <v>207</v>
      </c>
      <c r="AM111" s="129" t="s">
        <v>207</v>
      </c>
      <c r="AN111" s="129" t="s">
        <v>207</v>
      </c>
      <c r="AO111" s="129" t="s">
        <v>207</v>
      </c>
      <c r="AP111" s="124" t="s">
        <v>207</v>
      </c>
      <c r="AQ111" s="124">
        <v>1</v>
      </c>
      <c r="AR111" s="124">
        <v>0.5</v>
      </c>
      <c r="AS111" s="124">
        <v>2</v>
      </c>
      <c r="AT111" s="124">
        <v>1</v>
      </c>
      <c r="AU111" s="129">
        <v>1</v>
      </c>
      <c r="AV111" s="124">
        <v>1</v>
      </c>
      <c r="AW111" s="124">
        <v>0.5</v>
      </c>
      <c r="AX111" s="124" t="s">
        <v>207</v>
      </c>
      <c r="AY111" s="124" t="s">
        <v>207</v>
      </c>
      <c r="AZ111" s="124" t="s">
        <v>207</v>
      </c>
      <c r="BA111" s="124" t="s">
        <v>207</v>
      </c>
      <c r="BB111" s="124">
        <f t="shared" si="1"/>
        <v>24.5</v>
      </c>
    </row>
    <row r="112" spans="1:54" x14ac:dyDescent="0.15">
      <c r="A112" s="352" t="s">
        <v>66</v>
      </c>
      <c r="B112" s="351"/>
      <c r="C112" s="348" t="s">
        <v>61</v>
      </c>
      <c r="D112" s="348"/>
      <c r="E112" s="356" t="s">
        <v>72</v>
      </c>
      <c r="F112" s="357"/>
      <c r="G112" s="337"/>
      <c r="H112" s="337"/>
      <c r="I112" s="131" t="s">
        <v>311</v>
      </c>
      <c r="J112" s="358"/>
      <c r="K112" s="359"/>
      <c r="L112" s="132" t="s">
        <v>99</v>
      </c>
      <c r="P112" s="347"/>
      <c r="Q112" s="122" t="s">
        <v>236</v>
      </c>
      <c r="R112" s="123" t="s">
        <v>218</v>
      </c>
      <c r="S112" s="123" t="s">
        <v>218</v>
      </c>
      <c r="T112" s="124">
        <v>3</v>
      </c>
      <c r="U112" s="124">
        <v>2.5</v>
      </c>
      <c r="V112" s="124">
        <v>2</v>
      </c>
      <c r="W112" s="124">
        <v>1.5</v>
      </c>
      <c r="X112" s="124">
        <v>1</v>
      </c>
      <c r="Y112" s="124">
        <v>2</v>
      </c>
      <c r="Z112" s="124">
        <v>1</v>
      </c>
      <c r="AA112" s="124">
        <v>2</v>
      </c>
      <c r="AB112" s="124">
        <v>1</v>
      </c>
      <c r="AC112" s="124" t="s">
        <v>207</v>
      </c>
      <c r="AD112" s="124" t="s">
        <v>218</v>
      </c>
      <c r="AE112" s="124" t="s">
        <v>207</v>
      </c>
      <c r="AF112" s="124" t="s">
        <v>207</v>
      </c>
      <c r="AG112" s="124" t="s">
        <v>207</v>
      </c>
      <c r="AH112" s="124" t="s">
        <v>207</v>
      </c>
      <c r="AI112" s="124" t="s">
        <v>207</v>
      </c>
      <c r="AJ112" s="129" t="s">
        <v>207</v>
      </c>
      <c r="AK112" s="129" t="s">
        <v>207</v>
      </c>
      <c r="AL112" s="129" t="s">
        <v>207</v>
      </c>
      <c r="AM112" s="124">
        <v>1</v>
      </c>
      <c r="AN112" s="124">
        <v>0.5</v>
      </c>
      <c r="AO112" s="124">
        <v>1</v>
      </c>
      <c r="AP112" s="124" t="s">
        <v>207</v>
      </c>
      <c r="AQ112" s="124">
        <v>1</v>
      </c>
      <c r="AR112" s="124">
        <v>0.5</v>
      </c>
      <c r="AS112" s="124">
        <v>2</v>
      </c>
      <c r="AT112" s="124">
        <v>1</v>
      </c>
      <c r="AU112" s="129">
        <v>1</v>
      </c>
      <c r="AV112" s="124">
        <v>1</v>
      </c>
      <c r="AW112" s="124">
        <v>0.5</v>
      </c>
      <c r="AX112" s="124">
        <v>1</v>
      </c>
      <c r="AY112" s="124" t="s">
        <v>207</v>
      </c>
      <c r="AZ112" s="124" t="s">
        <v>207</v>
      </c>
      <c r="BA112" s="124" t="s">
        <v>207</v>
      </c>
      <c r="BB112" s="124">
        <f t="shared" si="1"/>
        <v>26.5</v>
      </c>
    </row>
    <row r="113" spans="1:54" x14ac:dyDescent="0.15">
      <c r="A113" s="351"/>
      <c r="B113" s="351"/>
      <c r="C113" s="348" t="s">
        <v>16</v>
      </c>
      <c r="D113" s="348"/>
      <c r="E113" s="349" t="s">
        <v>64</v>
      </c>
      <c r="F113" s="350"/>
      <c r="G113" s="337"/>
      <c r="H113" s="337"/>
      <c r="I113" s="131" t="s">
        <v>312</v>
      </c>
      <c r="J113" s="358"/>
      <c r="K113" s="359"/>
      <c r="L113" s="132" t="s">
        <v>101</v>
      </c>
      <c r="P113" s="340"/>
      <c r="Q113" s="122" t="s">
        <v>237</v>
      </c>
      <c r="R113" s="123" t="s">
        <v>218</v>
      </c>
      <c r="S113" s="123" t="s">
        <v>218</v>
      </c>
      <c r="T113" s="124">
        <v>3</v>
      </c>
      <c r="U113" s="124">
        <v>2.5</v>
      </c>
      <c r="V113" s="124">
        <v>2</v>
      </c>
      <c r="W113" s="124">
        <v>1.5</v>
      </c>
      <c r="X113" s="124">
        <v>1</v>
      </c>
      <c r="Y113" s="124">
        <v>2</v>
      </c>
      <c r="Z113" s="124">
        <v>1</v>
      </c>
      <c r="AA113" s="124">
        <v>3</v>
      </c>
      <c r="AB113" s="124">
        <v>1.5</v>
      </c>
      <c r="AC113" s="124" t="s">
        <v>207</v>
      </c>
      <c r="AD113" s="124" t="s">
        <v>218</v>
      </c>
      <c r="AE113" s="124" t="s">
        <v>207</v>
      </c>
      <c r="AF113" s="124" t="s">
        <v>207</v>
      </c>
      <c r="AG113" s="124" t="s">
        <v>207</v>
      </c>
      <c r="AH113" s="124" t="s">
        <v>207</v>
      </c>
      <c r="AI113" s="124" t="s">
        <v>207</v>
      </c>
      <c r="AJ113" s="129" t="s">
        <v>207</v>
      </c>
      <c r="AK113" s="129" t="s">
        <v>207</v>
      </c>
      <c r="AL113" s="129" t="s">
        <v>207</v>
      </c>
      <c r="AM113" s="124">
        <v>1</v>
      </c>
      <c r="AN113" s="124">
        <v>0.5</v>
      </c>
      <c r="AO113" s="124">
        <v>1</v>
      </c>
      <c r="AP113" s="124" t="s">
        <v>207</v>
      </c>
      <c r="AQ113" s="124">
        <v>1</v>
      </c>
      <c r="AR113" s="124">
        <v>0.5</v>
      </c>
      <c r="AS113" s="124">
        <v>2</v>
      </c>
      <c r="AT113" s="124">
        <v>1</v>
      </c>
      <c r="AU113" s="129">
        <v>1</v>
      </c>
      <c r="AV113" s="124">
        <v>1</v>
      </c>
      <c r="AW113" s="124">
        <v>0.5</v>
      </c>
      <c r="AX113" s="124" t="s">
        <v>207</v>
      </c>
      <c r="AY113" s="124" t="s">
        <v>207</v>
      </c>
      <c r="AZ113" s="124" t="s">
        <v>207</v>
      </c>
      <c r="BA113" s="124" t="s">
        <v>207</v>
      </c>
      <c r="BB113" s="124">
        <f t="shared" si="1"/>
        <v>27</v>
      </c>
    </row>
    <row r="114" spans="1:54" ht="21.75" customHeight="1" x14ac:dyDescent="0.15">
      <c r="A114" s="352" t="s">
        <v>112</v>
      </c>
      <c r="B114" s="351"/>
      <c r="C114" s="348" t="s">
        <v>61</v>
      </c>
      <c r="D114" s="348"/>
      <c r="E114" s="356" t="s">
        <v>73</v>
      </c>
      <c r="F114" s="357"/>
      <c r="G114" s="337"/>
      <c r="H114" s="337"/>
      <c r="I114" s="131" t="s">
        <v>313</v>
      </c>
      <c r="J114" s="358"/>
      <c r="K114" s="359"/>
      <c r="L114" s="132" t="s">
        <v>100</v>
      </c>
      <c r="P114" s="361" t="s">
        <v>276</v>
      </c>
      <c r="Q114" s="122" t="s">
        <v>278</v>
      </c>
      <c r="R114" s="123" t="s">
        <v>218</v>
      </c>
      <c r="S114" s="123" t="s">
        <v>218</v>
      </c>
      <c r="T114" s="124">
        <v>3</v>
      </c>
      <c r="U114" s="124">
        <v>2.5</v>
      </c>
      <c r="V114" s="124">
        <v>2</v>
      </c>
      <c r="W114" s="124">
        <v>1.5</v>
      </c>
      <c r="X114" s="124">
        <v>1</v>
      </c>
      <c r="Y114" s="124">
        <v>3</v>
      </c>
      <c r="Z114" s="124">
        <v>1.5</v>
      </c>
      <c r="AA114" s="124">
        <v>3</v>
      </c>
      <c r="AB114" s="124">
        <v>1.5</v>
      </c>
      <c r="AC114" s="124" t="s">
        <v>207</v>
      </c>
      <c r="AD114" s="124" t="s">
        <v>218</v>
      </c>
      <c r="AE114" s="124" t="s">
        <v>207</v>
      </c>
      <c r="AF114" s="124" t="s">
        <v>207</v>
      </c>
      <c r="AG114" s="124" t="s">
        <v>207</v>
      </c>
      <c r="AH114" s="124" t="s">
        <v>207</v>
      </c>
      <c r="AI114" s="124" t="s">
        <v>207</v>
      </c>
      <c r="AJ114" s="124" t="s">
        <v>207</v>
      </c>
      <c r="AK114" s="124" t="s">
        <v>207</v>
      </c>
      <c r="AL114" s="129" t="s">
        <v>207</v>
      </c>
      <c r="AM114" s="129" t="s">
        <v>207</v>
      </c>
      <c r="AN114" s="129" t="s">
        <v>207</v>
      </c>
      <c r="AO114" s="129" t="s">
        <v>207</v>
      </c>
      <c r="AP114" s="124" t="s">
        <v>207</v>
      </c>
      <c r="AQ114" s="124">
        <v>3</v>
      </c>
      <c r="AR114" s="124">
        <v>1.5</v>
      </c>
      <c r="AS114" s="124" t="s">
        <v>207</v>
      </c>
      <c r="AT114" s="124" t="s">
        <v>207</v>
      </c>
      <c r="AU114" s="129">
        <v>1</v>
      </c>
      <c r="AV114" s="124">
        <v>1</v>
      </c>
      <c r="AW114" s="124">
        <v>0.5</v>
      </c>
      <c r="AX114" s="124">
        <v>1</v>
      </c>
      <c r="AY114" s="124" t="s">
        <v>207</v>
      </c>
      <c r="AZ114" s="124" t="s">
        <v>207</v>
      </c>
      <c r="BA114" s="124" t="s">
        <v>207</v>
      </c>
      <c r="BB114" s="124">
        <f t="shared" si="1"/>
        <v>27</v>
      </c>
    </row>
    <row r="115" spans="1:54" x14ac:dyDescent="0.15">
      <c r="A115" s="351"/>
      <c r="B115" s="351"/>
      <c r="C115" s="348"/>
      <c r="D115" s="348"/>
      <c r="E115" s="349"/>
      <c r="F115" s="350"/>
      <c r="G115" s="337"/>
      <c r="H115" s="337"/>
      <c r="I115" s="133"/>
      <c r="J115" s="348"/>
      <c r="K115" s="348"/>
      <c r="L115" s="132" t="s">
        <v>102</v>
      </c>
      <c r="P115" s="361"/>
      <c r="Q115" s="122" t="s">
        <v>279</v>
      </c>
      <c r="R115" s="123" t="s">
        <v>218</v>
      </c>
      <c r="S115" s="123" t="s">
        <v>218</v>
      </c>
      <c r="T115" s="124">
        <v>3</v>
      </c>
      <c r="U115" s="124">
        <v>2.5</v>
      </c>
      <c r="V115" s="124">
        <v>2</v>
      </c>
      <c r="W115" s="124">
        <v>1.5</v>
      </c>
      <c r="X115" s="124">
        <v>1</v>
      </c>
      <c r="Y115" s="124">
        <v>3</v>
      </c>
      <c r="Z115" s="124">
        <v>1.5</v>
      </c>
      <c r="AA115" s="124">
        <v>3</v>
      </c>
      <c r="AB115" s="124">
        <v>1.5</v>
      </c>
      <c r="AC115" s="124" t="s">
        <v>207</v>
      </c>
      <c r="AD115" s="124" t="s">
        <v>218</v>
      </c>
      <c r="AE115" s="124" t="s">
        <v>207</v>
      </c>
      <c r="AF115" s="124" t="s">
        <v>207</v>
      </c>
      <c r="AG115" s="124" t="s">
        <v>207</v>
      </c>
      <c r="AH115" s="124" t="s">
        <v>207</v>
      </c>
      <c r="AI115" s="124" t="s">
        <v>207</v>
      </c>
      <c r="AJ115" s="124" t="s">
        <v>207</v>
      </c>
      <c r="AK115" s="124" t="s">
        <v>207</v>
      </c>
      <c r="AL115" s="129" t="s">
        <v>207</v>
      </c>
      <c r="AM115" s="129" t="s">
        <v>207</v>
      </c>
      <c r="AN115" s="129" t="s">
        <v>207</v>
      </c>
      <c r="AO115" s="129" t="s">
        <v>207</v>
      </c>
      <c r="AP115" s="124" t="s">
        <v>207</v>
      </c>
      <c r="AQ115" s="134">
        <v>3</v>
      </c>
      <c r="AR115" s="134">
        <v>1.5</v>
      </c>
      <c r="AS115" s="124" t="s">
        <v>207</v>
      </c>
      <c r="AT115" s="124" t="s">
        <v>207</v>
      </c>
      <c r="AU115" s="129">
        <v>1</v>
      </c>
      <c r="AV115" s="124">
        <v>1</v>
      </c>
      <c r="AW115" s="124">
        <v>0.5</v>
      </c>
      <c r="AX115" s="124">
        <v>1</v>
      </c>
      <c r="AY115" s="124" t="s">
        <v>207</v>
      </c>
      <c r="AZ115" s="124">
        <v>10</v>
      </c>
      <c r="BA115" s="124" t="s">
        <v>207</v>
      </c>
      <c r="BB115" s="124">
        <f t="shared" si="1"/>
        <v>37</v>
      </c>
    </row>
    <row r="116" spans="1:54" ht="12" customHeight="1" x14ac:dyDescent="0.15">
      <c r="G116" s="363" t="s">
        <v>114</v>
      </c>
      <c r="H116" s="364"/>
      <c r="I116" s="131" t="s">
        <v>247</v>
      </c>
      <c r="J116" s="360" t="s">
        <v>115</v>
      </c>
      <c r="K116" s="359"/>
      <c r="L116" s="132" t="s">
        <v>103</v>
      </c>
      <c r="P116" s="361"/>
      <c r="Q116" s="122" t="s">
        <v>280</v>
      </c>
      <c r="R116" s="123" t="s">
        <v>218</v>
      </c>
      <c r="S116" s="123" t="s">
        <v>218</v>
      </c>
      <c r="T116" s="124">
        <v>3</v>
      </c>
      <c r="U116" s="124">
        <v>2.5</v>
      </c>
      <c r="V116" s="124">
        <v>2</v>
      </c>
      <c r="W116" s="124">
        <v>1.5</v>
      </c>
      <c r="X116" s="124">
        <v>1</v>
      </c>
      <c r="Y116" s="124">
        <v>3</v>
      </c>
      <c r="Z116" s="124">
        <v>1.5</v>
      </c>
      <c r="AA116" s="124">
        <v>4</v>
      </c>
      <c r="AB116" s="124">
        <v>2</v>
      </c>
      <c r="AC116" s="124" t="s">
        <v>207</v>
      </c>
      <c r="AD116" s="124" t="s">
        <v>218</v>
      </c>
      <c r="AE116" s="124" t="s">
        <v>207</v>
      </c>
      <c r="AF116" s="124" t="s">
        <v>207</v>
      </c>
      <c r="AG116" s="124" t="s">
        <v>207</v>
      </c>
      <c r="AH116" s="124" t="s">
        <v>207</v>
      </c>
      <c r="AI116" s="124" t="s">
        <v>207</v>
      </c>
      <c r="AJ116" s="124" t="s">
        <v>207</v>
      </c>
      <c r="AK116" s="124" t="s">
        <v>207</v>
      </c>
      <c r="AL116" s="129" t="s">
        <v>207</v>
      </c>
      <c r="AM116" s="129" t="s">
        <v>207</v>
      </c>
      <c r="AN116" s="129" t="s">
        <v>207</v>
      </c>
      <c r="AO116" s="129" t="s">
        <v>207</v>
      </c>
      <c r="AP116" s="134" t="s">
        <v>207</v>
      </c>
      <c r="AQ116" s="134">
        <v>3</v>
      </c>
      <c r="AR116" s="134">
        <v>1.5</v>
      </c>
      <c r="AS116" s="124" t="s">
        <v>207</v>
      </c>
      <c r="AT116" s="124" t="s">
        <v>207</v>
      </c>
      <c r="AU116" s="129">
        <v>1</v>
      </c>
      <c r="AV116" s="124">
        <v>1</v>
      </c>
      <c r="AW116" s="124">
        <v>0.5</v>
      </c>
      <c r="AX116" s="124" t="s">
        <v>207</v>
      </c>
      <c r="AY116" s="124" t="s">
        <v>207</v>
      </c>
      <c r="AZ116" s="124" t="s">
        <v>207</v>
      </c>
      <c r="BA116" s="124" t="s">
        <v>207</v>
      </c>
      <c r="BB116" s="124">
        <f t="shared" si="1"/>
        <v>27.5</v>
      </c>
    </row>
    <row r="117" spans="1:54" ht="15" customHeight="1" x14ac:dyDescent="0.15">
      <c r="G117" s="365"/>
      <c r="H117" s="366"/>
      <c r="I117" s="131" t="s">
        <v>263</v>
      </c>
      <c r="J117" s="351" t="s">
        <v>315</v>
      </c>
      <c r="K117" s="351"/>
      <c r="L117" s="132" t="s">
        <v>104</v>
      </c>
      <c r="P117" s="361" t="s">
        <v>277</v>
      </c>
      <c r="Q117" s="122" t="s">
        <v>281</v>
      </c>
      <c r="R117" s="123" t="s">
        <v>218</v>
      </c>
      <c r="S117" s="123" t="s">
        <v>218</v>
      </c>
      <c r="T117" s="124">
        <v>3</v>
      </c>
      <c r="U117" s="124">
        <v>2.5</v>
      </c>
      <c r="V117" s="124">
        <v>2</v>
      </c>
      <c r="W117" s="124">
        <v>1.5</v>
      </c>
      <c r="X117" s="124">
        <v>1</v>
      </c>
      <c r="Y117" s="124">
        <v>3</v>
      </c>
      <c r="Z117" s="124">
        <v>1.5</v>
      </c>
      <c r="AA117" s="124">
        <v>3</v>
      </c>
      <c r="AB117" s="124">
        <v>1.5</v>
      </c>
      <c r="AC117" s="124" t="s">
        <v>207</v>
      </c>
      <c r="AD117" s="124" t="s">
        <v>218</v>
      </c>
      <c r="AE117" s="124" t="s">
        <v>207</v>
      </c>
      <c r="AF117" s="124" t="s">
        <v>207</v>
      </c>
      <c r="AG117" s="124" t="s">
        <v>207</v>
      </c>
      <c r="AH117" s="124" t="s">
        <v>207</v>
      </c>
      <c r="AI117" s="124" t="s">
        <v>207</v>
      </c>
      <c r="AJ117" s="124" t="s">
        <v>207</v>
      </c>
      <c r="AK117" s="124" t="s">
        <v>207</v>
      </c>
      <c r="AL117" s="129" t="s">
        <v>207</v>
      </c>
      <c r="AM117" s="129" t="s">
        <v>207</v>
      </c>
      <c r="AN117" s="129" t="s">
        <v>207</v>
      </c>
      <c r="AO117" s="129" t="s">
        <v>207</v>
      </c>
      <c r="AP117" s="134" t="s">
        <v>207</v>
      </c>
      <c r="AQ117" s="124">
        <v>1</v>
      </c>
      <c r="AR117" s="124">
        <v>0.5</v>
      </c>
      <c r="AS117" s="124">
        <v>2</v>
      </c>
      <c r="AT117" s="124">
        <v>1</v>
      </c>
      <c r="AU117" s="129">
        <v>1</v>
      </c>
      <c r="AV117" s="124">
        <v>1</v>
      </c>
      <c r="AW117" s="124">
        <v>0.5</v>
      </c>
      <c r="AX117" s="124">
        <v>1</v>
      </c>
      <c r="AY117" s="124" t="s">
        <v>207</v>
      </c>
      <c r="AZ117" s="124" t="s">
        <v>207</v>
      </c>
      <c r="BA117" s="124" t="s">
        <v>207</v>
      </c>
      <c r="BB117" s="124">
        <f t="shared" si="1"/>
        <v>27</v>
      </c>
    </row>
    <row r="118" spans="1:54" x14ac:dyDescent="0.15">
      <c r="A118" s="135" t="s">
        <v>132</v>
      </c>
      <c r="B118" s="135"/>
      <c r="G118" s="365"/>
      <c r="H118" s="366"/>
      <c r="I118" s="131" t="s">
        <v>274</v>
      </c>
      <c r="J118" s="358" t="s">
        <v>96</v>
      </c>
      <c r="K118" s="359"/>
      <c r="L118" s="132" t="s">
        <v>105</v>
      </c>
      <c r="P118" s="361"/>
      <c r="Q118" s="122" t="s">
        <v>282</v>
      </c>
      <c r="R118" s="123" t="s">
        <v>218</v>
      </c>
      <c r="S118" s="123" t="s">
        <v>218</v>
      </c>
      <c r="T118" s="124">
        <v>3</v>
      </c>
      <c r="U118" s="124">
        <v>2.5</v>
      </c>
      <c r="V118" s="124">
        <v>2</v>
      </c>
      <c r="W118" s="124">
        <v>1.5</v>
      </c>
      <c r="X118" s="124">
        <v>1</v>
      </c>
      <c r="Y118" s="124">
        <v>3</v>
      </c>
      <c r="Z118" s="124">
        <v>1.5</v>
      </c>
      <c r="AA118" s="124">
        <v>3</v>
      </c>
      <c r="AB118" s="124">
        <v>1.5</v>
      </c>
      <c r="AC118" s="124" t="s">
        <v>207</v>
      </c>
      <c r="AD118" s="124" t="s">
        <v>218</v>
      </c>
      <c r="AE118" s="124" t="s">
        <v>207</v>
      </c>
      <c r="AF118" s="124" t="s">
        <v>207</v>
      </c>
      <c r="AG118" s="124" t="s">
        <v>207</v>
      </c>
      <c r="AH118" s="124" t="s">
        <v>207</v>
      </c>
      <c r="AI118" s="124" t="s">
        <v>207</v>
      </c>
      <c r="AJ118" s="124" t="s">
        <v>207</v>
      </c>
      <c r="AK118" s="124" t="s">
        <v>207</v>
      </c>
      <c r="AL118" s="129" t="s">
        <v>207</v>
      </c>
      <c r="AM118" s="129" t="s">
        <v>207</v>
      </c>
      <c r="AN118" s="129" t="s">
        <v>207</v>
      </c>
      <c r="AO118" s="129" t="s">
        <v>207</v>
      </c>
      <c r="AP118" s="134" t="s">
        <v>207</v>
      </c>
      <c r="AQ118" s="134">
        <v>1</v>
      </c>
      <c r="AR118" s="134">
        <v>0.5</v>
      </c>
      <c r="AS118" s="124">
        <v>2</v>
      </c>
      <c r="AT118" s="124">
        <v>1</v>
      </c>
      <c r="AU118" s="129">
        <v>1</v>
      </c>
      <c r="AV118" s="124">
        <v>1</v>
      </c>
      <c r="AW118" s="124">
        <v>0.5</v>
      </c>
      <c r="AX118" s="124">
        <v>1</v>
      </c>
      <c r="AY118" s="124" t="s">
        <v>207</v>
      </c>
      <c r="AZ118" s="124">
        <v>10</v>
      </c>
      <c r="BA118" s="124" t="s">
        <v>207</v>
      </c>
      <c r="BB118" s="124">
        <f t="shared" si="1"/>
        <v>37</v>
      </c>
    </row>
    <row r="119" spans="1:54" ht="16.5" customHeight="1" x14ac:dyDescent="0.15">
      <c r="A119" s="136" t="s">
        <v>133</v>
      </c>
      <c r="B119" s="128"/>
      <c r="G119" s="365"/>
      <c r="H119" s="366"/>
      <c r="I119" s="131" t="s">
        <v>275</v>
      </c>
      <c r="J119" s="358" t="s">
        <v>116</v>
      </c>
      <c r="K119" s="359"/>
      <c r="L119" s="132" t="s">
        <v>106</v>
      </c>
      <c r="P119" s="361"/>
      <c r="Q119" s="122" t="s">
        <v>283</v>
      </c>
      <c r="R119" s="123" t="s">
        <v>218</v>
      </c>
      <c r="S119" s="123" t="s">
        <v>218</v>
      </c>
      <c r="T119" s="124">
        <v>3</v>
      </c>
      <c r="U119" s="124">
        <v>2.5</v>
      </c>
      <c r="V119" s="124">
        <v>2</v>
      </c>
      <c r="W119" s="124">
        <v>1.5</v>
      </c>
      <c r="X119" s="124">
        <v>1</v>
      </c>
      <c r="Y119" s="124">
        <v>3</v>
      </c>
      <c r="Z119" s="124">
        <v>1.5</v>
      </c>
      <c r="AA119" s="124">
        <v>4</v>
      </c>
      <c r="AB119" s="124">
        <v>2</v>
      </c>
      <c r="AC119" s="124" t="s">
        <v>207</v>
      </c>
      <c r="AD119" s="124" t="s">
        <v>218</v>
      </c>
      <c r="AE119" s="124" t="s">
        <v>207</v>
      </c>
      <c r="AF119" s="124" t="s">
        <v>207</v>
      </c>
      <c r="AG119" s="124" t="s">
        <v>207</v>
      </c>
      <c r="AH119" s="124" t="s">
        <v>207</v>
      </c>
      <c r="AI119" s="124" t="s">
        <v>207</v>
      </c>
      <c r="AJ119" s="124" t="s">
        <v>207</v>
      </c>
      <c r="AK119" s="124" t="s">
        <v>207</v>
      </c>
      <c r="AL119" s="129" t="s">
        <v>207</v>
      </c>
      <c r="AM119" s="129" t="s">
        <v>207</v>
      </c>
      <c r="AN119" s="129" t="s">
        <v>207</v>
      </c>
      <c r="AO119" s="129" t="s">
        <v>207</v>
      </c>
      <c r="AP119" s="134" t="s">
        <v>207</v>
      </c>
      <c r="AQ119" s="134">
        <v>1</v>
      </c>
      <c r="AR119" s="134">
        <v>0.5</v>
      </c>
      <c r="AS119" s="124" t="s">
        <v>207</v>
      </c>
      <c r="AT119" s="124" t="s">
        <v>207</v>
      </c>
      <c r="AU119" s="129">
        <v>1</v>
      </c>
      <c r="AV119" s="124">
        <v>1</v>
      </c>
      <c r="AW119" s="124">
        <v>0.5</v>
      </c>
      <c r="AX119" s="124" t="s">
        <v>207</v>
      </c>
      <c r="AY119" s="124" t="s">
        <v>207</v>
      </c>
      <c r="AZ119" s="124" t="s">
        <v>207</v>
      </c>
      <c r="BA119" s="124" t="s">
        <v>207</v>
      </c>
      <c r="BB119" s="124">
        <f t="shared" si="1"/>
        <v>24.5</v>
      </c>
    </row>
    <row r="120" spans="1:54" ht="13.5" customHeight="1" x14ac:dyDescent="0.15">
      <c r="A120" s="136" t="s">
        <v>134</v>
      </c>
      <c r="B120" s="128"/>
      <c r="G120" s="365"/>
      <c r="H120" s="366"/>
      <c r="I120" s="131" t="s">
        <v>314</v>
      </c>
      <c r="J120" s="358"/>
      <c r="K120" s="359"/>
      <c r="L120" s="132" t="s">
        <v>107</v>
      </c>
      <c r="P120" s="361" t="s">
        <v>184</v>
      </c>
      <c r="Q120" s="122" t="s">
        <v>205</v>
      </c>
      <c r="R120" s="123">
        <v>4</v>
      </c>
      <c r="S120" s="123">
        <v>3.5</v>
      </c>
      <c r="T120" s="124">
        <v>3</v>
      </c>
      <c r="U120" s="124">
        <v>2.5</v>
      </c>
      <c r="V120" s="124">
        <v>2</v>
      </c>
      <c r="W120" s="124">
        <v>1.5</v>
      </c>
      <c r="X120" s="124">
        <v>1</v>
      </c>
      <c r="Y120" s="124">
        <v>2</v>
      </c>
      <c r="Z120" s="124">
        <v>1</v>
      </c>
      <c r="AA120" s="124">
        <v>2</v>
      </c>
      <c r="AB120" s="124">
        <v>1</v>
      </c>
      <c r="AC120" s="124" t="s">
        <v>207</v>
      </c>
      <c r="AD120" s="124" t="s">
        <v>218</v>
      </c>
      <c r="AE120" s="124">
        <v>1</v>
      </c>
      <c r="AF120" s="124" t="s">
        <v>218</v>
      </c>
      <c r="AG120" s="124" t="s">
        <v>207</v>
      </c>
      <c r="AH120" s="124" t="s">
        <v>207</v>
      </c>
      <c r="AI120" s="124" t="s">
        <v>207</v>
      </c>
      <c r="AJ120" s="124">
        <v>1</v>
      </c>
      <c r="AK120" s="129" t="s">
        <v>207</v>
      </c>
      <c r="AL120" s="129" t="s">
        <v>207</v>
      </c>
      <c r="AM120" s="129" t="s">
        <v>207</v>
      </c>
      <c r="AN120" s="129" t="s">
        <v>207</v>
      </c>
      <c r="AO120" s="124">
        <v>1</v>
      </c>
      <c r="AP120" s="124">
        <v>0.5</v>
      </c>
      <c r="AQ120" s="124">
        <v>2</v>
      </c>
      <c r="AR120" s="124">
        <v>1</v>
      </c>
      <c r="AS120" s="124" t="s">
        <v>207</v>
      </c>
      <c r="AT120" s="124" t="s">
        <v>207</v>
      </c>
      <c r="AU120" s="129">
        <v>1</v>
      </c>
      <c r="AV120" s="124">
        <v>1</v>
      </c>
      <c r="AW120" s="124">
        <v>0.5</v>
      </c>
      <c r="AX120" s="124">
        <v>1</v>
      </c>
      <c r="AY120" s="124">
        <v>1</v>
      </c>
      <c r="AZ120" s="124" t="s">
        <v>207</v>
      </c>
      <c r="BA120" s="124" t="s">
        <v>207</v>
      </c>
      <c r="BB120" s="124">
        <f t="shared" si="1"/>
        <v>34.5</v>
      </c>
    </row>
    <row r="121" spans="1:54" ht="14.25" thickBot="1" x14ac:dyDescent="0.2">
      <c r="A121" s="136" t="s">
        <v>136</v>
      </c>
      <c r="B121" s="128"/>
      <c r="G121" s="365"/>
      <c r="H121" s="366"/>
      <c r="I121" s="133"/>
      <c r="J121" s="348"/>
      <c r="K121" s="348"/>
      <c r="L121" s="132" t="s">
        <v>108</v>
      </c>
      <c r="P121" s="362"/>
      <c r="Q121" s="137" t="s">
        <v>206</v>
      </c>
      <c r="R121" s="138">
        <v>4</v>
      </c>
      <c r="S121" s="138">
        <v>3.5</v>
      </c>
      <c r="T121" s="129">
        <v>3</v>
      </c>
      <c r="U121" s="129">
        <v>2.5</v>
      </c>
      <c r="V121" s="129">
        <v>2</v>
      </c>
      <c r="W121" s="129">
        <v>1.5</v>
      </c>
      <c r="X121" s="129">
        <v>1</v>
      </c>
      <c r="Y121" s="129">
        <v>2</v>
      </c>
      <c r="Z121" s="129">
        <v>1</v>
      </c>
      <c r="AA121" s="129">
        <v>3</v>
      </c>
      <c r="AB121" s="129">
        <v>1.5</v>
      </c>
      <c r="AC121" s="129" t="s">
        <v>207</v>
      </c>
      <c r="AD121" s="129" t="s">
        <v>218</v>
      </c>
      <c r="AE121" s="129">
        <v>1</v>
      </c>
      <c r="AF121" s="129" t="s">
        <v>218</v>
      </c>
      <c r="AG121" s="129" t="s">
        <v>207</v>
      </c>
      <c r="AH121" s="129" t="s">
        <v>207</v>
      </c>
      <c r="AI121" s="129" t="s">
        <v>207</v>
      </c>
      <c r="AJ121" s="129">
        <v>1</v>
      </c>
      <c r="AK121" s="129" t="s">
        <v>207</v>
      </c>
      <c r="AL121" s="129" t="s">
        <v>207</v>
      </c>
      <c r="AM121" s="129" t="s">
        <v>207</v>
      </c>
      <c r="AN121" s="129" t="s">
        <v>207</v>
      </c>
      <c r="AO121" s="129">
        <v>1</v>
      </c>
      <c r="AP121" s="129">
        <v>0.5</v>
      </c>
      <c r="AQ121" s="129">
        <v>2</v>
      </c>
      <c r="AR121" s="129">
        <v>1</v>
      </c>
      <c r="AS121" s="129" t="s">
        <v>207</v>
      </c>
      <c r="AT121" s="129" t="s">
        <v>207</v>
      </c>
      <c r="AU121" s="129">
        <v>1</v>
      </c>
      <c r="AV121" s="129">
        <v>1</v>
      </c>
      <c r="AW121" s="129">
        <v>0.5</v>
      </c>
      <c r="AX121" s="129" t="s">
        <v>207</v>
      </c>
      <c r="AY121" s="129">
        <v>1</v>
      </c>
      <c r="AZ121" s="129" t="s">
        <v>207</v>
      </c>
      <c r="BA121" s="129" t="s">
        <v>207</v>
      </c>
      <c r="BB121" s="129">
        <f t="shared" si="1"/>
        <v>35</v>
      </c>
    </row>
    <row r="122" spans="1:54" ht="15" thickTop="1" thickBot="1" x14ac:dyDescent="0.2">
      <c r="A122" s="136" t="s">
        <v>135</v>
      </c>
      <c r="B122" s="128"/>
      <c r="G122" s="365"/>
      <c r="H122" s="366"/>
      <c r="I122" s="133"/>
      <c r="J122" s="369" t="s">
        <v>118</v>
      </c>
      <c r="K122" s="369"/>
      <c r="L122" s="132" t="s">
        <v>109</v>
      </c>
      <c r="P122" s="139"/>
      <c r="Q122" s="140"/>
      <c r="R122" s="141"/>
      <c r="S122" s="141"/>
      <c r="T122" s="141"/>
      <c r="U122" s="141"/>
      <c r="V122" s="141"/>
      <c r="W122" s="141"/>
      <c r="X122" s="141"/>
      <c r="Y122" s="141"/>
      <c r="Z122" s="141"/>
      <c r="AA122" s="141"/>
      <c r="AB122" s="141"/>
      <c r="AC122" s="141"/>
      <c r="AD122" s="141"/>
      <c r="AE122" s="141"/>
      <c r="AF122" s="141"/>
      <c r="AG122" s="141"/>
      <c r="AH122" s="141"/>
      <c r="AI122" s="141"/>
      <c r="AJ122" s="141"/>
      <c r="AK122" s="141"/>
      <c r="AL122" s="140"/>
      <c r="AM122" s="140"/>
      <c r="AN122" s="140"/>
      <c r="AO122" s="140"/>
      <c r="AP122" s="141"/>
      <c r="AQ122" s="141"/>
      <c r="AR122" s="141"/>
      <c r="AS122" s="141"/>
      <c r="AT122" s="141"/>
      <c r="AU122" s="141"/>
      <c r="AV122" s="141"/>
      <c r="AW122" s="141"/>
      <c r="AX122" s="141"/>
      <c r="AY122" s="141"/>
      <c r="AZ122" s="141"/>
      <c r="BA122" s="141"/>
      <c r="BB122" s="142">
        <f>SUM(R122:BA122)</f>
        <v>0</v>
      </c>
    </row>
    <row r="123" spans="1:54" ht="21.75" thickTop="1" x14ac:dyDescent="0.15">
      <c r="A123" s="136" t="s">
        <v>142</v>
      </c>
      <c r="B123" s="128"/>
      <c r="G123" s="365"/>
      <c r="H123" s="366"/>
      <c r="I123" s="133"/>
      <c r="J123" s="369" t="s">
        <v>119</v>
      </c>
      <c r="K123" s="369"/>
      <c r="L123" s="132" t="s">
        <v>110</v>
      </c>
      <c r="P123" s="370" t="s">
        <v>208</v>
      </c>
      <c r="Q123" s="371"/>
      <c r="R123" s="374" t="s">
        <v>121</v>
      </c>
      <c r="S123" s="377"/>
      <c r="T123" s="377"/>
      <c r="U123" s="377"/>
      <c r="V123" s="377"/>
      <c r="W123" s="377"/>
      <c r="X123" s="375"/>
      <c r="Y123" s="374" t="s">
        <v>122</v>
      </c>
      <c r="Z123" s="375"/>
      <c r="AA123" s="374" t="s">
        <v>209</v>
      </c>
      <c r="AB123" s="375"/>
      <c r="AC123" s="374" t="s">
        <v>210</v>
      </c>
      <c r="AD123" s="375"/>
      <c r="AE123" s="372" t="s">
        <v>123</v>
      </c>
      <c r="AF123" s="373"/>
      <c r="AG123" s="372" t="s">
        <v>124</v>
      </c>
      <c r="AH123" s="376"/>
      <c r="AI123" s="373"/>
      <c r="AJ123" s="347" t="s">
        <v>222</v>
      </c>
      <c r="AK123" s="340" t="s">
        <v>221</v>
      </c>
      <c r="AL123" s="340"/>
      <c r="AM123" s="340"/>
      <c r="AN123" s="340"/>
      <c r="AO123" s="347" t="s">
        <v>250</v>
      </c>
      <c r="AP123" s="347" t="s">
        <v>211</v>
      </c>
      <c r="AQ123" s="372" t="s">
        <v>212</v>
      </c>
      <c r="AR123" s="373"/>
      <c r="AS123" s="374" t="s">
        <v>213</v>
      </c>
      <c r="AT123" s="375"/>
      <c r="AU123" s="143" t="s">
        <v>230</v>
      </c>
      <c r="AV123" s="372" t="s">
        <v>125</v>
      </c>
      <c r="AW123" s="373"/>
      <c r="AX123" s="143" t="s">
        <v>126</v>
      </c>
      <c r="AY123" s="143" t="s">
        <v>127</v>
      </c>
      <c r="AZ123" s="143" t="s">
        <v>214</v>
      </c>
      <c r="BA123" s="143" t="s">
        <v>215</v>
      </c>
      <c r="BB123" s="143" t="s">
        <v>128</v>
      </c>
    </row>
    <row r="124" spans="1:54" x14ac:dyDescent="0.15">
      <c r="A124" s="136" t="s">
        <v>138</v>
      </c>
      <c r="B124" s="128"/>
      <c r="G124" s="365"/>
      <c r="H124" s="366"/>
      <c r="I124" s="133"/>
      <c r="J124" s="348"/>
      <c r="K124" s="348"/>
      <c r="L124" s="132" t="s">
        <v>111</v>
      </c>
      <c r="P124" s="344"/>
      <c r="Q124" s="345"/>
      <c r="R124" s="119" t="s">
        <v>264</v>
      </c>
      <c r="S124" s="119" t="s">
        <v>264</v>
      </c>
      <c r="T124" s="119" t="s">
        <v>242</v>
      </c>
      <c r="U124" s="120" t="s">
        <v>243</v>
      </c>
      <c r="V124" s="120" t="s">
        <v>244</v>
      </c>
      <c r="W124" s="120" t="s">
        <v>245</v>
      </c>
      <c r="X124" s="120" t="s">
        <v>246</v>
      </c>
      <c r="Y124" s="120" t="s">
        <v>216</v>
      </c>
      <c r="Z124" s="120" t="s">
        <v>217</v>
      </c>
      <c r="AA124" s="120" t="s">
        <v>216</v>
      </c>
      <c r="AB124" s="120" t="s">
        <v>217</v>
      </c>
      <c r="AC124" s="120" t="s">
        <v>216</v>
      </c>
      <c r="AD124" s="120" t="s">
        <v>217</v>
      </c>
      <c r="AE124" s="120" t="s">
        <v>216</v>
      </c>
      <c r="AF124" s="120" t="s">
        <v>217</v>
      </c>
      <c r="AG124" s="120" t="s">
        <v>216</v>
      </c>
      <c r="AH124" s="120"/>
      <c r="AI124" s="120" t="s">
        <v>217</v>
      </c>
      <c r="AJ124" s="340"/>
      <c r="AK124" s="120" t="s">
        <v>238</v>
      </c>
      <c r="AL124" s="120" t="s">
        <v>239</v>
      </c>
      <c r="AM124" s="120" t="s">
        <v>240</v>
      </c>
      <c r="AN124" s="120" t="s">
        <v>241</v>
      </c>
      <c r="AO124" s="340"/>
      <c r="AP124" s="340"/>
      <c r="AQ124" s="120" t="s">
        <v>216</v>
      </c>
      <c r="AR124" s="120" t="s">
        <v>217</v>
      </c>
      <c r="AS124" s="120" t="s">
        <v>216</v>
      </c>
      <c r="AT124" s="120" t="s">
        <v>217</v>
      </c>
      <c r="AU124" s="121"/>
      <c r="AV124" s="120" t="s">
        <v>216</v>
      </c>
      <c r="AW124" s="120" t="s">
        <v>217</v>
      </c>
      <c r="AX124" s="121"/>
      <c r="AY124" s="121"/>
      <c r="AZ124" s="121"/>
      <c r="BA124" s="121"/>
      <c r="BB124" s="121"/>
    </row>
    <row r="125" spans="1:54" x14ac:dyDescent="0.15">
      <c r="A125" s="136" t="s">
        <v>137</v>
      </c>
      <c r="B125" s="128"/>
      <c r="G125" s="365"/>
      <c r="H125" s="366"/>
      <c r="I125" s="133"/>
      <c r="J125" s="334"/>
      <c r="K125" s="336"/>
      <c r="L125" s="133" t="s">
        <v>220</v>
      </c>
      <c r="R125" s="117">
        <v>2</v>
      </c>
      <c r="S125" s="117">
        <v>3</v>
      </c>
      <c r="T125" s="117">
        <v>4</v>
      </c>
      <c r="U125" s="117">
        <v>5</v>
      </c>
      <c r="V125" s="117">
        <v>6</v>
      </c>
      <c r="W125" s="117">
        <v>7</v>
      </c>
      <c r="X125" s="117">
        <v>8</v>
      </c>
      <c r="Y125" s="117">
        <v>9</v>
      </c>
      <c r="Z125" s="117">
        <v>10</v>
      </c>
      <c r="AA125" s="117">
        <v>11</v>
      </c>
      <c r="AB125" s="117">
        <v>12</v>
      </c>
      <c r="AC125" s="117">
        <v>13</v>
      </c>
      <c r="AD125" s="117">
        <v>14</v>
      </c>
      <c r="AE125" s="117">
        <v>15</v>
      </c>
      <c r="AF125" s="117">
        <v>16</v>
      </c>
      <c r="AG125" s="117">
        <v>17</v>
      </c>
      <c r="AH125" s="117">
        <v>18</v>
      </c>
      <c r="AI125" s="117">
        <v>19</v>
      </c>
      <c r="AJ125" s="117">
        <v>20</v>
      </c>
      <c r="AK125" s="117">
        <v>21</v>
      </c>
      <c r="AL125" s="117">
        <v>22</v>
      </c>
      <c r="AM125" s="117">
        <v>23</v>
      </c>
      <c r="AN125" s="117">
        <v>24</v>
      </c>
      <c r="AO125" s="117">
        <v>25</v>
      </c>
      <c r="AP125" s="117">
        <v>26</v>
      </c>
      <c r="AQ125" s="117">
        <v>27</v>
      </c>
      <c r="AR125" s="117">
        <v>28</v>
      </c>
      <c r="AS125" s="117">
        <v>29</v>
      </c>
      <c r="AT125" s="117">
        <v>30</v>
      </c>
      <c r="AU125" s="117">
        <v>31</v>
      </c>
      <c r="AV125" s="117">
        <v>32</v>
      </c>
      <c r="AW125" s="117">
        <v>33</v>
      </c>
      <c r="AX125" s="117">
        <v>34</v>
      </c>
      <c r="AY125" s="117">
        <v>35</v>
      </c>
      <c r="AZ125" s="117">
        <v>36</v>
      </c>
      <c r="BA125" s="117">
        <v>37</v>
      </c>
      <c r="BB125" s="117">
        <v>38</v>
      </c>
    </row>
    <row r="126" spans="1:54" x14ac:dyDescent="0.15">
      <c r="A126" s="136" t="s">
        <v>139</v>
      </c>
      <c r="B126" s="128"/>
      <c r="G126" s="367"/>
      <c r="H126" s="368"/>
      <c r="I126" s="133"/>
      <c r="J126" s="334"/>
      <c r="K126" s="336"/>
      <c r="L126" s="133"/>
    </row>
    <row r="127" spans="1:54" x14ac:dyDescent="0.15">
      <c r="A127" s="136" t="s">
        <v>140</v>
      </c>
      <c r="B127" s="128"/>
    </row>
    <row r="128" spans="1:54" x14ac:dyDescent="0.15">
      <c r="A128" s="136" t="s">
        <v>141</v>
      </c>
      <c r="B128" s="128"/>
    </row>
    <row r="129" spans="1:29" x14ac:dyDescent="0.15">
      <c r="A129" s="136" t="s">
        <v>143</v>
      </c>
      <c r="B129" s="128"/>
      <c r="O129" s="384" t="s">
        <v>172</v>
      </c>
      <c r="P129" s="384"/>
      <c r="Q129" s="103"/>
    </row>
    <row r="130" spans="1:29" x14ac:dyDescent="0.15">
      <c r="A130" s="136" t="s">
        <v>144</v>
      </c>
      <c r="B130" s="128"/>
      <c r="E130" s="144" t="s">
        <v>265</v>
      </c>
      <c r="F130" s="378" t="s">
        <v>293</v>
      </c>
      <c r="G130" s="379"/>
      <c r="O130" s="385" t="s">
        <v>46</v>
      </c>
      <c r="P130" s="386"/>
      <c r="Q130" s="126" t="s">
        <v>177</v>
      </c>
    </row>
    <row r="131" spans="1:29" x14ac:dyDescent="0.15">
      <c r="A131" s="136" t="s">
        <v>145</v>
      </c>
      <c r="B131" s="128"/>
      <c r="E131" s="145" t="s">
        <v>266</v>
      </c>
      <c r="F131" s="378" t="s">
        <v>294</v>
      </c>
      <c r="G131" s="379"/>
      <c r="O131" s="387"/>
      <c r="P131" s="388"/>
      <c r="Q131" s="126" t="s">
        <v>176</v>
      </c>
    </row>
    <row r="132" spans="1:29" x14ac:dyDescent="0.15">
      <c r="A132" s="136" t="s">
        <v>146</v>
      </c>
      <c r="B132" s="128"/>
      <c r="E132" s="145" t="s">
        <v>267</v>
      </c>
      <c r="F132" s="378" t="s">
        <v>295</v>
      </c>
      <c r="G132" s="379"/>
      <c r="O132" s="389" t="s">
        <v>47</v>
      </c>
      <c r="P132" s="390"/>
      <c r="Q132" s="126" t="s">
        <v>178</v>
      </c>
    </row>
    <row r="133" spans="1:29" x14ac:dyDescent="0.15">
      <c r="A133" s="136" t="s">
        <v>147</v>
      </c>
      <c r="B133" s="128"/>
      <c r="E133" s="145" t="s">
        <v>268</v>
      </c>
      <c r="F133" s="378" t="s">
        <v>296</v>
      </c>
      <c r="G133" s="379"/>
    </row>
    <row r="134" spans="1:29" x14ac:dyDescent="0.15">
      <c r="A134" s="136" t="s">
        <v>148</v>
      </c>
      <c r="B134" s="128"/>
      <c r="E134" s="145" t="s">
        <v>269</v>
      </c>
      <c r="F134" s="378" t="s">
        <v>297</v>
      </c>
      <c r="G134" s="379"/>
      <c r="O134" s="17" t="s">
        <v>171</v>
      </c>
    </row>
    <row r="135" spans="1:29" ht="22.5" x14ac:dyDescent="0.15">
      <c r="A135" s="136" t="s">
        <v>149</v>
      </c>
      <c r="B135" s="128"/>
      <c r="O135" s="146" t="s">
        <v>133</v>
      </c>
      <c r="P135" s="147"/>
      <c r="Q135" s="148" t="s">
        <v>169</v>
      </c>
      <c r="R135" s="380" t="s">
        <v>170</v>
      </c>
      <c r="S135" s="381"/>
      <c r="T135" s="381"/>
      <c r="U135" s="381"/>
      <c r="V135" s="381"/>
      <c r="W135" s="381"/>
      <c r="X135" s="381"/>
      <c r="Y135" s="381"/>
      <c r="Z135" s="381"/>
      <c r="AA135" s="381"/>
      <c r="AB135" s="381"/>
      <c r="AC135" s="382"/>
    </row>
    <row r="136" spans="1:29" ht="22.5" x14ac:dyDescent="0.15">
      <c r="A136" s="136" t="s">
        <v>150</v>
      </c>
      <c r="B136" s="128"/>
      <c r="O136" s="146" t="s">
        <v>145</v>
      </c>
      <c r="P136" s="147"/>
      <c r="Q136" s="148" t="s">
        <v>298</v>
      </c>
      <c r="R136" s="380" t="s">
        <v>299</v>
      </c>
      <c r="S136" s="381"/>
      <c r="T136" s="381"/>
      <c r="U136" s="381"/>
      <c r="V136" s="381"/>
      <c r="W136" s="381"/>
      <c r="X136" s="381"/>
      <c r="Y136" s="381"/>
      <c r="Z136" s="381"/>
      <c r="AA136" s="381"/>
      <c r="AB136" s="381"/>
      <c r="AC136" s="382"/>
    </row>
    <row r="137" spans="1:29" x14ac:dyDescent="0.15">
      <c r="A137" s="136" t="s">
        <v>151</v>
      </c>
      <c r="B137" s="128"/>
      <c r="O137" s="146" t="s">
        <v>155</v>
      </c>
      <c r="P137" s="147"/>
      <c r="Q137" s="126" t="s">
        <v>163</v>
      </c>
      <c r="R137" s="356" t="s">
        <v>164</v>
      </c>
      <c r="S137" s="357"/>
      <c r="T137" s="357"/>
      <c r="U137" s="357"/>
      <c r="V137" s="357"/>
      <c r="W137" s="357"/>
      <c r="X137" s="357"/>
      <c r="Y137" s="357"/>
      <c r="Z137" s="357"/>
      <c r="AA137" s="357"/>
      <c r="AB137" s="357"/>
      <c r="AC137" s="383"/>
    </row>
    <row r="138" spans="1:29" x14ac:dyDescent="0.15">
      <c r="A138" s="136" t="s">
        <v>152</v>
      </c>
      <c r="B138" s="128"/>
      <c r="O138" s="146" t="s">
        <v>139</v>
      </c>
      <c r="P138" s="147"/>
      <c r="Q138" s="126" t="s">
        <v>165</v>
      </c>
      <c r="R138" s="356" t="s">
        <v>166</v>
      </c>
      <c r="S138" s="357"/>
      <c r="T138" s="357"/>
      <c r="U138" s="357"/>
      <c r="V138" s="357"/>
      <c r="W138" s="357"/>
      <c r="X138" s="357"/>
      <c r="Y138" s="357"/>
      <c r="Z138" s="357"/>
      <c r="AA138" s="357"/>
      <c r="AB138" s="357"/>
      <c r="AC138" s="383"/>
    </row>
    <row r="139" spans="1:29" x14ac:dyDescent="0.15">
      <c r="A139" s="136" t="s">
        <v>153</v>
      </c>
      <c r="B139" s="128"/>
      <c r="O139" s="136" t="s">
        <v>140</v>
      </c>
      <c r="P139" s="149"/>
      <c r="Q139" s="126" t="s">
        <v>167</v>
      </c>
      <c r="R139" s="127" t="s">
        <v>168</v>
      </c>
      <c r="S139" s="150"/>
      <c r="T139" s="150"/>
      <c r="U139" s="150"/>
      <c r="V139" s="150"/>
      <c r="W139" s="150"/>
      <c r="X139" s="150"/>
      <c r="Y139" s="150"/>
      <c r="Z139" s="150"/>
      <c r="AA139" s="150"/>
      <c r="AB139" s="150"/>
      <c r="AC139" s="128"/>
    </row>
    <row r="140" spans="1:29" x14ac:dyDescent="0.15">
      <c r="A140" s="136" t="s">
        <v>154</v>
      </c>
      <c r="B140" s="128"/>
    </row>
    <row r="141" spans="1:29" x14ac:dyDescent="0.15">
      <c r="A141" s="136" t="s">
        <v>155</v>
      </c>
      <c r="B141" s="128"/>
    </row>
    <row r="142" spans="1:29" x14ac:dyDescent="0.15">
      <c r="A142" s="136" t="s">
        <v>156</v>
      </c>
      <c r="B142" s="128"/>
      <c r="O142" s="151" t="s">
        <v>173</v>
      </c>
      <c r="P142" s="151"/>
      <c r="Q142" s="103"/>
    </row>
    <row r="143" spans="1:29" x14ac:dyDescent="0.15">
      <c r="A143" s="136" t="s">
        <v>157</v>
      </c>
      <c r="B143" s="128"/>
      <c r="O143" s="152" t="s">
        <v>46</v>
      </c>
      <c r="P143" s="153"/>
      <c r="Q143" s="126" t="s">
        <v>179</v>
      </c>
    </row>
    <row r="144" spans="1:29" x14ac:dyDescent="0.15">
      <c r="A144" s="136" t="s">
        <v>158</v>
      </c>
      <c r="B144" s="128"/>
      <c r="O144" s="154"/>
      <c r="P144" s="155"/>
      <c r="Q144" s="126" t="s">
        <v>180</v>
      </c>
    </row>
    <row r="145" spans="1:17" x14ac:dyDescent="0.15">
      <c r="A145" s="136" t="s">
        <v>159</v>
      </c>
      <c r="B145" s="128"/>
      <c r="O145" s="152" t="s">
        <v>47</v>
      </c>
      <c r="P145" s="153"/>
      <c r="Q145" s="126" t="s">
        <v>174</v>
      </c>
    </row>
    <row r="146" spans="1:17" x14ac:dyDescent="0.15">
      <c r="A146" s="136" t="s">
        <v>160</v>
      </c>
      <c r="B146" s="128"/>
      <c r="O146" s="154"/>
      <c r="P146" s="155"/>
      <c r="Q146" s="126" t="s">
        <v>175</v>
      </c>
    </row>
    <row r="147" spans="1:17" x14ac:dyDescent="0.15">
      <c r="A147" s="136" t="s">
        <v>161</v>
      </c>
      <c r="B147" s="128"/>
    </row>
    <row r="148" spans="1:17" ht="13.5" customHeight="1" x14ac:dyDescent="0.15"/>
    <row r="149" spans="1:17" x14ac:dyDescent="0.15">
      <c r="O149" s="111" t="s">
        <v>219</v>
      </c>
    </row>
    <row r="150" spans="1:17" x14ac:dyDescent="0.15">
      <c r="O150" s="277" t="s">
        <v>317</v>
      </c>
      <c r="P150" s="278"/>
    </row>
    <row r="151" spans="1:17" x14ac:dyDescent="0.15">
      <c r="O151" s="262"/>
      <c r="P151" s="263"/>
    </row>
    <row r="156" spans="1:17" ht="13.5" customHeight="1" x14ac:dyDescent="0.15"/>
    <row r="160" spans="1:17" ht="13.5" customHeight="1" x14ac:dyDescent="0.15"/>
    <row r="164" ht="13.5" customHeight="1" x14ac:dyDescent="0.15"/>
    <row r="167" ht="13.5" customHeight="1" x14ac:dyDescent="0.15"/>
    <row r="170" ht="13.5" customHeight="1" x14ac:dyDescent="0.15"/>
  </sheetData>
  <sheetProtection selectLockedCells="1" selectUnlockedCells="1"/>
  <protectedRanges>
    <protectedRange sqref="G1:N1" name="範囲1"/>
  </protectedRanges>
  <mergeCells count="291">
    <mergeCell ref="O150:P150"/>
    <mergeCell ref="O151:P151"/>
    <mergeCell ref="F133:G133"/>
    <mergeCell ref="F134:G134"/>
    <mergeCell ref="R135:AC135"/>
    <mergeCell ref="R136:AC136"/>
    <mergeCell ref="R137:AC137"/>
    <mergeCell ref="R138:AC138"/>
    <mergeCell ref="J126:K126"/>
    <mergeCell ref="O129:P129"/>
    <mergeCell ref="F130:G130"/>
    <mergeCell ref="O130:P131"/>
    <mergeCell ref="F131:G131"/>
    <mergeCell ref="F132:G132"/>
    <mergeCell ref="O132:P132"/>
    <mergeCell ref="AP123:AP124"/>
    <mergeCell ref="AQ123:AR123"/>
    <mergeCell ref="AS123:AT123"/>
    <mergeCell ref="AV123:AW123"/>
    <mergeCell ref="J124:K124"/>
    <mergeCell ref="J125:K125"/>
    <mergeCell ref="AC123:AD123"/>
    <mergeCell ref="AE123:AF123"/>
    <mergeCell ref="AG123:AI123"/>
    <mergeCell ref="AJ123:AJ124"/>
    <mergeCell ref="AK123:AN123"/>
    <mergeCell ref="AO123:AO124"/>
    <mergeCell ref="R123:X123"/>
    <mergeCell ref="Y123:Z123"/>
    <mergeCell ref="AA123:AB123"/>
    <mergeCell ref="J117:K117"/>
    <mergeCell ref="P117:P119"/>
    <mergeCell ref="J118:K118"/>
    <mergeCell ref="J119:K119"/>
    <mergeCell ref="J120:K120"/>
    <mergeCell ref="P120:P121"/>
    <mergeCell ref="J121:K121"/>
    <mergeCell ref="P114:P116"/>
    <mergeCell ref="C115:D115"/>
    <mergeCell ref="E115:F115"/>
    <mergeCell ref="J115:K115"/>
    <mergeCell ref="G116:H126"/>
    <mergeCell ref="J116:K116"/>
    <mergeCell ref="J122:K122"/>
    <mergeCell ref="J123:K123"/>
    <mergeCell ref="P123:Q124"/>
    <mergeCell ref="E113:F113"/>
    <mergeCell ref="J113:K113"/>
    <mergeCell ref="A110:B111"/>
    <mergeCell ref="C110:D110"/>
    <mergeCell ref="E110:F110"/>
    <mergeCell ref="G110:H115"/>
    <mergeCell ref="J110:K110"/>
    <mergeCell ref="A114:B115"/>
    <mergeCell ref="C114:D114"/>
    <mergeCell ref="E114:F114"/>
    <mergeCell ref="J114:K114"/>
    <mergeCell ref="P98:P105"/>
    <mergeCell ref="A100:B100"/>
    <mergeCell ref="C100:D100"/>
    <mergeCell ref="C101:D101"/>
    <mergeCell ref="C102:D102"/>
    <mergeCell ref="C103:D103"/>
    <mergeCell ref="C104:D104"/>
    <mergeCell ref="C105:D105"/>
    <mergeCell ref="P110:P113"/>
    <mergeCell ref="C111:D111"/>
    <mergeCell ref="E111:F111"/>
    <mergeCell ref="J111:K111"/>
    <mergeCell ref="A112:B113"/>
    <mergeCell ref="P106:P109"/>
    <mergeCell ref="A108:B108"/>
    <mergeCell ref="A109:B109"/>
    <mergeCell ref="C109:D109"/>
    <mergeCell ref="E109:F109"/>
    <mergeCell ref="G109:H109"/>
    <mergeCell ref="J109:K109"/>
    <mergeCell ref="C112:D112"/>
    <mergeCell ref="E112:F112"/>
    <mergeCell ref="J112:K112"/>
    <mergeCell ref="C113:D113"/>
    <mergeCell ref="AS88:AT88"/>
    <mergeCell ref="AV88:AW88"/>
    <mergeCell ref="P90:P97"/>
    <mergeCell ref="A95:B95"/>
    <mergeCell ref="C95:D95"/>
    <mergeCell ref="E95:F95"/>
    <mergeCell ref="G95:N95"/>
    <mergeCell ref="C96:D96"/>
    <mergeCell ref="G96:N96"/>
    <mergeCell ref="C97:D97"/>
    <mergeCell ref="AG88:AI88"/>
    <mergeCell ref="AJ88:AJ89"/>
    <mergeCell ref="AK88:AN88"/>
    <mergeCell ref="AO88:AO89"/>
    <mergeCell ref="AP88:AP89"/>
    <mergeCell ref="AQ88:AR88"/>
    <mergeCell ref="P88:Q89"/>
    <mergeCell ref="R88:X88"/>
    <mergeCell ref="Y88:Z88"/>
    <mergeCell ref="AA88:AB88"/>
    <mergeCell ref="AC88:AD88"/>
    <mergeCell ref="AE88:AF88"/>
    <mergeCell ref="G97:N97"/>
    <mergeCell ref="C69:H70"/>
    <mergeCell ref="N69:N70"/>
    <mergeCell ref="D81:N81"/>
    <mergeCell ref="D82:N82"/>
    <mergeCell ref="D66:E66"/>
    <mergeCell ref="F66:G66"/>
    <mergeCell ref="L66:N66"/>
    <mergeCell ref="D67:E67"/>
    <mergeCell ref="F67:G67"/>
    <mergeCell ref="L67:N67"/>
    <mergeCell ref="A64:A65"/>
    <mergeCell ref="B64:B65"/>
    <mergeCell ref="C64:C65"/>
    <mergeCell ref="D64:E65"/>
    <mergeCell ref="F64:G64"/>
    <mergeCell ref="H64:H65"/>
    <mergeCell ref="L64:N65"/>
    <mergeCell ref="F65:G65"/>
    <mergeCell ref="C68:G68"/>
    <mergeCell ref="L68:N68"/>
    <mergeCell ref="L59:N61"/>
    <mergeCell ref="F60:G60"/>
    <mergeCell ref="F61:G61"/>
    <mergeCell ref="A62:A63"/>
    <mergeCell ref="B62:B63"/>
    <mergeCell ref="C62:C63"/>
    <mergeCell ref="D62:E63"/>
    <mergeCell ref="F62:G62"/>
    <mergeCell ref="H62:H63"/>
    <mergeCell ref="L62:N63"/>
    <mergeCell ref="F63:G63"/>
    <mergeCell ref="A59:A61"/>
    <mergeCell ref="B59:B61"/>
    <mergeCell ref="C59:C61"/>
    <mergeCell ref="D59:E61"/>
    <mergeCell ref="F59:G59"/>
    <mergeCell ref="H59:H61"/>
    <mergeCell ref="L54:N56"/>
    <mergeCell ref="F55:G55"/>
    <mergeCell ref="F56:G56"/>
    <mergeCell ref="A57:A58"/>
    <mergeCell ref="B57:B58"/>
    <mergeCell ref="C57:C58"/>
    <mergeCell ref="D57:E58"/>
    <mergeCell ref="F57:G57"/>
    <mergeCell ref="H57:H58"/>
    <mergeCell ref="L57:N58"/>
    <mergeCell ref="A54:A56"/>
    <mergeCell ref="B54:B56"/>
    <mergeCell ref="C54:C56"/>
    <mergeCell ref="D54:E56"/>
    <mergeCell ref="F54:G54"/>
    <mergeCell ref="H54:H56"/>
    <mergeCell ref="F58:G58"/>
    <mergeCell ref="F50:G50"/>
    <mergeCell ref="A51:A53"/>
    <mergeCell ref="B51:B53"/>
    <mergeCell ref="C51:C53"/>
    <mergeCell ref="D51:E53"/>
    <mergeCell ref="F51:G51"/>
    <mergeCell ref="H47:H48"/>
    <mergeCell ref="L47:N48"/>
    <mergeCell ref="F48:G48"/>
    <mergeCell ref="A49:A50"/>
    <mergeCell ref="B49:B50"/>
    <mergeCell ref="C49:C50"/>
    <mergeCell ref="D49:E50"/>
    <mergeCell ref="F49:G49"/>
    <mergeCell ref="H49:H50"/>
    <mergeCell ref="L49:N50"/>
    <mergeCell ref="H51:H53"/>
    <mergeCell ref="L51:N53"/>
    <mergeCell ref="F52:G52"/>
    <mergeCell ref="F53:G53"/>
    <mergeCell ref="A47:A48"/>
    <mergeCell ref="B47:B48"/>
    <mergeCell ref="C47:C48"/>
    <mergeCell ref="D47:E48"/>
    <mergeCell ref="F47:G47"/>
    <mergeCell ref="A43:A46"/>
    <mergeCell ref="B43:B46"/>
    <mergeCell ref="C43:C46"/>
    <mergeCell ref="D43:E46"/>
    <mergeCell ref="F43:G43"/>
    <mergeCell ref="H43:H46"/>
    <mergeCell ref="L43:N46"/>
    <mergeCell ref="F44:G44"/>
    <mergeCell ref="L39:N39"/>
    <mergeCell ref="F40:G40"/>
    <mergeCell ref="F41:G41"/>
    <mergeCell ref="L41:N41"/>
    <mergeCell ref="F42:G42"/>
    <mergeCell ref="L42:N42"/>
    <mergeCell ref="F45:G45"/>
    <mergeCell ref="F46:G46"/>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1:G31"/>
    <mergeCell ref="F32:G32"/>
    <mergeCell ref="L32:N32"/>
    <mergeCell ref="A33:A35"/>
    <mergeCell ref="B33:B35"/>
    <mergeCell ref="C33:C35"/>
    <mergeCell ref="D33:E35"/>
    <mergeCell ref="F33:G33"/>
    <mergeCell ref="H33:H35"/>
    <mergeCell ref="A30:A32"/>
    <mergeCell ref="B30:B32"/>
    <mergeCell ref="C30:C32"/>
    <mergeCell ref="D30:E32"/>
    <mergeCell ref="F30:G30"/>
    <mergeCell ref="H30:H32"/>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E14:F14"/>
    <mergeCell ref="C12:G12"/>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79">
      <colorScale>
        <cfvo type="min"/>
        <cfvo type="percentile" val="50"/>
        <cfvo type="max"/>
        <color rgb="FFF8696B"/>
        <color rgb="FFFFEB84"/>
        <color rgb="FF63BE7B"/>
      </colorScale>
    </cfRule>
    <cfRule type="dataBar" priority="78">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7">
      <colorScale>
        <cfvo type="min"/>
        <cfvo type="percentile" val="50"/>
        <cfvo type="max"/>
        <color rgb="FFF8696B"/>
        <color rgb="FFFFEB84"/>
        <color rgb="FF63BE7B"/>
      </colorScale>
    </cfRule>
    <cfRule type="dataBar" priority="76">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{8AB41CAE-E2E5-46AC-9D7C-1C19BA798BD4}</x14:id>
        </ext>
      </extLst>
    </cfRule>
  </conditionalFormatting>
  <conditionalFormatting sqref="B33:B34">
    <cfRule type="colorScale" priority="71">
      <colorScale>
        <cfvo type="min"/>
        <cfvo type="percentile" val="50"/>
        <cfvo type="max"/>
        <color rgb="FFF8696B"/>
        <color rgb="FFFFEB84"/>
        <color rgb="FF63BE7B"/>
      </colorScale>
    </cfRule>
    <cfRule type="dataBar" priority="70">
      <dataBar>
        <cfvo type="min"/>
        <cfvo type="max"/>
        <color rgb="FF638EC6"/>
      </dataBar>
      <extLst>
        <ext xmlns:x14="http://schemas.microsoft.com/office/spreadsheetml/2009/9/main" uri="{B025F937-C7B1-47D3-B67F-A62EFF666E3E}">
          <x14:id>{F22D054E-7AA4-4834-9A40-DD4D48C01B9B}</x14:id>
        </ext>
      </extLst>
    </cfRule>
  </conditionalFormatting>
  <conditionalFormatting sqref="B36">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{50FA928D-77EB-43D1-A59F-0596E37F5423}</x14:id>
        </ext>
      </extLst>
    </cfRule>
  </conditionalFormatting>
  <conditionalFormatting sqref="B39:B40">
    <cfRule type="dataBar" priority="49">
      <dataBar>
        <cfvo type="min"/>
        <cfvo type="max"/>
        <color rgb="FF638EC6"/>
      </dataBar>
      <extLst>
        <ext xmlns:x14="http://schemas.microsoft.com/office/spreadsheetml/2009/9/main" uri="{B025F937-C7B1-47D3-B67F-A62EFF666E3E}">
          <x14:id>{60EE3949-ADE8-4046-95DD-BA5BA8507DE0}</x14:id>
        </ext>
      </extLst>
    </cfRule>
    <cfRule type="colorScale" priority="50">
      <colorScale>
        <cfvo type="min"/>
        <cfvo type="percentile" val="50"/>
        <cfvo type="max"/>
        <color rgb="FFF8696B"/>
        <color rgb="FFFFEB84"/>
        <color rgb="FF63BE7B"/>
      </colorScale>
    </cfRule>
  </conditionalFormatting>
  <conditionalFormatting sqref="B43">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{08AAA6CE-D480-4AC7-9983-C6DA39F6C3B2}</x14:id>
        </ext>
      </extLst>
    </cfRule>
  </conditionalFormatting>
  <conditionalFormatting sqref="B47">
    <cfRule type="colorScale" priority="28">
      <colorScale>
        <cfvo type="min"/>
        <cfvo type="percentile" val="50"/>
        <cfvo type="max"/>
        <color rgb="FFF8696B"/>
        <color rgb="FFFFEB84"/>
        <color rgb="FF63BE7B"/>
      </colorScale>
    </cfRule>
    <cfRule type="dataBar" priority="27">
      <dataBar>
        <cfvo type="min"/>
        <cfvo type="max"/>
        <color rgb="FF638EC6"/>
      </dataBar>
      <extLst>
        <ext xmlns:x14="http://schemas.microsoft.com/office/spreadsheetml/2009/9/main" uri="{B025F937-C7B1-47D3-B67F-A62EFF666E3E}">
          <x14:id>{68AC5752-2705-4302-A006-C3FC55353B6F}</x14:id>
        </ext>
      </extLst>
    </cfRule>
  </conditionalFormatting>
  <conditionalFormatting sqref="B49">
    <cfRule type="dataBar" priority="60">
      <dataBar>
        <cfvo type="min"/>
        <cfvo type="max"/>
        <color rgb="FF638EC6"/>
      </dataBar>
      <extLst>
        <ext xmlns:x14="http://schemas.microsoft.com/office/spreadsheetml/2009/9/main" uri="{B025F937-C7B1-47D3-B67F-A62EFF666E3E}">
          <x14:id>{C80B4710-8FD4-47F9-893B-384EA6A5FE40}</x14:id>
        </ext>
      </extLst>
    </cfRule>
    <cfRule type="colorScale" priority="61">
      <colorScale>
        <cfvo type="min"/>
        <cfvo type="percentile" val="50"/>
        <cfvo type="max"/>
        <color rgb="FFF8696B"/>
        <color rgb="FFFFEB84"/>
        <color rgb="FF63BE7B"/>
      </colorScale>
    </cfRule>
  </conditionalFormatting>
  <conditionalFormatting sqref="B51:B52">
    <cfRule type="dataBar" priority="68">
      <dataBar>
        <cfvo type="min"/>
        <cfvo type="max"/>
        <color rgb="FF638EC6"/>
      </dataBar>
      <extLst>
        <ext xmlns:x14="http://schemas.microsoft.com/office/spreadsheetml/2009/9/main" uri="{B025F937-C7B1-47D3-B67F-A62EFF666E3E}">
          <x14:id>{B68F18FF-A6D4-4D9E-8FC1-2981B6EFD4FF}</x14:id>
        </ext>
      </extLst>
    </cfRule>
    <cfRule type="colorScale" priority="69">
      <colorScale>
        <cfvo type="min"/>
        <cfvo type="percentile" val="50"/>
        <cfvo type="max"/>
        <color rgb="FFF8696B"/>
        <color rgb="FFFFEB84"/>
        <color rgb="FF63BE7B"/>
      </colorScale>
    </cfRule>
  </conditionalFormatting>
  <conditionalFormatting sqref="B54">
    <cfRule type="dataBar" priority="66">
      <dataBar>
        <cfvo type="min"/>
        <cfvo type="max"/>
        <color rgb="FF638EC6"/>
      </dataBar>
      <extLst>
        <ext xmlns:x14="http://schemas.microsoft.com/office/spreadsheetml/2009/9/main" uri="{B025F937-C7B1-47D3-B67F-A62EFF666E3E}">
          <x14:id>{DD1DD2FC-F14E-4BCD-8212-DB9C20D86AA1}</x14:id>
        </ext>
      </extLst>
    </cfRule>
    <cfRule type="colorScale" priority="67">
      <colorScale>
        <cfvo type="min"/>
        <cfvo type="percentile" val="50"/>
        <cfvo type="max"/>
        <color rgb="FFF8696B"/>
        <color rgb="FFFFEB84"/>
        <color rgb="FF63BE7B"/>
      </colorScale>
    </cfRule>
  </conditionalFormatting>
  <conditionalFormatting sqref="B57">
    <cfRule type="colorScale" priority="59">
      <colorScale>
        <cfvo type="min"/>
        <cfvo type="percentile" val="50"/>
        <cfvo type="max"/>
        <color rgb="FFF8696B"/>
        <color rgb="FFFFEB84"/>
        <color rgb="FF63BE7B"/>
      </colorScale>
    </cfRule>
    <cfRule type="dataBar" priority="58">
      <dataBar>
        <cfvo type="min"/>
        <cfvo type="max"/>
        <color rgb="FF638EC6"/>
      </dataBar>
      <extLst>
        <ext xmlns:x14="http://schemas.microsoft.com/office/spreadsheetml/2009/9/main" uri="{B025F937-C7B1-47D3-B67F-A62EFF666E3E}">
          <x14:id>{FECE21E2-0CBF-49FE-9782-BFF18F6C63BD}</x14:id>
        </ext>
      </extLst>
    </cfRule>
  </conditionalFormatting>
  <conditionalFormatting sqref="B59:B6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{EBDDD1D9-51CD-4ED8-B262-2D44D309326D}</x14:id>
        </ext>
      </extLst>
    </cfRule>
  </conditionalFormatting>
  <conditionalFormatting sqref="B62">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{AB6A6295-E967-4FAA-9F78-DF0FCC5F1089}</x14:id>
        </ext>
      </extLst>
    </cfRule>
  </conditionalFormatting>
  <conditionalFormatting sqref="B66:B67 B64">
    <cfRule type="colorScale" priority="53">
      <colorScale>
        <cfvo type="min"/>
        <cfvo type="percentile" val="50"/>
        <cfvo type="max"/>
        <color rgb="FFF8696B"/>
        <color rgb="FFFFEB84"/>
        <color rgb="FF63BE7B"/>
      </colorScale>
    </cfRule>
    <cfRule type="dataBar" priority="52">
      <dataBar>
        <cfvo type="min"/>
        <cfvo type="max"/>
        <color rgb="FF638EC6"/>
      </dataBar>
      <extLst>
        <ext xmlns:x14="http://schemas.microsoft.com/office/spreadsheetml/2009/9/main" uri="{B025F937-C7B1-47D3-B67F-A62EFF666E3E}">
          <x14:id>{69D8BF3D-0199-43F9-8098-71AFB6A94B49}</x14:id>
        </ext>
      </extLst>
    </cfRule>
  </conditionalFormatting>
  <conditionalFormatting sqref="F43 I43:K43">
    <cfRule type="expression" dxfId="44" priority="30">
      <formula>$I$43="ー"</formula>
    </cfRule>
  </conditionalFormatting>
  <conditionalFormatting sqref="F44 I44:K44">
    <cfRule type="expression" dxfId="43" priority="29">
      <formula>$I$44="ー"</formula>
    </cfRule>
  </conditionalFormatting>
  <conditionalFormatting sqref="F19:G20">
    <cfRule type="expression" dxfId="42" priority="24">
      <formula>$I$20="―"</formula>
    </cfRule>
  </conditionalFormatting>
  <conditionalFormatting sqref="F27:G28">
    <cfRule type="expression" dxfId="41" priority="3">
      <formula>$H$27=0</formula>
    </cfRule>
  </conditionalFormatting>
  <conditionalFormatting sqref="F28:G28">
    <cfRule type="expression" dxfId="40" priority="4">
      <formula>$F$28=""</formula>
    </cfRule>
  </conditionalFormatting>
  <conditionalFormatting sqref="F30:G31">
    <cfRule type="expression" dxfId="39" priority="1">
      <formula>$H$27=0</formula>
    </cfRule>
  </conditionalFormatting>
  <conditionalFormatting sqref="F31:G31">
    <cfRule type="expression" dxfId="38" priority="2">
      <formula>$F$28=""</formula>
    </cfRule>
  </conditionalFormatting>
  <conditionalFormatting sqref="F33:N35">
    <cfRule type="expression" dxfId="37" priority="43">
      <formula>$H$33=0</formula>
    </cfRule>
  </conditionalFormatting>
  <conditionalFormatting sqref="F36:N38">
    <cfRule type="expression" dxfId="36" priority="41">
      <formula>$H$36=0</formula>
    </cfRule>
  </conditionalFormatting>
  <conditionalFormatting sqref="F39:N42">
    <cfRule type="expression" dxfId="35" priority="40">
      <formula>$H$39=0</formula>
    </cfRule>
  </conditionalFormatting>
  <conditionalFormatting sqref="F43:N46">
    <cfRule type="expression" dxfId="34" priority="38">
      <formula>$H$43=0</formula>
    </cfRule>
  </conditionalFormatting>
  <conditionalFormatting sqref="F47:N50">
    <cfRule type="expression" dxfId="33" priority="26">
      <formula>$H$49=0</formula>
    </cfRule>
  </conditionalFormatting>
  <conditionalFormatting sqref="F51:N53">
    <cfRule type="expression" dxfId="32" priority="37">
      <formula>$H$51=0</formula>
    </cfRule>
  </conditionalFormatting>
  <conditionalFormatting sqref="F54:N56">
    <cfRule type="expression" dxfId="31" priority="36">
      <formula>$H$54=0</formula>
    </cfRule>
  </conditionalFormatting>
  <conditionalFormatting sqref="F57:N58">
    <cfRule type="expression" dxfId="30" priority="21">
      <formula>$H$57=0</formula>
    </cfRule>
  </conditionalFormatting>
  <conditionalFormatting sqref="F59:N61">
    <cfRule type="expression" dxfId="29" priority="25">
      <formula>$H$59=0</formula>
    </cfRule>
  </conditionalFormatting>
  <conditionalFormatting sqref="F62:N63">
    <cfRule type="expression" dxfId="28" priority="35">
      <formula>$H$62=0</formula>
    </cfRule>
  </conditionalFormatting>
  <conditionalFormatting sqref="F64:N65">
    <cfRule type="expression" dxfId="27" priority="34">
      <formula>$H$64=0</formula>
    </cfRule>
  </conditionalFormatting>
  <conditionalFormatting sqref="F66:N66">
    <cfRule type="expression" dxfId="26" priority="33">
      <formula>$H$66=0</formula>
    </cfRule>
  </conditionalFormatting>
  <conditionalFormatting sqref="F67:N67">
    <cfRule type="expression" dxfId="25" priority="32">
      <formula>$H$67=0</formula>
    </cfRule>
  </conditionalFormatting>
  <conditionalFormatting sqref="H27:N28 F29:N29">
    <cfRule type="expression" dxfId="24" priority="46">
      <formula>$H$27=0</formula>
    </cfRule>
  </conditionalFormatting>
  <conditionalFormatting sqref="H30:N31 F32:N32">
    <cfRule type="expression" dxfId="23" priority="44">
      <formula>$H$30=0</formula>
    </cfRule>
  </conditionalFormatting>
  <conditionalFormatting sqref="I19:K20">
    <cfRule type="expression" dxfId="22" priority="19">
      <formula>$I$19="―"</formula>
    </cfRule>
  </conditionalFormatting>
  <conditionalFormatting sqref="I28:K28">
    <cfRule type="expression" dxfId="21" priority="47">
      <formula>$F$28=""</formula>
    </cfRule>
  </conditionalFormatting>
  <conditionalFormatting sqref="I31:K31">
    <cfRule type="expression" dxfId="20" priority="45">
      <formula>$F$31=""</formula>
    </cfRule>
  </conditionalFormatting>
  <conditionalFormatting sqref="I37:K37 F37">
    <cfRule type="expression" dxfId="19" priority="42">
      <formula>$F$37=""</formula>
    </cfRule>
  </conditionalFormatting>
  <conditionalFormatting sqref="I52:K52 F52">
    <cfRule type="expression" dxfId="18" priority="31">
      <formula>$F$52=""</formula>
    </cfRule>
  </conditionalFormatting>
  <conditionalFormatting sqref="J19:J26">
    <cfRule type="duplicateValues" dxfId="17" priority="18"/>
  </conditionalFormatting>
  <conditionalFormatting sqref="J27:J29">
    <cfRule type="duplicateValues" dxfId="16" priority="17"/>
  </conditionalFormatting>
  <conditionalFormatting sqref="J30:J32">
    <cfRule type="duplicateValues" dxfId="15" priority="16"/>
  </conditionalFormatting>
  <conditionalFormatting sqref="J33:J35">
    <cfRule type="duplicateValues" dxfId="14" priority="15"/>
  </conditionalFormatting>
  <conditionalFormatting sqref="J36:J38">
    <cfRule type="duplicateValues" dxfId="13" priority="14"/>
  </conditionalFormatting>
  <conditionalFormatting sqref="J39:J42">
    <cfRule type="duplicateValues" dxfId="12" priority="13"/>
  </conditionalFormatting>
  <conditionalFormatting sqref="J43:J46">
    <cfRule type="duplicateValues" dxfId="11" priority="85"/>
  </conditionalFormatting>
  <conditionalFormatting sqref="J47:J48">
    <cfRule type="duplicateValues" dxfId="10" priority="11"/>
  </conditionalFormatting>
  <conditionalFormatting sqref="J49:J50">
    <cfRule type="duplicateValues" dxfId="9" priority="10"/>
  </conditionalFormatting>
  <conditionalFormatting sqref="J51:J53">
    <cfRule type="duplicateValues" dxfId="8" priority="9"/>
  </conditionalFormatting>
  <conditionalFormatting sqref="J54:J56">
    <cfRule type="duplicateValues" dxfId="7" priority="8"/>
  </conditionalFormatting>
  <conditionalFormatting sqref="J57:J58">
    <cfRule type="duplicateValues" dxfId="6" priority="20"/>
  </conditionalFormatting>
  <conditionalFormatting sqref="J59:J61">
    <cfRule type="duplicateValues" dxfId="5" priority="7"/>
  </conditionalFormatting>
  <conditionalFormatting sqref="J62:J63">
    <cfRule type="duplicateValues" dxfId="4" priority="6"/>
  </conditionalFormatting>
  <conditionalFormatting sqref="J64:J65">
    <cfRule type="duplicateValues" dxfId="3" priority="5"/>
  </conditionalFormatting>
  <conditionalFormatting sqref="J31:K31">
    <cfRule type="expression" dxfId="2" priority="48">
      <formula>$F$31=0</formula>
    </cfRule>
  </conditionalFormatting>
  <conditionalFormatting sqref="L19:L26">
    <cfRule type="expression" dxfId="1" priority="23">
      <formula>$B$19="対象外×"</formula>
    </cfRule>
  </conditionalFormatting>
  <conditionalFormatting sqref="O150:P151">
    <cfRule type="expression" dxfId="0" priority="51">
      <formula>$B$36="対象外×"</formula>
    </cfRule>
  </conditionalFormatting>
  <dataValidations count="15">
    <dataValidation type="list" allowBlank="1" showInputMessage="1" showErrorMessage="1" prompt="該当するもの_x000a_１つ選択_x000a_※複数不可" sqref="J57:J58 J19:J26" xr:uid="{1124FA68-86D3-48FC-AE6A-FBE223C19ACE}">
      <formula1>"　,○"</formula1>
    </dataValidation>
    <dataValidation type="list" showInputMessage="1" showErrorMessage="1" prompt="該当するもの_x000a_１つ選択_x000a_※複数不可" sqref="J59:J68 J27:J56" xr:uid="{B7FFA62B-BD46-4BE7-A659-985B521C10B6}">
      <formula1>"○,　"</formula1>
    </dataValidation>
    <dataValidation type="list" allowBlank="1" showInputMessage="1" showErrorMessage="1" sqref="B19:B21 B27:B28 B30 B36 B33:B34 B51:B52 B54 B43 B49 B57 B59:B60 B62 B64 B39:B40 B66:B67 B47" xr:uid="{5DB365E3-ADE7-4845-BE95-C1D02012BDA0}">
      <formula1>"対象○,対象外×"</formula1>
    </dataValidation>
    <dataValidation type="list" allowBlank="1" showInputMessage="1" showErrorMessage="1" sqref="L33" xr:uid="{8885059B-621C-473C-8406-A668AC6C93BE}">
      <formula1>$E$114:$E$115</formula1>
    </dataValidation>
    <dataValidation type="list" allowBlank="1" showInputMessage="1" showErrorMessage="1" sqref="L27" xr:uid="{E98A8F3B-48A7-4E1A-8E44-9D7241AF2C7F}">
      <formula1>$E$110:$E$111</formula1>
    </dataValidation>
    <dataValidation type="list" allowBlank="1" showInputMessage="1" showErrorMessage="1" sqref="L30" xr:uid="{67D1B700-2C96-46D7-A3A9-BD677F936D7B}">
      <formula1>$E$112:$E$113</formula1>
    </dataValidation>
    <dataValidation type="list" allowBlank="1" showInputMessage="1" showErrorMessage="1" sqref="M36:N36" xr:uid="{4DCB7B97-6A35-4A4E-A346-0CE5D49E5061}">
      <formula1>$I$110:$I$115</formula1>
    </dataValidation>
    <dataValidation type="list" allowBlank="1" showInputMessage="1" showErrorMessage="1" sqref="M37:N37" xr:uid="{35E0C4C9-8D24-4142-ACF0-9C62C6635F6C}">
      <formula1>$J$117:$J$120</formula1>
    </dataValidation>
    <dataValidation type="list" allowBlank="1" showInputMessage="1" showErrorMessage="1" sqref="M38:N38" xr:uid="{53CFFC16-B94F-4D39-AC01-6BB6C8889F2F}">
      <formula1>$J$122:$J$124</formula1>
    </dataValidation>
    <dataValidation type="list" allowBlank="1" showInputMessage="1" showErrorMessage="1" sqref="E23" xr:uid="{DF86A2C6-8260-4A9E-977F-76687241CC9F}">
      <formula1>$A$119:$A$147</formula1>
    </dataValidation>
    <dataValidation type="list" allowBlank="1" showInputMessage="1" showErrorMessage="1" sqref="F33:G33" xr:uid="{71454B7F-F44A-4FFA-9812-7C631E024CE2}">
      <formula1>$Q$135:$Q$139</formula1>
    </dataValidation>
    <dataValidation type="list" allowBlank="1" showInputMessage="1" showErrorMessage="1" sqref="F34:G34" xr:uid="{5875171C-8032-4678-A7C0-DA548D0BC900}">
      <formula1>$R$135:$R$139</formula1>
    </dataValidation>
    <dataValidation type="list" allowBlank="1" showInputMessage="1" showErrorMessage="1" sqref="G1:N1" xr:uid="{FB8FAE82-271C-4170-90A9-4DFED9D908CD}">
      <formula1>$Q$90:$Q$122</formula1>
    </dataValidation>
    <dataValidation type="list" allowBlank="1" showInputMessage="1" showErrorMessage="1" sqref="F37:G37" xr:uid="{5BA70F56-CE5A-4F4C-87FC-AC0C7282B955}">
      <formula1>$O$150:O$151</formula1>
    </dataValidation>
    <dataValidation type="list" allowBlank="1" showInputMessage="1" showErrorMessage="1" sqref="C11:G11" xr:uid="{2F582B20-5FF2-4886-832F-DC9B4F9EFE75}">
      <formula1>$G$96:$G$97</formula1>
    </dataValidation>
  </dataValidations>
  <pageMargins left="0.70866141732283472" right="0.11811023622047245" top="0.35433070866141736" bottom="0.15748031496062992" header="0" footer="0"/>
  <pageSetup paperSize="9" scale="80"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B47</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B49</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B51:B52</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B54</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B57</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B59:B60</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B62</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B66:B67 B64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A22" zoomScale="130" zoomScaleNormal="40" zoomScaleSheetLayoutView="130" workbookViewId="0">
      <selection activeCell="M2" sqref="M2"/>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392"/>
      <c r="B1" s="392"/>
      <c r="C1" s="392"/>
      <c r="D1" s="392"/>
      <c r="E1" s="392"/>
      <c r="F1" s="392"/>
      <c r="G1" s="392"/>
      <c r="H1" s="392"/>
      <c r="I1" s="392"/>
      <c r="J1" s="392"/>
      <c r="K1" s="392"/>
      <c r="L1" s="393" t="s">
        <v>233</v>
      </c>
      <c r="M1" s="393"/>
      <c r="N1" s="393"/>
      <c r="O1" s="393"/>
      <c r="P1" s="393"/>
      <c r="Q1" s="393"/>
      <c r="R1" s="393"/>
      <c r="S1" s="393"/>
      <c r="T1" s="393"/>
      <c r="U1" s="393"/>
    </row>
    <row r="2" spans="1:22" ht="23.25" customHeight="1" x14ac:dyDescent="0.15">
      <c r="A2" s="392" t="s">
        <v>81</v>
      </c>
      <c r="B2" s="392"/>
      <c r="C2" s="392"/>
      <c r="D2" s="392"/>
      <c r="E2" s="392"/>
      <c r="F2" s="392"/>
      <c r="G2" s="392"/>
      <c r="H2" s="392"/>
      <c r="I2" s="392"/>
      <c r="J2" s="392"/>
      <c r="K2" s="392"/>
      <c r="M2" s="8"/>
      <c r="N2" s="8"/>
      <c r="O2" s="8"/>
      <c r="P2" s="8"/>
      <c r="Q2" s="8"/>
      <c r="R2" s="8"/>
      <c r="S2" s="8"/>
      <c r="T2" s="8"/>
      <c r="U2" s="8"/>
      <c r="V2" s="8"/>
    </row>
    <row r="3" spans="1:22" ht="14.25" customHeight="1" x14ac:dyDescent="0.15">
      <c r="A3" s="4"/>
      <c r="B3" s="4"/>
      <c r="C3" s="4"/>
      <c r="D3" s="4"/>
      <c r="E3" s="4"/>
      <c r="F3" s="4"/>
      <c r="G3" s="4"/>
      <c r="H3" s="4"/>
      <c r="I3" s="4"/>
      <c r="L3" s="15" t="s">
        <v>84</v>
      </c>
      <c r="M3" s="394" t="s">
        <v>254</v>
      </c>
      <c r="N3" s="394"/>
      <c r="O3" s="394"/>
      <c r="P3" s="394"/>
      <c r="Q3" s="394"/>
      <c r="R3" s="394"/>
      <c r="S3" s="394"/>
      <c r="T3" s="394"/>
      <c r="U3" s="394"/>
    </row>
    <row r="4" spans="1:22" ht="13.5" customHeight="1" x14ac:dyDescent="0.15">
      <c r="J4" s="7"/>
      <c r="L4" s="14"/>
      <c r="M4" s="394"/>
      <c r="N4" s="394"/>
      <c r="O4" s="394"/>
      <c r="P4" s="394"/>
      <c r="Q4" s="394"/>
      <c r="R4" s="394"/>
      <c r="S4" s="394"/>
      <c r="T4" s="394"/>
      <c r="U4" s="394"/>
    </row>
    <row r="5" spans="1:22" ht="14.25" customHeight="1" x14ac:dyDescent="0.15">
      <c r="J5" s="7"/>
      <c r="L5" s="14"/>
      <c r="M5" s="394"/>
      <c r="N5" s="394"/>
      <c r="O5" s="394"/>
      <c r="P5" s="394"/>
      <c r="Q5" s="394"/>
      <c r="R5" s="394"/>
      <c r="S5" s="394"/>
      <c r="T5" s="394"/>
      <c r="U5" s="394"/>
    </row>
    <row r="6" spans="1:22" ht="13.5" customHeight="1" x14ac:dyDescent="0.15">
      <c r="J6" s="7"/>
      <c r="L6" s="14"/>
      <c r="M6" s="394"/>
      <c r="N6" s="394"/>
      <c r="O6" s="394"/>
      <c r="P6" s="394"/>
      <c r="Q6" s="394"/>
      <c r="R6" s="394"/>
      <c r="S6" s="394"/>
      <c r="T6" s="394"/>
      <c r="U6" s="394"/>
    </row>
    <row r="7" spans="1:22" ht="13.5" customHeight="1" x14ac:dyDescent="0.15">
      <c r="J7" s="7"/>
      <c r="L7" s="14"/>
      <c r="M7" s="394"/>
      <c r="N7" s="394"/>
      <c r="O7" s="394"/>
      <c r="P7" s="394"/>
      <c r="Q7" s="394"/>
      <c r="R7" s="394"/>
      <c r="S7" s="394"/>
      <c r="T7" s="394"/>
      <c r="U7" s="394"/>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26</v>
      </c>
    </row>
    <row r="53" spans="1:11" ht="13.15" customHeight="1" x14ac:dyDescent="0.15">
      <c r="A53" s="11">
        <v>1</v>
      </c>
      <c r="B53" s="5" t="s">
        <v>85</v>
      </c>
      <c r="C53" s="12"/>
      <c r="D53" s="12"/>
      <c r="E53" s="12"/>
      <c r="F53" s="12"/>
      <c r="G53" s="12"/>
      <c r="H53" s="9"/>
      <c r="I53" s="9"/>
      <c r="J53" s="9"/>
      <c r="K53" s="9"/>
    </row>
    <row r="54" spans="1:11" x14ac:dyDescent="0.15">
      <c r="A54" s="5">
        <v>2</v>
      </c>
      <c r="B54" s="5" t="s">
        <v>43</v>
      </c>
      <c r="C54" s="5"/>
      <c r="D54" s="5"/>
      <c r="E54" s="5"/>
      <c r="F54" s="5"/>
      <c r="G54" s="5"/>
      <c r="H54" s="9"/>
      <c r="I54" s="9"/>
      <c r="J54" s="9"/>
      <c r="K54" s="9"/>
    </row>
    <row r="55" spans="1:11" ht="13.15" customHeight="1" x14ac:dyDescent="0.15">
      <c r="A55" s="5">
        <v>3</v>
      </c>
      <c r="B55" s="5" t="s">
        <v>273</v>
      </c>
      <c r="C55" s="5"/>
      <c r="D55" s="5"/>
      <c r="E55" s="5"/>
      <c r="F55" s="5"/>
      <c r="G55" s="5"/>
      <c r="H55" s="9"/>
      <c r="I55" s="9"/>
      <c r="J55" s="9"/>
      <c r="K55" s="9"/>
    </row>
    <row r="56" spans="1:11" ht="13.15" customHeight="1" x14ac:dyDescent="0.15">
      <c r="A56" s="5">
        <v>4</v>
      </c>
      <c r="B56" s="5" t="s">
        <v>44</v>
      </c>
      <c r="C56" s="5"/>
      <c r="D56" s="5"/>
      <c r="E56" s="5"/>
      <c r="F56" s="5"/>
      <c r="G56" s="5"/>
      <c r="H56" s="9"/>
      <c r="I56" s="9"/>
      <c r="J56" s="9"/>
      <c r="K56" s="9"/>
    </row>
    <row r="57" spans="1:11" ht="13.5" customHeight="1" x14ac:dyDescent="0.15">
      <c r="A57" s="5">
        <v>5</v>
      </c>
      <c r="B57" s="5" t="s">
        <v>255</v>
      </c>
      <c r="C57" s="5"/>
      <c r="D57" s="5"/>
      <c r="E57" s="5"/>
      <c r="F57" s="5"/>
      <c r="G57" s="5"/>
      <c r="H57" s="9"/>
      <c r="I57" s="9"/>
      <c r="J57" s="9"/>
      <c r="K57" s="9"/>
    </row>
    <row r="58" spans="1:11" ht="13.5" customHeight="1" x14ac:dyDescent="0.15">
      <c r="A58" s="5">
        <v>6</v>
      </c>
      <c r="B58" s="5" t="s">
        <v>256</v>
      </c>
      <c r="C58" s="5"/>
      <c r="D58" s="5"/>
      <c r="E58" s="5"/>
      <c r="F58" s="5"/>
      <c r="G58" s="5"/>
      <c r="H58" s="9"/>
      <c r="I58" s="9"/>
      <c r="J58" s="9"/>
      <c r="K58" s="9"/>
    </row>
    <row r="59" spans="1:11" x14ac:dyDescent="0.15">
      <c r="A59" s="5">
        <v>7</v>
      </c>
      <c r="B59" s="5" t="s">
        <v>86</v>
      </c>
      <c r="C59" s="5"/>
      <c r="D59" s="5"/>
      <c r="E59" s="5"/>
      <c r="F59" s="5"/>
      <c r="G59" s="5"/>
      <c r="H59" s="9"/>
      <c r="I59" s="9"/>
      <c r="J59" s="9"/>
      <c r="K59" s="9"/>
    </row>
    <row r="60" spans="1:11" ht="13.5" customHeight="1" x14ac:dyDescent="0.15">
      <c r="A60" s="5">
        <v>8</v>
      </c>
      <c r="B60" s="5" t="s">
        <v>257</v>
      </c>
      <c r="C60" s="13"/>
      <c r="D60" s="13"/>
      <c r="E60" s="13"/>
      <c r="F60" s="13"/>
      <c r="G60" s="13"/>
      <c r="H60" s="9"/>
      <c r="I60" s="9"/>
      <c r="J60" s="9"/>
      <c r="K60" s="9"/>
    </row>
    <row r="61" spans="1:11" ht="13.5" customHeight="1" x14ac:dyDescent="0.15">
      <c r="A61" s="9"/>
      <c r="B61" s="167" t="s">
        <v>75</v>
      </c>
      <c r="C61" s="9"/>
      <c r="D61" s="13"/>
      <c r="E61" s="13"/>
      <c r="F61" s="13"/>
      <c r="G61" s="13"/>
      <c r="H61" s="9"/>
      <c r="I61" s="9"/>
      <c r="J61" s="9"/>
      <c r="K61" s="9"/>
    </row>
    <row r="62" spans="1:11" x14ac:dyDescent="0.15">
      <c r="A62" s="5">
        <v>9</v>
      </c>
      <c r="B62" s="391" t="s">
        <v>258</v>
      </c>
      <c r="C62" s="391"/>
      <c r="D62" s="391"/>
      <c r="E62" s="391"/>
      <c r="F62" s="391"/>
      <c r="G62" s="391"/>
      <c r="H62" s="391"/>
      <c r="I62" s="391"/>
      <c r="J62" s="391"/>
      <c r="K62" s="391"/>
    </row>
    <row r="63" spans="1:11" ht="13.5" customHeight="1" x14ac:dyDescent="0.15">
      <c r="A63" s="9"/>
      <c r="B63" s="391" t="s">
        <v>259</v>
      </c>
      <c r="C63" s="391"/>
      <c r="D63" s="391"/>
      <c r="E63" s="391"/>
      <c r="F63" s="391"/>
      <c r="G63" s="391"/>
      <c r="H63" s="391"/>
      <c r="I63" s="391"/>
      <c r="J63" s="391"/>
      <c r="K63" s="391"/>
    </row>
    <row r="64" spans="1:11" ht="13.5" customHeight="1" x14ac:dyDescent="0.15">
      <c r="A64" s="3"/>
      <c r="B64" s="168" t="s">
        <v>260</v>
      </c>
      <c r="C64" s="13"/>
      <c r="D64" s="13"/>
      <c r="E64" s="13"/>
      <c r="F64" s="13"/>
      <c r="G64" s="13"/>
      <c r="H64" s="9"/>
      <c r="I64" s="9"/>
      <c r="J64" s="9"/>
      <c r="K64" s="9"/>
    </row>
    <row r="65" spans="1:11" ht="13.15" customHeight="1" x14ac:dyDescent="0.15">
      <c r="A65" s="3">
        <v>10</v>
      </c>
      <c r="B65" s="16" t="s">
        <v>261</v>
      </c>
      <c r="C65" s="13"/>
      <c r="D65" s="13"/>
      <c r="E65" s="13"/>
      <c r="F65" s="13"/>
      <c r="G65" s="13"/>
      <c r="H65" s="9"/>
      <c r="I65" s="9"/>
      <c r="J65" s="9"/>
      <c r="K65" s="9"/>
    </row>
    <row r="66" spans="1:11" x14ac:dyDescent="0.15">
      <c r="A66" s="3"/>
      <c r="B66" s="169" t="s">
        <v>91</v>
      </c>
      <c r="C66" s="13"/>
      <c r="D66" s="13"/>
      <c r="E66" s="13"/>
      <c r="F66" s="13"/>
      <c r="G66" s="13"/>
      <c r="H66" s="9"/>
      <c r="I66" s="9"/>
      <c r="J66" s="9"/>
      <c r="K66" s="9"/>
    </row>
    <row r="67" spans="1:11" ht="13.15" customHeight="1" x14ac:dyDescent="0.15">
      <c r="A67" s="5">
        <v>11</v>
      </c>
      <c r="B67" s="5" t="s">
        <v>262</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武石　綾子</cp:lastModifiedBy>
  <cp:lastPrinted>2025-12-17T07:09:21Z</cp:lastPrinted>
  <dcterms:created xsi:type="dcterms:W3CDTF">2019-05-15T09:50:05Z</dcterms:created>
  <dcterms:modified xsi:type="dcterms:W3CDTF">2026-09-25T05:45:37Z</dcterms:modified>
</cp:coreProperties>
</file>